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135" windowHeight="13050" activeTab="7"/>
  </bookViews>
  <sheets>
    <sheet name="Statement Jan - Dec 17" sheetId="1" r:id="rId1"/>
    <sheet name="布拉旅行" sheetId="2" r:id="rId2"/>
    <sheet name="包房18春节" sheetId="3" r:id="rId3"/>
    <sheet name="包房05" sheetId="4" r:id="rId4"/>
    <sheet name="06" sheetId="5" r:id="rId5"/>
    <sheet name="07" sheetId="6" r:id="rId6"/>
    <sheet name="08" sheetId="7" r:id="rId7"/>
    <sheet name="09" sheetId="8" r:id="rId8"/>
  </sheets>
  <definedNames>
    <definedName name="_xlnm.Print_Area" localSheetId="0">'Statement Jan - Dec 17'!$A$1:$J$32</definedName>
    <definedName name="_xlnm.Print_Titles" localSheetId="0">'Statement Jan - Dec 17'!$1:$4</definedName>
  </definedNames>
  <calcPr calcId="144525" concurrentCalc="0"/>
</workbook>
</file>

<file path=xl/comments1.xml><?xml version="1.0" encoding="utf-8"?>
<comments xmlns="http://schemas.openxmlformats.org/spreadsheetml/2006/main">
  <authors>
    <author>Administrator</author>
    <author>Rotjana Chaisang</author>
  </authors>
  <commentList>
    <comment ref="C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酒店留空</t>
        </r>
      </text>
    </comment>
    <comment ref="C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1770260</t>
        </r>
      </text>
    </comment>
    <comment ref="I111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Deduct with 2 RN incentive </t>
        </r>
      </text>
    </comment>
    <comment ref="I144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1 RN offset with Incentive fee
</t>
        </r>
      </text>
    </comment>
  </commentList>
</comments>
</file>

<file path=xl/sharedStrings.xml><?xml version="1.0" encoding="utf-8"?>
<sst xmlns="http://schemas.openxmlformats.org/spreadsheetml/2006/main" count="1164">
  <si>
    <t>Summary Deposit Report of Hong Kong Convergent Travel</t>
  </si>
  <si>
    <t>Date :  March 21, 2017</t>
  </si>
  <si>
    <t xml:space="preserve"> Date</t>
  </si>
  <si>
    <t>Conf no.</t>
  </si>
  <si>
    <t>Ref no.</t>
  </si>
  <si>
    <t xml:space="preserve">Guest Name </t>
  </si>
  <si>
    <t>Arrival</t>
  </si>
  <si>
    <t>Departure</t>
  </si>
  <si>
    <t xml:space="preserve">RN </t>
  </si>
  <si>
    <t xml:space="preserve">Paid Amount </t>
  </si>
  <si>
    <t>Booking amount</t>
  </si>
  <si>
    <t xml:space="preserve">Deposit Balance </t>
  </si>
  <si>
    <t>06.02.2017</t>
  </si>
  <si>
    <t>Bank transfer slip on 06.02.2017</t>
  </si>
  <si>
    <t>07.02.2017</t>
  </si>
  <si>
    <t>170107095119</t>
  </si>
  <si>
    <t>Ping Gu</t>
  </si>
  <si>
    <t>17020214111718</t>
  </si>
  <si>
    <t>Zhendong Yang</t>
  </si>
  <si>
    <t>17013115301118</t>
  </si>
  <si>
    <t>Chengying Feng</t>
  </si>
  <si>
    <t>1262807</t>
  </si>
  <si>
    <t>17012818212617</t>
  </si>
  <si>
    <t>Xiaolan Huang</t>
  </si>
  <si>
    <t>1280065</t>
  </si>
  <si>
    <t>17020513284423</t>
  </si>
  <si>
    <t>Qingquan Chen</t>
  </si>
  <si>
    <t xml:space="preserve">1285555 </t>
  </si>
  <si>
    <t>17020716431323</t>
  </si>
  <si>
    <t>Sin Yi</t>
  </si>
  <si>
    <t>17012920253875</t>
  </si>
  <si>
    <t>You Yangkun</t>
  </si>
  <si>
    <t>1180557, 1180558 , 1180559</t>
  </si>
  <si>
    <t>161219160319</t>
  </si>
  <si>
    <t>Zhang Yuqian</t>
  </si>
  <si>
    <t>09.02.2017</t>
  </si>
  <si>
    <t>Credit Card Payment on 09.02.2017</t>
  </si>
  <si>
    <t>10.02.2017</t>
  </si>
  <si>
    <t>1702101707521047</t>
  </si>
  <si>
    <t>Yuying Zhang</t>
  </si>
  <si>
    <t>170210154109912</t>
  </si>
  <si>
    <t>Liu Wei</t>
  </si>
  <si>
    <t>17020916201523</t>
  </si>
  <si>
    <t>Yu Shuxin</t>
  </si>
  <si>
    <t>12.02.2017</t>
  </si>
  <si>
    <t>Credit Card Payment on 12.02.2017</t>
  </si>
  <si>
    <t>13.02.2017</t>
  </si>
  <si>
    <t>Bank transfer slip on 15.02.2017</t>
  </si>
  <si>
    <t>16.02.2017</t>
  </si>
  <si>
    <t>Bank transfer slip on 16.02.2017</t>
  </si>
  <si>
    <t>21.02.2017</t>
  </si>
  <si>
    <t xml:space="preserve">Floating Deposit </t>
  </si>
  <si>
    <t>24.01.2017</t>
  </si>
  <si>
    <t>T17022118184018</t>
  </si>
  <si>
    <t>Chengma Zhiyuan</t>
  </si>
  <si>
    <t>T17022412045817</t>
  </si>
  <si>
    <t>Ya Ni Zeng</t>
  </si>
  <si>
    <t>27.02.2017</t>
  </si>
  <si>
    <t>T17021814331817</t>
  </si>
  <si>
    <t>Lu Yejia</t>
  </si>
  <si>
    <t>06.03.2017</t>
  </si>
  <si>
    <t>Shanneng Sun</t>
  </si>
  <si>
    <t>Yao Lei</t>
  </si>
  <si>
    <t>T17022714004317</t>
  </si>
  <si>
    <t>Deng Zhihong</t>
  </si>
  <si>
    <t>21.03.2017</t>
  </si>
  <si>
    <t>Wang Xiao Bin</t>
  </si>
  <si>
    <t>T17021214075075</t>
  </si>
  <si>
    <t>Zheng Xian</t>
  </si>
  <si>
    <t>P201703221100011068</t>
  </si>
  <si>
    <t>Bao Xiaohui</t>
  </si>
  <si>
    <t>P170322110644489</t>
  </si>
  <si>
    <t>Grand Total</t>
  </si>
  <si>
    <t>24.03.2017</t>
  </si>
  <si>
    <t>Bank transfer slip on 24.03.2017</t>
  </si>
  <si>
    <t>28.03.2017</t>
  </si>
  <si>
    <t>Xu Xiaochi</t>
  </si>
  <si>
    <t>P170328110332489</t>
  </si>
  <si>
    <t>T17022410592375</t>
  </si>
  <si>
    <t>Wang Sengjun</t>
  </si>
  <si>
    <t>P20170322114331833</t>
  </si>
  <si>
    <t>Wang Haiyun</t>
  </si>
  <si>
    <t>Chen Hui</t>
  </si>
  <si>
    <t>Yang Bing</t>
  </si>
  <si>
    <t>P170328110254489</t>
  </si>
  <si>
    <t>Yue Chao</t>
  </si>
  <si>
    <t>05.04.2017</t>
  </si>
  <si>
    <t>T17022721483616</t>
  </si>
  <si>
    <t>Wei Yue</t>
  </si>
  <si>
    <t>Sun Yixiang</t>
  </si>
  <si>
    <t>Li Hui</t>
  </si>
  <si>
    <t>12.04.2017</t>
  </si>
  <si>
    <t>T17022422184816</t>
  </si>
  <si>
    <t>Fang Lei</t>
  </si>
  <si>
    <t>Chen Yun</t>
  </si>
  <si>
    <t>P170413114555489 P201704131140371068</t>
  </si>
  <si>
    <t>Zhang Jing</t>
  </si>
  <si>
    <t>与系统余额一致4.13</t>
  </si>
  <si>
    <t>18.04.2017</t>
  </si>
  <si>
    <t>Wei Yuedan1170926</t>
  </si>
  <si>
    <t>Zhao Mengjie</t>
  </si>
  <si>
    <t>Lu Qianni</t>
  </si>
  <si>
    <t>P170420183327489</t>
  </si>
  <si>
    <t>21.04.2017</t>
  </si>
  <si>
    <t>Bank transfer slip on 21.04.2017</t>
  </si>
  <si>
    <t>24.04.2017</t>
  </si>
  <si>
    <t>Chen Zijian</t>
  </si>
  <si>
    <t>Wang Kefan</t>
  </si>
  <si>
    <t>Lurong Qilin</t>
  </si>
  <si>
    <t>Zheng Wanjie</t>
  </si>
  <si>
    <t>Wang Chen</t>
  </si>
  <si>
    <t>26.04.2017</t>
  </si>
  <si>
    <t>Bank transfer slip on 26.04.2017</t>
  </si>
  <si>
    <t>DIAO JUNRU,TONG JOSEPH</t>
  </si>
  <si>
    <t>01.05.2017</t>
  </si>
  <si>
    <t>Hou Yao</t>
  </si>
  <si>
    <t>Chen Yida</t>
  </si>
  <si>
    <t>11.05.2017</t>
  </si>
  <si>
    <t>JI XIAOYU,LIAN JIE</t>
  </si>
  <si>
    <t>16.05.2017</t>
  </si>
  <si>
    <t>HUANG JIAJUN</t>
  </si>
  <si>
    <t>ZHOU SHENQIAN,JIN XU</t>
  </si>
  <si>
    <t>17.05.2017</t>
  </si>
  <si>
    <t>Guo Min</t>
  </si>
  <si>
    <t>Gong Yun</t>
  </si>
  <si>
    <t>Ji Jingjing</t>
  </si>
  <si>
    <t>P170518160235489</t>
  </si>
  <si>
    <t>24.05.2017</t>
  </si>
  <si>
    <t>Qian Yang</t>
  </si>
  <si>
    <t>Lu Jingjing</t>
  </si>
  <si>
    <t>Bank transfer slip on 26.05.2017</t>
  </si>
  <si>
    <t>06.06.2017</t>
  </si>
  <si>
    <t>Hongyu Zhao</t>
  </si>
  <si>
    <t>Huang Tao</t>
  </si>
  <si>
    <t>13.06.2017</t>
  </si>
  <si>
    <t>Chen Shaofei</t>
  </si>
  <si>
    <t>P170613141302489</t>
  </si>
  <si>
    <t>15.06.2017</t>
  </si>
  <si>
    <t>Bank transfer slip on 16.06.2017</t>
  </si>
  <si>
    <t>16.06.2017</t>
  </si>
  <si>
    <t>Kaile Li</t>
  </si>
  <si>
    <t>Hongda Li</t>
  </si>
  <si>
    <t>19.06.2017</t>
  </si>
  <si>
    <t>Xiangjun Ye</t>
  </si>
  <si>
    <t>21.06.2017</t>
  </si>
  <si>
    <t>Hongliang Chen</t>
  </si>
  <si>
    <t>Zhao Yongxing</t>
  </si>
  <si>
    <t>Meng Weiping</t>
  </si>
  <si>
    <t>Hua Zhe</t>
  </si>
  <si>
    <t>Qu Yuntian</t>
  </si>
  <si>
    <t>P170621174935489</t>
  </si>
  <si>
    <t>27.06.2017</t>
  </si>
  <si>
    <t>Bank transfer slip on 27.06.2017</t>
  </si>
  <si>
    <t>23.06.2017</t>
  </si>
  <si>
    <t>Li Xiaolei</t>
  </si>
  <si>
    <t>26.06.2017</t>
  </si>
  <si>
    <t>Jie Yu Li</t>
  </si>
  <si>
    <t>Tang Qitua</t>
  </si>
  <si>
    <t>29.06.2017</t>
  </si>
  <si>
    <t>Liu Jigen</t>
  </si>
  <si>
    <t>01.07.2017</t>
  </si>
  <si>
    <t>Chuwei You</t>
  </si>
  <si>
    <t>Ping Liu</t>
  </si>
  <si>
    <t>Guo Xiaojuan</t>
  </si>
  <si>
    <t>Yang Jing</t>
  </si>
  <si>
    <t>Chen Junbing</t>
  </si>
  <si>
    <t>P170703165012489</t>
  </si>
  <si>
    <t>12.07.2017</t>
  </si>
  <si>
    <t>Bank transfer slip on 12.07.2017</t>
  </si>
  <si>
    <t>Qun Yang</t>
  </si>
  <si>
    <t xml:space="preserve"> Xuefeng Qi</t>
  </si>
  <si>
    <t>Guo He</t>
  </si>
  <si>
    <t>17.07.2017</t>
  </si>
  <si>
    <t>Dang Chen</t>
  </si>
  <si>
    <t>Xu Yang</t>
  </si>
  <si>
    <t>Hu Qiao</t>
  </si>
  <si>
    <t>P170720111233489</t>
  </si>
  <si>
    <t>24.07.2017</t>
  </si>
  <si>
    <t>Bank transfer slip on 24.07.2017</t>
  </si>
  <si>
    <t>Jianjun Xi</t>
  </si>
  <si>
    <t>25.07.2017</t>
  </si>
  <si>
    <t>1609310, 1609311, 1609312, 1609313</t>
  </si>
  <si>
    <t>YUAN SONGYUN,LIN XIAOLI,YUAN YANZHEN,LIN XIAOFEN,LIU JINYUAN,HUANG YUHAO,LIN YIJU,WU
KAIZHEN</t>
  </si>
  <si>
    <t>wang liwen</t>
  </si>
  <si>
    <t>P170726174640489</t>
  </si>
  <si>
    <t>02.08.2017</t>
  </si>
  <si>
    <t>Bank transfer slip on 02.08.2017</t>
  </si>
  <si>
    <t>27.07.2017</t>
  </si>
  <si>
    <t>Fan Shen</t>
  </si>
  <si>
    <t>WAN TING</t>
  </si>
  <si>
    <t>18.08.2017</t>
  </si>
  <si>
    <t>Gao Hongmei</t>
  </si>
  <si>
    <t>P170818175041489</t>
  </si>
  <si>
    <t>26.08.2017</t>
  </si>
  <si>
    <t>Credit card on 26.08.2017</t>
  </si>
  <si>
    <t>22.08.2017</t>
  </si>
  <si>
    <t>Liao Ke</t>
  </si>
  <si>
    <t>Liu Xiaoxia</t>
  </si>
  <si>
    <t>Jiang Zhen Huang</t>
  </si>
  <si>
    <t>Yang Rongfei</t>
  </si>
  <si>
    <t>Yu Bin</t>
  </si>
  <si>
    <t>01.09.2017</t>
  </si>
  <si>
    <t>Zhang Chi</t>
  </si>
  <si>
    <t>Zhao Hang</t>
  </si>
  <si>
    <t>08.09.2017</t>
  </si>
  <si>
    <t>Chen Qi</t>
  </si>
  <si>
    <t>Liu Jichuan</t>
  </si>
  <si>
    <t>Zhang Xiaoliang</t>
  </si>
  <si>
    <t>Yang Zi</t>
  </si>
  <si>
    <t>P170908144011489</t>
  </si>
  <si>
    <t>13.09.2017</t>
  </si>
  <si>
    <t>Credit card on 11.09.2017</t>
  </si>
  <si>
    <t>Shan Huang</t>
  </si>
  <si>
    <t>Qiyu Yin</t>
  </si>
  <si>
    <t>15.09.2017</t>
  </si>
  <si>
    <t>Chen Minling</t>
  </si>
  <si>
    <t>30.09.2017</t>
  </si>
  <si>
    <t>Yaxian Zhao</t>
  </si>
  <si>
    <t>P171003174257489</t>
  </si>
  <si>
    <t>10.10.2017</t>
  </si>
  <si>
    <t>Bank transfer on 10.10.2017</t>
  </si>
  <si>
    <t>11.10.2017</t>
  </si>
  <si>
    <t>Yining Chen</t>
  </si>
  <si>
    <t>Runxuan Dong</t>
  </si>
  <si>
    <t>LI/LIANG</t>
  </si>
  <si>
    <t>P171011141306489</t>
  </si>
  <si>
    <t>20.10.2017</t>
  </si>
  <si>
    <t>Huo Jiayuan</t>
  </si>
  <si>
    <t>P171023144757489</t>
  </si>
  <si>
    <t>P180122155358206</t>
  </si>
  <si>
    <t>Confirmation number</t>
  </si>
  <si>
    <t>Booking No.</t>
  </si>
  <si>
    <t>Check-in</t>
  </si>
  <si>
    <t>Check-out</t>
  </si>
  <si>
    <t>Guest Name</t>
  </si>
  <si>
    <t>Number of Room</t>
  </si>
  <si>
    <t xml:space="preserve"> No. Nights</t>
  </si>
  <si>
    <t>Total Room Nights</t>
  </si>
  <si>
    <t>Bed Prefered</t>
  </si>
  <si>
    <t>Room type</t>
  </si>
  <si>
    <t>Benefit inclusion / 2 pax / villa / booking</t>
  </si>
  <si>
    <t>Period 1 - 21 Dec. 2017 / Unit / night / 2 pax</t>
  </si>
  <si>
    <t>Period 22 - 31 Dec. 2017  / Unit / night / 2 pax</t>
  </si>
  <si>
    <t>Total (THB)</t>
  </si>
  <si>
    <t xml:space="preserve">PAID Deposit </t>
  </si>
  <si>
    <t>Deposit Balance</t>
  </si>
  <si>
    <t>Remark</t>
  </si>
  <si>
    <t>2017-12-01</t>
  </si>
  <si>
    <t>2017-12-05</t>
  </si>
  <si>
    <t>JI/WENJUN</t>
  </si>
  <si>
    <t>King</t>
  </si>
  <si>
    <t>Deluxe Pool Villa</t>
  </si>
  <si>
    <t xml:space="preserve">60 Min Rain Forest </t>
  </si>
  <si>
    <t>Paid 16 Nov'17</t>
  </si>
  <si>
    <t>SUN/FENG</t>
  </si>
  <si>
    <t>Paid 29 Nov'17</t>
  </si>
  <si>
    <t>1813094 , 1813095</t>
  </si>
  <si>
    <t>CHEN/JIANNING,NI/JIN</t>
  </si>
  <si>
    <t>LIU/GUIYING</t>
  </si>
  <si>
    <t xml:space="preserve">Twin </t>
  </si>
  <si>
    <t>ZHU/XIAOTING</t>
  </si>
  <si>
    <t>1813098 , 1813099</t>
  </si>
  <si>
    <t>ZHAO/QINFEN,QIAN/SHENYING</t>
  </si>
  <si>
    <t>LIU/QINFEN</t>
  </si>
  <si>
    <t>CHEN/LIJUN</t>
  </si>
  <si>
    <t>1813104 , 1813105 , 1813103</t>
  </si>
  <si>
    <t>2017-12-02</t>
  </si>
  <si>
    <t>2017-12-06</t>
  </si>
  <si>
    <t>LIN/YINGYING,GUAN/WEI,SHEN/DEZHOU</t>
  </si>
  <si>
    <t>2017-12-03</t>
  </si>
  <si>
    <t>2017-12-07</t>
  </si>
  <si>
    <t>WANG/GANG</t>
  </si>
  <si>
    <t>2017-12-04</t>
  </si>
  <si>
    <t>2017-12-08</t>
  </si>
  <si>
    <t xml:space="preserve">WANG/JIANPING </t>
  </si>
  <si>
    <t>YANG/HUIMIN</t>
  </si>
  <si>
    <t>2017-12-10</t>
  </si>
  <si>
    <t>LIU/YI</t>
  </si>
  <si>
    <t>ZHU/YANJUN</t>
  </si>
  <si>
    <t>HAN/YUXIA</t>
  </si>
  <si>
    <t>JIN/LAN</t>
  </si>
  <si>
    <t>CHAO/TING</t>
  </si>
  <si>
    <t>WU/ZIFENG</t>
  </si>
  <si>
    <t>1813116 , 1813115</t>
  </si>
  <si>
    <t>2017-12-11</t>
  </si>
  <si>
    <t>FEI/YANG, SUN/YUXI,</t>
  </si>
  <si>
    <t>2017-12-12</t>
  </si>
  <si>
    <t>QIAN/YANG</t>
  </si>
  <si>
    <t>JIN/YI</t>
  </si>
  <si>
    <t>LU/AINA</t>
  </si>
  <si>
    <t>2017-12-09</t>
  </si>
  <si>
    <t>2017-12-13</t>
  </si>
  <si>
    <t>ZHAO/LI</t>
  </si>
  <si>
    <t>GUO/XIAOYI</t>
  </si>
  <si>
    <t>1813122 , 1812120</t>
  </si>
  <si>
    <t>JIAO/XIAOMING,LI/ZHOUXUAN</t>
  </si>
  <si>
    <t>2017-12-14</t>
  </si>
  <si>
    <t>SUN/LAI</t>
  </si>
  <si>
    <t>FP</t>
  </si>
  <si>
    <t>Paid 12 Dec'17</t>
  </si>
  <si>
    <t>1813126, 1813125</t>
  </si>
  <si>
    <t>2017-12-15</t>
  </si>
  <si>
    <t>ZHOU/XIAOHONG,YAO/ZHIQIANG</t>
  </si>
  <si>
    <t>2017-12-16</t>
  </si>
  <si>
    <t>LIANG/XIAOYIN</t>
  </si>
  <si>
    <t>DP</t>
  </si>
  <si>
    <t>2017-12-17</t>
  </si>
  <si>
    <t>PAN/HUITING</t>
  </si>
  <si>
    <t>CAI/YUN</t>
  </si>
  <si>
    <t>QI/YIWEN</t>
  </si>
  <si>
    <t>2017-12-18</t>
  </si>
  <si>
    <t>JIANG/YAN</t>
  </si>
  <si>
    <t>LI/QI</t>
  </si>
  <si>
    <t>WANG/SHANG</t>
  </si>
  <si>
    <t>MENG/YANJUN</t>
  </si>
  <si>
    <t>ZHAO/KANG</t>
  </si>
  <si>
    <t>1813136, 1813137</t>
  </si>
  <si>
    <t>2017-12-19</t>
  </si>
  <si>
    <t>LI/LI,WANG/XIAOYAN</t>
  </si>
  <si>
    <t>JIN/YIZHOU</t>
  </si>
  <si>
    <t>WANG/JUN</t>
  </si>
  <si>
    <t>2017-12-20</t>
  </si>
  <si>
    <t>2017-12-24</t>
  </si>
  <si>
    <t>WANG/SHU</t>
  </si>
  <si>
    <t>YANG/WEI</t>
  </si>
  <si>
    <t>2017-12-27</t>
  </si>
  <si>
    <t>2017-12-31</t>
  </si>
  <si>
    <t>KE/LIJUN</t>
  </si>
  <si>
    <t>Total Room Nights:</t>
  </si>
  <si>
    <t>Total Room Charge</t>
  </si>
  <si>
    <t>Payment schedule</t>
  </si>
  <si>
    <t>16 Nov. 17 – THB 1,014,000 net</t>
  </si>
  <si>
    <t>PAID</t>
  </si>
  <si>
    <t>29  Nov. 17 – THB 1,024,000 net</t>
  </si>
  <si>
    <t>08 Dec. 17 – THB 1,024,000 net</t>
  </si>
  <si>
    <t>20 Dec. 17 -  THB 318,000 net</t>
  </si>
  <si>
    <t>P171214113814489</t>
  </si>
  <si>
    <t>我司订单编号</t>
  </si>
  <si>
    <t>酒店名称</t>
  </si>
  <si>
    <t xml:space="preserve"> </t>
  </si>
  <si>
    <t>离店时间</t>
  </si>
  <si>
    <t>入住人</t>
  </si>
  <si>
    <t>间夜数</t>
  </si>
  <si>
    <t>房型/床型</t>
  </si>
  <si>
    <t>备注</t>
  </si>
  <si>
    <t>结算价RMB</t>
  </si>
  <si>
    <t>押金</t>
  </si>
  <si>
    <t>余款</t>
  </si>
  <si>
    <t>收款</t>
  </si>
  <si>
    <t>20170904223736780752</t>
  </si>
  <si>
    <t>苏梅岛悦榕庄（Banyan Tree Koh Samui）</t>
  </si>
  <si>
    <r>
      <rPr>
        <sz val="11"/>
        <color rgb="FF000000"/>
        <rFont val="宋体"/>
        <charset val="134"/>
      </rPr>
      <t>嵇文君</t>
    </r>
    <r>
      <rPr>
        <sz val="11"/>
        <color rgb="FF000000"/>
        <rFont val="Calibri"/>
        <charset val="134"/>
      </rPr>
      <t>JI/WENJUN</t>
    </r>
  </si>
  <si>
    <t>1间4晚</t>
  </si>
  <si>
    <t>大床</t>
  </si>
  <si>
    <r>
      <rPr>
        <sz val="10.5"/>
        <color rgb="FF333333"/>
        <rFont val="宋体"/>
        <charset val="134"/>
      </rPr>
      <t>基础房型</t>
    </r>
    <r>
      <rPr>
        <sz val="10.5"/>
        <color rgb="FF333333"/>
        <rFont val="Helvetica"/>
        <charset val="134"/>
      </rPr>
      <t>+</t>
    </r>
    <r>
      <rPr>
        <sz val="10.5"/>
        <color rgb="FF333333"/>
        <rFont val="宋体"/>
        <charset val="134"/>
      </rPr>
      <t>双人</t>
    </r>
    <r>
      <rPr>
        <sz val="10.5"/>
        <color rgb="FF333333"/>
        <rFont val="Helvetica"/>
        <charset val="134"/>
      </rPr>
      <t>60</t>
    </r>
    <r>
      <rPr>
        <sz val="10.5"/>
        <color rgb="FF333333"/>
        <rFont val="宋体"/>
        <charset val="134"/>
      </rPr>
      <t>分钟</t>
    </r>
    <r>
      <rPr>
        <sz val="10.5"/>
        <color rgb="FF333333"/>
        <rFont val="Helvetica"/>
        <charset val="134"/>
      </rPr>
      <t>SPA</t>
    </r>
    <r>
      <rPr>
        <sz val="10.5"/>
        <color rgb="FF333333"/>
        <rFont val="宋体"/>
        <charset val="134"/>
      </rPr>
      <t>服务</t>
    </r>
    <r>
      <rPr>
        <sz val="10.5"/>
        <color rgb="FF333333"/>
        <rFont val="Helvetica"/>
        <charset val="134"/>
      </rPr>
      <t>1</t>
    </r>
    <r>
      <rPr>
        <sz val="10.5"/>
        <color rgb="FF333333"/>
        <rFont val="宋体"/>
        <charset val="134"/>
      </rPr>
      <t>次/间房</t>
    </r>
  </si>
  <si>
    <t>20170910142839763222</t>
  </si>
  <si>
    <r>
      <rPr>
        <sz val="11"/>
        <color rgb="FF000000"/>
        <rFont val="宋体"/>
        <charset val="134"/>
      </rPr>
      <t>孙丰</t>
    </r>
    <r>
      <rPr>
        <sz val="11"/>
        <color rgb="FF000000"/>
        <rFont val="Calibri"/>
        <charset val="134"/>
      </rPr>
      <t>SUN/FENG</t>
    </r>
  </si>
  <si>
    <t>20170911160545954491</t>
  </si>
  <si>
    <r>
      <rPr>
        <sz val="11"/>
        <color rgb="FF000000"/>
        <rFont val="宋体"/>
        <charset val="134"/>
      </rPr>
      <t>陈建宁</t>
    </r>
    <r>
      <rPr>
        <sz val="11"/>
        <color rgb="FF000000"/>
        <rFont val="Calibri"/>
        <charset val="134"/>
      </rPr>
      <t>CHEN/JIANNING,</t>
    </r>
    <r>
      <rPr>
        <sz val="11"/>
        <color rgb="FF000000"/>
        <rFont val="宋体"/>
        <charset val="134"/>
      </rPr>
      <t>倪瑾</t>
    </r>
    <r>
      <rPr>
        <sz val="11"/>
        <color rgb="FF000000"/>
        <rFont val="Calibri"/>
        <charset val="134"/>
      </rPr>
      <t>NI/JIN</t>
    </r>
  </si>
  <si>
    <t>2间4晚</t>
  </si>
  <si>
    <t>20170911160706497925</t>
  </si>
  <si>
    <r>
      <rPr>
        <sz val="9"/>
        <color rgb="FF333333"/>
        <rFont val="宋体"/>
        <charset val="134"/>
      </rPr>
      <t>刘桂英</t>
    </r>
    <r>
      <rPr>
        <sz val="9"/>
        <color rgb="FF333333"/>
        <rFont val="Helvetica"/>
        <charset val="134"/>
      </rPr>
      <t>LIU/GUIYING</t>
    </r>
  </si>
  <si>
    <t>双床</t>
  </si>
  <si>
    <t>20170914101041549249</t>
  </si>
  <si>
    <r>
      <rPr>
        <sz val="11"/>
        <color rgb="FF000000"/>
        <rFont val="宋体"/>
        <charset val="134"/>
      </rPr>
      <t>朱晓婷</t>
    </r>
    <r>
      <rPr>
        <sz val="11"/>
        <color rgb="FF000000"/>
        <rFont val="Calibri"/>
        <charset val="134"/>
      </rPr>
      <t>ZHU/XIAOTING</t>
    </r>
  </si>
  <si>
    <t>20170916110727329844</t>
  </si>
  <si>
    <r>
      <rPr>
        <sz val="11"/>
        <color rgb="FF000000"/>
        <rFont val="宋体"/>
        <charset val="134"/>
      </rPr>
      <t>赵琴芬</t>
    </r>
    <r>
      <rPr>
        <sz val="11"/>
        <color rgb="FF000000"/>
        <rFont val="Calibri"/>
        <charset val="134"/>
      </rPr>
      <t>ZHAO/QINFEN,</t>
    </r>
    <r>
      <rPr>
        <sz val="11"/>
        <color rgb="FF000000"/>
        <rFont val="宋体"/>
        <charset val="134"/>
      </rPr>
      <t>钱申英QIAN/SHENYING</t>
    </r>
  </si>
  <si>
    <t>20170916151757123367</t>
  </si>
  <si>
    <r>
      <rPr>
        <sz val="11"/>
        <color rgb="FF000000"/>
        <rFont val="宋体"/>
        <charset val="134"/>
      </rPr>
      <t>刘琴芬</t>
    </r>
    <r>
      <rPr>
        <sz val="11"/>
        <color rgb="FF000000"/>
        <rFont val="Calibri"/>
        <charset val="134"/>
      </rPr>
      <t>LIU/QINFEN</t>
    </r>
  </si>
  <si>
    <t>20170917185155427886</t>
  </si>
  <si>
    <r>
      <rPr>
        <sz val="11"/>
        <color rgb="FF000000"/>
        <rFont val="宋体"/>
        <charset val="134"/>
      </rPr>
      <t>陈礼君</t>
    </r>
    <r>
      <rPr>
        <sz val="11"/>
        <color rgb="FF000000"/>
        <rFont val="Calibri"/>
        <charset val="134"/>
      </rPr>
      <t>CHEN/LIJUN</t>
    </r>
  </si>
  <si>
    <t>20170918120758962077</t>
  </si>
  <si>
    <r>
      <rPr>
        <sz val="11"/>
        <color rgb="FF000000"/>
        <rFont val="宋体"/>
        <charset val="134"/>
      </rPr>
      <t>林莹莹</t>
    </r>
    <r>
      <rPr>
        <sz val="11"/>
        <color rgb="FF000000"/>
        <rFont val="Calibri"/>
        <charset val="134"/>
      </rPr>
      <t>LIN/YINGYING,</t>
    </r>
    <r>
      <rPr>
        <sz val="11"/>
        <color rgb="FF000000"/>
        <rFont val="宋体"/>
        <charset val="134"/>
      </rPr>
      <t>管伟GUAN/WEI,沈德洲SHEN/DEZHOU</t>
    </r>
  </si>
  <si>
    <t>3间4晚</t>
  </si>
  <si>
    <t>20170930115305051791</t>
  </si>
  <si>
    <r>
      <rPr>
        <sz val="11"/>
        <color rgb="FF000000"/>
        <rFont val="宋体"/>
        <charset val="134"/>
      </rPr>
      <t>王钢</t>
    </r>
    <r>
      <rPr>
        <sz val="11"/>
        <color rgb="FF000000"/>
        <rFont val="Calibri"/>
        <charset val="134"/>
      </rPr>
      <t>WANG/GANG</t>
    </r>
  </si>
  <si>
    <t>20170906182421201886</t>
  </si>
  <si>
    <r>
      <rPr>
        <sz val="11"/>
        <color rgb="FF000000"/>
        <rFont val="宋体"/>
        <charset val="134"/>
      </rPr>
      <t>王建平</t>
    </r>
    <r>
      <rPr>
        <sz val="11"/>
        <color rgb="FF000000"/>
        <rFont val="Calibri"/>
        <charset val="134"/>
      </rPr>
      <t xml:space="preserve">WANG/JIANPING </t>
    </r>
  </si>
  <si>
    <t>20170921213907156713</t>
  </si>
  <si>
    <r>
      <rPr>
        <sz val="11"/>
        <color rgb="FF000000"/>
        <rFont val="宋体"/>
        <charset val="134"/>
      </rPr>
      <t>杨慧敏</t>
    </r>
    <r>
      <rPr>
        <sz val="11"/>
        <color rgb="FF000000"/>
        <rFont val="Calibri"/>
        <charset val="134"/>
      </rPr>
      <t>YANG/HUIMIN</t>
    </r>
  </si>
  <si>
    <t>20170914212423858825</t>
  </si>
  <si>
    <r>
      <rPr>
        <sz val="11"/>
        <color rgb="FF000000"/>
        <rFont val="宋体"/>
        <charset val="134"/>
      </rPr>
      <t>刘轶</t>
    </r>
    <r>
      <rPr>
        <sz val="11"/>
        <color rgb="FF000000"/>
        <rFont val="Calibri"/>
        <charset val="134"/>
      </rPr>
      <t>LIU/YI</t>
    </r>
  </si>
  <si>
    <t>20170917005859312251</t>
  </si>
  <si>
    <r>
      <rPr>
        <sz val="11"/>
        <color rgb="FF000000"/>
        <rFont val="宋体"/>
        <charset val="134"/>
      </rPr>
      <t>朱燕君</t>
    </r>
    <r>
      <rPr>
        <sz val="11"/>
        <color rgb="FF000000"/>
        <rFont val="Calibri"/>
        <charset val="134"/>
      </rPr>
      <t>ZHU/YANJUN</t>
    </r>
  </si>
  <si>
    <t>20170917010922390335</t>
  </si>
  <si>
    <r>
      <rPr>
        <sz val="11"/>
        <color rgb="FF000000"/>
        <rFont val="宋体"/>
        <charset val="134"/>
      </rPr>
      <t>韩玉霞</t>
    </r>
    <r>
      <rPr>
        <sz val="11"/>
        <color rgb="FF000000"/>
        <rFont val="Calibri"/>
        <charset val="134"/>
      </rPr>
      <t>HAN/YUXIA</t>
    </r>
  </si>
  <si>
    <t>20170918105932696543</t>
  </si>
  <si>
    <r>
      <rPr>
        <sz val="11"/>
        <color rgb="FF000000"/>
        <rFont val="宋体"/>
        <charset val="134"/>
      </rPr>
      <t>金兰</t>
    </r>
    <r>
      <rPr>
        <sz val="11"/>
        <color rgb="FF000000"/>
        <rFont val="Calibri"/>
        <charset val="134"/>
      </rPr>
      <t>JIN/LAN</t>
    </r>
  </si>
  <si>
    <t>20170919212341848121</t>
  </si>
  <si>
    <r>
      <rPr>
        <sz val="11"/>
        <color rgb="FF000000"/>
        <rFont val="宋体"/>
        <charset val="134"/>
      </rPr>
      <t>巢婷</t>
    </r>
    <r>
      <rPr>
        <sz val="11"/>
        <color rgb="FF000000"/>
        <rFont val="Calibri"/>
        <charset val="134"/>
      </rPr>
      <t>CHAO/TING</t>
    </r>
  </si>
  <si>
    <t>20170921230354633913</t>
  </si>
  <si>
    <r>
      <rPr>
        <sz val="11"/>
        <color rgb="FF000000"/>
        <rFont val="宋体"/>
        <charset val="134"/>
      </rPr>
      <t>吴子丰</t>
    </r>
    <r>
      <rPr>
        <sz val="11"/>
        <color rgb="FF000000"/>
        <rFont val="Calibri"/>
        <charset val="134"/>
      </rPr>
      <t>WU/ZIFENG</t>
    </r>
  </si>
  <si>
    <t>20170920074022659400</t>
  </si>
  <si>
    <r>
      <rPr>
        <sz val="11"/>
        <color rgb="FF000000"/>
        <rFont val="宋体"/>
        <charset val="134"/>
      </rPr>
      <t>费扬</t>
    </r>
    <r>
      <rPr>
        <sz val="11"/>
        <color rgb="FF000000"/>
        <rFont val="Calibri"/>
        <charset val="134"/>
      </rPr>
      <t>FEI/YANG,</t>
    </r>
    <r>
      <rPr>
        <sz val="11"/>
        <color rgb="FF000000"/>
        <rFont val="宋体"/>
        <charset val="134"/>
      </rPr>
      <t>孙玉喜</t>
    </r>
    <r>
      <rPr>
        <sz val="11"/>
        <color rgb="FF000000"/>
        <rFont val="Calibri"/>
        <charset val="134"/>
      </rPr>
      <t xml:space="preserve"> SUN/YUXI,</t>
    </r>
  </si>
  <si>
    <t>20170905161853409172</t>
  </si>
  <si>
    <r>
      <rPr>
        <sz val="11"/>
        <color rgb="FF000000"/>
        <rFont val="宋体"/>
        <charset val="134"/>
      </rPr>
      <t>钱杨</t>
    </r>
    <r>
      <rPr>
        <sz val="11"/>
        <color rgb="FF000000"/>
        <rFont val="Calibri"/>
        <charset val="134"/>
      </rPr>
      <t>QIAN/YANG</t>
    </r>
  </si>
  <si>
    <t>20170907110442250716</t>
  </si>
  <si>
    <r>
      <rPr>
        <sz val="11"/>
        <color rgb="FF000000"/>
        <rFont val="宋体"/>
        <charset val="134"/>
      </rPr>
      <t>金毅</t>
    </r>
    <r>
      <rPr>
        <sz val="11"/>
        <color rgb="FF000000"/>
        <rFont val="Calibri"/>
        <charset val="134"/>
      </rPr>
      <t>JIN/YI</t>
    </r>
  </si>
  <si>
    <t>20170925005157190837</t>
  </si>
  <si>
    <r>
      <rPr>
        <sz val="11"/>
        <color rgb="FF000000"/>
        <rFont val="宋体"/>
        <charset val="134"/>
      </rPr>
      <t>卢爱娜</t>
    </r>
    <r>
      <rPr>
        <sz val="11"/>
        <color rgb="FF000000"/>
        <rFont val="Calibri"/>
        <charset val="134"/>
      </rPr>
      <t>LU/AINA</t>
    </r>
  </si>
  <si>
    <t>20170907215807925443</t>
  </si>
  <si>
    <r>
      <rPr>
        <sz val="11"/>
        <color rgb="FF000000"/>
        <rFont val="宋体"/>
        <charset val="134"/>
      </rPr>
      <t>赵丽</t>
    </r>
    <r>
      <rPr>
        <sz val="11"/>
        <color rgb="FF000000"/>
        <rFont val="Calibri"/>
        <charset val="134"/>
      </rPr>
      <t>ZHAO/LI</t>
    </r>
  </si>
  <si>
    <t>20170907215947672917</t>
  </si>
  <si>
    <r>
      <rPr>
        <sz val="11"/>
        <color rgb="FF000000"/>
        <rFont val="宋体"/>
        <charset val="134"/>
      </rPr>
      <t>郭晓怡</t>
    </r>
    <r>
      <rPr>
        <sz val="11"/>
        <color rgb="FF000000"/>
        <rFont val="Calibri"/>
        <charset val="134"/>
      </rPr>
      <t>GUO/XIAOYI</t>
    </r>
  </si>
  <si>
    <t>20170919174742990379</t>
  </si>
  <si>
    <r>
      <rPr>
        <sz val="11"/>
        <color rgb="FF000000"/>
        <rFont val="宋体"/>
        <charset val="134"/>
      </rPr>
      <t>焦笑明</t>
    </r>
    <r>
      <rPr>
        <sz val="11"/>
        <color rgb="FF000000"/>
        <rFont val="Calibri"/>
        <charset val="134"/>
      </rPr>
      <t>JIAO/XIAOMING,</t>
    </r>
    <r>
      <rPr>
        <sz val="11"/>
        <color rgb="FF000000"/>
        <rFont val="宋体"/>
        <charset val="134"/>
      </rPr>
      <t>李周璇</t>
    </r>
    <r>
      <rPr>
        <sz val="11"/>
        <color rgb="FF000000"/>
        <rFont val="Calibri"/>
        <charset val="134"/>
      </rPr>
      <t>LI/ZHOUXUAN</t>
    </r>
  </si>
  <si>
    <t>20170922202145110539</t>
  </si>
  <si>
    <r>
      <rPr>
        <sz val="11"/>
        <color rgb="FF000000"/>
        <rFont val="宋体"/>
        <charset val="134"/>
      </rPr>
      <t>孙来</t>
    </r>
    <r>
      <rPr>
        <sz val="11"/>
        <color rgb="FF000000"/>
        <rFont val="Calibri"/>
        <charset val="134"/>
      </rPr>
      <t>SUN/LAI</t>
    </r>
  </si>
  <si>
    <t>20170924125050125601</t>
  </si>
  <si>
    <r>
      <rPr>
        <sz val="11"/>
        <color rgb="FF000000"/>
        <rFont val="宋体"/>
        <charset val="134"/>
      </rPr>
      <t>周小红</t>
    </r>
    <r>
      <rPr>
        <sz val="11"/>
        <color rgb="FF000000"/>
        <rFont val="Calibri"/>
        <charset val="134"/>
      </rPr>
      <t>ZHOU/XIAOHONG,</t>
    </r>
    <r>
      <rPr>
        <sz val="11"/>
        <color rgb="FF000000"/>
        <rFont val="宋体"/>
        <charset val="134"/>
      </rPr>
      <t>姚智强</t>
    </r>
    <r>
      <rPr>
        <sz val="11"/>
        <color rgb="FF000000"/>
        <rFont val="Calibri"/>
        <charset val="134"/>
      </rPr>
      <t>YAO/ZHIQIANG</t>
    </r>
  </si>
  <si>
    <t>20170915110718590458</t>
  </si>
  <si>
    <r>
      <rPr>
        <sz val="11"/>
        <color rgb="FF000000"/>
        <rFont val="宋体"/>
        <charset val="134"/>
      </rPr>
      <t>梁晓寅</t>
    </r>
    <r>
      <rPr>
        <sz val="11"/>
        <color rgb="FF000000"/>
        <rFont val="Calibri"/>
        <charset val="134"/>
      </rPr>
      <t>LIANG/XIAOYIN</t>
    </r>
  </si>
  <si>
    <t>20170909104620148559</t>
  </si>
  <si>
    <r>
      <rPr>
        <sz val="11"/>
        <color rgb="FF000000"/>
        <rFont val="宋体"/>
        <charset val="134"/>
      </rPr>
      <t>潘慧婷</t>
    </r>
    <r>
      <rPr>
        <sz val="11"/>
        <color rgb="FF000000"/>
        <rFont val="Calibri"/>
        <charset val="134"/>
      </rPr>
      <t>PAN/HUITING</t>
    </r>
  </si>
  <si>
    <t>20170925185744526874</t>
  </si>
  <si>
    <r>
      <rPr>
        <sz val="11"/>
        <color rgb="FF000000"/>
        <rFont val="宋体"/>
        <charset val="134"/>
      </rPr>
      <t>蔡芸</t>
    </r>
    <r>
      <rPr>
        <sz val="11"/>
        <color rgb="FF000000"/>
        <rFont val="Calibri"/>
        <charset val="134"/>
      </rPr>
      <t>CAI/YUN</t>
    </r>
  </si>
  <si>
    <t>20170928153045771399</t>
  </si>
  <si>
    <r>
      <rPr>
        <sz val="11"/>
        <color rgb="FF000000"/>
        <rFont val="宋体"/>
        <charset val="134"/>
      </rPr>
      <t>戚怡雯</t>
    </r>
    <r>
      <rPr>
        <sz val="11"/>
        <color rgb="FF000000"/>
        <rFont val="Calibri"/>
        <charset val="134"/>
      </rPr>
      <t xml:space="preserve"> QI/YIWEN</t>
    </r>
  </si>
  <si>
    <t>20170904230322363518</t>
  </si>
  <si>
    <r>
      <rPr>
        <sz val="11"/>
        <color rgb="FF000000"/>
        <rFont val="宋体"/>
        <charset val="134"/>
      </rPr>
      <t>蒋艳</t>
    </r>
    <r>
      <rPr>
        <sz val="11"/>
        <color rgb="FF000000"/>
        <rFont val="Calibri"/>
        <charset val="134"/>
      </rPr>
      <t>JIANG/YAN</t>
    </r>
  </si>
  <si>
    <t>20170905110748729577</t>
  </si>
  <si>
    <r>
      <rPr>
        <sz val="11"/>
        <color rgb="FF000000"/>
        <rFont val="宋体"/>
        <charset val="134"/>
      </rPr>
      <t>李琪</t>
    </r>
    <r>
      <rPr>
        <sz val="11"/>
        <color rgb="FF000000"/>
        <rFont val="Calibri"/>
        <charset val="134"/>
      </rPr>
      <t>LI/QI</t>
    </r>
  </si>
  <si>
    <t>20170905203307283356</t>
  </si>
  <si>
    <r>
      <rPr>
        <sz val="11"/>
        <color rgb="FF000000"/>
        <rFont val="宋体"/>
        <charset val="134"/>
      </rPr>
      <t>王裳</t>
    </r>
    <r>
      <rPr>
        <sz val="11"/>
        <color rgb="FF000000"/>
        <rFont val="Calibri"/>
        <charset val="134"/>
      </rPr>
      <t>WANG/SHANG</t>
    </r>
  </si>
  <si>
    <t>20170916121556356050</t>
  </si>
  <si>
    <r>
      <rPr>
        <sz val="11"/>
        <color rgb="FF000000"/>
        <rFont val="宋体"/>
        <charset val="134"/>
      </rPr>
      <t>孟艳君</t>
    </r>
    <r>
      <rPr>
        <sz val="11"/>
        <color rgb="FF000000"/>
        <rFont val="Calibri"/>
        <charset val="134"/>
      </rPr>
      <t>MENG/YANJUN</t>
    </r>
  </si>
  <si>
    <t>20170918100415761898</t>
  </si>
  <si>
    <r>
      <rPr>
        <sz val="11"/>
        <color rgb="FF000000"/>
        <rFont val="宋体"/>
        <charset val="134"/>
      </rPr>
      <t>赵康</t>
    </r>
    <r>
      <rPr>
        <sz val="11"/>
        <color rgb="FF000000"/>
        <rFont val="Calibri"/>
        <charset val="134"/>
      </rPr>
      <t>ZHAO/KANG</t>
    </r>
  </si>
  <si>
    <t>20170905062951773078</t>
  </si>
  <si>
    <r>
      <rPr>
        <sz val="11"/>
        <color rgb="FF000000"/>
        <rFont val="宋体"/>
        <charset val="134"/>
      </rPr>
      <t>郦立</t>
    </r>
    <r>
      <rPr>
        <sz val="11"/>
        <color rgb="FF000000"/>
        <rFont val="Calibri"/>
        <charset val="134"/>
      </rPr>
      <t>LI/LI,</t>
    </r>
    <r>
      <rPr>
        <sz val="11"/>
        <color rgb="FF000000"/>
        <rFont val="宋体"/>
        <charset val="134"/>
      </rPr>
      <t>王晓燕</t>
    </r>
    <r>
      <rPr>
        <sz val="11"/>
        <color rgb="FF000000"/>
        <rFont val="Calibri"/>
        <charset val="134"/>
      </rPr>
      <t>WANG/XIAOYAN</t>
    </r>
  </si>
  <si>
    <t>20170906211007526427</t>
  </si>
  <si>
    <r>
      <rPr>
        <sz val="11"/>
        <color rgb="FF000000"/>
        <rFont val="宋体"/>
        <charset val="134"/>
      </rPr>
      <t>金弋舟</t>
    </r>
    <r>
      <rPr>
        <sz val="11"/>
        <color rgb="FF000000"/>
        <rFont val="Calibri"/>
        <charset val="134"/>
      </rPr>
      <t>JIN/YIZHOU</t>
    </r>
  </si>
  <si>
    <t>20170916003816202490</t>
  </si>
  <si>
    <r>
      <rPr>
        <sz val="11"/>
        <color rgb="FF000000"/>
        <rFont val="宋体"/>
        <charset val="134"/>
      </rPr>
      <t>王君</t>
    </r>
    <r>
      <rPr>
        <sz val="11"/>
        <color rgb="FF000000"/>
        <rFont val="Calibri"/>
        <charset val="134"/>
      </rPr>
      <t>WANG/JUN</t>
    </r>
  </si>
  <si>
    <t>20170905112529301146</t>
  </si>
  <si>
    <r>
      <rPr>
        <sz val="11"/>
        <color rgb="FF000000"/>
        <rFont val="宋体"/>
        <charset val="134"/>
      </rPr>
      <t>王姝</t>
    </r>
    <r>
      <rPr>
        <sz val="11"/>
        <color rgb="FF000000"/>
        <rFont val="Calibri"/>
        <charset val="134"/>
      </rPr>
      <t>WANG/SHU</t>
    </r>
  </si>
  <si>
    <t>20170907100452862918</t>
  </si>
  <si>
    <r>
      <rPr>
        <sz val="11"/>
        <color rgb="FF000000"/>
        <rFont val="宋体"/>
        <charset val="134"/>
      </rPr>
      <t>杨玮</t>
    </r>
    <r>
      <rPr>
        <sz val="11"/>
        <color rgb="FF000000"/>
        <rFont val="Calibri"/>
        <charset val="134"/>
      </rPr>
      <t>YANG/WEI</t>
    </r>
  </si>
  <si>
    <t>20170907185610801093</t>
  </si>
  <si>
    <r>
      <rPr>
        <sz val="11"/>
        <color rgb="FF000000"/>
        <rFont val="宋体"/>
        <charset val="134"/>
      </rPr>
      <t>柯丽君</t>
    </r>
    <r>
      <rPr>
        <sz val="11"/>
        <color rgb="FF000000"/>
        <rFont val="Calibri"/>
        <charset val="134"/>
      </rPr>
      <t>KE/LIJUN</t>
    </r>
  </si>
  <si>
    <t>总卖价：</t>
  </si>
  <si>
    <t>Room Type</t>
  </si>
  <si>
    <t>Room</t>
  </si>
  <si>
    <t>Nights</t>
  </si>
  <si>
    <t>Check -out</t>
  </si>
  <si>
    <t>Rate     /Night</t>
  </si>
  <si>
    <t>Total rev</t>
  </si>
  <si>
    <t>Chunlan Mao</t>
  </si>
  <si>
    <t>N/A</t>
  </si>
  <si>
    <t xml:space="preserve">1st Deposit </t>
  </si>
  <si>
    <t>Zhe Hong</t>
  </si>
  <si>
    <t>Yinggiu Huang</t>
  </si>
  <si>
    <t>Yue Wang</t>
  </si>
  <si>
    <t>60 Min Rain Forest</t>
  </si>
  <si>
    <t>Wei Jiang</t>
  </si>
  <si>
    <t>2nd Deposit</t>
  </si>
  <si>
    <t>Jiang Shun</t>
  </si>
  <si>
    <t>1927351 , 1927347</t>
  </si>
  <si>
    <t>Wen Jieyu , Ding Hongliang</t>
  </si>
  <si>
    <t>Li Huaifang</t>
  </si>
  <si>
    <t>Ding Sijia</t>
  </si>
  <si>
    <t>3rd Deposit</t>
  </si>
  <si>
    <t>Yan Fu Liang</t>
  </si>
  <si>
    <t>Lin Lin Li</t>
  </si>
  <si>
    <t>Jin Wang</t>
  </si>
  <si>
    <t>Yanrong Wang</t>
  </si>
  <si>
    <t>Jing Jiang</t>
  </si>
  <si>
    <t>Ke Ma</t>
  </si>
  <si>
    <t>Zhenting Gong</t>
  </si>
  <si>
    <t>Total</t>
  </si>
  <si>
    <t>Date Due</t>
  </si>
  <si>
    <t>Amount / THB</t>
  </si>
  <si>
    <t>Status</t>
  </si>
  <si>
    <r>
      <rPr>
        <sz val="10"/>
        <color theme="1"/>
        <rFont val="宋体"/>
        <charset val="134"/>
      </rPr>
      <t>‘</t>
    </r>
    <r>
      <rPr>
        <sz val="10"/>
        <color theme="1"/>
        <rFont val="Arial"/>
        <charset val="134"/>
      </rPr>
      <t>1927348,1927349,1927350,1927351,1927346,1927347</t>
    </r>
  </si>
  <si>
    <t>Total / THB</t>
  </si>
  <si>
    <t>P180117172603489</t>
  </si>
  <si>
    <t>Summary Deposit Report of Hong Kong Convergent</t>
  </si>
  <si>
    <t>Date :  May 14, 2018</t>
  </si>
  <si>
    <t>单号</t>
  </si>
  <si>
    <t>19.04.2018</t>
  </si>
  <si>
    <t>Charge credit card on 19.04.2018</t>
  </si>
  <si>
    <t>27.04.2018</t>
  </si>
  <si>
    <t>Zeng Min</t>
  </si>
  <si>
    <t>Chen Chen</t>
  </si>
  <si>
    <t>Zhang Cheng</t>
  </si>
  <si>
    <t>Liu Ka Man'2183847</t>
  </si>
  <si>
    <t>Zhang Ran</t>
  </si>
  <si>
    <t>Wang Bin</t>
  </si>
  <si>
    <t>Qiu Jinyi</t>
  </si>
  <si>
    <t>Zhu Sisi</t>
  </si>
  <si>
    <t>Ge Yang</t>
  </si>
  <si>
    <t>Hu Jing</t>
  </si>
  <si>
    <t>Feng Shenghan</t>
  </si>
  <si>
    <t>Li Fengwan</t>
  </si>
  <si>
    <t>Fei Jiansong</t>
  </si>
  <si>
    <t>Wu Xixi</t>
  </si>
  <si>
    <t>Zhu Jing Wen</t>
  </si>
  <si>
    <t>Charge credit card on 27.04.2018</t>
  </si>
  <si>
    <t>30.04.2018</t>
  </si>
  <si>
    <t>Zhao Ting</t>
  </si>
  <si>
    <t>Xu Jie</t>
  </si>
  <si>
    <t>Xiao Huizhu</t>
  </si>
  <si>
    <t>01.05.2018</t>
  </si>
  <si>
    <t>Chen Mingzhe</t>
  </si>
  <si>
    <t>05.05.2018</t>
  </si>
  <si>
    <t>Wang Wenjing</t>
  </si>
  <si>
    <t>Zhuang Yaohua</t>
  </si>
  <si>
    <t>Hou Jiaxi</t>
  </si>
  <si>
    <t>Wu Jian</t>
  </si>
  <si>
    <t>Chen Guozhen</t>
  </si>
  <si>
    <t>Wu Tingyu</t>
  </si>
  <si>
    <t>Cong Shen</t>
  </si>
  <si>
    <t>Wang Chunjing</t>
  </si>
  <si>
    <t>Ding Xiaoxue</t>
  </si>
  <si>
    <t>Wen Xiaoying</t>
  </si>
  <si>
    <t>Huang Yibo</t>
  </si>
  <si>
    <t>Kuan Hanshan</t>
  </si>
  <si>
    <t>Guan Silu</t>
  </si>
  <si>
    <t>06.05.2018</t>
  </si>
  <si>
    <t>Huang Rongcheng</t>
  </si>
  <si>
    <t>07.05.2018</t>
  </si>
  <si>
    <t>Gao Shiwei</t>
  </si>
  <si>
    <t>08.05.2018</t>
  </si>
  <si>
    <t>Huang Liqiang</t>
  </si>
  <si>
    <t>Cai Jianchao</t>
  </si>
  <si>
    <t>Shen Lijuan</t>
  </si>
  <si>
    <t>Ju Mengtian</t>
  </si>
  <si>
    <t>Zhao Qian</t>
  </si>
  <si>
    <t>Wang Li</t>
  </si>
  <si>
    <t>Cao Simeng</t>
  </si>
  <si>
    <t>Zhao Yiling</t>
  </si>
  <si>
    <t>Wu Jingjing</t>
  </si>
  <si>
    <t>Mengyang Fu Cecilia</t>
  </si>
  <si>
    <t>Luo Yuling</t>
  </si>
  <si>
    <t>Li Cong</t>
  </si>
  <si>
    <t>Cui Xiaoke</t>
  </si>
  <si>
    <t>Chen Yuen Fong</t>
  </si>
  <si>
    <t>Zuo Xiaolei</t>
  </si>
  <si>
    <t>11.05.2018</t>
  </si>
  <si>
    <t>Zhang Xubin</t>
  </si>
  <si>
    <t>Xu Jing</t>
  </si>
  <si>
    <t>Song Jie</t>
  </si>
  <si>
    <t>Chen Gang</t>
  </si>
  <si>
    <t>Ma Bao</t>
  </si>
  <si>
    <t>Cao Fan</t>
  </si>
  <si>
    <t>Liu Xiaoshun</t>
  </si>
  <si>
    <t>Zhang Fan</t>
  </si>
  <si>
    <t>Wang Jinlai1304327</t>
  </si>
  <si>
    <t>Xu Rugui1304324</t>
  </si>
  <si>
    <t>14.05.2018</t>
  </si>
  <si>
    <t>Xu Jianping</t>
  </si>
  <si>
    <t>Ye Jiahao1305829</t>
  </si>
  <si>
    <t>Li Peiqi1305828</t>
  </si>
  <si>
    <t>Booking in 1 - 31 May 2018</t>
  </si>
  <si>
    <t>P180516100157489</t>
  </si>
  <si>
    <t>18.05.2018</t>
  </si>
  <si>
    <t>Charge credit card on 18.05.2018</t>
  </si>
  <si>
    <t>17.05.2018</t>
  </si>
  <si>
    <t>2216621</t>
  </si>
  <si>
    <t>Jiang Xin</t>
  </si>
  <si>
    <t>2216672</t>
  </si>
  <si>
    <t>Chuah Seong Chuan</t>
  </si>
  <si>
    <t>2217343</t>
  </si>
  <si>
    <t>Paio Guanglin</t>
  </si>
  <si>
    <t>2216677</t>
  </si>
  <si>
    <t>Zhang Linyan</t>
  </si>
  <si>
    <t>2213343</t>
  </si>
  <si>
    <t>Wang Shilei</t>
  </si>
  <si>
    <t>2216609</t>
  </si>
  <si>
    <t>Jiang Fangzhou</t>
  </si>
  <si>
    <t>2212855</t>
  </si>
  <si>
    <t>Chen Ling</t>
  </si>
  <si>
    <t>20.05.2018</t>
  </si>
  <si>
    <t>HAN XUE</t>
  </si>
  <si>
    <t>21.05.2018</t>
  </si>
  <si>
    <t>Wang Wei</t>
  </si>
  <si>
    <t>FAN JIAJIA,SUN ZHONGTAO</t>
  </si>
  <si>
    <t>Wong/Gregory michael,</t>
  </si>
  <si>
    <t>22.05.2018</t>
  </si>
  <si>
    <t>Qian Keyu</t>
  </si>
  <si>
    <t>23.05.2018</t>
  </si>
  <si>
    <t>Liu Huihong,Zhong Lingling</t>
  </si>
  <si>
    <t>yuan jinxi</t>
  </si>
  <si>
    <t>P180523171629489</t>
  </si>
  <si>
    <t>Date :  June 11, 2018</t>
  </si>
  <si>
    <t xml:space="preserve">Booking number </t>
  </si>
  <si>
    <t>Villa Type</t>
  </si>
  <si>
    <t>01.06.2018</t>
  </si>
  <si>
    <t>Charge credit card on 30.05.2018</t>
  </si>
  <si>
    <t>Keep deposit overpaid extra person of booking no.2230601 ( THB 6,300 x 4 Night )1311931</t>
  </si>
  <si>
    <t>未销数未做多付计入预付款</t>
  </si>
  <si>
    <t>Horizon Hillcrest PV</t>
  </si>
  <si>
    <t>2210656</t>
  </si>
  <si>
    <t>Family Ocean PV</t>
  </si>
  <si>
    <t>Jinlai Wang 1304327</t>
  </si>
  <si>
    <t>Deluxe PV</t>
  </si>
  <si>
    <t>Rugui Xu1304324</t>
  </si>
  <si>
    <t>Partial Ocean View PV</t>
  </si>
  <si>
    <t>WEI CHIENKUO</t>
  </si>
  <si>
    <t>Royal Banyan Ocean View PV</t>
  </si>
  <si>
    <t>Xia Bing1312288</t>
  </si>
  <si>
    <t>Jin Lingling</t>
  </si>
  <si>
    <t>Yu Huaying</t>
  </si>
  <si>
    <t>Zheng Shijie</t>
  </si>
  <si>
    <t>Qiu Gui Ying</t>
  </si>
  <si>
    <t>Yan Jin</t>
  </si>
  <si>
    <t>Zhang Rushan</t>
  </si>
  <si>
    <t>Zhang Lei</t>
  </si>
  <si>
    <t>Yu Miao</t>
  </si>
  <si>
    <t>Ocean View PV</t>
  </si>
  <si>
    <t>Fan Ping</t>
  </si>
  <si>
    <t>Yang Mengqi</t>
  </si>
  <si>
    <t>Jin Yunlong</t>
  </si>
  <si>
    <t>02.06.2018</t>
  </si>
  <si>
    <t>Liu Meiling</t>
  </si>
  <si>
    <t>Ren Yueyi</t>
  </si>
  <si>
    <t>Yang Xiru</t>
  </si>
  <si>
    <t>Zhang Tong</t>
  </si>
  <si>
    <t>Zhao Jiawen</t>
  </si>
  <si>
    <t>Wang Zhen</t>
  </si>
  <si>
    <t>Wang Rongxing</t>
  </si>
  <si>
    <t>Bian Dawei</t>
  </si>
  <si>
    <t>Lu Qijia</t>
  </si>
  <si>
    <t>04.06.2018</t>
  </si>
  <si>
    <t>Chen Guomin</t>
  </si>
  <si>
    <t>Xu Xiao Feng</t>
  </si>
  <si>
    <t>Huang Ming Hua</t>
  </si>
  <si>
    <t>Zeng Xiangwei</t>
  </si>
  <si>
    <t>Mai Haiying</t>
  </si>
  <si>
    <t>07.06.2018</t>
  </si>
  <si>
    <t>Wang Jing1311631</t>
  </si>
  <si>
    <t>Lu Jing</t>
  </si>
  <si>
    <t>Chen Mimi</t>
  </si>
  <si>
    <t>Bo Yuan</t>
  </si>
  <si>
    <t>Tang Yuan</t>
  </si>
  <si>
    <t>Ji Zhengtao</t>
  </si>
  <si>
    <t>Zhu Weiping</t>
  </si>
  <si>
    <t>Guo Taian</t>
  </si>
  <si>
    <t>Fan Xinyi</t>
  </si>
  <si>
    <t>Huang Shuidan</t>
  </si>
  <si>
    <t>Guo Renhao</t>
  </si>
  <si>
    <t>Luo Shaofen</t>
  </si>
  <si>
    <t>Kong Ying</t>
  </si>
  <si>
    <t>Song Da</t>
  </si>
  <si>
    <t>Lu Yixu</t>
  </si>
  <si>
    <t>11.06.2018</t>
  </si>
  <si>
    <t>Shen Cong Nan</t>
  </si>
  <si>
    <t>Ding Shenghao</t>
  </si>
  <si>
    <t>Meng Jianyi</t>
  </si>
  <si>
    <t>Chen Junyu</t>
  </si>
  <si>
    <t>08.06.2018</t>
  </si>
  <si>
    <t>Wang Jiong</t>
  </si>
  <si>
    <t>Miao Ke Yi</t>
  </si>
  <si>
    <t>Shen Chao</t>
  </si>
  <si>
    <t>Gong Feipeng</t>
  </si>
  <si>
    <t>Wang Chenxin</t>
  </si>
  <si>
    <t>Bao Hejun</t>
  </si>
  <si>
    <t>Cen Dong</t>
  </si>
  <si>
    <t>Zhang Mingmei</t>
  </si>
  <si>
    <t>Zhou Xiang</t>
  </si>
  <si>
    <t>Li Jiabin</t>
  </si>
  <si>
    <t>Zhang Jiarui</t>
  </si>
  <si>
    <t>Shi Yiheng</t>
  </si>
  <si>
    <t>Zhang Xiaolin</t>
  </si>
  <si>
    <t>Liu Zhensheng</t>
  </si>
  <si>
    <t>Dong Peng</t>
  </si>
  <si>
    <t>Zhang Luzhen</t>
  </si>
  <si>
    <t>Fang Yikun</t>
  </si>
  <si>
    <t>Yuchen Zhao</t>
  </si>
  <si>
    <t>Chen Jingchang</t>
  </si>
  <si>
    <t>Lian Xiaoping</t>
  </si>
  <si>
    <t>Liu Li</t>
  </si>
  <si>
    <t>Yin Zhihao</t>
  </si>
  <si>
    <t>Li Fei</t>
  </si>
  <si>
    <t>Wei Juan</t>
  </si>
  <si>
    <t>Lin Jiansheng</t>
  </si>
  <si>
    <t>Shan Yunfen</t>
  </si>
  <si>
    <t>Li Xier</t>
  </si>
  <si>
    <t>Chu Yang Zi</t>
  </si>
  <si>
    <t>Zhou Xiao</t>
  </si>
  <si>
    <t>Wang Qing</t>
  </si>
  <si>
    <t>Li Weijie</t>
  </si>
  <si>
    <t>Kuen Yip Kwok</t>
  </si>
  <si>
    <t>Li Ling Sin</t>
  </si>
  <si>
    <t>05.06.2018</t>
  </si>
  <si>
    <t>Chen Yuzhen</t>
  </si>
  <si>
    <t>Song Yang</t>
  </si>
  <si>
    <t>Liang You</t>
  </si>
  <si>
    <t>Zhou Tianya</t>
  </si>
  <si>
    <t>Zhou Minqi</t>
  </si>
  <si>
    <t>Fang Hui1310090</t>
  </si>
  <si>
    <t>Booking in 1 - 30 June 2018</t>
  </si>
  <si>
    <t xml:space="preserve"> P180612150034489</t>
  </si>
  <si>
    <t>Period</t>
  </si>
  <si>
    <t>Target</t>
  </si>
  <si>
    <t>RN</t>
  </si>
  <si>
    <t>Deposit</t>
  </si>
  <si>
    <t>Room Rev</t>
  </si>
  <si>
    <t>Balance</t>
  </si>
  <si>
    <t>Grand Total Remain Deposit Balance</t>
  </si>
  <si>
    <t>Date :  July 09, 2018</t>
  </si>
  <si>
    <t>26.06.2018</t>
  </si>
  <si>
    <t>Charge credit card on 26.06.2018</t>
  </si>
  <si>
    <t>27.06.2018</t>
  </si>
  <si>
    <t>Charge credit card on 27.06.2018</t>
  </si>
  <si>
    <t>28.06.2018</t>
  </si>
  <si>
    <t>Charge credit card on 28.06.2018</t>
  </si>
  <si>
    <t>30.06.2018</t>
  </si>
  <si>
    <t>2308844</t>
  </si>
  <si>
    <t>Zhao Hong Juan</t>
  </si>
  <si>
    <t>2308843</t>
  </si>
  <si>
    <t>Zhao Jingjing</t>
  </si>
  <si>
    <t>Hong Yuehua</t>
  </si>
  <si>
    <t>2224863</t>
  </si>
  <si>
    <t>Chen Hao</t>
  </si>
  <si>
    <t>Xue Jiao1326048</t>
  </si>
  <si>
    <t>Zhang Ji Quan</t>
  </si>
  <si>
    <t>Yao Tao</t>
  </si>
  <si>
    <t>Zhong Tao</t>
  </si>
  <si>
    <t>Jia Yang Rong</t>
  </si>
  <si>
    <t>Wong Foreky</t>
  </si>
  <si>
    <t>Wei Wen</t>
  </si>
  <si>
    <t>Zhao Qiujie</t>
  </si>
  <si>
    <t>Huang Yuyuan</t>
  </si>
  <si>
    <t>Xiao Junhao</t>
  </si>
  <si>
    <t>Xiong Borui</t>
  </si>
  <si>
    <t>Wang Yunxin</t>
  </si>
  <si>
    <t>Yao Zhuohong</t>
  </si>
  <si>
    <t>Lin Bisheng</t>
  </si>
  <si>
    <t>Lin Sufen</t>
  </si>
  <si>
    <t>Zhu Donglai</t>
  </si>
  <si>
    <t>Zhu Yun</t>
  </si>
  <si>
    <t>04.07.2018</t>
  </si>
  <si>
    <t>Huang Zuyi</t>
  </si>
  <si>
    <t>05.07.2018</t>
  </si>
  <si>
    <t>Shen Jin Yi</t>
  </si>
  <si>
    <t>Mu Xueying</t>
  </si>
  <si>
    <t>Que Chang Sheng</t>
  </si>
  <si>
    <t>Lilin Li</t>
  </si>
  <si>
    <t>Xu Lu</t>
  </si>
  <si>
    <t>Lin Chewei</t>
  </si>
  <si>
    <t>Yu Guo</t>
  </si>
  <si>
    <t>Bai Tao</t>
  </si>
  <si>
    <t>Hsu Cheri</t>
  </si>
  <si>
    <t>Yu Jiao</t>
  </si>
  <si>
    <t>Cui Yu Bo</t>
  </si>
  <si>
    <t>Ran Qi</t>
  </si>
  <si>
    <t>Dong Qingli</t>
  </si>
  <si>
    <t>Zhang Yumei</t>
  </si>
  <si>
    <t>03.07.2018</t>
  </si>
  <si>
    <t>Shen Lina</t>
  </si>
  <si>
    <t>Wu Jinxiu</t>
  </si>
  <si>
    <t>Sun Xiaohong</t>
  </si>
  <si>
    <t>09.07.2018</t>
  </si>
  <si>
    <t>Qin Zu Hui</t>
  </si>
  <si>
    <t>Chang Wei</t>
  </si>
  <si>
    <t>Sang Lina</t>
  </si>
  <si>
    <t>Zhu Chao</t>
  </si>
  <si>
    <t>Tang Yidong</t>
  </si>
  <si>
    <t>Gao Chun Yan</t>
  </si>
  <si>
    <t>Yuan Wei</t>
  </si>
  <si>
    <t>Wang Feng Jie</t>
  </si>
  <si>
    <t>Zou Bingkun</t>
  </si>
  <si>
    <t>Yang Cheng Jie</t>
  </si>
  <si>
    <t>Zhang Zhujing</t>
  </si>
  <si>
    <t>Zhang Xiaoyue</t>
  </si>
  <si>
    <t>Zhu Wanjing</t>
  </si>
  <si>
    <t>Lin Zuijia</t>
  </si>
  <si>
    <t>Chen Kai</t>
  </si>
  <si>
    <t>Chen Yan Fen</t>
  </si>
  <si>
    <t>Liang Li</t>
  </si>
  <si>
    <t>Yu Guang Qu</t>
  </si>
  <si>
    <t>Yu Minghao</t>
  </si>
  <si>
    <t>Sun Yingyi</t>
  </si>
  <si>
    <t>Wang Tao</t>
  </si>
  <si>
    <t>Hu Yan</t>
  </si>
  <si>
    <t>Huang Zhuxin</t>
  </si>
  <si>
    <t>Royal Banyan Ocean PV</t>
  </si>
  <si>
    <t>Wu Zijing</t>
  </si>
  <si>
    <t>Zhu Xinyi</t>
  </si>
  <si>
    <t>Lin Wei</t>
  </si>
  <si>
    <t>Chang Chunlin</t>
  </si>
  <si>
    <t>06.07.2018</t>
  </si>
  <si>
    <t>Dong Mei Jun</t>
  </si>
  <si>
    <t>Li Xiaoyan</t>
  </si>
  <si>
    <t>Yan Chun Man</t>
  </si>
  <si>
    <t>Bai Yunhu</t>
  </si>
  <si>
    <t>Kao Pengfei</t>
  </si>
  <si>
    <t>Tuo Guo</t>
  </si>
  <si>
    <t>Zhang Peng</t>
  </si>
  <si>
    <t>Rong Huicheng</t>
  </si>
  <si>
    <t>Huo Bei Jia</t>
  </si>
  <si>
    <t>Rong Wen</t>
  </si>
  <si>
    <t>Shen Yue</t>
  </si>
  <si>
    <t>Liang Zhendong</t>
  </si>
  <si>
    <t>Lu Jia</t>
  </si>
  <si>
    <t>Yin Juyu</t>
  </si>
  <si>
    <t>Deng Song</t>
  </si>
  <si>
    <t>Hao Xiao Hui</t>
  </si>
  <si>
    <t>Wang Yuqing</t>
  </si>
  <si>
    <t>Lu Yau</t>
  </si>
  <si>
    <t>Chen Xi</t>
  </si>
  <si>
    <t>Long Hui</t>
  </si>
  <si>
    <t>Wang Hanxue</t>
  </si>
  <si>
    <t>Ren Bofan</t>
  </si>
  <si>
    <t>Zhang Zhen</t>
  </si>
  <si>
    <t>Xiang Min</t>
  </si>
  <si>
    <t>Li Jianglin</t>
  </si>
  <si>
    <t>Lin Jisheng</t>
  </si>
  <si>
    <t>Zang Wei</t>
  </si>
  <si>
    <t>Shou Yiyun</t>
  </si>
  <si>
    <t>Chen Binghua</t>
  </si>
  <si>
    <t>Huang Zhijiang</t>
  </si>
  <si>
    <t>Huang Dongsheng</t>
  </si>
  <si>
    <t>Booking in 1 - 31 July 2018</t>
  </si>
  <si>
    <t xml:space="preserve"> P180710103521489</t>
  </si>
  <si>
    <t>10.07.2018</t>
  </si>
  <si>
    <t>Charge credit card on 10.07.2018</t>
  </si>
  <si>
    <t>17.07.2018</t>
  </si>
  <si>
    <t>Xu Jiayu</t>
  </si>
  <si>
    <t>13.07.2018</t>
  </si>
  <si>
    <t>Xin Ge</t>
  </si>
  <si>
    <t>Zhang Ying Juan</t>
  </si>
  <si>
    <t>Liu Zhaohui</t>
  </si>
  <si>
    <t>Chen Guohua</t>
  </si>
  <si>
    <t>Xu Yuwen</t>
  </si>
  <si>
    <t>Yang Yue</t>
  </si>
  <si>
    <t>Gan Shao Hao</t>
  </si>
  <si>
    <t>18.07.2018</t>
  </si>
  <si>
    <t>Wu Hanyang</t>
  </si>
  <si>
    <t>He Ziling</t>
  </si>
  <si>
    <t>Wu Jiayi</t>
  </si>
  <si>
    <t>Zhao Kaien</t>
  </si>
  <si>
    <t>Liu Dawei</t>
  </si>
  <si>
    <t>11.07.2018</t>
  </si>
  <si>
    <t>Zhao Min</t>
  </si>
  <si>
    <t>Luo Shan</t>
  </si>
  <si>
    <t>Hou Jia Ying</t>
  </si>
  <si>
    <t>Xiong Tao</t>
  </si>
  <si>
    <t>Wei Jia</t>
  </si>
  <si>
    <t>Liu Yang</t>
  </si>
  <si>
    <t>Shi Xiuqin</t>
  </si>
  <si>
    <t>P180718170306489</t>
  </si>
  <si>
    <t>19.07.2018</t>
  </si>
  <si>
    <t>Lin Mingzhi</t>
  </si>
  <si>
    <t>Piao Xiangxu</t>
  </si>
  <si>
    <t>Kuang Shao Yong</t>
  </si>
  <si>
    <t>Lin Miaohua</t>
  </si>
  <si>
    <t>Xu Zimei</t>
  </si>
  <si>
    <t>Guo Wei Jie</t>
  </si>
  <si>
    <t>Jiang Hui</t>
  </si>
  <si>
    <t>P180720092856489</t>
  </si>
  <si>
    <t>原单号</t>
  </si>
  <si>
    <r>
      <rPr>
        <sz val="11"/>
        <color theme="1"/>
        <rFont val="Optimum"/>
        <charset val="134"/>
      </rPr>
      <t>8</t>
    </r>
    <r>
      <rPr>
        <sz val="11"/>
        <color theme="1"/>
        <rFont val="宋体"/>
        <charset val="134"/>
      </rPr>
      <t>月单号</t>
    </r>
  </si>
  <si>
    <t>20.07.2018</t>
  </si>
  <si>
    <t>Tang Ying</t>
  </si>
  <si>
    <t>Kan Chingjen</t>
  </si>
  <si>
    <t>He Yangchun</t>
  </si>
  <si>
    <t>23.07.2018</t>
  </si>
  <si>
    <t>Yao Dong</t>
  </si>
  <si>
    <t>Zhou Ai Lin</t>
  </si>
  <si>
    <t>Li Bing</t>
  </si>
  <si>
    <t>Li Ruixin</t>
  </si>
  <si>
    <t>Lau Tsz Ching</t>
  </si>
  <si>
    <t>24.07.2018</t>
  </si>
  <si>
    <t>Keyi Hu</t>
  </si>
  <si>
    <t>Cai Dan Qun</t>
  </si>
  <si>
    <t>25.07.2018</t>
  </si>
  <si>
    <t>Li Ang</t>
  </si>
  <si>
    <t>Li Qing</t>
  </si>
  <si>
    <t>P180725171920489</t>
  </si>
  <si>
    <t>Charge credit card on 25.07.2018</t>
  </si>
  <si>
    <t>Peng Qing Hua</t>
  </si>
  <si>
    <t>Peng Wen Xiao</t>
  </si>
  <si>
    <t>Xu Wen Hao</t>
  </si>
  <si>
    <t>26.07.2018</t>
  </si>
  <si>
    <t>Xu Zhan Hong</t>
  </si>
  <si>
    <t>Wu Dong Yue</t>
  </si>
  <si>
    <t>Xue Yani</t>
  </si>
  <si>
    <t>28.07.2018</t>
  </si>
  <si>
    <t>Charge credit card on 28.07.2018</t>
  </si>
  <si>
    <t>P180731112159489</t>
  </si>
  <si>
    <t>31.07.2018</t>
  </si>
  <si>
    <t>Hu Mingyi</t>
  </si>
  <si>
    <t>P180801141735489</t>
  </si>
  <si>
    <t>Date :  Aug 08, 2018</t>
  </si>
  <si>
    <r>
      <rPr>
        <sz val="11"/>
        <color theme="1"/>
        <rFont val="Optimum"/>
        <charset val="134"/>
      </rPr>
      <t>9</t>
    </r>
    <r>
      <rPr>
        <sz val="11"/>
        <color theme="1"/>
        <rFont val="宋体"/>
        <charset val="134"/>
      </rPr>
      <t>月单号</t>
    </r>
  </si>
  <si>
    <t>Charge credit card amount at the first payment</t>
  </si>
  <si>
    <t>Charge credit card amount at the second payment</t>
  </si>
  <si>
    <t>Charge credit card amount at the third payment</t>
  </si>
  <si>
    <t>Charge credit card amount at the fourth payment</t>
  </si>
  <si>
    <t>Charge credit card amount at the fifth payment</t>
  </si>
  <si>
    <t>2341344</t>
  </si>
  <si>
    <t>Li Xiaofei</t>
  </si>
  <si>
    <t>2373096</t>
  </si>
  <si>
    <t xml:space="preserve">Li Bing </t>
  </si>
  <si>
    <t>2373095</t>
  </si>
  <si>
    <t>10.08.2018</t>
  </si>
  <si>
    <t>1339481&amp;1339482</t>
  </si>
  <si>
    <t xml:space="preserve">Overpaid and keep deposit for deduct next booking </t>
  </si>
  <si>
    <t>2377096</t>
  </si>
  <si>
    <t>2379846</t>
  </si>
  <si>
    <t>2385595</t>
  </si>
  <si>
    <t>Song Cheng</t>
  </si>
  <si>
    <t>2385361</t>
  </si>
  <si>
    <t>Liu Kuangxun</t>
  </si>
  <si>
    <t>2384850</t>
  </si>
  <si>
    <t>2388350</t>
  </si>
  <si>
    <t>Jin Wei Kang</t>
  </si>
  <si>
    <t>2402844</t>
  </si>
  <si>
    <t>01.08.2018</t>
  </si>
  <si>
    <t>2404094</t>
  </si>
  <si>
    <t>Xu Zetao</t>
  </si>
  <si>
    <t>02.08.2018</t>
  </si>
  <si>
    <t>2408848</t>
  </si>
  <si>
    <t>Yang Haobo</t>
  </si>
  <si>
    <t>2385360</t>
  </si>
  <si>
    <t>Liang Bin Bin</t>
  </si>
  <si>
    <t>2356853</t>
  </si>
  <si>
    <t>Chen Tong</t>
  </si>
  <si>
    <t>2210344</t>
  </si>
  <si>
    <t>Meng Qing</t>
  </si>
  <si>
    <t>2380093</t>
  </si>
  <si>
    <t>Liu Hui</t>
  </si>
  <si>
    <t>2408843</t>
  </si>
  <si>
    <t>2216603</t>
  </si>
  <si>
    <t>Xiao Yanwen</t>
  </si>
  <si>
    <t>Yan Kai</t>
  </si>
  <si>
    <t>2365343</t>
  </si>
  <si>
    <t>Chen Yudi</t>
  </si>
  <si>
    <t>2220348</t>
  </si>
  <si>
    <t>Kong Fung Ying</t>
  </si>
  <si>
    <t>Lam Wai Hung Owen</t>
  </si>
  <si>
    <t>2367594</t>
  </si>
  <si>
    <t>Lu Jian Feng</t>
  </si>
  <si>
    <t>Li Zuoyu</t>
  </si>
  <si>
    <t>03.08.2018</t>
  </si>
  <si>
    <t>Song Tianjun</t>
  </si>
  <si>
    <t>2216610</t>
  </si>
  <si>
    <t>Zhang Wensen</t>
  </si>
  <si>
    <t>2377099</t>
  </si>
  <si>
    <t>Fang Tsai Hung</t>
  </si>
  <si>
    <t>Guan Wei</t>
  </si>
  <si>
    <t>30.07.2018</t>
  </si>
  <si>
    <t>Sui Jie</t>
  </si>
  <si>
    <t>Lei Xuelian</t>
  </si>
  <si>
    <t>Shi Dong</t>
  </si>
  <si>
    <t>06.08.2018</t>
  </si>
  <si>
    <t>Tsang Heung Keung</t>
  </si>
  <si>
    <t>Liu Pei</t>
  </si>
  <si>
    <t>Xiong Shanqing</t>
  </si>
  <si>
    <t>Lin Chang</t>
  </si>
  <si>
    <t>Ouyang Rongjin</t>
  </si>
  <si>
    <t>Cheng Lingyan</t>
  </si>
  <si>
    <t>Wenjun Yu</t>
  </si>
  <si>
    <t>Hu Bo</t>
  </si>
  <si>
    <t>Zhou Shanshan</t>
  </si>
  <si>
    <t>Lin Ruimian</t>
  </si>
  <si>
    <t>Hong Jie</t>
  </si>
  <si>
    <t>Guan Zhiqing</t>
  </si>
  <si>
    <t>Mo Zhou</t>
  </si>
  <si>
    <t>Gang Xu</t>
  </si>
  <si>
    <t>Zhang Bei</t>
  </si>
  <si>
    <t>Zhu Lei</t>
  </si>
  <si>
    <t>07.08.2018</t>
  </si>
  <si>
    <t>Ma Qi Meng</t>
  </si>
  <si>
    <t>Zhang Lixia</t>
  </si>
  <si>
    <t>2400095</t>
  </si>
  <si>
    <t>Liu Jie</t>
  </si>
  <si>
    <t>2409843</t>
  </si>
  <si>
    <t>Yu Lunfei</t>
  </si>
  <si>
    <t>Ye Ziming</t>
  </si>
  <si>
    <t>Xiang Ping</t>
  </si>
  <si>
    <t>2370848</t>
  </si>
  <si>
    <t>Jin Xiaoping</t>
  </si>
  <si>
    <t>2370850</t>
  </si>
  <si>
    <t>Jin Xiaoying</t>
  </si>
  <si>
    <t>Chen Guanhong</t>
  </si>
  <si>
    <t>Zheng Jun</t>
  </si>
  <si>
    <t>Le Zheng Wu</t>
  </si>
  <si>
    <t>Wu Wen Jie</t>
  </si>
  <si>
    <t>Yin Song Song</t>
  </si>
  <si>
    <t>Zhong Mi</t>
  </si>
  <si>
    <t>Hu Hujun</t>
  </si>
  <si>
    <t>Liu Xiaocui</t>
  </si>
  <si>
    <t>08.08.2018</t>
  </si>
  <si>
    <t>Zha Rui</t>
  </si>
  <si>
    <t>Leng Yi</t>
  </si>
  <si>
    <t>Fang Wen Hui</t>
  </si>
  <si>
    <t>Wei Yingdan</t>
  </si>
  <si>
    <t>Xe Shanshan</t>
  </si>
  <si>
    <t>Gong Wen</t>
  </si>
  <si>
    <t>Gao Na</t>
  </si>
  <si>
    <t>Lin Qi</t>
  </si>
  <si>
    <t>Li Jing</t>
  </si>
  <si>
    <t>Yang Yukun</t>
  </si>
  <si>
    <t>Feng Chen</t>
  </si>
  <si>
    <t>Zhang Liping</t>
  </si>
  <si>
    <t>Yan Wenrong</t>
  </si>
  <si>
    <t>Wang Min</t>
  </si>
  <si>
    <t>Wang Jun Yuan</t>
  </si>
  <si>
    <t>Wang Mengqing</t>
  </si>
  <si>
    <t>Ma Yong</t>
  </si>
  <si>
    <t>Zhang Tianze</t>
  </si>
  <si>
    <t>Yue Lun</t>
  </si>
  <si>
    <t>Zhou Huimin</t>
  </si>
  <si>
    <t>Shao Baiqi</t>
  </si>
  <si>
    <t xml:space="preserve">Xia Ning </t>
  </si>
  <si>
    <t>Fu Jing</t>
  </si>
  <si>
    <t>Su Zhong Tao</t>
  </si>
  <si>
    <t>Cao Changming</t>
  </si>
  <si>
    <t>Wu Qian</t>
  </si>
  <si>
    <t>Liu Yilin</t>
  </si>
  <si>
    <t>Zhang Chao</t>
  </si>
  <si>
    <t>Yuan Mengyao</t>
  </si>
  <si>
    <t>Yan Kui</t>
  </si>
  <si>
    <t>Li Xiang Dong</t>
  </si>
  <si>
    <t>Li Jingman</t>
  </si>
  <si>
    <t>09.08.2018</t>
  </si>
  <si>
    <t>Ouyang Qing Peng</t>
  </si>
  <si>
    <t>Zheng Fangfang</t>
  </si>
  <si>
    <t>Liu Geng Bin</t>
  </si>
  <si>
    <t>Wan Yande</t>
  </si>
  <si>
    <t>Booking in 1 - 31 August 2018</t>
  </si>
  <si>
    <t xml:space="preserve"> P180811100348489</t>
  </si>
  <si>
    <t>16.08.2018</t>
  </si>
  <si>
    <t>Deposit payment</t>
  </si>
  <si>
    <t>14.08.2018</t>
  </si>
  <si>
    <t>Hai Yun Li</t>
  </si>
  <si>
    <t>HAI SHUI,YUAN LETAO</t>
  </si>
  <si>
    <t>LI YONGZHENG,ZHU RONG</t>
  </si>
  <si>
    <t>LI LIHUA</t>
  </si>
  <si>
    <t>YOU WENTING,MIAO LEI</t>
  </si>
  <si>
    <t>Zhi Cheng Chen</t>
  </si>
  <si>
    <t>Yue Xin Zhao</t>
  </si>
  <si>
    <t>15.08.2018</t>
  </si>
  <si>
    <t>zhang xing</t>
  </si>
  <si>
    <t>WANG YING</t>
  </si>
  <si>
    <t>LI/KONGQIONG,CHEN/GUISHAN,CHEN/YAOCHENG（2014-06-08）,LI/PENGCHENG（2009-09-08 ）</t>
  </si>
  <si>
    <t>YUE LUN,CHEN ZERONG</t>
  </si>
  <si>
    <t>Zhi Jian Xiao</t>
  </si>
  <si>
    <t>Lin Qi Jiang</t>
  </si>
  <si>
    <t>Jiang Zhengming</t>
  </si>
  <si>
    <t>WEI QI,WANG GONG</t>
  </si>
  <si>
    <t>17.08.2018</t>
  </si>
  <si>
    <t>YI YI,Chen Gongzhen</t>
  </si>
  <si>
    <t>CHENG YI JEN</t>
  </si>
  <si>
    <t>HUANGQIONGRU</t>
  </si>
  <si>
    <t>Fei Fei Lin</t>
  </si>
  <si>
    <t>P180818113014489</t>
  </si>
  <si>
    <t>20.08.2018</t>
  </si>
  <si>
    <t>Li Xiao Liang</t>
  </si>
  <si>
    <t>Pan Xiaomin</t>
  </si>
  <si>
    <t>Deng Jian Rong</t>
  </si>
  <si>
    <t>Dong Xueyun</t>
  </si>
  <si>
    <t>21.08.2018</t>
  </si>
  <si>
    <t>Zhang Weixiong</t>
  </si>
  <si>
    <t>Zheng Hongfei</t>
  </si>
  <si>
    <t>Wang Jian Chao</t>
  </si>
  <si>
    <t>23.08.2018</t>
  </si>
  <si>
    <t>Chen Yan</t>
  </si>
  <si>
    <t>Shi Xiangwei</t>
  </si>
  <si>
    <t>24.08.2018</t>
  </si>
  <si>
    <t>Xing Lingya</t>
  </si>
  <si>
    <t>25.08.2018</t>
  </si>
  <si>
    <t>Deng Jianrong</t>
  </si>
  <si>
    <t>27.08.2018</t>
  </si>
  <si>
    <t>Zhang Qing</t>
  </si>
  <si>
    <t>Liu Xin</t>
  </si>
  <si>
    <t>Luo Xiao Cui</t>
  </si>
  <si>
    <t>P180828172629489</t>
  </si>
  <si>
    <t>Summary Deposit Report of Hong Kong Convergent on 01 - 30 September 2018</t>
  </si>
  <si>
    <t>Date :  Sep 17, 2018</t>
  </si>
  <si>
    <r>
      <rPr>
        <sz val="11"/>
        <color theme="1"/>
        <rFont val="Optimum"/>
        <charset val="134"/>
      </rPr>
      <t>10</t>
    </r>
    <r>
      <rPr>
        <sz val="11"/>
        <color theme="1"/>
        <rFont val="宋体"/>
        <charset val="134"/>
      </rPr>
      <t>月单号</t>
    </r>
  </si>
  <si>
    <t>22.08.2018</t>
  </si>
  <si>
    <t>2464845</t>
  </si>
  <si>
    <t>He Jie Hua</t>
  </si>
  <si>
    <t>2464846</t>
  </si>
  <si>
    <t>2464847</t>
  </si>
  <si>
    <t>He Jie Min</t>
  </si>
  <si>
    <t>2468344</t>
  </si>
  <si>
    <t>Zhu Juanli</t>
  </si>
  <si>
    <t>2468843</t>
  </si>
  <si>
    <t>2468846</t>
  </si>
  <si>
    <t>Hou Ming</t>
  </si>
  <si>
    <t>2470593</t>
  </si>
  <si>
    <t>Wang Lei</t>
  </si>
  <si>
    <t>2470845</t>
  </si>
  <si>
    <t>Li Suzheng</t>
  </si>
  <si>
    <t>2470846</t>
  </si>
  <si>
    <t>Li Lihua</t>
  </si>
  <si>
    <t>2470849</t>
  </si>
  <si>
    <t>Gao Xiang</t>
  </si>
  <si>
    <t>Qi Hao</t>
  </si>
  <si>
    <t>Zhu Feng</t>
  </si>
  <si>
    <t>Zhu Minqian</t>
  </si>
  <si>
    <t>Liu Xi</t>
  </si>
  <si>
    <t>Xu Wen</t>
  </si>
  <si>
    <t>Xu Ze</t>
  </si>
  <si>
    <t>28.08.2018</t>
  </si>
  <si>
    <t>30.08.2018</t>
  </si>
  <si>
    <t>Zhang Shuo</t>
  </si>
  <si>
    <t>Liu Songqian</t>
  </si>
  <si>
    <t>Paid The first payment on 30.08.2018</t>
  </si>
  <si>
    <t>01.09.2018</t>
  </si>
  <si>
    <t>Tang Yanying</t>
  </si>
  <si>
    <t>Shu Kun</t>
  </si>
  <si>
    <t>Lu Zheng Yuan</t>
  </si>
  <si>
    <t>Wang Jieyun</t>
  </si>
  <si>
    <t>Yan Xiao</t>
  </si>
  <si>
    <t>31.08.2018</t>
  </si>
  <si>
    <t>Paid The second payment on 31.08.2018</t>
  </si>
  <si>
    <t>04.09.2018</t>
  </si>
  <si>
    <t>Cai Yiyang</t>
  </si>
  <si>
    <t>Hu Bei</t>
  </si>
  <si>
    <t>Xin Long</t>
  </si>
  <si>
    <t>Zheng Tian He</t>
  </si>
  <si>
    <t>Wang Run</t>
  </si>
  <si>
    <t>Zhang Ming Yu</t>
  </si>
  <si>
    <t>Zhou Yu Jia</t>
  </si>
  <si>
    <t>Zhuang Hong Dong</t>
  </si>
  <si>
    <t>05.09.2018</t>
  </si>
  <si>
    <t>Kan Shao</t>
  </si>
  <si>
    <t>Ma Jian</t>
  </si>
  <si>
    <t>Yuan Chang Ran</t>
  </si>
  <si>
    <t>07.09.2018</t>
  </si>
  <si>
    <t>Xiong Ming Xing</t>
  </si>
  <si>
    <t>Cheung Tak Yin Douglas</t>
  </si>
  <si>
    <t>Ming Liang</t>
  </si>
  <si>
    <t>Liu Weihong</t>
  </si>
  <si>
    <t>08.09.2018</t>
  </si>
  <si>
    <t>Zhang Tianyu</t>
  </si>
  <si>
    <t>Fu Yixiao</t>
  </si>
  <si>
    <t>10.09.2018</t>
  </si>
  <si>
    <t>Zhao Qi</t>
  </si>
  <si>
    <t>Zhou Tianhui</t>
  </si>
  <si>
    <t>Jiang Wen Qian</t>
  </si>
  <si>
    <t>Li Bai Cheng</t>
  </si>
  <si>
    <t>Xie Song Jie</t>
  </si>
  <si>
    <t>Luo Bi Xia</t>
  </si>
  <si>
    <t>Yin Yihang</t>
  </si>
  <si>
    <t>Pu Wanjun</t>
  </si>
  <si>
    <t>Lin Kaihua</t>
  </si>
  <si>
    <t>Li Qiang</t>
  </si>
  <si>
    <t>12.09.2018</t>
  </si>
  <si>
    <t>Zhan Wanyi</t>
  </si>
  <si>
    <t>Xi Qian</t>
  </si>
  <si>
    <t>2528598 - 2528609</t>
  </si>
  <si>
    <t>Su Yumeng - Group 12 Villas</t>
  </si>
  <si>
    <t>Tang Fei Qian</t>
  </si>
  <si>
    <t>14.09.2018</t>
  </si>
  <si>
    <t>Meng Shuang Li</t>
  </si>
  <si>
    <t>Chen Qiong</t>
  </si>
  <si>
    <t>Li Bin</t>
  </si>
  <si>
    <t>Ji Feng</t>
  </si>
  <si>
    <t>YANG TONG,CHANG BIN</t>
  </si>
  <si>
    <t>17.09.2018</t>
  </si>
  <si>
    <t>LU HAORAN</t>
  </si>
  <si>
    <t>LI/ZUYAO,BAI/KE</t>
  </si>
  <si>
    <t>Xiaonan Li</t>
  </si>
  <si>
    <t>Xiao Wang</t>
  </si>
  <si>
    <t>Booking in 1 - 30 September 2018</t>
  </si>
  <si>
    <t xml:space="preserve"> P180918143451489</t>
  </si>
  <si>
    <t>P180918143451489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</si>
</sst>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_-* #,##0.00_-;\-* #,##0.00_-;_-* &quot;-&quot;??_-;_-@_-"/>
    <numFmt numFmtId="177" formatCode="_(* #,##0.00_);_(* \(#,##0.00\);_(* &quot;-&quot;??_);_(@_)"/>
    <numFmt numFmtId="178" formatCode="&quot; &quot;#,##0.00&quot; &quot;;&quot; (&quot;#,##0.00&quot;)&quot;;&quot; -&quot;00&quot; &quot;;&quot; &quot;@&quot; &quot;"/>
    <numFmt numFmtId="179" formatCode="_ * #,##0_ ;_ * \-#,##0_ ;_ * &quot;-&quot;??_ ;_ @_ "/>
    <numFmt numFmtId="180" formatCode="yyyy/m/d;@"/>
  </numFmts>
  <fonts count="66">
    <font>
      <sz val="11"/>
      <color theme="1"/>
      <name val="宋体"/>
      <charset val="134"/>
      <scheme val="minor"/>
    </font>
    <font>
      <sz val="11"/>
      <color theme="1"/>
      <name val="Optimum"/>
      <charset val="134"/>
    </font>
    <font>
      <sz val="11"/>
      <name val="Optimum"/>
      <charset val="134"/>
    </font>
    <font>
      <sz val="11"/>
      <color rgb="FFFF0000"/>
      <name val="Optimum"/>
      <charset val="134"/>
    </font>
    <font>
      <b/>
      <sz val="12"/>
      <color theme="1"/>
      <name val="Optimum"/>
      <charset val="134"/>
    </font>
    <font>
      <b/>
      <sz val="11"/>
      <color theme="1"/>
      <name val="Optimum"/>
      <charset val="134"/>
    </font>
    <font>
      <sz val="10"/>
      <name val="Optimum"/>
      <charset val="134"/>
    </font>
    <font>
      <sz val="10"/>
      <color rgb="FF0000CC"/>
      <name val="Optimum"/>
      <charset val="134"/>
    </font>
    <font>
      <sz val="11"/>
      <color theme="1"/>
      <name val="宋体"/>
      <charset val="134"/>
    </font>
    <font>
      <sz val="10"/>
      <color theme="1"/>
      <name val="Optimum"/>
      <charset val="134"/>
    </font>
    <font>
      <sz val="10.5"/>
      <color rgb="FF333333"/>
      <name val="Helvetica"/>
      <charset val="134"/>
    </font>
    <font>
      <sz val="10"/>
      <color theme="3"/>
      <name val="Optimum"/>
      <charset val="134"/>
    </font>
    <font>
      <b/>
      <sz val="10"/>
      <name val="Optimum"/>
      <charset val="134"/>
    </font>
    <font>
      <sz val="11.25"/>
      <color rgb="FF333333"/>
      <name val="Helvetica"/>
      <charset val="134"/>
    </font>
    <font>
      <sz val="12"/>
      <color rgb="FF333333"/>
      <name val="Helvetica"/>
      <charset val="134"/>
    </font>
    <font>
      <sz val="10"/>
      <color rgb="FFFF0000"/>
      <name val="Optimum"/>
      <charset val="134"/>
    </font>
    <font>
      <b/>
      <sz val="11"/>
      <name val="Optimum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sz val="11.25"/>
      <name val="Helvetica"/>
      <charset val="134"/>
    </font>
    <font>
      <sz val="11"/>
      <name val="宋体"/>
      <charset val="134"/>
      <scheme val="minor"/>
    </font>
    <font>
      <sz val="10"/>
      <color theme="1"/>
      <name val="Arial"/>
      <charset val="134"/>
    </font>
    <font>
      <sz val="10"/>
      <name val="Arial"/>
      <charset val="134"/>
    </font>
    <font>
      <b/>
      <sz val="10"/>
      <name val="Arial"/>
      <charset val="134"/>
    </font>
    <font>
      <sz val="10"/>
      <color rgb="FFFF0000"/>
      <name val="Arial"/>
      <charset val="134"/>
    </font>
    <font>
      <sz val="10"/>
      <color theme="1"/>
      <name val="宋体"/>
      <charset val="134"/>
    </font>
    <font>
      <sz val="11.25"/>
      <color rgb="FF0291D4"/>
      <name val="Helvetica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theme="0"/>
      <name val="宋体"/>
      <charset val="134"/>
      <scheme val="minor"/>
    </font>
    <font>
      <b/>
      <sz val="10"/>
      <color rgb="FFFF0000"/>
      <name val="Arial"/>
      <charset val="134"/>
    </font>
    <font>
      <sz val="11"/>
      <color rgb="FF1F497D"/>
      <name val="Optimum"/>
      <charset val="134"/>
    </font>
    <font>
      <sz val="10.5"/>
      <color rgb="FF333333"/>
      <name val="宋体"/>
      <charset val="134"/>
    </font>
    <font>
      <sz val="9"/>
      <color rgb="FF333333"/>
      <name val="宋体"/>
      <charset val="134"/>
    </font>
    <font>
      <sz val="11"/>
      <color theme="1"/>
      <name val="Calibri"/>
      <charset val="134"/>
    </font>
    <font>
      <b/>
      <sz val="12"/>
      <name val="Optimum"/>
      <charset val="134"/>
    </font>
    <font>
      <sz val="10"/>
      <name val="宋体"/>
      <charset val="134"/>
    </font>
    <font>
      <sz val="10"/>
      <name val="Arial Unicode MS"/>
      <charset val="134"/>
    </font>
    <font>
      <sz val="10.5"/>
      <name val="Helvetica"/>
      <charset val="134"/>
    </font>
    <font>
      <sz val="9"/>
      <name val="Verdana"/>
      <charset val="134"/>
    </font>
    <font>
      <sz val="10"/>
      <name val="Arial"/>
      <charset val="0"/>
    </font>
    <font>
      <sz val="12"/>
      <name val="Helvetica"/>
      <charset val="134"/>
    </font>
    <font>
      <b/>
      <sz val="10"/>
      <color rgb="FFFF0000"/>
      <name val="Optimum"/>
      <charset val="134"/>
    </font>
    <font>
      <sz val="11"/>
      <color rgb="FF333333"/>
      <name val="Arial"/>
      <charset val="134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4"/>
      <name val="Cordia New"/>
      <charset val="134"/>
    </font>
    <font>
      <sz val="9"/>
      <color rgb="FF333333"/>
      <name val="Helvetica"/>
      <charset val="134"/>
    </font>
  </fonts>
  <fills count="4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rgb="FF000000"/>
      </bottom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43" borderId="3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45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48" borderId="40" applyNumberFormat="0" applyFont="0" applyAlignment="0" applyProtection="0">
      <alignment vertical="center"/>
    </xf>
    <xf numFmtId="176" fontId="64" fillId="0" borderId="0" applyFont="0" applyFill="0" applyBorder="0" applyAlignment="0" applyProtection="0"/>
    <xf numFmtId="0" fontId="45" fillId="45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3" fillId="0" borderId="38" applyNumberFormat="0" applyFill="0" applyAlignment="0" applyProtection="0">
      <alignment vertical="center"/>
    </xf>
    <xf numFmtId="0" fontId="61" fillId="0" borderId="38" applyNumberFormat="0" applyFill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58" fillId="0" borderId="39" applyNumberFormat="0" applyFill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8" fillId="29" borderId="33" applyNumberFormat="0" applyAlignment="0" applyProtection="0">
      <alignment vertical="center"/>
    </xf>
    <xf numFmtId="0" fontId="53" fillId="29" borderId="35" applyNumberFormat="0" applyAlignment="0" applyProtection="0">
      <alignment vertical="center"/>
    </xf>
    <xf numFmtId="0" fontId="56" fillId="34" borderId="36" applyNumberFormat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60" fillId="0" borderId="37" applyNumberFormat="0" applyFill="0" applyAlignment="0" applyProtection="0">
      <alignment vertical="center"/>
    </xf>
    <xf numFmtId="0" fontId="52" fillId="0" borderId="34" applyNumberFormat="0" applyFill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4" fillId="0" borderId="0"/>
    <xf numFmtId="0" fontId="51" fillId="40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</cellStyleXfs>
  <cellXfs count="325">
    <xf numFmtId="0" fontId="0" fillId="0" borderId="0" xfId="0"/>
    <xf numFmtId="0" fontId="1" fillId="0" borderId="0" xfId="0" applyFont="1" applyFill="1" applyAlignment="1"/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/>
    </xf>
    <xf numFmtId="177" fontId="1" fillId="0" borderId="0" xfId="8" applyFont="1" applyFill="1" applyAlignment="1">
      <alignment horizontal="center"/>
    </xf>
    <xf numFmtId="177" fontId="1" fillId="0" borderId="0" xfId="8" applyFont="1" applyFill="1"/>
    <xf numFmtId="0" fontId="4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4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7" fontId="6" fillId="0" borderId="5" xfId="8" applyFont="1" applyFill="1" applyBorder="1" applyAlignment="1">
      <alignment horizontal="center" vertical="center" wrapText="1"/>
    </xf>
    <xf numFmtId="177" fontId="6" fillId="0" borderId="4" xfId="8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14" fontId="7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/>
    </xf>
    <xf numFmtId="177" fontId="5" fillId="0" borderId="1" xfId="8" applyFont="1" applyFill="1" applyBorder="1" applyAlignment="1">
      <alignment horizontal="center" vertical="center" wrapText="1"/>
    </xf>
    <xf numFmtId="0" fontId="8" fillId="0" borderId="1" xfId="0" applyFont="1" applyFill="1" applyBorder="1" applyAlignment="1"/>
    <xf numFmtId="0" fontId="1" fillId="0" borderId="1" xfId="0" applyFont="1" applyFill="1" applyBorder="1" applyAlignment="1"/>
    <xf numFmtId="177" fontId="6" fillId="0" borderId="2" xfId="8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177" fontId="9" fillId="0" borderId="2" xfId="8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0" fillId="0" borderId="0" xfId="0" applyFont="1"/>
    <xf numFmtId="14" fontId="9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4" fontId="6" fillId="0" borderId="4" xfId="0" applyNumberFormat="1" applyFont="1" applyFill="1" applyBorder="1" applyAlignment="1">
      <alignment horizontal="center" vertical="center" wrapText="1"/>
    </xf>
    <xf numFmtId="14" fontId="11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177" fontId="6" fillId="0" borderId="11" xfId="8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vertical="center"/>
    </xf>
    <xf numFmtId="0" fontId="1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177" fontId="12" fillId="0" borderId="15" xfId="8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177" fontId="6" fillId="2" borderId="11" xfId="8" applyFont="1" applyFill="1" applyBorder="1" applyAlignment="1">
      <alignment horizontal="center" vertical="center" wrapText="1"/>
    </xf>
    <xf numFmtId="177" fontId="1" fillId="0" borderId="12" xfId="8" applyFont="1" applyFill="1" applyBorder="1" applyAlignment="1">
      <alignment horizontal="center" vertical="center"/>
    </xf>
    <xf numFmtId="177" fontId="3" fillId="0" borderId="12" xfId="8" applyFont="1" applyFill="1" applyBorder="1" applyAlignment="1">
      <alignment vertical="center"/>
    </xf>
    <xf numFmtId="177" fontId="1" fillId="0" borderId="0" xfId="8" applyFont="1" applyFill="1" applyAlignment="1">
      <alignment horizontal="center" vertical="center"/>
    </xf>
    <xf numFmtId="177" fontId="1" fillId="0" borderId="0" xfId="8" applyFont="1" applyFill="1" applyAlignment="1">
      <alignment vertical="center"/>
    </xf>
    <xf numFmtId="177" fontId="5" fillId="0" borderId="0" xfId="8" applyFont="1" applyFill="1" applyAlignment="1">
      <alignment horizontal="center"/>
    </xf>
    <xf numFmtId="177" fontId="5" fillId="0" borderId="0" xfId="8" applyFont="1" applyFill="1"/>
    <xf numFmtId="0" fontId="6" fillId="0" borderId="3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0" fontId="13" fillId="0" borderId="1" xfId="0" applyFont="1" applyBorder="1"/>
    <xf numFmtId="0" fontId="6" fillId="0" borderId="2" xfId="0" applyNumberFormat="1" applyFont="1" applyFill="1" applyBorder="1" applyAlignment="1">
      <alignment horizontal="center" vertical="center" wrapText="1"/>
    </xf>
    <xf numFmtId="177" fontId="5" fillId="0" borderId="16" xfId="8" applyFont="1" applyFill="1" applyBorder="1" applyAlignment="1">
      <alignment horizontal="center" vertical="center" wrapText="1"/>
    </xf>
    <xf numFmtId="177" fontId="6" fillId="0" borderId="3" xfId="8" applyFont="1" applyFill="1" applyBorder="1" applyAlignment="1">
      <alignment horizontal="center" vertical="center" wrapText="1"/>
    </xf>
    <xf numFmtId="177" fontId="6" fillId="0" borderId="1" xfId="8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14" fontId="6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12" fillId="0" borderId="1" xfId="8" applyFont="1" applyFill="1" applyBorder="1" applyAlignment="1">
      <alignment horizontal="center" vertical="center"/>
    </xf>
    <xf numFmtId="14" fontId="6" fillId="0" borderId="17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14" fontId="6" fillId="3" borderId="2" xfId="0" applyNumberFormat="1" applyFont="1" applyFill="1" applyBorder="1" applyAlignment="1">
      <alignment horizontal="center" vertical="center" wrapText="1"/>
    </xf>
    <xf numFmtId="177" fontId="6" fillId="2" borderId="8" xfId="8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177" fontId="12" fillId="0" borderId="13" xfId="8" applyFont="1" applyFill="1" applyBorder="1" applyAlignment="1">
      <alignment horizontal="center" vertical="center"/>
    </xf>
    <xf numFmtId="0" fontId="14" fillId="0" borderId="0" xfId="0" applyFont="1"/>
    <xf numFmtId="0" fontId="5" fillId="0" borderId="0" xfId="0" applyFont="1" applyFill="1" applyAlignment="1"/>
    <xf numFmtId="177" fontId="1" fillId="0" borderId="1" xfId="8" applyFont="1" applyFill="1" applyBorder="1" applyAlignment="1">
      <alignment horizontal="center" vertical="center"/>
    </xf>
    <xf numFmtId="177" fontId="3" fillId="0" borderId="1" xfId="8" applyFont="1" applyFill="1" applyBorder="1" applyAlignment="1">
      <alignment vertical="center"/>
    </xf>
    <xf numFmtId="177" fontId="6" fillId="4" borderId="2" xfId="8" applyFont="1" applyFill="1" applyBorder="1" applyAlignment="1">
      <alignment horizontal="center" vertical="center" wrapText="1"/>
    </xf>
    <xf numFmtId="14" fontId="6" fillId="0" borderId="18" xfId="0" applyNumberFormat="1" applyFont="1" applyFill="1" applyBorder="1" applyAlignment="1">
      <alignment horizontal="center" vertical="center" wrapText="1"/>
    </xf>
    <xf numFmtId="14" fontId="6" fillId="0" borderId="19" xfId="0" applyNumberFormat="1" applyFont="1" applyFill="1" applyBorder="1" applyAlignment="1">
      <alignment horizontal="center" vertical="center" wrapText="1"/>
    </xf>
    <xf numFmtId="14" fontId="6" fillId="0" borderId="20" xfId="0" applyNumberFormat="1" applyFont="1" applyFill="1" applyBorder="1" applyAlignment="1">
      <alignment horizontal="center" vertical="center" wrapText="1"/>
    </xf>
    <xf numFmtId="14" fontId="6" fillId="0" borderId="21" xfId="0" applyNumberFormat="1" applyFont="1" applyFill="1" applyBorder="1" applyAlignment="1">
      <alignment horizontal="center" vertical="center" wrapText="1"/>
    </xf>
    <xf numFmtId="14" fontId="6" fillId="0" borderId="22" xfId="0" applyNumberFormat="1" applyFont="1" applyFill="1" applyBorder="1" applyAlignment="1">
      <alignment horizontal="center" vertical="center" wrapText="1"/>
    </xf>
    <xf numFmtId="14" fontId="6" fillId="0" borderId="5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177" fontId="15" fillId="0" borderId="2" xfId="8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/>
    </xf>
    <xf numFmtId="178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2" fillId="0" borderId="0" xfId="0" applyFont="1" applyFill="1" applyAlignment="1"/>
    <xf numFmtId="0" fontId="2" fillId="0" borderId="0" xfId="0" applyFont="1" applyFill="1" applyAlignment="1">
      <alignment horizontal="right"/>
    </xf>
    <xf numFmtId="177" fontId="16" fillId="0" borderId="0" xfId="8" applyFont="1" applyFill="1" applyAlignment="1">
      <alignment horizontal="center" vertical="center"/>
    </xf>
    <xf numFmtId="177" fontId="2" fillId="0" borderId="0" xfId="8" applyFont="1" applyFill="1" applyAlignment="1">
      <alignment vertical="center"/>
    </xf>
    <xf numFmtId="177" fontId="1" fillId="0" borderId="0" xfId="0" applyNumberFormat="1" applyFont="1" applyFill="1" applyAlignment="1">
      <alignment vertical="center"/>
    </xf>
    <xf numFmtId="177" fontId="2" fillId="0" borderId="23" xfId="8" applyFont="1" applyFill="1" applyBorder="1" applyAlignment="1">
      <alignment vertical="center"/>
    </xf>
    <xf numFmtId="178" fontId="2" fillId="0" borderId="9" xfId="0" applyNumberFormat="1" applyFont="1" applyFill="1" applyBorder="1" applyAlignment="1">
      <alignment vertical="center"/>
    </xf>
    <xf numFmtId="177" fontId="2" fillId="0" borderId="9" xfId="8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177" fontId="16" fillId="2" borderId="14" xfId="8" applyFont="1" applyFill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14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7" fontId="15" fillId="0" borderId="1" xfId="8" applyFont="1" applyFill="1" applyBorder="1" applyAlignment="1">
      <alignment horizontal="center" vertical="center" wrapText="1"/>
    </xf>
    <xf numFmtId="14" fontId="15" fillId="0" borderId="0" xfId="0" applyNumberFormat="1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177" fontId="15" fillId="0" borderId="0" xfId="8" applyFont="1" applyFill="1" applyAlignment="1">
      <alignment horizontal="center" vertical="center" wrapText="1"/>
    </xf>
    <xf numFmtId="177" fontId="1" fillId="0" borderId="1" xfId="8" applyFont="1" applyFill="1" applyBorder="1" applyAlignment="1">
      <alignment horizontal="center"/>
    </xf>
    <xf numFmtId="14" fontId="15" fillId="0" borderId="3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4" fontId="6" fillId="5" borderId="1" xfId="0" applyNumberFormat="1" applyFont="1" applyFill="1" applyBorder="1" applyAlignment="1">
      <alignment horizontal="center" vertical="center" wrapText="1"/>
    </xf>
    <xf numFmtId="177" fontId="6" fillId="5" borderId="1" xfId="8" applyFont="1" applyFill="1" applyBorder="1" applyAlignment="1">
      <alignment horizontal="center" vertical="center" wrapText="1"/>
    </xf>
    <xf numFmtId="177" fontId="1" fillId="0" borderId="1" xfId="8" applyFont="1" applyFill="1" applyBorder="1"/>
    <xf numFmtId="0" fontId="13" fillId="0" borderId="0" xfId="0" applyFont="1"/>
    <xf numFmtId="177" fontId="6" fillId="0" borderId="0" xfId="8" applyFont="1" applyFill="1" applyAlignment="1">
      <alignment horizontal="center" vertical="center" wrapText="1"/>
    </xf>
    <xf numFmtId="0" fontId="13" fillId="6" borderId="24" xfId="0" applyFont="1" applyFill="1" applyBorder="1" applyAlignment="1">
      <alignment vertical="center"/>
    </xf>
    <xf numFmtId="0" fontId="17" fillId="0" borderId="0" xfId="0" applyFont="1" applyFill="1" applyAlignment="1">
      <alignment horizontal="center"/>
    </xf>
    <xf numFmtId="0" fontId="13" fillId="0" borderId="0" xfId="0" applyFont="1" applyFill="1" applyAlignment="1"/>
    <xf numFmtId="177" fontId="2" fillId="0" borderId="0" xfId="8" applyFont="1" applyFill="1"/>
    <xf numFmtId="0" fontId="18" fillId="0" borderId="1" xfId="0" applyFont="1" applyFill="1" applyBorder="1" applyAlignment="1">
      <alignment horizontal="right" wrapText="1"/>
    </xf>
    <xf numFmtId="0" fontId="2" fillId="0" borderId="1" xfId="0" applyFont="1" applyFill="1" applyBorder="1" applyAlignment="1">
      <alignment horizontal="right" wrapText="1"/>
    </xf>
    <xf numFmtId="0" fontId="9" fillId="0" borderId="18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9" fillId="0" borderId="25" xfId="0" applyFont="1" applyFill="1" applyBorder="1" applyAlignment="1">
      <alignment horizontal="center" vertical="center" wrapText="1"/>
    </xf>
    <xf numFmtId="177" fontId="6" fillId="0" borderId="26" xfId="8" applyFont="1" applyFill="1" applyBorder="1" applyAlignment="1">
      <alignment horizontal="center" vertical="center" wrapText="1"/>
    </xf>
    <xf numFmtId="0" fontId="6" fillId="0" borderId="21" xfId="0" applyNumberFormat="1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14" fontId="6" fillId="0" borderId="27" xfId="0" applyNumberFormat="1" applyFont="1" applyFill="1" applyBorder="1" applyAlignment="1">
      <alignment horizontal="center" vertical="center" wrapText="1"/>
    </xf>
    <xf numFmtId="177" fontId="6" fillId="0" borderId="17" xfId="8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177" fontId="6" fillId="0" borderId="7" xfId="8" applyFont="1" applyFill="1" applyBorder="1" applyAlignment="1">
      <alignment horizontal="center" vertical="center" wrapText="1"/>
    </xf>
    <xf numFmtId="0" fontId="6" fillId="0" borderId="28" xfId="0" applyNumberFormat="1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vertical="center"/>
    </xf>
    <xf numFmtId="0" fontId="9" fillId="0" borderId="22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177" fontId="9" fillId="0" borderId="26" xfId="8" applyFont="1" applyFill="1" applyBorder="1" applyAlignment="1">
      <alignment horizontal="center" vertical="center" wrapText="1"/>
    </xf>
    <xf numFmtId="177" fontId="9" fillId="0" borderId="29" xfId="8" applyFont="1" applyFill="1" applyBorder="1" applyAlignment="1">
      <alignment horizontal="center" vertical="center" wrapText="1"/>
    </xf>
    <xf numFmtId="177" fontId="6" fillId="0" borderId="29" xfId="8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right"/>
    </xf>
    <xf numFmtId="0" fontId="9" fillId="0" borderId="1" xfId="0" applyFont="1" applyFill="1" applyBorder="1" applyAlignment="1">
      <alignment horizontal="center" vertical="center" wrapText="1"/>
    </xf>
    <xf numFmtId="177" fontId="12" fillId="5" borderId="13" xfId="8" applyFont="1" applyFill="1" applyBorder="1" applyAlignment="1">
      <alignment horizontal="center" vertical="center"/>
    </xf>
    <xf numFmtId="177" fontId="9" fillId="0" borderId="1" xfId="8" applyFont="1" applyFill="1" applyBorder="1" applyAlignment="1">
      <alignment horizontal="center" vertical="center" wrapText="1"/>
    </xf>
    <xf numFmtId="0" fontId="2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vertical="center" wrapText="1"/>
    </xf>
    <xf numFmtId="0" fontId="21" fillId="0" borderId="0" xfId="0" applyFont="1" applyFill="1" applyAlignment="1">
      <alignment vertical="center"/>
    </xf>
    <xf numFmtId="0" fontId="22" fillId="0" borderId="0" xfId="0" applyFont="1" applyFill="1" applyAlignment="1">
      <alignment horizontal="center" vertical="center"/>
    </xf>
    <xf numFmtId="0" fontId="23" fillId="7" borderId="1" xfId="0" applyFont="1" applyFill="1" applyBorder="1" applyAlignment="1">
      <alignment horizontal="center"/>
    </xf>
    <xf numFmtId="0" fontId="23" fillId="7" borderId="1" xfId="0" applyFont="1" applyFill="1" applyBorder="1" applyAlignment="1">
      <alignment horizontal="center" vertical="center" wrapText="1"/>
    </xf>
    <xf numFmtId="0" fontId="23" fillId="7" borderId="1" xfId="0" applyFont="1" applyFill="1" applyBorder="1" applyAlignment="1">
      <alignment horizontal="center" wrapText="1"/>
    </xf>
    <xf numFmtId="0" fontId="21" fillId="0" borderId="1" xfId="0" applyFont="1" applyFill="1" applyBorder="1" applyAlignment="1">
      <alignment horizontal="center" vertical="center"/>
    </xf>
    <xf numFmtId="15" fontId="21" fillId="0" borderId="1" xfId="0" applyNumberFormat="1" applyFont="1" applyFill="1" applyBorder="1" applyAlignment="1">
      <alignment vertical="center"/>
    </xf>
    <xf numFmtId="15" fontId="21" fillId="0" borderId="1" xfId="0" applyNumberFormat="1" applyFont="1" applyFill="1" applyBorder="1" applyAlignment="1">
      <alignment horizontal="center" vertical="center"/>
    </xf>
    <xf numFmtId="3" fontId="21" fillId="0" borderId="1" xfId="0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15" fontId="3" fillId="0" borderId="0" xfId="0" applyNumberFormat="1" applyFont="1" applyFill="1" applyAlignment="1">
      <alignment horizontal="center" vertical="center"/>
    </xf>
    <xf numFmtId="3" fontId="24" fillId="0" borderId="0" xfId="0" applyNumberFormat="1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15" fontId="24" fillId="0" borderId="0" xfId="0" applyNumberFormat="1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3" fontId="21" fillId="0" borderId="0" xfId="0" applyNumberFormat="1" applyFont="1" applyFill="1" applyAlignment="1">
      <alignment horizontal="center" vertical="center"/>
    </xf>
    <xf numFmtId="0" fontId="26" fillId="0" borderId="0" xfId="0" applyFont="1"/>
    <xf numFmtId="0" fontId="23" fillId="7" borderId="1" xfId="0" applyFont="1" applyFill="1" applyBorder="1" applyAlignment="1">
      <alignment horizontal="center" vertical="center"/>
    </xf>
    <xf numFmtId="177" fontId="22" fillId="0" borderId="1" xfId="8" applyFont="1" applyBorder="1" applyAlignment="1">
      <alignment horizontal="center" vertical="center"/>
    </xf>
    <xf numFmtId="3" fontId="22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3" fontId="21" fillId="0" borderId="30" xfId="0" applyNumberFormat="1" applyFont="1" applyFill="1" applyBorder="1" applyAlignment="1">
      <alignment horizontal="center" vertical="center"/>
    </xf>
    <xf numFmtId="179" fontId="21" fillId="0" borderId="0" xfId="0" applyNumberFormat="1" applyFont="1" applyFill="1" applyAlignment="1">
      <alignment horizontal="center" vertical="center"/>
    </xf>
    <xf numFmtId="179" fontId="22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vertical="center"/>
    </xf>
    <xf numFmtId="0" fontId="22" fillId="0" borderId="1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horizontal="center"/>
    </xf>
    <xf numFmtId="0" fontId="22" fillId="0" borderId="1" xfId="0" applyFont="1" applyFill="1" applyBorder="1" applyAlignment="1"/>
    <xf numFmtId="0" fontId="22" fillId="8" borderId="1" xfId="0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vertical="center"/>
    </xf>
    <xf numFmtId="0" fontId="24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center"/>
    </xf>
    <xf numFmtId="0" fontId="24" fillId="0" borderId="1" xfId="0" applyFont="1" applyFill="1" applyBorder="1" applyAlignment="1"/>
    <xf numFmtId="0" fontId="24" fillId="8" borderId="1" xfId="0" applyFont="1" applyFill="1" applyBorder="1" applyAlignment="1">
      <alignment horizontal="center"/>
    </xf>
    <xf numFmtId="0" fontId="23" fillId="5" borderId="1" xfId="0" applyFont="1" applyFill="1" applyBorder="1" applyAlignment="1">
      <alignment horizontal="right" vertical="center"/>
    </xf>
    <xf numFmtId="0" fontId="23" fillId="5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/>
    <xf numFmtId="0" fontId="29" fillId="0" borderId="1" xfId="0" applyFont="1" applyFill="1" applyBorder="1" applyAlignment="1"/>
    <xf numFmtId="0" fontId="29" fillId="5" borderId="1" xfId="0" applyFont="1" applyFill="1" applyBorder="1" applyAlignment="1"/>
    <xf numFmtId="0" fontId="29" fillId="9" borderId="1" xfId="0" applyFont="1" applyFill="1" applyBorder="1" applyAlignment="1"/>
    <xf numFmtId="179" fontId="22" fillId="0" borderId="1" xfId="8" applyNumberFormat="1" applyFont="1" applyBorder="1" applyAlignment="1">
      <alignment horizontal="center" vertical="center"/>
    </xf>
    <xf numFmtId="0" fontId="23" fillId="8" borderId="1" xfId="0" applyFont="1" applyFill="1" applyBorder="1" applyAlignment="1">
      <alignment horizontal="center"/>
    </xf>
    <xf numFmtId="0" fontId="30" fillId="0" borderId="0" xfId="0" applyFont="1" applyFill="1" applyAlignment="1">
      <alignment vertical="center"/>
    </xf>
    <xf numFmtId="0" fontId="31" fillId="8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center" vertical="center"/>
    </xf>
    <xf numFmtId="179" fontId="24" fillId="0" borderId="1" xfId="8" applyNumberFormat="1" applyFont="1" applyBorder="1" applyAlignment="1">
      <alignment horizontal="center" vertical="center"/>
    </xf>
    <xf numFmtId="179" fontId="24" fillId="0" borderId="26" xfId="8" applyNumberFormat="1" applyFont="1" applyBorder="1" applyAlignment="1">
      <alignment horizontal="center" vertical="center"/>
    </xf>
    <xf numFmtId="0" fontId="23" fillId="5" borderId="16" xfId="0" applyFont="1" applyFill="1" applyBorder="1" applyAlignment="1">
      <alignment horizontal="right" vertical="center"/>
    </xf>
    <xf numFmtId="0" fontId="23" fillId="5" borderId="12" xfId="0" applyFont="1" applyFill="1" applyBorder="1" applyAlignment="1">
      <alignment horizontal="right" vertical="center"/>
    </xf>
    <xf numFmtId="0" fontId="23" fillId="5" borderId="31" xfId="0" applyFont="1" applyFill="1" applyBorder="1" applyAlignment="1">
      <alignment horizontal="right" vertical="center"/>
    </xf>
    <xf numFmtId="179" fontId="23" fillId="5" borderId="1" xfId="0" applyNumberFormat="1" applyFont="1" applyFill="1" applyBorder="1" applyAlignment="1">
      <alignment horizontal="center" vertical="center"/>
    </xf>
    <xf numFmtId="0" fontId="32" fillId="0" borderId="0" xfId="0" applyFont="1" applyFill="1" applyAlignment="1">
      <alignment vertical="center"/>
    </xf>
    <xf numFmtId="0" fontId="0" fillId="0" borderId="1" xfId="0" applyFill="1" applyBorder="1" applyAlignment="1">
      <alignment vertical="center"/>
    </xf>
    <xf numFmtId="0" fontId="33" fillId="0" borderId="1" xfId="0" applyFont="1" applyFill="1" applyBorder="1" applyAlignment="1">
      <alignment vertical="center"/>
    </xf>
    <xf numFmtId="0" fontId="0" fillId="5" borderId="0" xfId="0" applyFill="1" applyAlignment="1">
      <alignment horizontal="center" vertical="center"/>
    </xf>
    <xf numFmtId="0" fontId="34" fillId="0" borderId="1" xfId="0" applyFont="1" applyFill="1" applyBorder="1" applyAlignment="1">
      <alignment vertical="center"/>
    </xf>
    <xf numFmtId="0" fontId="0" fillId="9" borderId="0" xfId="0" applyFill="1" applyAlignment="1">
      <alignment vertical="center"/>
    </xf>
    <xf numFmtId="180" fontId="0" fillId="10" borderId="0" xfId="0" applyNumberFormat="1" applyFill="1" applyAlignment="1">
      <alignment vertical="center"/>
    </xf>
    <xf numFmtId="0" fontId="35" fillId="11" borderId="1" xfId="0" applyFont="1" applyFill="1" applyBorder="1" applyAlignment="1"/>
    <xf numFmtId="0" fontId="29" fillId="12" borderId="1" xfId="0" applyFont="1" applyFill="1" applyBorder="1" applyAlignment="1"/>
    <xf numFmtId="0" fontId="29" fillId="13" borderId="1" xfId="0" applyFont="1" applyFill="1" applyBorder="1" applyAlignment="1"/>
    <xf numFmtId="0" fontId="29" fillId="14" borderId="1" xfId="0" applyFont="1" applyFill="1" applyBorder="1" applyAlignment="1"/>
    <xf numFmtId="0" fontId="29" fillId="15" borderId="1" xfId="0" applyFont="1" applyFill="1" applyBorder="1" applyAlignment="1"/>
    <xf numFmtId="0" fontId="29" fillId="16" borderId="1" xfId="0" applyFont="1" applyFill="1" applyBorder="1" applyAlignment="1"/>
    <xf numFmtId="0" fontId="29" fillId="17" borderId="1" xfId="0" applyFont="1" applyFill="1" applyBorder="1" applyAlignment="1"/>
    <xf numFmtId="0" fontId="29" fillId="11" borderId="1" xfId="0" applyFont="1" applyFill="1" applyBorder="1" applyAlignment="1"/>
    <xf numFmtId="0" fontId="29" fillId="18" borderId="1" xfId="0" applyFont="1" applyFill="1" applyBorder="1" applyAlignment="1"/>
    <xf numFmtId="0" fontId="0" fillId="11" borderId="0" xfId="0" applyFill="1" applyAlignment="1">
      <alignment vertical="center"/>
    </xf>
    <xf numFmtId="0" fontId="0" fillId="12" borderId="0" xfId="0" applyFill="1" applyAlignment="1">
      <alignment horizontal="center" vertical="center"/>
    </xf>
    <xf numFmtId="0" fontId="0" fillId="13" borderId="0" xfId="0" applyFill="1" applyAlignment="1">
      <alignment horizontal="center" vertical="center"/>
    </xf>
    <xf numFmtId="0" fontId="0" fillId="14" borderId="0" xfId="0" applyFill="1" applyAlignment="1">
      <alignment vertical="center"/>
    </xf>
    <xf numFmtId="0" fontId="0" fillId="15" borderId="0" xfId="0" applyFill="1" applyAlignment="1">
      <alignment horizontal="center" vertical="center"/>
    </xf>
    <xf numFmtId="0" fontId="0" fillId="18" borderId="0" xfId="0" applyFill="1" applyAlignment="1">
      <alignment horizontal="center" vertical="center"/>
    </xf>
    <xf numFmtId="0" fontId="0" fillId="5" borderId="0" xfId="0" applyFill="1" applyAlignment="1">
      <alignment vertical="center"/>
    </xf>
    <xf numFmtId="0" fontId="0" fillId="17" borderId="0" xfId="0" applyFill="1" applyAlignment="1">
      <alignment vertical="center"/>
    </xf>
    <xf numFmtId="0" fontId="0" fillId="13" borderId="0" xfId="0" applyFill="1" applyAlignment="1">
      <alignment vertical="center"/>
    </xf>
    <xf numFmtId="0" fontId="0" fillId="11" borderId="0" xfId="0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180" fontId="0" fillId="14" borderId="0" xfId="0" applyNumberFormat="1" applyFill="1" applyAlignment="1">
      <alignment vertical="center"/>
    </xf>
    <xf numFmtId="180" fontId="0" fillId="18" borderId="0" xfId="0" applyNumberFormat="1" applyFill="1" applyAlignment="1">
      <alignment vertical="center"/>
    </xf>
    <xf numFmtId="180" fontId="0" fillId="0" borderId="0" xfId="0" applyNumberFormat="1" applyFill="1" applyAlignment="1">
      <alignment vertical="center"/>
    </xf>
    <xf numFmtId="0" fontId="2" fillId="0" borderId="0" xfId="0" applyFont="1" applyFill="1"/>
    <xf numFmtId="177" fontId="2" fillId="0" borderId="0" xfId="8" applyFont="1" applyFill="1" applyAlignment="1">
      <alignment horizontal="center"/>
    </xf>
    <xf numFmtId="0" fontId="36" fillId="0" borderId="0" xfId="0" applyFont="1" applyFill="1" applyAlignment="1">
      <alignment horizontal="center"/>
    </xf>
    <xf numFmtId="0" fontId="16" fillId="0" borderId="1" xfId="0" applyFont="1" applyFill="1" applyBorder="1" applyAlignment="1">
      <alignment horizontal="center" vertical="center" wrapText="1"/>
    </xf>
    <xf numFmtId="177" fontId="16" fillId="0" borderId="1" xfId="8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14" fontId="12" fillId="19" borderId="2" xfId="0" applyNumberFormat="1" applyFont="1" applyFill="1" applyBorder="1" applyAlignment="1">
      <alignment horizontal="center" vertical="center" wrapText="1"/>
    </xf>
    <xf numFmtId="0" fontId="12" fillId="19" borderId="2" xfId="0" applyFont="1" applyFill="1" applyBorder="1" applyAlignment="1">
      <alignment horizontal="center" vertical="center" wrapText="1"/>
    </xf>
    <xf numFmtId="0" fontId="12" fillId="19" borderId="2" xfId="0" applyFont="1" applyFill="1" applyBorder="1" applyAlignment="1">
      <alignment horizontal="left" vertical="center" wrapText="1"/>
    </xf>
    <xf numFmtId="177" fontId="12" fillId="19" borderId="4" xfId="8" applyFont="1" applyFill="1" applyBorder="1" applyAlignment="1">
      <alignment horizontal="center" vertical="center" wrapText="1"/>
    </xf>
    <xf numFmtId="177" fontId="12" fillId="19" borderId="2" xfId="8" applyFont="1" applyFill="1" applyBorder="1" applyAlignment="1">
      <alignment horizontal="center" vertical="center"/>
    </xf>
    <xf numFmtId="14" fontId="6" fillId="19" borderId="2" xfId="0" applyNumberFormat="1" applyFont="1" applyFill="1" applyBorder="1" applyAlignment="1">
      <alignment horizontal="center" vertical="center" wrapText="1"/>
    </xf>
    <xf numFmtId="0" fontId="6" fillId="19" borderId="21" xfId="0" applyFont="1" applyFill="1" applyBorder="1" applyAlignment="1">
      <alignment horizontal="center" vertical="center" wrapText="1"/>
    </xf>
    <xf numFmtId="0" fontId="6" fillId="19" borderId="22" xfId="0" applyFont="1" applyFill="1" applyBorder="1" applyAlignment="1">
      <alignment horizontal="center" vertical="center" wrapText="1"/>
    </xf>
    <xf numFmtId="0" fontId="6" fillId="19" borderId="5" xfId="0" applyFont="1" applyFill="1" applyBorder="1" applyAlignment="1">
      <alignment horizontal="center" vertical="center" wrapText="1"/>
    </xf>
    <xf numFmtId="177" fontId="6" fillId="19" borderId="4" xfId="8" applyFont="1" applyFill="1" applyBorder="1" applyAlignment="1">
      <alignment horizontal="center" vertical="center" wrapText="1"/>
    </xf>
    <xf numFmtId="177" fontId="6" fillId="19" borderId="2" xfId="8" applyFont="1" applyFill="1" applyBorder="1" applyAlignment="1">
      <alignment horizontal="center" vertical="center"/>
    </xf>
    <xf numFmtId="177" fontId="6" fillId="0" borderId="2" xfId="8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2" fillId="19" borderId="21" xfId="0" applyFont="1" applyFill="1" applyBorder="1" applyAlignment="1">
      <alignment horizontal="center" vertical="center" wrapText="1"/>
    </xf>
    <xf numFmtId="0" fontId="12" fillId="19" borderId="22" xfId="0" applyFont="1" applyFill="1" applyBorder="1" applyAlignment="1">
      <alignment horizontal="center" vertical="center" wrapText="1"/>
    </xf>
    <xf numFmtId="0" fontId="12" fillId="19" borderId="5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/>
    </xf>
    <xf numFmtId="177" fontId="2" fillId="0" borderId="12" xfId="8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177" fontId="6" fillId="0" borderId="15" xfId="8" applyFont="1" applyFill="1" applyBorder="1" applyAlignment="1">
      <alignment vertical="center"/>
    </xf>
    <xf numFmtId="14" fontId="6" fillId="20" borderId="2" xfId="0" applyNumberFormat="1" applyFont="1" applyFill="1" applyBorder="1" applyAlignment="1">
      <alignment horizontal="center" vertical="center" wrapText="1"/>
    </xf>
    <xf numFmtId="0" fontId="12" fillId="20" borderId="21" xfId="0" applyFont="1" applyFill="1" applyBorder="1" applyAlignment="1">
      <alignment horizontal="center" vertical="center" wrapText="1"/>
    </xf>
    <xf numFmtId="0" fontId="12" fillId="20" borderId="22" xfId="0" applyFont="1" applyFill="1" applyBorder="1" applyAlignment="1">
      <alignment horizontal="center" vertical="center" wrapText="1"/>
    </xf>
    <xf numFmtId="0" fontId="12" fillId="20" borderId="5" xfId="0" applyFont="1" applyFill="1" applyBorder="1" applyAlignment="1">
      <alignment horizontal="center" vertical="center" wrapText="1"/>
    </xf>
    <xf numFmtId="177" fontId="6" fillId="20" borderId="4" xfId="8" applyFont="1" applyFill="1" applyBorder="1" applyAlignment="1">
      <alignment horizontal="center" vertical="center" wrapText="1"/>
    </xf>
    <xf numFmtId="177" fontId="12" fillId="20" borderId="2" xfId="8" applyFont="1" applyFill="1" applyBorder="1" applyAlignment="1">
      <alignment horizontal="center" vertical="center"/>
    </xf>
    <xf numFmtId="14" fontId="6" fillId="21" borderId="2" xfId="0" applyNumberFormat="1" applyFont="1" applyFill="1" applyBorder="1" applyAlignment="1">
      <alignment horizontal="center" vertical="center" wrapText="1"/>
    </xf>
    <xf numFmtId="0" fontId="6" fillId="21" borderId="2" xfId="0" applyFont="1" applyFill="1" applyBorder="1" applyAlignment="1">
      <alignment horizontal="center" vertical="center" wrapText="1"/>
    </xf>
    <xf numFmtId="0" fontId="6" fillId="21" borderId="2" xfId="0" applyFont="1" applyFill="1" applyBorder="1" applyAlignment="1">
      <alignment horizontal="left" vertical="center" wrapText="1"/>
    </xf>
    <xf numFmtId="177" fontId="6" fillId="21" borderId="4" xfId="8" applyFont="1" applyFill="1" applyBorder="1" applyAlignment="1">
      <alignment horizontal="center" vertical="center" wrapText="1"/>
    </xf>
    <xf numFmtId="177" fontId="6" fillId="21" borderId="2" xfId="8" applyFont="1" applyFill="1" applyBorder="1" applyAlignment="1">
      <alignment horizontal="center" vertical="center"/>
    </xf>
    <xf numFmtId="0" fontId="37" fillId="21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7" fontId="6" fillId="0" borderId="1" xfId="8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left" vertical="center" wrapText="1"/>
    </xf>
    <xf numFmtId="177" fontId="6" fillId="0" borderId="27" xfId="8" applyFont="1" applyFill="1" applyBorder="1" applyAlignment="1">
      <alignment horizontal="center" vertical="center" wrapText="1"/>
    </xf>
    <xf numFmtId="177" fontId="6" fillId="0" borderId="17" xfId="8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177" fontId="12" fillId="19" borderId="2" xfId="8" applyFont="1" applyFill="1" applyBorder="1" applyAlignment="1">
      <alignment horizontal="center" vertical="center" wrapText="1"/>
    </xf>
    <xf numFmtId="177" fontId="6" fillId="19" borderId="2" xfId="8" applyFont="1" applyFill="1" applyBorder="1" applyAlignment="1">
      <alignment horizontal="center" vertical="center" wrapText="1"/>
    </xf>
    <xf numFmtId="0" fontId="38" fillId="0" borderId="0" xfId="0" applyFont="1" applyFill="1" applyAlignment="1">
      <alignment horizontal="left" vertical="center"/>
    </xf>
    <xf numFmtId="0" fontId="39" fillId="0" borderId="0" xfId="0" applyFont="1" applyFill="1" applyAlignment="1">
      <alignment horizontal="left" vertical="center"/>
    </xf>
    <xf numFmtId="177" fontId="2" fillId="0" borderId="12" xfId="8" applyFont="1" applyFill="1" applyBorder="1" applyAlignment="1">
      <alignment vertical="center"/>
    </xf>
    <xf numFmtId="177" fontId="12" fillId="4" borderId="15" xfId="8" applyFont="1" applyFill="1" applyBorder="1" applyAlignment="1">
      <alignment vertical="center"/>
    </xf>
    <xf numFmtId="177" fontId="2" fillId="0" borderId="0" xfId="0" applyNumberFormat="1" applyFont="1" applyFill="1" applyAlignment="1">
      <alignment horizontal="left"/>
    </xf>
    <xf numFmtId="177" fontId="2" fillId="0" borderId="0" xfId="0" applyNumberFormat="1" applyFont="1" applyFill="1"/>
    <xf numFmtId="177" fontId="6" fillId="20" borderId="2" xfId="8" applyFont="1" applyFill="1" applyBorder="1" applyAlignment="1">
      <alignment horizontal="center" vertical="center" wrapText="1"/>
    </xf>
    <xf numFmtId="0" fontId="39" fillId="0" borderId="0" xfId="0" applyFont="1" applyFill="1" applyAlignment="1">
      <alignment horizontal="left"/>
    </xf>
    <xf numFmtId="0" fontId="40" fillId="0" borderId="0" xfId="0" applyFont="1" applyFill="1" applyAlignment="1">
      <alignment horizontal="left"/>
    </xf>
    <xf numFmtId="177" fontId="6" fillId="21" borderId="2" xfId="8" applyFont="1" applyFill="1" applyBorder="1" applyAlignment="1">
      <alignment horizontal="center" vertical="center" wrapText="1"/>
    </xf>
    <xf numFmtId="0" fontId="40" fillId="0" borderId="0" xfId="0" applyFont="1" applyAlignment="1">
      <alignment horizontal="left"/>
    </xf>
    <xf numFmtId="0" fontId="39" fillId="0" borderId="0" xfId="0" applyFont="1" applyAlignment="1">
      <alignment horizontal="left"/>
    </xf>
    <xf numFmtId="177" fontId="18" fillId="0" borderId="0" xfId="0" applyNumberFormat="1" applyFont="1" applyFill="1" applyAlignment="1">
      <alignment horizontal="left"/>
    </xf>
    <xf numFmtId="0" fontId="39" fillId="0" borderId="0" xfId="0" applyFont="1"/>
    <xf numFmtId="0" fontId="41" fillId="0" borderId="0" xfId="0" applyNumberFormat="1" applyFont="1" applyFill="1" applyBorder="1" applyAlignment="1"/>
    <xf numFmtId="177" fontId="15" fillId="20" borderId="4" xfId="8" applyFont="1" applyFill="1" applyBorder="1" applyAlignment="1">
      <alignment horizontal="center" vertical="center" wrapText="1"/>
    </xf>
    <xf numFmtId="14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/>
    </xf>
    <xf numFmtId="177" fontId="15" fillId="0" borderId="4" xfId="8" applyFont="1" applyFill="1" applyBorder="1" applyAlignment="1">
      <alignment horizontal="center" vertical="center" wrapText="1"/>
    </xf>
    <xf numFmtId="177" fontId="15" fillId="0" borderId="2" xfId="8" applyFont="1" applyFill="1" applyBorder="1" applyAlignment="1">
      <alignment horizontal="center" vertical="center"/>
    </xf>
    <xf numFmtId="14" fontId="12" fillId="22" borderId="2" xfId="0" applyNumberFormat="1" applyFont="1" applyFill="1" applyBorder="1" applyAlignment="1">
      <alignment horizontal="center" vertical="center" wrapText="1"/>
    </xf>
    <xf numFmtId="0" fontId="12" fillId="22" borderId="21" xfId="0" applyFont="1" applyFill="1" applyBorder="1" applyAlignment="1">
      <alignment horizontal="center" vertical="center" wrapText="1"/>
    </xf>
    <xf numFmtId="0" fontId="12" fillId="22" borderId="22" xfId="0" applyFont="1" applyFill="1" applyBorder="1" applyAlignment="1">
      <alignment horizontal="center" vertical="center" wrapText="1"/>
    </xf>
    <xf numFmtId="0" fontId="12" fillId="22" borderId="5" xfId="0" applyFont="1" applyFill="1" applyBorder="1" applyAlignment="1">
      <alignment horizontal="center" vertical="center" wrapText="1"/>
    </xf>
    <xf numFmtId="177" fontId="12" fillId="22" borderId="4" xfId="8" applyFont="1" applyFill="1" applyBorder="1" applyAlignment="1">
      <alignment horizontal="center" vertical="center" wrapText="1"/>
    </xf>
    <xf numFmtId="177" fontId="12" fillId="22" borderId="2" xfId="8" applyFont="1" applyFill="1" applyBorder="1" applyAlignment="1">
      <alignment horizontal="center" vertical="center"/>
    </xf>
    <xf numFmtId="0" fontId="42" fillId="0" borderId="0" xfId="0" applyFont="1"/>
    <xf numFmtId="0" fontId="42" fillId="6" borderId="32" xfId="0" applyFont="1" applyFill="1" applyBorder="1" applyAlignment="1">
      <alignment vertical="center" wrapText="1"/>
    </xf>
    <xf numFmtId="177" fontId="15" fillId="20" borderId="2" xfId="8" applyFont="1" applyFill="1" applyBorder="1" applyAlignment="1">
      <alignment horizontal="center" vertical="center" wrapText="1"/>
    </xf>
    <xf numFmtId="0" fontId="10" fillId="6" borderId="32" xfId="0" applyFont="1" applyFill="1" applyBorder="1" applyAlignment="1">
      <alignment vertical="center" wrapText="1"/>
    </xf>
    <xf numFmtId="177" fontId="12" fillId="22" borderId="2" xfId="8" applyFont="1" applyFill="1" applyBorder="1" applyAlignment="1">
      <alignment horizontal="center" vertical="center" wrapText="1"/>
    </xf>
    <xf numFmtId="177" fontId="43" fillId="4" borderId="15" xfId="8" applyFont="1" applyFill="1" applyBorder="1" applyAlignment="1">
      <alignment vertical="center"/>
    </xf>
    <xf numFmtId="0" fontId="44" fillId="0" borderId="0" xfId="0" applyFont="1" applyFill="1" applyAlignment="1"/>
    <xf numFmtId="0" fontId="6" fillId="0" borderId="2" xfId="0" applyFont="1" applyFill="1" applyBorder="1" applyAlignment="1" quotePrefix="1">
      <alignment horizontal="center" vertical="center" wrapText="1"/>
    </xf>
    <xf numFmtId="0" fontId="6" fillId="0" borderId="4" xfId="0" applyFont="1" applyFill="1" applyBorder="1" applyAlignment="1" quotePrefix="1">
      <alignment horizontal="center" vertical="center" wrapText="1"/>
    </xf>
    <xf numFmtId="14" fontId="6" fillId="0" borderId="3" xfId="0" applyNumberFormat="1" applyFont="1" applyFill="1" applyBorder="1" applyAlignment="1" quotePrefix="1">
      <alignment horizontal="center" vertical="center" wrapText="1"/>
    </xf>
    <xf numFmtId="0" fontId="12" fillId="19" borderId="2" xfId="0" applyFont="1" applyFill="1" applyBorder="1" applyAlignment="1" quotePrefix="1">
      <alignment horizontal="center" vertical="center" wrapText="1"/>
    </xf>
    <xf numFmtId="0" fontId="29" fillId="0" borderId="1" xfId="0" applyFont="1" applyFill="1" applyBorder="1" applyAlignment="1" quotePrefix="1"/>
    <xf numFmtId="0" fontId="6" fillId="0" borderId="27" xfId="0" applyFont="1" applyFill="1" applyBorder="1" applyAlignment="1" quotePrefix="1">
      <alignment horizontal="center" vertical="center" wrapText="1"/>
    </xf>
    <xf numFmtId="0" fontId="15" fillId="0" borderId="1" xfId="0" applyFont="1" applyFill="1" applyBorder="1" applyAlignment="1" quotePrefix="1">
      <alignment horizontal="center" vertical="center" wrapText="1"/>
    </xf>
    <xf numFmtId="14" fontId="15" fillId="0" borderId="1" xfId="0" applyNumberFormat="1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left" vertical="center"/>
    </xf>
    <xf numFmtId="0" fontId="6" fillId="0" borderId="3" xfId="0" applyFont="1" applyFill="1" applyBorder="1" applyAlignment="1" quotePrefix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ill>
        <patternFill patternType="solid">
          <bgColor rgb="FFFF9900"/>
        </patternFill>
      </fill>
    </dxf>
  </dxfs>
  <tableStyles count="0" defaultTableStyle="TableStyleMedium9"/>
  <colors>
    <mruColors>
      <color rgb="000000CC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116</xdr:row>
      <xdr:rowOff>0</xdr:rowOff>
    </xdr:from>
    <xdr:to>
      <xdr:col>8</xdr:col>
      <xdr:colOff>207645</xdr:colOff>
      <xdr:row>135</xdr:row>
      <xdr:rowOff>22860</xdr:rowOff>
    </xdr:to>
    <xdr:pic>
      <xdr:nvPicPr>
        <xdr:cNvPr id="3" name="Picture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22269450"/>
          <a:ext cx="9037320" cy="34613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48"/>
  <sheetViews>
    <sheetView topLeftCell="A118" workbookViewId="0">
      <selection activeCell="F153" sqref="F153"/>
    </sheetView>
  </sheetViews>
  <sheetFormatPr defaultColWidth="9.14166666666667" defaultRowHeight="14.25"/>
  <cols>
    <col min="1" max="1" width="12" style="236" customWidth="1"/>
    <col min="2" max="2" width="13.1416666666667" style="3" customWidth="1"/>
    <col min="3" max="3" width="20.5666666666667" style="3" customWidth="1"/>
    <col min="4" max="4" width="16.5666666666667" style="236" customWidth="1"/>
    <col min="5" max="5" width="17.7083333333333" style="3" customWidth="1"/>
    <col min="6" max="6" width="13.8583333333333" style="3" customWidth="1"/>
    <col min="7" max="7" width="8.625" style="3" customWidth="1"/>
    <col min="8" max="8" width="14.7083333333333" style="237" customWidth="1"/>
    <col min="9" max="9" width="15.2833333333333" style="237" customWidth="1"/>
    <col min="10" max="10" width="14.1416666666667" style="123" customWidth="1"/>
    <col min="11" max="11" width="40.125" style="93" customWidth="1"/>
    <col min="12" max="12" width="12.425" style="236" customWidth="1"/>
    <col min="13" max="16384" width="9.14166666666667" style="236"/>
  </cols>
  <sheetData>
    <row r="1" ht="16.5" customHeight="1"/>
    <row r="2" ht="22.5" customHeight="1" spans="1:10">
      <c r="A2" s="238" t="s">
        <v>0</v>
      </c>
      <c r="B2" s="238"/>
      <c r="C2" s="238"/>
      <c r="D2" s="238"/>
      <c r="E2" s="238"/>
      <c r="F2" s="238"/>
      <c r="G2" s="238"/>
      <c r="H2" s="238"/>
      <c r="I2" s="238"/>
      <c r="J2" s="238"/>
    </row>
    <row r="3" ht="16.5" customHeight="1" spans="1:10">
      <c r="A3" s="3"/>
      <c r="D3" s="3"/>
      <c r="H3" s="3"/>
      <c r="I3" s="3"/>
      <c r="J3" s="96" t="s">
        <v>1</v>
      </c>
    </row>
    <row r="4" s="5" customFormat="1" ht="30" spans="1:11">
      <c r="A4" s="239" t="s">
        <v>2</v>
      </c>
      <c r="B4" s="239" t="s">
        <v>3</v>
      </c>
      <c r="C4" s="239" t="s">
        <v>4</v>
      </c>
      <c r="D4" s="239" t="s">
        <v>5</v>
      </c>
      <c r="E4" s="239" t="s">
        <v>6</v>
      </c>
      <c r="F4" s="239" t="s">
        <v>7</v>
      </c>
      <c r="G4" s="239" t="s">
        <v>8</v>
      </c>
      <c r="H4" s="240" t="s">
        <v>9</v>
      </c>
      <c r="I4" s="240" t="s">
        <v>10</v>
      </c>
      <c r="J4" s="240" t="s">
        <v>11</v>
      </c>
      <c r="K4" s="288"/>
    </row>
    <row r="5" s="5" customFormat="1" customHeight="1" spans="1:11">
      <c r="A5" s="11" t="s">
        <v>12</v>
      </c>
      <c r="B5" s="241" t="s">
        <v>13</v>
      </c>
      <c r="C5" s="242"/>
      <c r="D5" s="242"/>
      <c r="E5" s="242"/>
      <c r="F5" s="243"/>
      <c r="G5" s="244"/>
      <c r="H5" s="130">
        <v>188100</v>
      </c>
      <c r="I5" s="130"/>
      <c r="J5" s="130">
        <f>+H5+I5</f>
        <v>188100</v>
      </c>
      <c r="K5" s="288"/>
    </row>
    <row r="6" s="5" customFormat="1" ht="15" customHeight="1" spans="1:11">
      <c r="A6" s="11" t="s">
        <v>14</v>
      </c>
      <c r="B6" s="12">
        <v>1278574</v>
      </c>
      <c r="C6" s="325" t="s">
        <v>15</v>
      </c>
      <c r="D6" s="245" t="s">
        <v>16</v>
      </c>
      <c r="E6" s="11">
        <v>42780</v>
      </c>
      <c r="F6" s="11">
        <v>42782</v>
      </c>
      <c r="G6" s="136">
        <v>2</v>
      </c>
      <c r="H6" s="25"/>
      <c r="I6" s="25">
        <v>-40600</v>
      </c>
      <c r="J6" s="25">
        <f>+J5+H6+I6</f>
        <v>147500</v>
      </c>
      <c r="K6" s="288"/>
    </row>
    <row r="7" s="5" customFormat="1" spans="1:11">
      <c r="A7" s="11" t="s">
        <v>14</v>
      </c>
      <c r="B7" s="12">
        <v>1273054</v>
      </c>
      <c r="C7" s="325" t="s">
        <v>17</v>
      </c>
      <c r="D7" s="245" t="s">
        <v>18</v>
      </c>
      <c r="E7" s="11">
        <v>42778</v>
      </c>
      <c r="F7" s="11">
        <v>42779</v>
      </c>
      <c r="G7" s="136">
        <v>1</v>
      </c>
      <c r="H7" s="25"/>
      <c r="I7" s="25">
        <v>-30000</v>
      </c>
      <c r="J7" s="25">
        <f t="shared" ref="J7:J21" si="0">+J6+H7+I7</f>
        <v>117500</v>
      </c>
      <c r="K7" s="288"/>
    </row>
    <row r="8" s="5" customFormat="1" spans="1:11">
      <c r="A8" s="11" t="s">
        <v>14</v>
      </c>
      <c r="B8" s="14">
        <v>1267804</v>
      </c>
      <c r="C8" s="326" t="s">
        <v>19</v>
      </c>
      <c r="D8" s="246" t="s">
        <v>20</v>
      </c>
      <c r="E8" s="32">
        <v>42780</v>
      </c>
      <c r="F8" s="32">
        <v>42782</v>
      </c>
      <c r="G8" s="136">
        <v>2</v>
      </c>
      <c r="H8" s="25"/>
      <c r="I8" s="25">
        <v>-40600</v>
      </c>
      <c r="J8" s="25">
        <f t="shared" si="0"/>
        <v>76900</v>
      </c>
      <c r="K8" s="288"/>
    </row>
    <row r="9" s="3" customFormat="1" customHeight="1" spans="1:11">
      <c r="A9" s="11" t="s">
        <v>14</v>
      </c>
      <c r="B9" s="327" t="s">
        <v>21</v>
      </c>
      <c r="C9" s="326" t="s">
        <v>22</v>
      </c>
      <c r="D9" s="246" t="s">
        <v>23</v>
      </c>
      <c r="E9" s="32">
        <v>42787</v>
      </c>
      <c r="F9" s="32">
        <v>42789</v>
      </c>
      <c r="G9" s="136">
        <v>2</v>
      </c>
      <c r="H9" s="25"/>
      <c r="I9" s="25">
        <v>-64000</v>
      </c>
      <c r="J9" s="25">
        <f t="shared" si="0"/>
        <v>12900</v>
      </c>
      <c r="K9" s="93"/>
    </row>
    <row r="10" s="5" customFormat="1" spans="1:11">
      <c r="A10" s="11" t="s">
        <v>14</v>
      </c>
      <c r="B10" s="325" t="s">
        <v>24</v>
      </c>
      <c r="C10" s="325" t="s">
        <v>25</v>
      </c>
      <c r="D10" s="245" t="s">
        <v>26</v>
      </c>
      <c r="E10" s="11">
        <v>42781</v>
      </c>
      <c r="F10" s="11">
        <v>42783</v>
      </c>
      <c r="G10" s="16">
        <f t="shared" ref="G10:G14" si="1">+F10-E10</f>
        <v>2</v>
      </c>
      <c r="H10" s="25"/>
      <c r="I10" s="25">
        <v>-40600</v>
      </c>
      <c r="J10" s="25">
        <f t="shared" si="0"/>
        <v>-27700</v>
      </c>
      <c r="K10" s="288"/>
    </row>
    <row r="11" s="5" customFormat="1" spans="1:11">
      <c r="A11" s="11" t="s">
        <v>14</v>
      </c>
      <c r="B11" s="326" t="s">
        <v>27</v>
      </c>
      <c r="C11" s="326" t="s">
        <v>28</v>
      </c>
      <c r="D11" s="246" t="s">
        <v>29</v>
      </c>
      <c r="E11" s="32">
        <v>42777</v>
      </c>
      <c r="F11" s="32">
        <v>42782</v>
      </c>
      <c r="G11" s="16">
        <f t="shared" si="1"/>
        <v>5</v>
      </c>
      <c r="H11" s="25"/>
      <c r="I11" s="25">
        <v>-160000</v>
      </c>
      <c r="J11" s="25">
        <f t="shared" si="0"/>
        <v>-187700</v>
      </c>
      <c r="K11" s="288"/>
    </row>
    <row r="12" s="5" customFormat="1" customHeight="1" spans="1:11">
      <c r="A12" s="11" t="s">
        <v>14</v>
      </c>
      <c r="B12" s="14">
        <v>1264556</v>
      </c>
      <c r="C12" s="326" t="s">
        <v>30</v>
      </c>
      <c r="D12" s="246" t="s">
        <v>31</v>
      </c>
      <c r="E12" s="32">
        <v>42777</v>
      </c>
      <c r="F12" s="32">
        <v>42780</v>
      </c>
      <c r="G12" s="16">
        <f t="shared" si="1"/>
        <v>3</v>
      </c>
      <c r="H12" s="25"/>
      <c r="I12" s="25">
        <v>-60900</v>
      </c>
      <c r="J12" s="25">
        <f t="shared" si="0"/>
        <v>-248600</v>
      </c>
      <c r="K12" s="288"/>
    </row>
    <row r="13" s="3" customFormat="1" ht="38.25" spans="1:13">
      <c r="A13" s="247" t="s">
        <v>14</v>
      </c>
      <c r="B13" s="248" t="s">
        <v>32</v>
      </c>
      <c r="C13" s="328" t="s">
        <v>33</v>
      </c>
      <c r="D13" s="249" t="s">
        <v>34</v>
      </c>
      <c r="E13" s="247">
        <v>42788</v>
      </c>
      <c r="F13" s="247">
        <v>42790</v>
      </c>
      <c r="G13" s="250">
        <f t="shared" si="1"/>
        <v>2</v>
      </c>
      <c r="H13" s="251"/>
      <c r="I13" s="289">
        <v>-138000</v>
      </c>
      <c r="J13" s="290">
        <f t="shared" si="0"/>
        <v>-386600</v>
      </c>
      <c r="K13" s="93"/>
      <c r="M13" s="93"/>
    </row>
    <row r="14" s="3" customFormat="1" spans="1:11">
      <c r="A14" s="252" t="s">
        <v>35</v>
      </c>
      <c r="B14" s="253" t="s">
        <v>36</v>
      </c>
      <c r="C14" s="254"/>
      <c r="D14" s="254"/>
      <c r="E14" s="254"/>
      <c r="F14" s="255"/>
      <c r="G14" s="256">
        <f t="shared" si="1"/>
        <v>0</v>
      </c>
      <c r="H14" s="257">
        <v>386600</v>
      </c>
      <c r="I14" s="290"/>
      <c r="J14" s="290">
        <f t="shared" si="0"/>
        <v>0</v>
      </c>
      <c r="K14" s="93"/>
    </row>
    <row r="15" s="3" customFormat="1" spans="1:11">
      <c r="A15" s="11" t="s">
        <v>37</v>
      </c>
      <c r="B15" s="12">
        <v>1292312</v>
      </c>
      <c r="C15" s="325" t="s">
        <v>38</v>
      </c>
      <c r="D15" s="245" t="s">
        <v>39</v>
      </c>
      <c r="E15" s="11">
        <v>42777</v>
      </c>
      <c r="F15" s="11">
        <v>42779</v>
      </c>
      <c r="G15" s="16">
        <f t="shared" ref="G15:G35" si="2">+F15-E15</f>
        <v>2</v>
      </c>
      <c r="H15" s="258"/>
      <c r="I15" s="25">
        <v>-38570</v>
      </c>
      <c r="J15" s="25">
        <f t="shared" si="0"/>
        <v>-38570</v>
      </c>
      <c r="K15" s="93"/>
    </row>
    <row r="16" s="3" customFormat="1" spans="1:11">
      <c r="A16" s="11" t="s">
        <v>37</v>
      </c>
      <c r="B16" s="12">
        <v>1292311</v>
      </c>
      <c r="C16" s="325" t="s">
        <v>40</v>
      </c>
      <c r="D16" s="245" t="s">
        <v>41</v>
      </c>
      <c r="E16" s="11">
        <v>42778</v>
      </c>
      <c r="F16" s="11">
        <v>42779</v>
      </c>
      <c r="G16" s="16">
        <f t="shared" si="2"/>
        <v>1</v>
      </c>
      <c r="H16" s="258"/>
      <c r="I16" s="25">
        <v>-19285</v>
      </c>
      <c r="J16" s="25">
        <f t="shared" si="0"/>
        <v>-57855</v>
      </c>
      <c r="K16" s="93"/>
    </row>
    <row r="17" s="3" customFormat="1" spans="1:11">
      <c r="A17" s="11" t="s">
        <v>37</v>
      </c>
      <c r="B17" s="12">
        <v>1289821</v>
      </c>
      <c r="C17" s="325" t="s">
        <v>42</v>
      </c>
      <c r="D17" s="245" t="s">
        <v>43</v>
      </c>
      <c r="E17" s="11">
        <v>42778</v>
      </c>
      <c r="F17" s="11">
        <v>42779</v>
      </c>
      <c r="G17" s="16">
        <f t="shared" si="2"/>
        <v>1</v>
      </c>
      <c r="H17" s="258"/>
      <c r="I17" s="25">
        <v>-19285</v>
      </c>
      <c r="J17" s="25">
        <f t="shared" si="0"/>
        <v>-77140</v>
      </c>
      <c r="K17" s="93"/>
    </row>
    <row r="18" s="3" customFormat="1" spans="1:11">
      <c r="A18" s="11" t="s">
        <v>44</v>
      </c>
      <c r="B18" s="259" t="s">
        <v>45</v>
      </c>
      <c r="C18" s="260"/>
      <c r="D18" s="260"/>
      <c r="E18" s="260"/>
      <c r="F18" s="261"/>
      <c r="G18" s="16">
        <f t="shared" si="2"/>
        <v>0</v>
      </c>
      <c r="H18" s="258">
        <v>57855</v>
      </c>
      <c r="I18" s="25"/>
      <c r="J18" s="25">
        <f t="shared" si="0"/>
        <v>-19285</v>
      </c>
      <c r="K18" s="93"/>
    </row>
    <row r="19" s="3" customFormat="1" spans="1:11">
      <c r="A19" s="11" t="s">
        <v>46</v>
      </c>
      <c r="B19" s="259" t="s">
        <v>47</v>
      </c>
      <c r="C19" s="260"/>
      <c r="D19" s="260"/>
      <c r="E19" s="260"/>
      <c r="F19" s="261"/>
      <c r="G19" s="16">
        <f t="shared" si="2"/>
        <v>0</v>
      </c>
      <c r="H19" s="258">
        <v>19285</v>
      </c>
      <c r="I19" s="25"/>
      <c r="J19" s="25">
        <f t="shared" si="0"/>
        <v>0</v>
      </c>
      <c r="K19" s="93"/>
    </row>
    <row r="20" s="3" customFormat="1" spans="1:11">
      <c r="A20" s="247" t="s">
        <v>48</v>
      </c>
      <c r="B20" s="262" t="s">
        <v>49</v>
      </c>
      <c r="C20" s="263"/>
      <c r="D20" s="263"/>
      <c r="E20" s="263"/>
      <c r="F20" s="264"/>
      <c r="G20" s="250">
        <f t="shared" si="2"/>
        <v>0</v>
      </c>
      <c r="H20" s="251">
        <v>138000</v>
      </c>
      <c r="I20" s="289"/>
      <c r="J20" s="290">
        <f t="shared" si="0"/>
        <v>138000</v>
      </c>
      <c r="K20" s="93"/>
    </row>
    <row r="21" s="3" customFormat="1" ht="15" customHeight="1" spans="1:11">
      <c r="A21" s="247" t="s">
        <v>50</v>
      </c>
      <c r="B21" s="262" t="s">
        <v>51</v>
      </c>
      <c r="C21" s="263"/>
      <c r="D21" s="263"/>
      <c r="E21" s="263"/>
      <c r="F21" s="264"/>
      <c r="G21" s="250">
        <f t="shared" si="2"/>
        <v>0</v>
      </c>
      <c r="H21" s="251">
        <v>500000</v>
      </c>
      <c r="I21" s="289"/>
      <c r="J21" s="290">
        <f t="shared" si="0"/>
        <v>638000</v>
      </c>
      <c r="K21" s="93"/>
    </row>
    <row r="22" s="3" customFormat="1" spans="1:11">
      <c r="A22" s="11" t="s">
        <v>52</v>
      </c>
      <c r="B22" s="12">
        <v>1320060</v>
      </c>
      <c r="C22" s="12" t="s">
        <v>53</v>
      </c>
      <c r="D22" s="245" t="s">
        <v>54</v>
      </c>
      <c r="E22" s="11">
        <v>42795</v>
      </c>
      <c r="F22" s="11">
        <v>42797</v>
      </c>
      <c r="G22" s="16">
        <f t="shared" si="2"/>
        <v>2</v>
      </c>
      <c r="H22" s="258"/>
      <c r="I22" s="25">
        <v>-38570</v>
      </c>
      <c r="J22" s="25">
        <f t="shared" ref="J22:J23" si="3">+J21+H22+I22</f>
        <v>599430</v>
      </c>
      <c r="K22" s="93"/>
    </row>
    <row r="23" s="3" customFormat="1" spans="1:11">
      <c r="A23" s="11" t="s">
        <v>52</v>
      </c>
      <c r="B23" s="12">
        <v>1327804</v>
      </c>
      <c r="C23" s="12" t="s">
        <v>55</v>
      </c>
      <c r="D23" s="245" t="s">
        <v>56</v>
      </c>
      <c r="E23" s="11">
        <v>42804</v>
      </c>
      <c r="F23" s="11">
        <v>42806</v>
      </c>
      <c r="G23" s="16">
        <f t="shared" si="2"/>
        <v>2</v>
      </c>
      <c r="H23" s="258"/>
      <c r="I23" s="25">
        <v>-38570</v>
      </c>
      <c r="J23" s="25">
        <f t="shared" si="3"/>
        <v>560860</v>
      </c>
      <c r="K23" s="93"/>
    </row>
    <row r="24" s="3" customFormat="1" spans="1:11">
      <c r="A24" s="11" t="s">
        <v>57</v>
      </c>
      <c r="B24" s="12">
        <v>1315068</v>
      </c>
      <c r="C24" s="12" t="s">
        <v>58</v>
      </c>
      <c r="D24" s="245" t="s">
        <v>59</v>
      </c>
      <c r="E24" s="11">
        <v>42799</v>
      </c>
      <c r="F24" s="11">
        <v>42802</v>
      </c>
      <c r="G24" s="16">
        <f t="shared" si="2"/>
        <v>3</v>
      </c>
      <c r="H24" s="258"/>
      <c r="I24" s="25">
        <v>-19285</v>
      </c>
      <c r="J24" s="25">
        <f t="shared" ref="J24:J35" si="4">+J23+H24+I24</f>
        <v>541575</v>
      </c>
      <c r="K24" s="93"/>
    </row>
    <row r="25" s="3" customFormat="1" spans="1:11">
      <c r="A25" s="11" t="s">
        <v>60</v>
      </c>
      <c r="B25" s="12">
        <v>1348807</v>
      </c>
      <c r="C25" s="12">
        <v>1169894</v>
      </c>
      <c r="D25" s="245" t="s">
        <v>61</v>
      </c>
      <c r="E25" s="11">
        <v>42802</v>
      </c>
      <c r="F25" s="11">
        <v>42804</v>
      </c>
      <c r="G25" s="16">
        <f t="shared" si="2"/>
        <v>2</v>
      </c>
      <c r="H25" s="258"/>
      <c r="I25" s="25">
        <f>-28500*2</f>
        <v>-57000</v>
      </c>
      <c r="J25" s="25">
        <f t="shared" si="4"/>
        <v>484575</v>
      </c>
      <c r="K25" s="93"/>
    </row>
    <row r="26" s="3" customFormat="1" spans="1:11">
      <c r="A26" s="11" t="s">
        <v>60</v>
      </c>
      <c r="B26" s="12">
        <v>1352563</v>
      </c>
      <c r="C26" s="12">
        <v>1170260</v>
      </c>
      <c r="D26" s="245" t="s">
        <v>62</v>
      </c>
      <c r="E26" s="11">
        <v>42802</v>
      </c>
      <c r="F26" s="11">
        <v>42805</v>
      </c>
      <c r="G26" s="16">
        <f t="shared" ref="G26:G30" si="5">+F26-E26</f>
        <v>3</v>
      </c>
      <c r="H26" s="258"/>
      <c r="I26" s="25">
        <v>-114000</v>
      </c>
      <c r="J26" s="25">
        <f t="shared" si="4"/>
        <v>370575</v>
      </c>
      <c r="K26" s="93"/>
    </row>
    <row r="27" s="3" customFormat="1" spans="1:11">
      <c r="A27" s="11" t="s">
        <v>60</v>
      </c>
      <c r="B27" s="12">
        <v>1335807</v>
      </c>
      <c r="C27" s="12" t="s">
        <v>63</v>
      </c>
      <c r="D27" s="245" t="s">
        <v>64</v>
      </c>
      <c r="E27" s="11">
        <v>42811</v>
      </c>
      <c r="F27" s="11">
        <v>42813</v>
      </c>
      <c r="G27" s="16">
        <f t="shared" si="5"/>
        <v>2</v>
      </c>
      <c r="H27" s="258"/>
      <c r="I27" s="25">
        <v>-38570</v>
      </c>
      <c r="J27" s="25">
        <f t="shared" si="4"/>
        <v>332005</v>
      </c>
      <c r="K27" s="93"/>
    </row>
    <row r="28" s="3" customFormat="1" spans="1:11">
      <c r="A28" s="11" t="s">
        <v>65</v>
      </c>
      <c r="B28" s="12">
        <v>1385556</v>
      </c>
      <c r="C28" s="12">
        <v>1173336</v>
      </c>
      <c r="D28" s="245" t="s">
        <v>66</v>
      </c>
      <c r="E28" s="11">
        <v>42816</v>
      </c>
      <c r="F28" s="11">
        <v>42817</v>
      </c>
      <c r="G28" s="16">
        <f t="shared" si="5"/>
        <v>1</v>
      </c>
      <c r="H28" s="258"/>
      <c r="I28" s="25">
        <v>-19285</v>
      </c>
      <c r="J28" s="25">
        <f t="shared" si="4"/>
        <v>312720</v>
      </c>
      <c r="K28" s="93"/>
    </row>
    <row r="29" s="3" customFormat="1" spans="1:11">
      <c r="A29" s="11" t="s">
        <v>65</v>
      </c>
      <c r="B29" s="12">
        <v>1296059</v>
      </c>
      <c r="C29" s="12" t="s">
        <v>67</v>
      </c>
      <c r="D29" s="245" t="s">
        <v>68</v>
      </c>
      <c r="E29" s="11">
        <v>42826</v>
      </c>
      <c r="F29" s="11">
        <v>42829</v>
      </c>
      <c r="G29" s="16">
        <f t="shared" si="5"/>
        <v>3</v>
      </c>
      <c r="H29" s="258"/>
      <c r="I29" s="25">
        <v>-85500</v>
      </c>
      <c r="J29" s="25">
        <f t="shared" si="4"/>
        <v>227220</v>
      </c>
      <c r="K29" s="291" t="s">
        <v>69</v>
      </c>
    </row>
    <row r="30" s="3" customFormat="1" spans="1:11">
      <c r="A30" s="11" t="s">
        <v>65</v>
      </c>
      <c r="B30" s="12">
        <v>1377055</v>
      </c>
      <c r="C30" s="12">
        <v>1172703</v>
      </c>
      <c r="D30" s="245" t="s">
        <v>70</v>
      </c>
      <c r="E30" s="11">
        <v>42828</v>
      </c>
      <c r="F30" s="11">
        <v>42832</v>
      </c>
      <c r="G30" s="16">
        <f t="shared" si="5"/>
        <v>4</v>
      </c>
      <c r="H30" s="258"/>
      <c r="I30" s="25">
        <v>-57855</v>
      </c>
      <c r="J30" s="25">
        <f t="shared" si="4"/>
        <v>169365</v>
      </c>
      <c r="K30" s="292" t="s">
        <v>71</v>
      </c>
    </row>
    <row r="31" ht="6.75" customHeight="1" spans="1:10">
      <c r="A31" s="265"/>
      <c r="B31" s="266"/>
      <c r="C31" s="266"/>
      <c r="D31" s="265"/>
      <c r="E31" s="266"/>
      <c r="F31" s="266"/>
      <c r="G31" s="266"/>
      <c r="H31" s="267"/>
      <c r="I31" s="267"/>
      <c r="J31" s="293"/>
    </row>
    <row r="32" ht="22.5" customHeight="1" spans="1:12">
      <c r="A32" s="268" t="s">
        <v>72</v>
      </c>
      <c r="B32" s="269"/>
      <c r="C32" s="269"/>
      <c r="D32" s="269"/>
      <c r="E32" s="269"/>
      <c r="F32" s="269"/>
      <c r="G32" s="270">
        <f t="shared" ref="G32:I32" si="6">SUM(G5:G30)</f>
        <v>45</v>
      </c>
      <c r="H32" s="43"/>
      <c r="I32" s="43"/>
      <c r="J32" s="294">
        <f>J30</f>
        <v>169365</v>
      </c>
      <c r="K32" s="295"/>
      <c r="L32" s="296"/>
    </row>
    <row r="33" spans="1:10">
      <c r="A33" s="271" t="s">
        <v>73</v>
      </c>
      <c r="B33" s="272" t="s">
        <v>74</v>
      </c>
      <c r="C33" s="273"/>
      <c r="D33" s="273"/>
      <c r="E33" s="273"/>
      <c r="F33" s="274"/>
      <c r="G33" s="275">
        <f t="shared" ref="G33:G55" si="7">+F33-E33</f>
        <v>0</v>
      </c>
      <c r="H33" s="276">
        <v>500000</v>
      </c>
      <c r="I33" s="297"/>
      <c r="J33" s="297">
        <f>H33+J32</f>
        <v>669365</v>
      </c>
    </row>
    <row r="34" ht="13.5" spans="1:11">
      <c r="A34" s="11" t="s">
        <v>75</v>
      </c>
      <c r="B34" s="12">
        <v>1344571</v>
      </c>
      <c r="C34" s="12">
        <v>1169317</v>
      </c>
      <c r="D34" s="245" t="s">
        <v>76</v>
      </c>
      <c r="E34" s="11">
        <v>42830</v>
      </c>
      <c r="F34" s="11">
        <v>42832</v>
      </c>
      <c r="G34" s="16">
        <f t="shared" si="7"/>
        <v>2</v>
      </c>
      <c r="H34" s="258"/>
      <c r="I34" s="25">
        <v>-38570</v>
      </c>
      <c r="J34" s="25">
        <f t="shared" ref="J33:J55" si="8">+J33+H34+I34</f>
        <v>630795</v>
      </c>
      <c r="K34" s="298" t="s">
        <v>77</v>
      </c>
    </row>
    <row r="35" ht="13.5" spans="1:11">
      <c r="A35" s="11" t="s">
        <v>75</v>
      </c>
      <c r="B35" s="12">
        <v>1327061</v>
      </c>
      <c r="C35" s="12" t="s">
        <v>78</v>
      </c>
      <c r="D35" s="245" t="s">
        <v>79</v>
      </c>
      <c r="E35" s="11">
        <v>42831</v>
      </c>
      <c r="F35" s="11">
        <v>42833</v>
      </c>
      <c r="G35" s="16">
        <f t="shared" si="7"/>
        <v>2</v>
      </c>
      <c r="H35" s="258"/>
      <c r="I35" s="25">
        <v>-43700</v>
      </c>
      <c r="J35" s="25">
        <f t="shared" si="8"/>
        <v>587095</v>
      </c>
      <c r="K35" s="299" t="s">
        <v>80</v>
      </c>
    </row>
    <row r="36" ht="13.5" spans="1:11">
      <c r="A36" s="11" t="s">
        <v>75</v>
      </c>
      <c r="B36" s="12">
        <v>1327060</v>
      </c>
      <c r="C36" s="12" t="s">
        <v>78</v>
      </c>
      <c r="D36" s="245" t="s">
        <v>81</v>
      </c>
      <c r="E36" s="11">
        <v>42831</v>
      </c>
      <c r="F36" s="11">
        <v>42833</v>
      </c>
      <c r="G36" s="16">
        <f t="shared" si="7"/>
        <v>2</v>
      </c>
      <c r="H36" s="258"/>
      <c r="I36" s="25">
        <v>-43700</v>
      </c>
      <c r="J36" s="25">
        <f t="shared" si="8"/>
        <v>543395</v>
      </c>
      <c r="K36" s="299"/>
    </row>
    <row r="37" ht="13.5" spans="1:11">
      <c r="A37" s="11" t="s">
        <v>75</v>
      </c>
      <c r="B37" s="12">
        <v>1327059</v>
      </c>
      <c r="C37" s="12" t="s">
        <v>78</v>
      </c>
      <c r="D37" s="245" t="s">
        <v>82</v>
      </c>
      <c r="E37" s="11">
        <v>42831</v>
      </c>
      <c r="F37" s="11">
        <v>42833</v>
      </c>
      <c r="G37" s="16">
        <f t="shared" si="7"/>
        <v>2</v>
      </c>
      <c r="H37" s="258"/>
      <c r="I37" s="25">
        <v>-43700</v>
      </c>
      <c r="J37" s="25">
        <f t="shared" si="8"/>
        <v>499695</v>
      </c>
      <c r="K37" s="299"/>
    </row>
    <row r="38" ht="13.5" spans="1:11">
      <c r="A38" s="11" t="s">
        <v>75</v>
      </c>
      <c r="B38" s="12">
        <v>1369054</v>
      </c>
      <c r="C38" s="12">
        <v>1171853</v>
      </c>
      <c r="D38" s="245" t="s">
        <v>83</v>
      </c>
      <c r="E38" s="11">
        <v>42832</v>
      </c>
      <c r="F38" s="11">
        <v>42833</v>
      </c>
      <c r="G38" s="16">
        <f t="shared" si="7"/>
        <v>1</v>
      </c>
      <c r="H38" s="258"/>
      <c r="I38" s="25">
        <v>-38000</v>
      </c>
      <c r="J38" s="25">
        <f t="shared" si="8"/>
        <v>461695</v>
      </c>
      <c r="K38" s="298" t="s">
        <v>84</v>
      </c>
    </row>
    <row r="39" ht="13.5" spans="1:11">
      <c r="A39" s="11" t="s">
        <v>75</v>
      </c>
      <c r="B39" s="12">
        <v>1378055</v>
      </c>
      <c r="C39" s="12">
        <v>1173013</v>
      </c>
      <c r="D39" s="245" t="s">
        <v>85</v>
      </c>
      <c r="E39" s="11">
        <v>42834</v>
      </c>
      <c r="F39" s="11">
        <v>42836</v>
      </c>
      <c r="G39" s="16">
        <f t="shared" si="7"/>
        <v>2</v>
      </c>
      <c r="H39" s="258"/>
      <c r="I39" s="25">
        <v>-38570</v>
      </c>
      <c r="J39" s="25">
        <f t="shared" si="8"/>
        <v>423125</v>
      </c>
      <c r="K39" s="298"/>
    </row>
    <row r="40" ht="13.5" spans="1:11">
      <c r="A40" s="11" t="s">
        <v>75</v>
      </c>
      <c r="B40" s="12">
        <v>1378054</v>
      </c>
      <c r="C40" s="12">
        <v>1173014</v>
      </c>
      <c r="D40" s="245" t="s">
        <v>85</v>
      </c>
      <c r="E40" s="11">
        <v>42836</v>
      </c>
      <c r="F40" s="11">
        <v>42837</v>
      </c>
      <c r="G40" s="16">
        <f t="shared" si="7"/>
        <v>1</v>
      </c>
      <c r="H40" s="258"/>
      <c r="I40" s="25">
        <v>-19285</v>
      </c>
      <c r="J40" s="25">
        <f t="shared" si="8"/>
        <v>403840</v>
      </c>
      <c r="K40" s="298"/>
    </row>
    <row r="41" ht="13.5" spans="1:11">
      <c r="A41" s="277" t="s">
        <v>86</v>
      </c>
      <c r="B41" s="278">
        <v>1337805</v>
      </c>
      <c r="C41" s="278" t="s">
        <v>87</v>
      </c>
      <c r="D41" s="279" t="s">
        <v>88</v>
      </c>
      <c r="E41" s="277">
        <v>42841</v>
      </c>
      <c r="F41" s="277">
        <v>42843</v>
      </c>
      <c r="G41" s="280">
        <f t="shared" si="7"/>
        <v>2</v>
      </c>
      <c r="H41" s="281"/>
      <c r="I41" s="300">
        <v>-38570</v>
      </c>
      <c r="J41" s="300">
        <f t="shared" si="8"/>
        <v>365270</v>
      </c>
      <c r="K41" s="301"/>
    </row>
    <row r="42" ht="13.5" spans="1:11">
      <c r="A42" s="277" t="s">
        <v>86</v>
      </c>
      <c r="B42" s="278">
        <v>1385573</v>
      </c>
      <c r="C42" s="278">
        <v>1173268</v>
      </c>
      <c r="D42" s="279" t="s">
        <v>89</v>
      </c>
      <c r="E42" s="277">
        <v>42842</v>
      </c>
      <c r="F42" s="277">
        <v>42844</v>
      </c>
      <c r="G42" s="280">
        <f t="shared" si="7"/>
        <v>2</v>
      </c>
      <c r="H42" s="281"/>
      <c r="I42" s="300">
        <v>-38570</v>
      </c>
      <c r="J42" s="300">
        <f t="shared" si="8"/>
        <v>326700</v>
      </c>
      <c r="K42" s="302"/>
    </row>
    <row r="43" ht="13.5" spans="1:11">
      <c r="A43" s="277" t="s">
        <v>86</v>
      </c>
      <c r="B43" s="278">
        <v>1385572</v>
      </c>
      <c r="C43" s="282">
        <v>1173265</v>
      </c>
      <c r="D43" s="279" t="s">
        <v>90</v>
      </c>
      <c r="E43" s="277">
        <v>42842</v>
      </c>
      <c r="F43" s="277">
        <v>42844</v>
      </c>
      <c r="G43" s="280">
        <f t="shared" si="7"/>
        <v>2</v>
      </c>
      <c r="H43" s="281"/>
      <c r="I43" s="300">
        <v>-38570</v>
      </c>
      <c r="J43" s="300">
        <f t="shared" si="8"/>
        <v>288130</v>
      </c>
      <c r="K43" s="302"/>
    </row>
    <row r="44" ht="13.5" spans="1:11">
      <c r="A44" s="277" t="s">
        <v>91</v>
      </c>
      <c r="B44" s="278">
        <v>1329563</v>
      </c>
      <c r="C44" s="278" t="s">
        <v>92</v>
      </c>
      <c r="D44" s="279" t="s">
        <v>93</v>
      </c>
      <c r="E44" s="277">
        <v>42845</v>
      </c>
      <c r="F44" s="277">
        <v>42847</v>
      </c>
      <c r="G44" s="280">
        <f t="shared" si="7"/>
        <v>2</v>
      </c>
      <c r="H44" s="281"/>
      <c r="I44" s="300">
        <v>-38570</v>
      </c>
      <c r="J44" s="300">
        <f t="shared" si="8"/>
        <v>249560</v>
      </c>
      <c r="K44" s="301"/>
    </row>
    <row r="45" ht="13.5" spans="1:11">
      <c r="A45" s="277" t="s">
        <v>91</v>
      </c>
      <c r="B45" s="278">
        <v>1387587</v>
      </c>
      <c r="C45" s="278">
        <v>1173269</v>
      </c>
      <c r="D45" s="279" t="s">
        <v>94</v>
      </c>
      <c r="E45" s="277">
        <v>42846</v>
      </c>
      <c r="F45" s="277">
        <v>42848</v>
      </c>
      <c r="G45" s="280">
        <f t="shared" si="7"/>
        <v>2</v>
      </c>
      <c r="H45" s="281"/>
      <c r="I45" s="300">
        <v>-38570</v>
      </c>
      <c r="J45" s="300">
        <f t="shared" si="8"/>
        <v>210990</v>
      </c>
      <c r="K45" s="302" t="s">
        <v>95</v>
      </c>
    </row>
    <row r="46" ht="13.5" spans="1:11">
      <c r="A46" s="277" t="s">
        <v>91</v>
      </c>
      <c r="B46" s="278">
        <v>1359555</v>
      </c>
      <c r="C46" s="278">
        <v>1170926</v>
      </c>
      <c r="D46" s="279" t="s">
        <v>96</v>
      </c>
      <c r="E46" s="277">
        <v>42849</v>
      </c>
      <c r="F46" s="277">
        <v>42852</v>
      </c>
      <c r="G46" s="280">
        <f t="shared" si="7"/>
        <v>3</v>
      </c>
      <c r="H46" s="281"/>
      <c r="I46" s="300">
        <v>-57855</v>
      </c>
      <c r="J46" s="300">
        <f t="shared" si="8"/>
        <v>153135</v>
      </c>
      <c r="K46" s="302"/>
    </row>
    <row r="47" spans="1:10">
      <c r="A47" s="265"/>
      <c r="B47" s="266"/>
      <c r="C47" s="266"/>
      <c r="D47" s="265"/>
      <c r="E47" s="266"/>
      <c r="F47" s="266"/>
      <c r="G47" s="266"/>
      <c r="H47" s="267"/>
      <c r="I47" s="267"/>
      <c r="J47" s="293"/>
    </row>
    <row r="48" spans="1:11">
      <c r="A48" s="268" t="s">
        <v>72</v>
      </c>
      <c r="B48" s="269"/>
      <c r="C48" s="269"/>
      <c r="D48" s="269"/>
      <c r="E48" s="269"/>
      <c r="F48" s="269"/>
      <c r="G48" s="270">
        <f>SUM(G34:G46)</f>
        <v>25</v>
      </c>
      <c r="H48" s="43"/>
      <c r="I48" s="43"/>
      <c r="J48" s="294">
        <f>J46</f>
        <v>153135</v>
      </c>
      <c r="K48" s="303" t="s">
        <v>97</v>
      </c>
    </row>
    <row r="49" ht="15" spans="1:10">
      <c r="A49" s="3"/>
      <c r="C49" s="236"/>
      <c r="D49" s="3"/>
      <c r="G49" s="237"/>
      <c r="I49" s="123"/>
      <c r="J49" s="236"/>
    </row>
    <row r="50" spans="1:11">
      <c r="A50" s="64" t="s">
        <v>98</v>
      </c>
      <c r="B50" s="28">
        <v>1401597</v>
      </c>
      <c r="C50" s="28">
        <v>1173287</v>
      </c>
      <c r="D50" s="283" t="s">
        <v>99</v>
      </c>
      <c r="E50" s="64">
        <v>42853</v>
      </c>
      <c r="F50" s="64">
        <v>42855</v>
      </c>
      <c r="G50" s="62">
        <f t="shared" ref="G50:G52" si="9">+F50-E50</f>
        <v>2</v>
      </c>
      <c r="H50" s="284"/>
      <c r="I50" s="62">
        <v>-38570</v>
      </c>
      <c r="J50" s="62">
        <f>J48+I50</f>
        <v>114565</v>
      </c>
      <c r="K50" s="236"/>
    </row>
    <row r="51" ht="13.5" spans="1:10">
      <c r="A51" s="72" t="s">
        <v>98</v>
      </c>
      <c r="B51" s="73">
        <v>1402588</v>
      </c>
      <c r="C51" s="73">
        <v>1176301</v>
      </c>
      <c r="D51" s="285" t="s">
        <v>100</v>
      </c>
      <c r="E51" s="72">
        <v>42853</v>
      </c>
      <c r="F51" s="72">
        <v>42857</v>
      </c>
      <c r="G51" s="286">
        <f t="shared" si="9"/>
        <v>4</v>
      </c>
      <c r="H51" s="287"/>
      <c r="I51" s="134">
        <v>-75855</v>
      </c>
      <c r="J51" s="134">
        <f t="shared" ref="J50:J52" si="10">+J50+H51+I51</f>
        <v>38710</v>
      </c>
    </row>
    <row r="52" ht="13.5" spans="1:10">
      <c r="A52" s="11" t="s">
        <v>98</v>
      </c>
      <c r="B52" s="12">
        <v>1414815</v>
      </c>
      <c r="C52" s="12">
        <v>1177998</v>
      </c>
      <c r="D52" s="245" t="s">
        <v>101</v>
      </c>
      <c r="E52" s="11">
        <v>42857</v>
      </c>
      <c r="F52" s="11">
        <v>42859</v>
      </c>
      <c r="G52" s="16">
        <f t="shared" si="9"/>
        <v>2</v>
      </c>
      <c r="H52" s="258"/>
      <c r="I52" s="25">
        <v>-36000</v>
      </c>
      <c r="J52" s="25">
        <f t="shared" si="10"/>
        <v>2710</v>
      </c>
    </row>
    <row r="53" spans="1:10">
      <c r="A53" s="3"/>
      <c r="C53" s="236"/>
      <c r="D53" s="3"/>
      <c r="G53" s="237"/>
      <c r="I53" s="123"/>
      <c r="J53" s="236"/>
    </row>
    <row r="54" spans="1:13">
      <c r="A54" s="268" t="s">
        <v>72</v>
      </c>
      <c r="B54" s="269"/>
      <c r="C54" s="269"/>
      <c r="D54" s="269"/>
      <c r="E54" s="269"/>
      <c r="F54" s="269"/>
      <c r="G54" s="270">
        <f>SUM(G40:G52)</f>
        <v>47</v>
      </c>
      <c r="H54" s="43"/>
      <c r="I54" s="43"/>
      <c r="J54" s="294">
        <f>J52</f>
        <v>2710</v>
      </c>
      <c r="K54" s="304" t="s">
        <v>102</v>
      </c>
      <c r="L54" s="305"/>
      <c r="M54" s="305"/>
    </row>
    <row r="55" spans="1:13">
      <c r="A55" s="271" t="s">
        <v>103</v>
      </c>
      <c r="B55" s="272" t="s">
        <v>104</v>
      </c>
      <c r="C55" s="273"/>
      <c r="D55" s="273"/>
      <c r="E55" s="273"/>
      <c r="F55" s="274"/>
      <c r="G55" s="275">
        <f t="shared" ref="G55:G70" si="11">+F55-E55</f>
        <v>0</v>
      </c>
      <c r="H55" s="276">
        <v>500000</v>
      </c>
      <c r="I55" s="297"/>
      <c r="J55" s="297">
        <f>+J54+H55+I55</f>
        <v>502710</v>
      </c>
      <c r="L55" s="305"/>
      <c r="M55" s="305"/>
    </row>
    <row r="56" ht="13.5" spans="1:13">
      <c r="A56" s="11" t="s">
        <v>105</v>
      </c>
      <c r="B56" s="12">
        <v>1447805</v>
      </c>
      <c r="C56" s="12">
        <v>1181724</v>
      </c>
      <c r="D56" s="245" t="s">
        <v>106</v>
      </c>
      <c r="E56" s="11">
        <v>42853</v>
      </c>
      <c r="F56" s="11">
        <v>42856</v>
      </c>
      <c r="G56" s="16">
        <f t="shared" si="11"/>
        <v>3</v>
      </c>
      <c r="H56" s="258"/>
      <c r="I56" s="25">
        <v>-114000</v>
      </c>
      <c r="J56" s="25">
        <f t="shared" ref="J55:J77" si="12">+J55+H56+I56</f>
        <v>388710</v>
      </c>
      <c r="L56" s="305"/>
      <c r="M56" s="305"/>
    </row>
    <row r="57" ht="13.5" spans="1:13">
      <c r="A57" s="11" t="s">
        <v>105</v>
      </c>
      <c r="B57" s="12">
        <v>1448558</v>
      </c>
      <c r="C57" s="12">
        <v>1181863</v>
      </c>
      <c r="D57" s="245" t="s">
        <v>107</v>
      </c>
      <c r="E57" s="11">
        <v>42854</v>
      </c>
      <c r="F57" s="11">
        <v>42857</v>
      </c>
      <c r="G57" s="16">
        <f t="shared" si="11"/>
        <v>3</v>
      </c>
      <c r="H57" s="258"/>
      <c r="I57" s="25">
        <v>-63770</v>
      </c>
      <c r="J57" s="25">
        <f t="shared" si="12"/>
        <v>324940</v>
      </c>
      <c r="L57" s="305"/>
      <c r="M57" s="305"/>
    </row>
    <row r="58" ht="13.5" spans="1:13">
      <c r="A58" s="11" t="s">
        <v>105</v>
      </c>
      <c r="B58" s="12">
        <v>1448559</v>
      </c>
      <c r="C58" s="12">
        <v>1181863</v>
      </c>
      <c r="D58" s="245" t="s">
        <v>108</v>
      </c>
      <c r="E58" s="11">
        <v>42854</v>
      </c>
      <c r="F58" s="11">
        <v>42857</v>
      </c>
      <c r="G58" s="16">
        <f t="shared" si="11"/>
        <v>3</v>
      </c>
      <c r="H58" s="258"/>
      <c r="I58" s="25">
        <v>-63770</v>
      </c>
      <c r="J58" s="25">
        <f t="shared" si="12"/>
        <v>261170</v>
      </c>
      <c r="L58" s="305"/>
      <c r="M58" s="305"/>
    </row>
    <row r="59" ht="13.5" spans="1:13">
      <c r="A59" s="11" t="s">
        <v>105</v>
      </c>
      <c r="B59" s="12">
        <v>1440815</v>
      </c>
      <c r="C59" s="12">
        <v>1181035</v>
      </c>
      <c r="D59" s="245" t="s">
        <v>109</v>
      </c>
      <c r="E59" s="11">
        <v>42857</v>
      </c>
      <c r="F59" s="11">
        <v>42859</v>
      </c>
      <c r="G59" s="16">
        <f t="shared" si="11"/>
        <v>2</v>
      </c>
      <c r="H59" s="258"/>
      <c r="I59" s="25">
        <v>-44640</v>
      </c>
      <c r="J59" s="25">
        <f t="shared" si="12"/>
        <v>216530</v>
      </c>
      <c r="L59" s="305"/>
      <c r="M59" s="305"/>
    </row>
    <row r="60" ht="13.5" spans="1:13">
      <c r="A60" s="11" t="s">
        <v>105</v>
      </c>
      <c r="B60" s="12">
        <v>1414817</v>
      </c>
      <c r="C60" s="12">
        <v>1178003</v>
      </c>
      <c r="D60" s="245" t="s">
        <v>110</v>
      </c>
      <c r="E60" s="11">
        <v>42858</v>
      </c>
      <c r="F60" s="11">
        <v>42860</v>
      </c>
      <c r="G60" s="16">
        <f t="shared" si="11"/>
        <v>2</v>
      </c>
      <c r="H60" s="258"/>
      <c r="I60" s="25">
        <v>-36000</v>
      </c>
      <c r="J60" s="25">
        <f t="shared" si="12"/>
        <v>180530</v>
      </c>
      <c r="L60" s="305"/>
      <c r="M60" s="305"/>
    </row>
    <row r="61" ht="13.5" spans="1:13">
      <c r="A61" s="271" t="s">
        <v>111</v>
      </c>
      <c r="B61" s="272" t="s">
        <v>112</v>
      </c>
      <c r="C61" s="273"/>
      <c r="D61" s="273"/>
      <c r="E61" s="273"/>
      <c r="F61" s="274"/>
      <c r="G61" s="275">
        <f t="shared" si="11"/>
        <v>0</v>
      </c>
      <c r="H61" s="276">
        <v>500000</v>
      </c>
      <c r="I61" s="297"/>
      <c r="J61" s="297">
        <f t="shared" si="12"/>
        <v>680530</v>
      </c>
      <c r="L61" s="305"/>
      <c r="M61" s="305"/>
    </row>
    <row r="62" ht="13.5" spans="1:13">
      <c r="A62" s="11" t="s">
        <v>111</v>
      </c>
      <c r="B62" s="12">
        <v>1450570</v>
      </c>
      <c r="C62" s="12">
        <v>1181225</v>
      </c>
      <c r="D62" s="34" t="s">
        <v>113</v>
      </c>
      <c r="E62" s="11">
        <v>42857</v>
      </c>
      <c r="F62" s="11">
        <v>42859</v>
      </c>
      <c r="G62" s="16">
        <f t="shared" si="11"/>
        <v>2</v>
      </c>
      <c r="H62" s="258"/>
      <c r="I62" s="25">
        <v>-36000</v>
      </c>
      <c r="J62" s="25">
        <f t="shared" si="12"/>
        <v>644530</v>
      </c>
      <c r="L62" s="305"/>
      <c r="M62" s="305"/>
    </row>
    <row r="63" ht="13.5" spans="1:13">
      <c r="A63" s="11" t="s">
        <v>114</v>
      </c>
      <c r="B63" s="12">
        <v>1442554</v>
      </c>
      <c r="C63" s="12">
        <v>1181053</v>
      </c>
      <c r="D63" s="245" t="s">
        <v>115</v>
      </c>
      <c r="E63" s="11">
        <v>42863</v>
      </c>
      <c r="F63" s="11">
        <v>42867</v>
      </c>
      <c r="G63" s="16">
        <f t="shared" si="11"/>
        <v>4</v>
      </c>
      <c r="H63" s="258"/>
      <c r="I63" s="25">
        <v>-70620</v>
      </c>
      <c r="J63" s="25">
        <f t="shared" si="12"/>
        <v>573910</v>
      </c>
      <c r="L63" s="305"/>
      <c r="M63" s="305"/>
    </row>
    <row r="64" ht="13.5" spans="1:13">
      <c r="A64" s="11" t="s">
        <v>114</v>
      </c>
      <c r="B64" s="12">
        <v>1428310</v>
      </c>
      <c r="C64" s="12">
        <v>1179542</v>
      </c>
      <c r="D64" s="245" t="s">
        <v>116</v>
      </c>
      <c r="E64" s="11">
        <v>42865</v>
      </c>
      <c r="F64" s="11">
        <v>42869</v>
      </c>
      <c r="G64" s="16">
        <f t="shared" si="11"/>
        <v>4</v>
      </c>
      <c r="H64" s="258"/>
      <c r="I64" s="25">
        <v>-93450</v>
      </c>
      <c r="J64" s="25">
        <f t="shared" si="12"/>
        <v>480460</v>
      </c>
      <c r="L64" s="305"/>
      <c r="M64" s="305"/>
    </row>
    <row r="65" ht="13.5" spans="1:13">
      <c r="A65" s="11" t="s">
        <v>117</v>
      </c>
      <c r="B65" s="12">
        <v>1442557</v>
      </c>
      <c r="C65" s="12">
        <v>1181091</v>
      </c>
      <c r="D65" s="245" t="s">
        <v>118</v>
      </c>
      <c r="E65" s="11">
        <v>42871</v>
      </c>
      <c r="F65" s="11">
        <v>42874</v>
      </c>
      <c r="G65" s="16">
        <f t="shared" si="11"/>
        <v>3</v>
      </c>
      <c r="H65" s="258"/>
      <c r="I65" s="25">
        <v>-98820</v>
      </c>
      <c r="J65" s="25">
        <f t="shared" si="12"/>
        <v>381640</v>
      </c>
      <c r="L65" s="305"/>
      <c r="M65" s="305"/>
    </row>
    <row r="66" ht="13.5" spans="1:13">
      <c r="A66" s="11" t="s">
        <v>119</v>
      </c>
      <c r="B66" s="12">
        <v>1471806</v>
      </c>
      <c r="C66" s="12">
        <v>1186353</v>
      </c>
      <c r="D66" s="245" t="s">
        <v>120</v>
      </c>
      <c r="E66" s="11">
        <v>42873</v>
      </c>
      <c r="F66" s="11">
        <v>42876</v>
      </c>
      <c r="G66" s="16">
        <f t="shared" si="11"/>
        <v>3</v>
      </c>
      <c r="H66" s="258"/>
      <c r="I66" s="25">
        <f>-21500*3</f>
        <v>-64500</v>
      </c>
      <c r="J66" s="25">
        <f t="shared" si="12"/>
        <v>317140</v>
      </c>
      <c r="L66" s="305"/>
      <c r="M66" s="305"/>
    </row>
    <row r="67" ht="25.5" spans="1:13">
      <c r="A67" s="11" t="s">
        <v>119</v>
      </c>
      <c r="B67" s="12">
        <v>1399562</v>
      </c>
      <c r="C67" s="12">
        <v>1175626</v>
      </c>
      <c r="D67" s="245" t="s">
        <v>121</v>
      </c>
      <c r="E67" s="11">
        <v>42880</v>
      </c>
      <c r="F67" s="11">
        <v>42882</v>
      </c>
      <c r="G67" s="16">
        <f t="shared" si="11"/>
        <v>2</v>
      </c>
      <c r="H67" s="258"/>
      <c r="I67" s="25">
        <f>-22320*2</f>
        <v>-44640</v>
      </c>
      <c r="J67" s="25">
        <f t="shared" si="12"/>
        <v>272500</v>
      </c>
      <c r="L67" s="305"/>
      <c r="M67" s="305"/>
    </row>
    <row r="68" ht="13.5" spans="1:13">
      <c r="A68" s="11" t="s">
        <v>122</v>
      </c>
      <c r="B68" s="12">
        <v>1457098</v>
      </c>
      <c r="C68" s="12">
        <v>1181977</v>
      </c>
      <c r="D68" s="245" t="s">
        <v>123</v>
      </c>
      <c r="E68" s="11">
        <v>42885</v>
      </c>
      <c r="F68" s="11">
        <v>42887</v>
      </c>
      <c r="G68" s="16">
        <f t="shared" si="11"/>
        <v>2</v>
      </c>
      <c r="H68" s="258"/>
      <c r="I68" s="25">
        <v>-36000</v>
      </c>
      <c r="J68" s="25">
        <f t="shared" si="12"/>
        <v>236500</v>
      </c>
      <c r="L68" s="305"/>
      <c r="M68" s="305"/>
    </row>
    <row r="69" ht="13.5" spans="1:13">
      <c r="A69" s="11" t="s">
        <v>122</v>
      </c>
      <c r="B69" s="12">
        <v>1423062</v>
      </c>
      <c r="C69" s="12">
        <v>1178851</v>
      </c>
      <c r="D69" s="245" t="s">
        <v>124</v>
      </c>
      <c r="E69" s="11">
        <v>42886</v>
      </c>
      <c r="F69" s="11">
        <v>42891</v>
      </c>
      <c r="G69" s="16">
        <f t="shared" si="11"/>
        <v>5</v>
      </c>
      <c r="H69" s="258"/>
      <c r="I69" s="25">
        <v>-88620</v>
      </c>
      <c r="J69" s="25">
        <f t="shared" si="12"/>
        <v>147880</v>
      </c>
      <c r="L69" s="305"/>
      <c r="M69" s="305"/>
    </row>
    <row r="70" ht="13.5" spans="1:13">
      <c r="A70" s="11" t="s">
        <v>122</v>
      </c>
      <c r="B70" s="12">
        <v>1462306</v>
      </c>
      <c r="C70" s="12">
        <v>1184673</v>
      </c>
      <c r="D70" s="245" t="s">
        <v>125</v>
      </c>
      <c r="E70" s="11">
        <v>42886</v>
      </c>
      <c r="F70" s="11">
        <v>42887</v>
      </c>
      <c r="G70" s="16">
        <f t="shared" si="11"/>
        <v>1</v>
      </c>
      <c r="H70" s="258"/>
      <c r="I70" s="25">
        <v>-20070</v>
      </c>
      <c r="J70" s="25">
        <f t="shared" si="12"/>
        <v>127810</v>
      </c>
      <c r="K70" s="304" t="s">
        <v>126</v>
      </c>
      <c r="L70" s="305"/>
      <c r="M70" s="305"/>
    </row>
    <row r="71" spans="1:10">
      <c r="A71" s="265"/>
      <c r="B71" s="266"/>
      <c r="C71" s="266"/>
      <c r="D71" s="265"/>
      <c r="E71" s="266"/>
      <c r="F71" s="266"/>
      <c r="G71" s="266"/>
      <c r="H71" s="267"/>
      <c r="I71" s="267"/>
      <c r="J71" s="293"/>
    </row>
    <row r="72" spans="1:10">
      <c r="A72" s="268" t="s">
        <v>72</v>
      </c>
      <c r="B72" s="269"/>
      <c r="C72" s="269"/>
      <c r="D72" s="269"/>
      <c r="E72" s="269"/>
      <c r="F72" s="269"/>
      <c r="G72" s="270">
        <f>SUM(G12:G70)</f>
        <v>220</v>
      </c>
      <c r="H72" s="43">
        <f>SUM(H5:H70)</f>
        <v>2789840</v>
      </c>
      <c r="I72" s="43">
        <f>SUM(I6:I71)</f>
        <v>-2662030</v>
      </c>
      <c r="J72" s="294">
        <f>+H72+I72</f>
        <v>127810</v>
      </c>
    </row>
    <row r="73" spans="1:10">
      <c r="A73" s="11" t="s">
        <v>127</v>
      </c>
      <c r="B73" s="12">
        <v>1479565</v>
      </c>
      <c r="C73" s="12">
        <v>1188158</v>
      </c>
      <c r="D73" s="245" t="s">
        <v>128</v>
      </c>
      <c r="E73" s="11">
        <v>42891</v>
      </c>
      <c r="F73" s="11">
        <v>42893</v>
      </c>
      <c r="G73" s="16">
        <f t="shared" ref="G73:G78" si="13">+F73-E73</f>
        <v>2</v>
      </c>
      <c r="H73" s="258"/>
      <c r="I73" s="25">
        <v>-40140</v>
      </c>
      <c r="J73" s="25">
        <f t="shared" ref="J73:J92" si="14">+J72+H73+I73</f>
        <v>87670</v>
      </c>
    </row>
    <row r="74" ht="13.5" spans="1:10">
      <c r="A74" s="11" t="s">
        <v>127</v>
      </c>
      <c r="B74" s="12">
        <v>1468557</v>
      </c>
      <c r="C74" s="12">
        <v>1185596</v>
      </c>
      <c r="D74" s="245" t="s">
        <v>129</v>
      </c>
      <c r="E74" s="11">
        <v>42893</v>
      </c>
      <c r="F74" s="11">
        <v>42895</v>
      </c>
      <c r="G74" s="16">
        <f t="shared" si="13"/>
        <v>2</v>
      </c>
      <c r="H74" s="258"/>
      <c r="I74" s="25">
        <v>-40140</v>
      </c>
      <c r="J74" s="25">
        <f t="shared" si="14"/>
        <v>47530</v>
      </c>
    </row>
    <row r="75" ht="13.5" spans="1:10">
      <c r="A75" s="271" t="s">
        <v>111</v>
      </c>
      <c r="B75" s="272" t="s">
        <v>130</v>
      </c>
      <c r="C75" s="273"/>
      <c r="D75" s="273"/>
      <c r="E75" s="273"/>
      <c r="F75" s="274"/>
      <c r="G75" s="275">
        <f t="shared" si="13"/>
        <v>0</v>
      </c>
      <c r="H75" s="276">
        <v>300000</v>
      </c>
      <c r="I75" s="297"/>
      <c r="J75" s="297">
        <f t="shared" si="14"/>
        <v>347530</v>
      </c>
    </row>
    <row r="76" ht="13.5" spans="1:10">
      <c r="A76" s="11" t="s">
        <v>131</v>
      </c>
      <c r="B76" s="12">
        <v>1502332</v>
      </c>
      <c r="C76" s="12">
        <v>1192379</v>
      </c>
      <c r="D76" s="245" t="s">
        <v>132</v>
      </c>
      <c r="E76" s="11">
        <v>42893</v>
      </c>
      <c r="F76" s="11">
        <v>42896</v>
      </c>
      <c r="G76" s="16">
        <f t="shared" si="13"/>
        <v>3</v>
      </c>
      <c r="H76" s="258"/>
      <c r="I76" s="25">
        <v>-98820</v>
      </c>
      <c r="J76" s="25">
        <f t="shared" si="14"/>
        <v>248710</v>
      </c>
    </row>
    <row r="77" ht="13.5" spans="1:10">
      <c r="A77" s="11" t="s">
        <v>131</v>
      </c>
      <c r="B77" s="12">
        <v>1474568</v>
      </c>
      <c r="C77" s="12">
        <v>1186814</v>
      </c>
      <c r="D77" s="245" t="s">
        <v>133</v>
      </c>
      <c r="E77" s="11">
        <v>42903</v>
      </c>
      <c r="F77" s="11">
        <v>42905</v>
      </c>
      <c r="G77" s="16">
        <f t="shared" si="13"/>
        <v>2</v>
      </c>
      <c r="H77" s="258"/>
      <c r="I77" s="25">
        <v>-46000</v>
      </c>
      <c r="J77" s="25">
        <f t="shared" si="14"/>
        <v>202710</v>
      </c>
    </row>
    <row r="78" ht="13.5" spans="1:11">
      <c r="A78" s="11" t="s">
        <v>134</v>
      </c>
      <c r="B78" s="12">
        <v>1516312</v>
      </c>
      <c r="C78" s="12">
        <v>1193905</v>
      </c>
      <c r="D78" s="245" t="s">
        <v>135</v>
      </c>
      <c r="E78" s="11">
        <v>42902</v>
      </c>
      <c r="F78" s="11">
        <v>42907</v>
      </c>
      <c r="G78" s="16">
        <f t="shared" si="13"/>
        <v>5</v>
      </c>
      <c r="H78" s="258"/>
      <c r="I78" s="25">
        <v>-161850</v>
      </c>
      <c r="J78" s="25">
        <f t="shared" si="14"/>
        <v>40860</v>
      </c>
      <c r="K78" s="304" t="s">
        <v>136</v>
      </c>
    </row>
    <row r="79" ht="13.5" spans="1:10">
      <c r="A79" s="271" t="s">
        <v>137</v>
      </c>
      <c r="B79" s="272" t="s">
        <v>138</v>
      </c>
      <c r="C79" s="273"/>
      <c r="D79" s="273"/>
      <c r="E79" s="273"/>
      <c r="F79" s="274"/>
      <c r="G79" s="275"/>
      <c r="H79" s="276">
        <v>500000</v>
      </c>
      <c r="I79" s="297"/>
      <c r="J79" s="297">
        <f t="shared" si="14"/>
        <v>540860</v>
      </c>
    </row>
    <row r="80" ht="13.5" spans="1:10">
      <c r="A80" s="11" t="s">
        <v>139</v>
      </c>
      <c r="B80" s="12">
        <v>1477327</v>
      </c>
      <c r="C80" s="12">
        <v>1187704</v>
      </c>
      <c r="D80" s="245" t="s">
        <v>140</v>
      </c>
      <c r="E80" s="11">
        <v>42909</v>
      </c>
      <c r="F80" s="11">
        <v>42912</v>
      </c>
      <c r="G80" s="16">
        <f t="shared" ref="G80:G87" si="15">+F80-E80</f>
        <v>3</v>
      </c>
      <c r="H80" s="258"/>
      <c r="I80" s="25">
        <v>-76140</v>
      </c>
      <c r="J80" s="25">
        <f t="shared" si="14"/>
        <v>464720</v>
      </c>
    </row>
    <row r="81" ht="13.5" spans="1:10">
      <c r="A81" s="11" t="s">
        <v>139</v>
      </c>
      <c r="B81" s="12">
        <v>1465307</v>
      </c>
      <c r="C81" s="12">
        <v>1185151</v>
      </c>
      <c r="D81" s="245" t="s">
        <v>141</v>
      </c>
      <c r="E81" s="11">
        <v>42911</v>
      </c>
      <c r="F81" s="11">
        <v>42914</v>
      </c>
      <c r="G81" s="16">
        <f t="shared" si="15"/>
        <v>3</v>
      </c>
      <c r="H81" s="258"/>
      <c r="I81" s="25">
        <f>-23000*3</f>
        <v>-69000</v>
      </c>
      <c r="J81" s="25">
        <f t="shared" si="14"/>
        <v>395720</v>
      </c>
    </row>
    <row r="82" ht="13.5" spans="1:10">
      <c r="A82" s="11" t="s">
        <v>142</v>
      </c>
      <c r="B82" s="12">
        <v>1532060</v>
      </c>
      <c r="C82" s="12">
        <v>1196003</v>
      </c>
      <c r="D82" s="245" t="s">
        <v>143</v>
      </c>
      <c r="E82" s="11">
        <v>42912</v>
      </c>
      <c r="F82" s="11">
        <v>42915</v>
      </c>
      <c r="G82" s="16">
        <f t="shared" si="15"/>
        <v>3</v>
      </c>
      <c r="H82" s="258"/>
      <c r="I82" s="25">
        <f>-32940*3</f>
        <v>-98820</v>
      </c>
      <c r="J82" s="25">
        <f t="shared" si="14"/>
        <v>296900</v>
      </c>
    </row>
    <row r="83" ht="13.5" spans="1:10">
      <c r="A83" s="11" t="s">
        <v>144</v>
      </c>
      <c r="B83" s="12">
        <v>1534561</v>
      </c>
      <c r="C83" s="12">
        <v>1197143</v>
      </c>
      <c r="D83" s="245" t="s">
        <v>145</v>
      </c>
      <c r="E83" s="11">
        <v>42910</v>
      </c>
      <c r="F83" s="11">
        <v>42914</v>
      </c>
      <c r="G83" s="16">
        <f t="shared" si="15"/>
        <v>4</v>
      </c>
      <c r="H83" s="258"/>
      <c r="I83" s="25">
        <v>-92000</v>
      </c>
      <c r="J83" s="25">
        <f t="shared" si="14"/>
        <v>204900</v>
      </c>
    </row>
    <row r="84" ht="13.5" spans="1:10">
      <c r="A84" s="11" t="s">
        <v>144</v>
      </c>
      <c r="B84" s="12">
        <v>1536318</v>
      </c>
      <c r="C84" s="12">
        <v>1197599</v>
      </c>
      <c r="D84" s="245" t="s">
        <v>146</v>
      </c>
      <c r="E84" s="11">
        <v>42917</v>
      </c>
      <c r="F84" s="11">
        <v>42919</v>
      </c>
      <c r="G84" s="16">
        <f t="shared" si="15"/>
        <v>2</v>
      </c>
      <c r="H84" s="258"/>
      <c r="I84" s="25">
        <v>-46000</v>
      </c>
      <c r="J84" s="25">
        <f t="shared" si="14"/>
        <v>158900</v>
      </c>
    </row>
    <row r="85" ht="13.5" spans="1:10">
      <c r="A85" s="11" t="s">
        <v>144</v>
      </c>
      <c r="B85" s="12">
        <v>1494361</v>
      </c>
      <c r="C85" s="12">
        <v>1176266</v>
      </c>
      <c r="D85" s="245" t="s">
        <v>147</v>
      </c>
      <c r="E85" s="11">
        <v>42920</v>
      </c>
      <c r="F85" s="11">
        <v>42922</v>
      </c>
      <c r="G85" s="16">
        <f t="shared" si="15"/>
        <v>2</v>
      </c>
      <c r="H85" s="258"/>
      <c r="I85" s="25">
        <v>-36000</v>
      </c>
      <c r="J85" s="25">
        <f t="shared" si="14"/>
        <v>122900</v>
      </c>
    </row>
    <row r="86" ht="13.5" spans="1:10">
      <c r="A86" s="11" t="s">
        <v>144</v>
      </c>
      <c r="B86" s="12">
        <v>1494363</v>
      </c>
      <c r="C86" s="12">
        <v>1176264</v>
      </c>
      <c r="D86" s="245" t="s">
        <v>148</v>
      </c>
      <c r="E86" s="11">
        <v>42920</v>
      </c>
      <c r="F86" s="11">
        <v>42922</v>
      </c>
      <c r="G86" s="16">
        <f t="shared" si="15"/>
        <v>2</v>
      </c>
      <c r="H86" s="258"/>
      <c r="I86" s="25">
        <v>-36000</v>
      </c>
      <c r="J86" s="25">
        <f t="shared" si="14"/>
        <v>86900</v>
      </c>
    </row>
    <row r="87" ht="13.5" spans="1:10">
      <c r="A87" s="11" t="s">
        <v>144</v>
      </c>
      <c r="B87" s="12">
        <v>1498569</v>
      </c>
      <c r="C87" s="12">
        <v>1191607</v>
      </c>
      <c r="D87" s="245" t="s">
        <v>149</v>
      </c>
      <c r="E87" s="11">
        <v>42921</v>
      </c>
      <c r="F87" s="11">
        <v>42923</v>
      </c>
      <c r="G87" s="16">
        <f t="shared" si="15"/>
        <v>2</v>
      </c>
      <c r="H87" s="258"/>
      <c r="I87" s="25">
        <v>-46000</v>
      </c>
      <c r="J87" s="25">
        <f t="shared" si="14"/>
        <v>40900</v>
      </c>
    </row>
    <row r="88" ht="15.75" spans="1:11">
      <c r="A88" s="268" t="s">
        <v>72</v>
      </c>
      <c r="B88" s="269"/>
      <c r="C88" s="269"/>
      <c r="D88" s="269"/>
      <c r="E88" s="269"/>
      <c r="F88" s="269"/>
      <c r="G88" s="270">
        <f>SUM(G14:G87)</f>
        <v>470</v>
      </c>
      <c r="H88" s="43">
        <f>SUM(H72:H87)</f>
        <v>3589840</v>
      </c>
      <c r="I88" s="43">
        <f>SUM(I72:I87)</f>
        <v>-3548940</v>
      </c>
      <c r="J88" s="294">
        <f>+H88+I88</f>
        <v>40900</v>
      </c>
      <c r="K88" s="318" t="s">
        <v>150</v>
      </c>
    </row>
    <row r="89" spans="1:10">
      <c r="A89" s="271" t="s">
        <v>151</v>
      </c>
      <c r="B89" s="272" t="s">
        <v>152</v>
      </c>
      <c r="C89" s="273"/>
      <c r="D89" s="273"/>
      <c r="E89" s="273"/>
      <c r="F89" s="274"/>
      <c r="G89" s="275"/>
      <c r="H89" s="276">
        <v>500000</v>
      </c>
      <c r="I89" s="297"/>
      <c r="J89" s="25">
        <f>J88+H89</f>
        <v>540900</v>
      </c>
    </row>
    <row r="90" ht="13.5" spans="1:10">
      <c r="A90" s="11" t="s">
        <v>153</v>
      </c>
      <c r="B90" s="12">
        <v>1540321</v>
      </c>
      <c r="C90" s="12">
        <v>1198410</v>
      </c>
      <c r="D90" s="245" t="s">
        <v>154</v>
      </c>
      <c r="E90" s="11">
        <v>42910</v>
      </c>
      <c r="F90" s="11">
        <v>42912</v>
      </c>
      <c r="G90" s="16">
        <f t="shared" ref="G90:G105" si="16">+F90-E90</f>
        <v>2</v>
      </c>
      <c r="H90" s="258"/>
      <c r="I90" s="25">
        <v>-46000</v>
      </c>
      <c r="J90" s="25">
        <f t="shared" ref="J90:J98" si="17">J89+I90</f>
        <v>494900</v>
      </c>
    </row>
    <row r="91" ht="13.5" spans="1:10">
      <c r="A91" s="11" t="s">
        <v>155</v>
      </c>
      <c r="B91" s="12">
        <v>1521338</v>
      </c>
      <c r="C91" s="12">
        <v>1194855</v>
      </c>
      <c r="D91" s="245" t="s">
        <v>156</v>
      </c>
      <c r="E91" s="11">
        <v>42914</v>
      </c>
      <c r="F91" s="11">
        <v>42916</v>
      </c>
      <c r="G91" s="16">
        <f t="shared" si="16"/>
        <v>2</v>
      </c>
      <c r="H91" s="258"/>
      <c r="I91" s="25">
        <v>-46000</v>
      </c>
      <c r="J91" s="25">
        <f t="shared" si="17"/>
        <v>448900</v>
      </c>
    </row>
    <row r="92" ht="13.5" spans="1:10">
      <c r="A92" s="11" t="s">
        <v>155</v>
      </c>
      <c r="B92" s="12">
        <v>1545320</v>
      </c>
      <c r="C92" s="12">
        <v>1199453</v>
      </c>
      <c r="D92" s="245" t="s">
        <v>157</v>
      </c>
      <c r="E92" s="11">
        <v>42914</v>
      </c>
      <c r="F92" s="11">
        <v>42918</v>
      </c>
      <c r="G92" s="16">
        <f t="shared" si="16"/>
        <v>4</v>
      </c>
      <c r="H92" s="258"/>
      <c r="I92" s="25">
        <v>-92000</v>
      </c>
      <c r="J92" s="25">
        <f t="shared" si="17"/>
        <v>356900</v>
      </c>
    </row>
    <row r="93" ht="13.5" spans="1:10">
      <c r="A93" s="11" t="s">
        <v>158</v>
      </c>
      <c r="B93" s="12">
        <v>1550811</v>
      </c>
      <c r="C93" s="12">
        <v>1200195</v>
      </c>
      <c r="D93" s="245" t="s">
        <v>159</v>
      </c>
      <c r="E93" s="11">
        <v>42917</v>
      </c>
      <c r="F93" s="11">
        <v>42921</v>
      </c>
      <c r="G93" s="16">
        <f t="shared" si="16"/>
        <v>4</v>
      </c>
      <c r="H93" s="258"/>
      <c r="I93" s="25">
        <v>-70620</v>
      </c>
      <c r="J93" s="25">
        <f t="shared" si="17"/>
        <v>286280</v>
      </c>
    </row>
    <row r="94" spans="1:11">
      <c r="A94" s="11" t="s">
        <v>160</v>
      </c>
      <c r="B94" s="12">
        <v>1555560</v>
      </c>
      <c r="C94" s="12">
        <v>1201001</v>
      </c>
      <c r="D94" s="245" t="s">
        <v>161</v>
      </c>
      <c r="E94" s="11">
        <v>42918</v>
      </c>
      <c r="F94" s="11">
        <v>42921</v>
      </c>
      <c r="G94" s="16">
        <f t="shared" si="16"/>
        <v>3</v>
      </c>
      <c r="H94" s="258"/>
      <c r="I94" s="25">
        <f>-21500*3</f>
        <v>-64500</v>
      </c>
      <c r="J94" s="25">
        <f t="shared" si="17"/>
        <v>221780</v>
      </c>
      <c r="K94" s="236"/>
    </row>
    <row r="95" spans="1:11">
      <c r="A95" s="11" t="s">
        <v>160</v>
      </c>
      <c r="B95" s="12">
        <v>1555562</v>
      </c>
      <c r="C95" s="12">
        <v>1201001</v>
      </c>
      <c r="D95" s="245" t="s">
        <v>162</v>
      </c>
      <c r="E95" s="11">
        <v>42918</v>
      </c>
      <c r="F95" s="11">
        <v>42921</v>
      </c>
      <c r="G95" s="16">
        <f t="shared" si="16"/>
        <v>3</v>
      </c>
      <c r="H95" s="258"/>
      <c r="I95" s="25">
        <f>-21500*3</f>
        <v>-64500</v>
      </c>
      <c r="J95" s="25">
        <f t="shared" si="17"/>
        <v>157280</v>
      </c>
      <c r="K95" s="236"/>
    </row>
    <row r="96" spans="1:11">
      <c r="A96" s="11" t="s">
        <v>158</v>
      </c>
      <c r="B96" s="12">
        <v>1512060</v>
      </c>
      <c r="C96" s="12">
        <v>1193676</v>
      </c>
      <c r="D96" s="245" t="s">
        <v>163</v>
      </c>
      <c r="E96" s="11">
        <v>42923</v>
      </c>
      <c r="F96" s="11">
        <v>42926</v>
      </c>
      <c r="G96" s="16">
        <f t="shared" si="16"/>
        <v>3</v>
      </c>
      <c r="H96" s="258"/>
      <c r="I96" s="25">
        <v>-69000</v>
      </c>
      <c r="J96" s="25">
        <f t="shared" si="17"/>
        <v>88280</v>
      </c>
      <c r="K96" s="236"/>
    </row>
    <row r="97" spans="1:11">
      <c r="A97" s="11" t="s">
        <v>158</v>
      </c>
      <c r="B97" s="12">
        <v>1402560</v>
      </c>
      <c r="C97" s="12">
        <v>1176325</v>
      </c>
      <c r="D97" s="245" t="s">
        <v>164</v>
      </c>
      <c r="E97" s="11">
        <v>42925</v>
      </c>
      <c r="F97" s="11">
        <v>42927</v>
      </c>
      <c r="G97" s="16">
        <f t="shared" si="16"/>
        <v>2</v>
      </c>
      <c r="H97" s="258"/>
      <c r="I97" s="25">
        <v>-36000</v>
      </c>
      <c r="J97" s="25">
        <f t="shared" si="17"/>
        <v>52280</v>
      </c>
      <c r="K97" s="236"/>
    </row>
    <row r="98" spans="1:11">
      <c r="A98" s="11" t="s">
        <v>158</v>
      </c>
      <c r="B98" s="12">
        <v>1390559</v>
      </c>
      <c r="C98" s="12">
        <v>1174652</v>
      </c>
      <c r="D98" s="245" t="s">
        <v>165</v>
      </c>
      <c r="E98" s="11">
        <v>42926</v>
      </c>
      <c r="F98" s="11">
        <v>42928</v>
      </c>
      <c r="G98" s="16">
        <f t="shared" si="16"/>
        <v>2</v>
      </c>
      <c r="H98" s="258"/>
      <c r="I98" s="25">
        <v>-50760</v>
      </c>
      <c r="J98" s="25">
        <f t="shared" si="17"/>
        <v>1520</v>
      </c>
      <c r="K98" s="236"/>
    </row>
    <row r="99" spans="1:10">
      <c r="A99" s="265"/>
      <c r="B99" s="266"/>
      <c r="C99" s="266"/>
      <c r="D99" s="265"/>
      <c r="E99" s="266"/>
      <c r="F99" s="266"/>
      <c r="G99" s="266"/>
      <c r="H99" s="267"/>
      <c r="I99" s="267"/>
      <c r="J99" s="293"/>
    </row>
    <row r="100" ht="15.75" spans="1:11">
      <c r="A100" s="268" t="s">
        <v>72</v>
      </c>
      <c r="B100" s="269"/>
      <c r="C100" s="269"/>
      <c r="D100" s="269"/>
      <c r="E100" s="269"/>
      <c r="F100" s="269"/>
      <c r="G100" s="270">
        <f>SUM(G16:G98)</f>
        <v>963</v>
      </c>
      <c r="H100" s="43">
        <f ca="1">SUM(H88:H89:H98)</f>
        <v>4089840</v>
      </c>
      <c r="I100" s="43">
        <f>SUM(I88:I98)</f>
        <v>-4088320</v>
      </c>
      <c r="J100" s="294">
        <f ca="1">+H100+I100</f>
        <v>1520</v>
      </c>
      <c r="K100" s="318" t="s">
        <v>166</v>
      </c>
    </row>
    <row r="101" spans="1:10">
      <c r="A101" s="271" t="s">
        <v>167</v>
      </c>
      <c r="B101" s="272" t="s">
        <v>168</v>
      </c>
      <c r="C101" s="273"/>
      <c r="D101" s="273"/>
      <c r="E101" s="273"/>
      <c r="F101" s="274"/>
      <c r="G101" s="275"/>
      <c r="H101" s="276">
        <v>500000</v>
      </c>
      <c r="I101" s="297"/>
      <c r="J101" s="25">
        <f ca="1" t="shared" ref="J101:J111" si="18">+J100+H101+I101</f>
        <v>501520</v>
      </c>
    </row>
    <row r="102" ht="13.5" spans="1:10">
      <c r="A102" s="11" t="s">
        <v>167</v>
      </c>
      <c r="B102" s="12">
        <v>1512311</v>
      </c>
      <c r="C102" s="12">
        <v>1193697</v>
      </c>
      <c r="D102" s="245" t="s">
        <v>169</v>
      </c>
      <c r="E102" s="11">
        <v>42932</v>
      </c>
      <c r="F102" s="11">
        <v>42935</v>
      </c>
      <c r="G102" s="16">
        <f t="shared" ref="G102:G111" si="19">+F102-E102</f>
        <v>3</v>
      </c>
      <c r="H102" s="258"/>
      <c r="I102" s="25">
        <f>-18000*3</f>
        <v>-54000</v>
      </c>
      <c r="J102" s="25">
        <f ca="1" t="shared" si="18"/>
        <v>447520</v>
      </c>
    </row>
    <row r="103" ht="13.5" spans="1:10">
      <c r="A103" s="11" t="s">
        <v>167</v>
      </c>
      <c r="B103" s="12">
        <v>1521061</v>
      </c>
      <c r="C103" s="12">
        <v>1194688</v>
      </c>
      <c r="D103" s="245" t="s">
        <v>170</v>
      </c>
      <c r="E103" s="11">
        <v>42935</v>
      </c>
      <c r="F103" s="11">
        <v>42937</v>
      </c>
      <c r="G103" s="16">
        <f t="shared" si="19"/>
        <v>2</v>
      </c>
      <c r="H103" s="258"/>
      <c r="I103" s="25">
        <f>-21500*2</f>
        <v>-43000</v>
      </c>
      <c r="J103" s="25">
        <f ca="1" t="shared" si="18"/>
        <v>404520</v>
      </c>
    </row>
    <row r="104" ht="13.5" spans="1:10">
      <c r="A104" s="11" t="s">
        <v>167</v>
      </c>
      <c r="B104" s="12">
        <v>1536331</v>
      </c>
      <c r="C104" s="12">
        <v>1197618</v>
      </c>
      <c r="D104" s="245" t="s">
        <v>171</v>
      </c>
      <c r="E104" s="11">
        <v>42935</v>
      </c>
      <c r="F104" s="11">
        <v>42937</v>
      </c>
      <c r="G104" s="16">
        <f t="shared" si="19"/>
        <v>2</v>
      </c>
      <c r="H104" s="258"/>
      <c r="I104" s="25">
        <f>-18000*2</f>
        <v>-36000</v>
      </c>
      <c r="J104" s="25">
        <f ca="1" t="shared" si="18"/>
        <v>368520</v>
      </c>
    </row>
    <row r="105" ht="13.5" spans="1:10">
      <c r="A105" s="11" t="s">
        <v>172</v>
      </c>
      <c r="B105" s="12">
        <v>1491822</v>
      </c>
      <c r="C105" s="12">
        <v>1190337</v>
      </c>
      <c r="D105" s="245" t="s">
        <v>173</v>
      </c>
      <c r="E105" s="11">
        <v>42939</v>
      </c>
      <c r="F105" s="11">
        <v>42944</v>
      </c>
      <c r="G105" s="16">
        <f t="shared" si="19"/>
        <v>5</v>
      </c>
      <c r="H105" s="258"/>
      <c r="I105" s="25">
        <v>-229750</v>
      </c>
      <c r="J105" s="25">
        <f ca="1" t="shared" si="18"/>
        <v>138770</v>
      </c>
    </row>
    <row r="106" ht="13.5" spans="1:10">
      <c r="A106" s="11" t="s">
        <v>172</v>
      </c>
      <c r="B106" s="12">
        <v>1544311</v>
      </c>
      <c r="C106" s="12">
        <v>1199166</v>
      </c>
      <c r="D106" s="245" t="s">
        <v>174</v>
      </c>
      <c r="E106" s="11">
        <v>42943</v>
      </c>
      <c r="F106" s="11">
        <v>42945</v>
      </c>
      <c r="G106" s="16">
        <f t="shared" si="19"/>
        <v>2</v>
      </c>
      <c r="H106" s="258"/>
      <c r="I106" s="25">
        <v>-49800</v>
      </c>
      <c r="J106" s="25">
        <f ca="1" t="shared" si="18"/>
        <v>88970</v>
      </c>
    </row>
    <row r="107" ht="13.5" spans="1:10">
      <c r="A107" s="11" t="s">
        <v>172</v>
      </c>
      <c r="B107" s="12">
        <v>1544310</v>
      </c>
      <c r="C107" s="12">
        <v>1199166</v>
      </c>
      <c r="D107" s="245" t="s">
        <v>175</v>
      </c>
      <c r="E107" s="11">
        <v>42943</v>
      </c>
      <c r="F107" s="11">
        <v>42945</v>
      </c>
      <c r="G107" s="16">
        <f t="shared" si="19"/>
        <v>2</v>
      </c>
      <c r="H107" s="258"/>
      <c r="I107" s="25">
        <v>-49800</v>
      </c>
      <c r="J107" s="25">
        <f ca="1" t="shared" si="18"/>
        <v>39170</v>
      </c>
    </row>
    <row r="108" ht="15" spans="1:10">
      <c r="A108" s="265"/>
      <c r="B108" s="266"/>
      <c r="C108" s="266"/>
      <c r="D108" s="265"/>
      <c r="E108" s="266"/>
      <c r="F108" s="266"/>
      <c r="G108" s="266"/>
      <c r="H108" s="267"/>
      <c r="I108" s="267"/>
      <c r="J108" s="293"/>
    </row>
    <row r="109" ht="15.75" spans="1:11">
      <c r="A109" s="268" t="s">
        <v>72</v>
      </c>
      <c r="B109" s="269"/>
      <c r="C109" s="269"/>
      <c r="D109" s="269"/>
      <c r="E109" s="269"/>
      <c r="F109" s="269"/>
      <c r="G109" s="270">
        <f>SUM(G17:G107)</f>
        <v>1941</v>
      </c>
      <c r="H109" s="43">
        <f ca="1">SUM(H100:H101)</f>
        <v>4589840</v>
      </c>
      <c r="I109" s="43">
        <f>SUM(I100:I107)</f>
        <v>-4550670</v>
      </c>
      <c r="J109" s="294">
        <f ca="1">+H109+I109</f>
        <v>39170</v>
      </c>
      <c r="K109" s="319" t="s">
        <v>176</v>
      </c>
    </row>
    <row r="110" spans="1:10">
      <c r="A110" s="271" t="s">
        <v>177</v>
      </c>
      <c r="B110" s="272" t="s">
        <v>178</v>
      </c>
      <c r="C110" s="273"/>
      <c r="D110" s="273"/>
      <c r="E110" s="273"/>
      <c r="F110" s="274"/>
      <c r="G110" s="275"/>
      <c r="H110" s="276">
        <v>500000</v>
      </c>
      <c r="I110" s="297"/>
      <c r="J110" s="25">
        <f ca="1">+J109+H110+I110</f>
        <v>539170</v>
      </c>
    </row>
    <row r="111" ht="13.5" spans="1:10">
      <c r="A111" s="11" t="s">
        <v>177</v>
      </c>
      <c r="B111" s="12">
        <v>1581821</v>
      </c>
      <c r="C111" s="12">
        <v>1204696</v>
      </c>
      <c r="D111" s="245" t="s">
        <v>179</v>
      </c>
      <c r="E111" s="11">
        <v>42947</v>
      </c>
      <c r="F111" s="11">
        <v>42950</v>
      </c>
      <c r="G111" s="16">
        <f>+F111-E111</f>
        <v>3</v>
      </c>
      <c r="H111" s="258"/>
      <c r="I111" s="25">
        <f>-67000+22500+22500</f>
        <v>-22000</v>
      </c>
      <c r="J111" s="25">
        <f ca="1">+J110+H111+I111</f>
        <v>517170</v>
      </c>
    </row>
    <row r="112" ht="102" spans="1:10">
      <c r="A112" s="11" t="s">
        <v>180</v>
      </c>
      <c r="B112" s="325" t="s">
        <v>181</v>
      </c>
      <c r="C112" s="12">
        <v>1209328</v>
      </c>
      <c r="D112" s="245" t="s">
        <v>182</v>
      </c>
      <c r="E112" s="11">
        <v>42950</v>
      </c>
      <c r="F112" s="11">
        <v>42954</v>
      </c>
      <c r="G112" s="16">
        <f>(+F112-E112)*4</f>
        <v>16</v>
      </c>
      <c r="H112" s="258"/>
      <c r="I112" s="25">
        <v>-447200</v>
      </c>
      <c r="J112" s="25">
        <f ca="1">+J111+H112+I112</f>
        <v>69970</v>
      </c>
    </row>
    <row r="113" ht="15" spans="1:11">
      <c r="A113" s="11" t="s">
        <v>180</v>
      </c>
      <c r="B113" s="12">
        <v>1563577</v>
      </c>
      <c r="C113" s="12">
        <v>1201894</v>
      </c>
      <c r="D113" s="245" t="s">
        <v>183</v>
      </c>
      <c r="E113" s="11">
        <v>42951</v>
      </c>
      <c r="F113" s="11">
        <v>42962</v>
      </c>
      <c r="G113" s="16">
        <f>+F113-E113</f>
        <v>11</v>
      </c>
      <c r="H113" s="258"/>
      <c r="I113" s="25">
        <v>-231000</v>
      </c>
      <c r="J113" s="25">
        <f ca="1">+J112+H113+I113</f>
        <v>-161030</v>
      </c>
      <c r="K113" s="318" t="s">
        <v>184</v>
      </c>
    </row>
    <row r="114" spans="1:10">
      <c r="A114" s="265"/>
      <c r="B114" s="266"/>
      <c r="C114" s="266"/>
      <c r="D114" s="265"/>
      <c r="E114" s="266"/>
      <c r="F114" s="266"/>
      <c r="G114" s="266"/>
      <c r="H114" s="267"/>
      <c r="I114" s="267"/>
      <c r="J114" s="293"/>
    </row>
    <row r="115" spans="1:10">
      <c r="A115" s="268" t="s">
        <v>72</v>
      </c>
      <c r="B115" s="269"/>
      <c r="C115" s="269"/>
      <c r="D115" s="269"/>
      <c r="E115" s="269"/>
      <c r="F115" s="269"/>
      <c r="G115" s="270">
        <f>SUM(G19:G113)</f>
        <v>3911</v>
      </c>
      <c r="H115" s="43">
        <f ca="1">SUM(H109:H114)</f>
        <v>5089840</v>
      </c>
      <c r="I115" s="43">
        <f>SUM(I109:I113)</f>
        <v>-5250870</v>
      </c>
      <c r="J115" s="294">
        <f ca="1">+H115+I115</f>
        <v>-161030</v>
      </c>
    </row>
    <row r="117" ht="13.5" spans="1:10">
      <c r="A117" s="271" t="s">
        <v>185</v>
      </c>
      <c r="B117" s="272" t="s">
        <v>186</v>
      </c>
      <c r="C117" s="273"/>
      <c r="D117" s="273"/>
      <c r="E117" s="273"/>
      <c r="F117" s="274"/>
      <c r="G117" s="306"/>
      <c r="H117" s="276">
        <v>500000</v>
      </c>
      <c r="I117" s="320"/>
      <c r="J117" s="25">
        <f ca="1">J115+H117</f>
        <v>338970</v>
      </c>
    </row>
    <row r="118" ht="13.5" spans="1:10">
      <c r="A118" s="11" t="s">
        <v>187</v>
      </c>
      <c r="B118" s="12">
        <v>1619062</v>
      </c>
      <c r="C118" s="12">
        <v>1210772</v>
      </c>
      <c r="D118" s="245" t="s">
        <v>188</v>
      </c>
      <c r="E118" s="11">
        <v>42950</v>
      </c>
      <c r="F118" s="11">
        <v>42952</v>
      </c>
      <c r="G118" s="16">
        <f t="shared" ref="G118:G138" si="20">+F118-E118</f>
        <v>2</v>
      </c>
      <c r="H118" s="258"/>
      <c r="I118" s="25">
        <f>-(24900*2)-(600*2)</f>
        <v>-51000</v>
      </c>
      <c r="J118" s="25">
        <f ca="1">J117+I118</f>
        <v>287970</v>
      </c>
    </row>
    <row r="119" spans="1:10">
      <c r="A119" s="11" t="s">
        <v>185</v>
      </c>
      <c r="B119" s="12">
        <v>1531560</v>
      </c>
      <c r="C119" s="12">
        <v>1196509</v>
      </c>
      <c r="D119" s="245" t="s">
        <v>189</v>
      </c>
      <c r="E119" s="11">
        <v>42957</v>
      </c>
      <c r="F119" s="11">
        <v>42959</v>
      </c>
      <c r="G119" s="16">
        <f t="shared" si="20"/>
        <v>2</v>
      </c>
      <c r="H119" s="258"/>
      <c r="I119" s="25">
        <f>-45950*2</f>
        <v>-91900</v>
      </c>
      <c r="J119" s="25">
        <f ca="1">J118+I119</f>
        <v>196070</v>
      </c>
    </row>
    <row r="120" spans="1:11">
      <c r="A120" s="307" t="s">
        <v>190</v>
      </c>
      <c r="B120" s="308">
        <v>1624320</v>
      </c>
      <c r="C120" s="308">
        <v>1211496</v>
      </c>
      <c r="D120" s="309" t="s">
        <v>191</v>
      </c>
      <c r="E120" s="307">
        <v>42973</v>
      </c>
      <c r="F120" s="307">
        <v>42975</v>
      </c>
      <c r="G120" s="310">
        <f t="shared" si="20"/>
        <v>2</v>
      </c>
      <c r="H120" s="311"/>
      <c r="I120" s="90">
        <f>-34100*2</f>
        <v>-68200</v>
      </c>
      <c r="J120" s="25">
        <f ca="1">J119+I120</f>
        <v>127870</v>
      </c>
      <c r="K120" s="321" t="s">
        <v>192</v>
      </c>
    </row>
    <row r="121" ht="13.5" spans="1:10">
      <c r="A121" s="312" t="s">
        <v>193</v>
      </c>
      <c r="B121" s="313" t="s">
        <v>194</v>
      </c>
      <c r="C121" s="314"/>
      <c r="D121" s="314"/>
      <c r="E121" s="314"/>
      <c r="F121" s="315"/>
      <c r="G121" s="316">
        <f t="shared" si="20"/>
        <v>0</v>
      </c>
      <c r="H121" s="317">
        <v>500000</v>
      </c>
      <c r="I121" s="322"/>
      <c r="J121" s="25">
        <f ca="1">J120+H121</f>
        <v>627870</v>
      </c>
    </row>
    <row r="122" ht="13.5" spans="1:10">
      <c r="A122" s="11" t="s">
        <v>195</v>
      </c>
      <c r="B122" s="12">
        <v>1653076</v>
      </c>
      <c r="C122" s="12">
        <v>1211689</v>
      </c>
      <c r="D122" s="245" t="s">
        <v>196</v>
      </c>
      <c r="E122" s="11">
        <v>42979</v>
      </c>
      <c r="F122" s="11">
        <v>42981</v>
      </c>
      <c r="G122" s="16">
        <f t="shared" si="20"/>
        <v>2</v>
      </c>
      <c r="H122" s="258"/>
      <c r="I122" s="25">
        <v>-74000</v>
      </c>
      <c r="J122" s="25">
        <f ca="1">J121+I122</f>
        <v>553870</v>
      </c>
    </row>
    <row r="123" ht="13.5" spans="1:10">
      <c r="A123" s="11" t="s">
        <v>195</v>
      </c>
      <c r="B123" s="12">
        <v>1653071</v>
      </c>
      <c r="C123" s="12">
        <v>1210553</v>
      </c>
      <c r="D123" s="245" t="s">
        <v>197</v>
      </c>
      <c r="E123" s="11">
        <v>42980</v>
      </c>
      <c r="F123" s="11">
        <v>42982</v>
      </c>
      <c r="G123" s="16">
        <f t="shared" si="20"/>
        <v>2</v>
      </c>
      <c r="H123" s="258"/>
      <c r="I123" s="25">
        <v>-35000</v>
      </c>
      <c r="J123" s="25">
        <f ca="1">J122+I123</f>
        <v>518870</v>
      </c>
    </row>
    <row r="124" ht="13.5" spans="1:10">
      <c r="A124" s="11" t="s">
        <v>193</v>
      </c>
      <c r="B124" s="12">
        <v>1662560</v>
      </c>
      <c r="C124" s="12">
        <v>1211663</v>
      </c>
      <c r="D124" s="245" t="s">
        <v>198</v>
      </c>
      <c r="E124" s="11">
        <v>42981</v>
      </c>
      <c r="F124" s="11">
        <v>42983</v>
      </c>
      <c r="G124" s="16">
        <f t="shared" si="20"/>
        <v>2</v>
      </c>
      <c r="H124" s="258"/>
      <c r="I124" s="25">
        <v>-35000</v>
      </c>
      <c r="J124" s="25">
        <f ca="1" t="shared" ref="J124:J138" si="21">J123+I124</f>
        <v>483870</v>
      </c>
    </row>
    <row r="125" ht="13.5" spans="1:10">
      <c r="A125" s="11" t="s">
        <v>193</v>
      </c>
      <c r="B125" s="12">
        <v>1672838</v>
      </c>
      <c r="C125" s="12">
        <v>1220073</v>
      </c>
      <c r="D125" s="245" t="s">
        <v>199</v>
      </c>
      <c r="E125" s="11">
        <v>42982</v>
      </c>
      <c r="F125" s="11">
        <v>42984</v>
      </c>
      <c r="G125" s="16">
        <f t="shared" si="20"/>
        <v>2</v>
      </c>
      <c r="H125" s="258"/>
      <c r="I125" s="25">
        <v>-38000</v>
      </c>
      <c r="J125" s="25">
        <f ca="1" t="shared" si="21"/>
        <v>445870</v>
      </c>
    </row>
    <row r="126" ht="13.5" spans="1:10">
      <c r="A126" s="11" t="s">
        <v>193</v>
      </c>
      <c r="B126" s="12">
        <v>1675833</v>
      </c>
      <c r="C126" s="12">
        <v>1221202</v>
      </c>
      <c r="D126" s="245" t="s">
        <v>200</v>
      </c>
      <c r="E126" s="11">
        <v>42987</v>
      </c>
      <c r="F126" s="11">
        <v>42990</v>
      </c>
      <c r="G126" s="16">
        <f t="shared" si="20"/>
        <v>3</v>
      </c>
      <c r="H126" s="258"/>
      <c r="I126" s="25">
        <v>-57000</v>
      </c>
      <c r="J126" s="25">
        <f ca="1" t="shared" si="21"/>
        <v>388870</v>
      </c>
    </row>
    <row r="127" ht="13.5" spans="1:10">
      <c r="A127" s="11" t="s">
        <v>201</v>
      </c>
      <c r="B127" s="12">
        <v>1654342</v>
      </c>
      <c r="C127" s="12">
        <v>1212970</v>
      </c>
      <c r="D127" s="245" t="s">
        <v>202</v>
      </c>
      <c r="E127" s="11">
        <v>42990</v>
      </c>
      <c r="F127" s="11">
        <v>42992</v>
      </c>
      <c r="G127" s="16">
        <f t="shared" si="20"/>
        <v>2</v>
      </c>
      <c r="H127" s="258"/>
      <c r="I127" s="25">
        <v>-35000</v>
      </c>
      <c r="J127" s="25">
        <f ca="1" t="shared" si="21"/>
        <v>353870</v>
      </c>
    </row>
    <row r="128" ht="13.5" spans="1:10">
      <c r="A128" s="11" t="s">
        <v>201</v>
      </c>
      <c r="B128" s="12">
        <v>1676069</v>
      </c>
      <c r="C128" s="12">
        <v>1221205</v>
      </c>
      <c r="D128" s="245" t="s">
        <v>200</v>
      </c>
      <c r="E128" s="11">
        <v>42990</v>
      </c>
      <c r="F128" s="11">
        <v>42992</v>
      </c>
      <c r="G128" s="16">
        <f t="shared" si="20"/>
        <v>2</v>
      </c>
      <c r="H128" s="258"/>
      <c r="I128" s="25">
        <v>-46000</v>
      </c>
      <c r="J128" s="25">
        <f ca="1" t="shared" si="21"/>
        <v>307870</v>
      </c>
    </row>
    <row r="129" ht="13.5" spans="1:10">
      <c r="A129" s="11" t="s">
        <v>201</v>
      </c>
      <c r="B129" s="12">
        <v>1665060</v>
      </c>
      <c r="C129" s="12">
        <v>1218856</v>
      </c>
      <c r="D129" s="245" t="s">
        <v>203</v>
      </c>
      <c r="E129" s="11">
        <v>42992</v>
      </c>
      <c r="F129" s="11">
        <v>42994</v>
      </c>
      <c r="G129" s="16">
        <f t="shared" si="20"/>
        <v>2</v>
      </c>
      <c r="H129" s="258"/>
      <c r="I129" s="25">
        <v>-35000</v>
      </c>
      <c r="J129" s="25">
        <f ca="1" t="shared" si="21"/>
        <v>272870</v>
      </c>
    </row>
    <row r="130" ht="13.5" spans="1:10">
      <c r="A130" s="307" t="s">
        <v>204</v>
      </c>
      <c r="B130" s="308">
        <v>1666821</v>
      </c>
      <c r="C130" s="308">
        <v>1219148</v>
      </c>
      <c r="D130" s="309" t="s">
        <v>205</v>
      </c>
      <c r="E130" s="307">
        <v>42994</v>
      </c>
      <c r="F130" s="307">
        <v>42996</v>
      </c>
      <c r="G130" s="16">
        <f t="shared" si="20"/>
        <v>2</v>
      </c>
      <c r="H130" s="311"/>
      <c r="I130" s="90">
        <v>-74000</v>
      </c>
      <c r="J130" s="25">
        <f ca="1" t="shared" si="21"/>
        <v>198870</v>
      </c>
    </row>
    <row r="131" ht="13.5" spans="1:10">
      <c r="A131" s="307" t="s">
        <v>204</v>
      </c>
      <c r="B131" s="308">
        <v>1657567</v>
      </c>
      <c r="C131" s="308">
        <v>1217158</v>
      </c>
      <c r="D131" s="309" t="s">
        <v>206</v>
      </c>
      <c r="E131" s="307">
        <v>42996</v>
      </c>
      <c r="F131" s="307">
        <v>42998</v>
      </c>
      <c r="G131" s="16">
        <f t="shared" si="20"/>
        <v>2</v>
      </c>
      <c r="H131" s="311"/>
      <c r="I131" s="90">
        <v>-57000</v>
      </c>
      <c r="J131" s="25">
        <f ca="1" t="shared" si="21"/>
        <v>141870</v>
      </c>
    </row>
    <row r="132" ht="13.5" spans="1:10">
      <c r="A132" s="307" t="s">
        <v>204</v>
      </c>
      <c r="B132" s="308">
        <v>1664828</v>
      </c>
      <c r="C132" s="308">
        <v>1216142</v>
      </c>
      <c r="D132" s="309" t="s">
        <v>207</v>
      </c>
      <c r="E132" s="307">
        <v>42998</v>
      </c>
      <c r="F132" s="307">
        <v>43000</v>
      </c>
      <c r="G132" s="16">
        <f t="shared" si="20"/>
        <v>2</v>
      </c>
      <c r="H132" s="311"/>
      <c r="I132" s="90">
        <v>-35000</v>
      </c>
      <c r="J132" s="25">
        <f ca="1" t="shared" si="21"/>
        <v>106870</v>
      </c>
    </row>
    <row r="133" spans="1:10">
      <c r="A133" s="307" t="s">
        <v>204</v>
      </c>
      <c r="B133" s="308">
        <v>1701081</v>
      </c>
      <c r="C133" s="308">
        <v>1225248</v>
      </c>
      <c r="D133" s="309" t="s">
        <v>208</v>
      </c>
      <c r="E133" s="307">
        <v>42998</v>
      </c>
      <c r="F133" s="307">
        <v>43001</v>
      </c>
      <c r="G133" s="16">
        <f t="shared" si="20"/>
        <v>3</v>
      </c>
      <c r="H133" s="311"/>
      <c r="I133" s="90">
        <v>-57000</v>
      </c>
      <c r="J133" s="25">
        <f ca="1" t="shared" si="21"/>
        <v>49870</v>
      </c>
    </row>
    <row r="134" spans="1:11">
      <c r="A134" s="41" t="s">
        <v>72</v>
      </c>
      <c r="B134" s="42"/>
      <c r="C134" s="42"/>
      <c r="D134" s="42"/>
      <c r="E134" s="42"/>
      <c r="F134" s="42"/>
      <c r="G134" s="270"/>
      <c r="H134" s="43">
        <f ca="1">SUM(H115:H121)</f>
        <v>6089840</v>
      </c>
      <c r="I134" s="43">
        <f>SUM(I115:I133)</f>
        <v>-6039970</v>
      </c>
      <c r="J134" s="323">
        <f ca="1">+H134+I134</f>
        <v>49870</v>
      </c>
      <c r="K134" s="321" t="s">
        <v>209</v>
      </c>
    </row>
    <row r="135" ht="15" spans="1:11">
      <c r="A135" s="312" t="s">
        <v>210</v>
      </c>
      <c r="B135" s="313" t="s">
        <v>211</v>
      </c>
      <c r="C135" s="314"/>
      <c r="D135" s="314"/>
      <c r="E135" s="314"/>
      <c r="F135" s="315"/>
      <c r="G135" s="316">
        <f t="shared" ref="G135:G142" si="22">+F135-E135</f>
        <v>0</v>
      </c>
      <c r="H135" s="317">
        <v>200000</v>
      </c>
      <c r="I135" s="322"/>
      <c r="J135" s="25">
        <f ca="1">J134+H135</f>
        <v>249870</v>
      </c>
      <c r="K135" s="4"/>
    </row>
    <row r="136" spans="1:11">
      <c r="A136" s="11" t="s">
        <v>210</v>
      </c>
      <c r="B136" s="12">
        <v>1683575</v>
      </c>
      <c r="C136" s="12">
        <v>1220459</v>
      </c>
      <c r="D136" s="245" t="s">
        <v>212</v>
      </c>
      <c r="E136" s="11">
        <v>43001</v>
      </c>
      <c r="F136" s="11">
        <v>43003</v>
      </c>
      <c r="G136" s="16">
        <f t="shared" si="22"/>
        <v>2</v>
      </c>
      <c r="H136" s="258"/>
      <c r="I136" s="25">
        <v>-35000</v>
      </c>
      <c r="J136" s="25">
        <f ca="1">+J135+H136+I136</f>
        <v>214870</v>
      </c>
      <c r="K136" s="3"/>
    </row>
    <row r="137" spans="1:11">
      <c r="A137" s="11" t="s">
        <v>210</v>
      </c>
      <c r="B137" s="12">
        <v>1668560</v>
      </c>
      <c r="C137" s="12">
        <v>1208919</v>
      </c>
      <c r="D137" s="245" t="s">
        <v>213</v>
      </c>
      <c r="E137" s="11">
        <v>43002</v>
      </c>
      <c r="F137" s="11">
        <v>43004</v>
      </c>
      <c r="G137" s="16">
        <f t="shared" si="22"/>
        <v>2</v>
      </c>
      <c r="H137" s="258"/>
      <c r="I137" s="25">
        <v>-35000</v>
      </c>
      <c r="J137" s="25">
        <f ca="1">+J136+H137+I137</f>
        <v>179870</v>
      </c>
      <c r="K137" s="3"/>
    </row>
    <row r="138" spans="1:11">
      <c r="A138" s="11" t="s">
        <v>214</v>
      </c>
      <c r="B138" s="12">
        <v>1674090</v>
      </c>
      <c r="C138" s="12">
        <v>1215899</v>
      </c>
      <c r="D138" s="245" t="s">
        <v>215</v>
      </c>
      <c r="E138" s="11">
        <v>43003</v>
      </c>
      <c r="F138" s="11">
        <v>43005</v>
      </c>
      <c r="G138" s="16">
        <f t="shared" si="22"/>
        <v>2</v>
      </c>
      <c r="H138" s="258"/>
      <c r="I138" s="25">
        <v>-35000</v>
      </c>
      <c r="J138" s="25">
        <f ca="1">+J137+H138+I138</f>
        <v>144870</v>
      </c>
      <c r="K138" s="4"/>
    </row>
    <row r="139" spans="1:11">
      <c r="A139" s="11" t="s">
        <v>214</v>
      </c>
      <c r="B139" s="12">
        <v>1674091</v>
      </c>
      <c r="C139" s="12">
        <v>1215899</v>
      </c>
      <c r="D139" s="245" t="s">
        <v>215</v>
      </c>
      <c r="E139" s="11">
        <v>43003</v>
      </c>
      <c r="F139" s="11">
        <v>43005</v>
      </c>
      <c r="G139" s="16">
        <f t="shared" si="22"/>
        <v>2</v>
      </c>
      <c r="H139" s="258"/>
      <c r="I139" s="25">
        <v>-35000</v>
      </c>
      <c r="J139" s="25">
        <f ca="1">+J138+H139+I139</f>
        <v>109870</v>
      </c>
      <c r="K139" s="4"/>
    </row>
    <row r="140" spans="1:11">
      <c r="A140" s="307" t="s">
        <v>216</v>
      </c>
      <c r="B140" s="308">
        <v>1755323</v>
      </c>
      <c r="C140" s="308">
        <v>1232521</v>
      </c>
      <c r="D140" s="309" t="s">
        <v>217</v>
      </c>
      <c r="E140" s="307">
        <v>43017</v>
      </c>
      <c r="F140" s="307">
        <v>43022</v>
      </c>
      <c r="G140" s="310">
        <f t="shared" si="22"/>
        <v>5</v>
      </c>
      <c r="H140" s="311"/>
      <c r="I140" s="90">
        <v>-119000</v>
      </c>
      <c r="J140" s="25">
        <f ca="1">+J139+H140+I140</f>
        <v>-9130</v>
      </c>
      <c r="K140" s="4"/>
    </row>
    <row r="141" ht="15" spans="1:11">
      <c r="A141" s="41" t="s">
        <v>72</v>
      </c>
      <c r="B141" s="42"/>
      <c r="C141" s="42"/>
      <c r="D141" s="42"/>
      <c r="E141" s="42"/>
      <c r="F141" s="42"/>
      <c r="G141" s="270"/>
      <c r="H141" s="43"/>
      <c r="I141" s="43"/>
      <c r="J141" s="323">
        <f ca="1">J140</f>
        <v>-9130</v>
      </c>
      <c r="K141" s="324" t="s">
        <v>218</v>
      </c>
    </row>
    <row r="142" spans="1:10">
      <c r="A142" s="312" t="s">
        <v>219</v>
      </c>
      <c r="B142" s="272" t="s">
        <v>220</v>
      </c>
      <c r="C142" s="273"/>
      <c r="D142" s="273"/>
      <c r="E142" s="273"/>
      <c r="F142" s="274"/>
      <c r="G142" s="316">
        <f t="shared" ref="G142:G145" si="23">+F142-E142</f>
        <v>0</v>
      </c>
      <c r="H142" s="317">
        <v>100000</v>
      </c>
      <c r="I142" s="322"/>
      <c r="J142" s="25">
        <f ca="1">J141+H142</f>
        <v>90870</v>
      </c>
    </row>
    <row r="143" ht="13.5" spans="1:10">
      <c r="A143" s="307" t="s">
        <v>221</v>
      </c>
      <c r="B143" s="308">
        <v>1778573</v>
      </c>
      <c r="C143" s="308">
        <v>1234162</v>
      </c>
      <c r="D143" s="309" t="s">
        <v>222</v>
      </c>
      <c r="E143" s="307">
        <v>43024</v>
      </c>
      <c r="F143" s="307">
        <v>43025</v>
      </c>
      <c r="G143" s="310">
        <f t="shared" si="23"/>
        <v>1</v>
      </c>
      <c r="H143" s="311"/>
      <c r="I143" s="90">
        <v>-17500</v>
      </c>
      <c r="J143" s="25">
        <f ca="1" t="shared" ref="J143:J147" si="24">+J142+H143+I143</f>
        <v>73370</v>
      </c>
    </row>
    <row r="144" ht="13.5" spans="1:10">
      <c r="A144" s="307" t="s">
        <v>221</v>
      </c>
      <c r="B144" s="308">
        <v>1713569</v>
      </c>
      <c r="C144" s="308">
        <v>1226292</v>
      </c>
      <c r="D144" s="309" t="s">
        <v>223</v>
      </c>
      <c r="E144" s="307">
        <v>43028</v>
      </c>
      <c r="F144" s="307">
        <v>43030</v>
      </c>
      <c r="G144" s="310">
        <v>1</v>
      </c>
      <c r="H144" s="311"/>
      <c r="I144" s="90">
        <v>-17500</v>
      </c>
      <c r="J144" s="25">
        <f ca="1" t="shared" si="24"/>
        <v>55870</v>
      </c>
    </row>
    <row r="145" ht="13.5" spans="1:10">
      <c r="A145" s="307" t="s">
        <v>221</v>
      </c>
      <c r="B145" s="308">
        <v>1755073</v>
      </c>
      <c r="C145" s="308">
        <v>1232370</v>
      </c>
      <c r="D145" s="309" t="s">
        <v>224</v>
      </c>
      <c r="E145" s="307">
        <v>43029</v>
      </c>
      <c r="F145" s="307">
        <v>43030</v>
      </c>
      <c r="G145" s="310">
        <f t="shared" si="23"/>
        <v>1</v>
      </c>
      <c r="H145" s="311"/>
      <c r="I145" s="90">
        <v>-17500</v>
      </c>
      <c r="J145" s="25">
        <f ca="1" t="shared" si="24"/>
        <v>38370</v>
      </c>
    </row>
    <row r="146" spans="1:11">
      <c r="A146" s="41" t="s">
        <v>72</v>
      </c>
      <c r="B146" s="42"/>
      <c r="C146" s="42"/>
      <c r="D146" s="42"/>
      <c r="E146" s="42"/>
      <c r="F146" s="42"/>
      <c r="G146" s="270"/>
      <c r="H146" s="43"/>
      <c r="I146" s="43"/>
      <c r="J146" s="323">
        <f ca="1">J145</f>
        <v>38370</v>
      </c>
      <c r="K146" s="29" t="s">
        <v>225</v>
      </c>
    </row>
    <row r="147" ht="15" spans="1:11">
      <c r="A147" s="307" t="s">
        <v>226</v>
      </c>
      <c r="B147" s="308">
        <v>1755074</v>
      </c>
      <c r="C147" s="308">
        <v>1232371</v>
      </c>
      <c r="D147" s="309" t="s">
        <v>227</v>
      </c>
      <c r="E147" s="307">
        <v>43038</v>
      </c>
      <c r="F147" s="307">
        <v>43040</v>
      </c>
      <c r="G147" s="310">
        <f>+F147-E147</f>
        <v>2</v>
      </c>
      <c r="H147" s="311"/>
      <c r="I147" s="90">
        <v>-35000</v>
      </c>
      <c r="J147" s="25">
        <f ca="1" t="shared" si="24"/>
        <v>3370</v>
      </c>
      <c r="K147" s="93" t="s">
        <v>228</v>
      </c>
    </row>
    <row r="148" spans="1:11">
      <c r="A148" s="307"/>
      <c r="B148" s="308"/>
      <c r="C148" s="308">
        <v>1257552</v>
      </c>
      <c r="D148" s="309"/>
      <c r="E148" s="307"/>
      <c r="F148" s="307"/>
      <c r="G148" s="310"/>
      <c r="H148" s="311"/>
      <c r="I148" s="90">
        <v>-82500</v>
      </c>
      <c r="J148" s="25">
        <f ca="1">J147+I148</f>
        <v>-79130</v>
      </c>
      <c r="K148" s="93" t="s">
        <v>229</v>
      </c>
    </row>
  </sheetData>
  <mergeCells count="34">
    <mergeCell ref="A2:J2"/>
    <mergeCell ref="B5:F5"/>
    <mergeCell ref="B14:F14"/>
    <mergeCell ref="B18:F18"/>
    <mergeCell ref="B19:F19"/>
    <mergeCell ref="B20:F20"/>
    <mergeCell ref="B21:F21"/>
    <mergeCell ref="A32:F32"/>
    <mergeCell ref="B33:F33"/>
    <mergeCell ref="A48:F48"/>
    <mergeCell ref="A54:F54"/>
    <mergeCell ref="B55:F55"/>
    <mergeCell ref="B61:F61"/>
    <mergeCell ref="A72:F72"/>
    <mergeCell ref="B75:F75"/>
    <mergeCell ref="B79:F79"/>
    <mergeCell ref="A88:F88"/>
    <mergeCell ref="B89:F89"/>
    <mergeCell ref="A100:F100"/>
    <mergeCell ref="B101:F101"/>
    <mergeCell ref="A109:F109"/>
    <mergeCell ref="B110:F110"/>
    <mergeCell ref="A115:F115"/>
    <mergeCell ref="B117:F117"/>
    <mergeCell ref="B121:F121"/>
    <mergeCell ref="A134:F134"/>
    <mergeCell ref="B135:F135"/>
    <mergeCell ref="A141:F141"/>
    <mergeCell ref="B142:F142"/>
    <mergeCell ref="A146:F146"/>
    <mergeCell ref="K35:K37"/>
    <mergeCell ref="K38:K40"/>
    <mergeCell ref="K42:K43"/>
    <mergeCell ref="K45:K46"/>
  </mergeCells>
  <conditionalFormatting sqref="C122:C133">
    <cfRule type="duplicateValues" dxfId="0" priority="2"/>
  </conditionalFormatting>
  <pageMargins left="0.16875" right="0.16875" top="0.75" bottom="0.75" header="0.3" footer="0.3"/>
  <pageSetup paperSize="1" scale="69" orientation="portrait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9"/>
  <sheetViews>
    <sheetView topLeftCell="E76" workbookViewId="0">
      <selection activeCell="H114" sqref="H114"/>
    </sheetView>
  </sheetViews>
  <sheetFormatPr defaultColWidth="9" defaultRowHeight="13.5"/>
  <cols>
    <col min="1" max="1" width="12.625" style="152" hidden="1" customWidth="1"/>
    <col min="2" max="2" width="13.5" style="151" customWidth="1"/>
    <col min="3" max="3" width="11.625" style="151" customWidth="1"/>
    <col min="4" max="4" width="11.875" style="151" customWidth="1"/>
    <col min="5" max="5" width="25.25" style="153" customWidth="1"/>
    <col min="6" max="6" width="9.625" style="151" customWidth="1"/>
    <col min="7" max="7" width="8" style="151" customWidth="1"/>
    <col min="8" max="8" width="8.125" style="151" customWidth="1"/>
    <col min="9" max="9" width="9.875" style="151" customWidth="1"/>
    <col min="10" max="10" width="17.25" style="151" customWidth="1"/>
    <col min="11" max="11" width="20.125" style="151" customWidth="1"/>
    <col min="12" max="12" width="11" style="151" customWidth="1"/>
    <col min="13" max="13" width="11.375" style="151" customWidth="1"/>
    <col min="14" max="14" width="11.625" style="151" customWidth="1"/>
    <col min="15" max="15" width="4.75" style="150" customWidth="1"/>
    <col min="16" max="16" width="13.625" style="154" customWidth="1"/>
    <col min="17" max="17" width="13.875" style="154" customWidth="1"/>
    <col min="18" max="18" width="12.5" style="154" customWidth="1"/>
    <col min="19" max="16384" width="9" style="150"/>
  </cols>
  <sheetData>
    <row r="1" s="149" customFormat="1" ht="51" spans="1:18">
      <c r="A1" s="156" t="s">
        <v>230</v>
      </c>
      <c r="B1" s="155" t="s">
        <v>231</v>
      </c>
      <c r="C1" s="155" t="s">
        <v>232</v>
      </c>
      <c r="D1" s="155" t="s">
        <v>233</v>
      </c>
      <c r="E1" s="155" t="s">
        <v>234</v>
      </c>
      <c r="F1" s="156" t="s">
        <v>235</v>
      </c>
      <c r="G1" s="157" t="s">
        <v>236</v>
      </c>
      <c r="H1" s="157" t="s">
        <v>237</v>
      </c>
      <c r="I1" s="157" t="s">
        <v>238</v>
      </c>
      <c r="J1" s="171" t="s">
        <v>239</v>
      </c>
      <c r="K1" s="156" t="s">
        <v>240</v>
      </c>
      <c r="L1" s="156" t="s">
        <v>241</v>
      </c>
      <c r="M1" s="156" t="s">
        <v>242</v>
      </c>
      <c r="N1" s="171" t="s">
        <v>243</v>
      </c>
      <c r="P1" s="171" t="s">
        <v>244</v>
      </c>
      <c r="Q1" s="171" t="s">
        <v>245</v>
      </c>
      <c r="R1" s="171" t="s">
        <v>246</v>
      </c>
    </row>
    <row r="2" s="149" customFormat="1" spans="1:18">
      <c r="A2" s="179"/>
      <c r="B2" s="180">
        <v>1813093</v>
      </c>
      <c r="C2" s="180" t="s">
        <v>247</v>
      </c>
      <c r="D2" s="180" t="s">
        <v>248</v>
      </c>
      <c r="E2" s="181" t="s">
        <v>249</v>
      </c>
      <c r="F2" s="182">
        <v>1</v>
      </c>
      <c r="G2" s="183">
        <v>4</v>
      </c>
      <c r="H2" s="183">
        <f t="shared" ref="H2:H43" si="0">F2*G2</f>
        <v>4</v>
      </c>
      <c r="I2" s="183" t="s">
        <v>250</v>
      </c>
      <c r="J2" s="174" t="s">
        <v>251</v>
      </c>
      <c r="K2" s="174" t="s">
        <v>252</v>
      </c>
      <c r="L2" s="195">
        <v>16000</v>
      </c>
      <c r="M2" s="195">
        <v>0</v>
      </c>
      <c r="N2" s="195">
        <f t="shared" ref="N2:N40" si="1">H2*L2</f>
        <v>64000</v>
      </c>
      <c r="P2" s="195">
        <v>1014000</v>
      </c>
      <c r="Q2" s="195">
        <f>+P2-N2</f>
        <v>950000</v>
      </c>
      <c r="R2" s="195" t="s">
        <v>253</v>
      </c>
    </row>
    <row r="3" s="149" customFormat="1" spans="1:18">
      <c r="A3" s="179"/>
      <c r="B3" s="180">
        <v>1813102</v>
      </c>
      <c r="C3" s="180" t="s">
        <v>247</v>
      </c>
      <c r="D3" s="180" t="s">
        <v>248</v>
      </c>
      <c r="E3" s="181" t="s">
        <v>254</v>
      </c>
      <c r="F3" s="183">
        <v>1</v>
      </c>
      <c r="G3" s="183">
        <v>4</v>
      </c>
      <c r="H3" s="183">
        <f t="shared" si="0"/>
        <v>4</v>
      </c>
      <c r="I3" s="183" t="s">
        <v>250</v>
      </c>
      <c r="J3" s="174" t="s">
        <v>251</v>
      </c>
      <c r="K3" s="174" t="s">
        <v>252</v>
      </c>
      <c r="L3" s="195">
        <v>16000</v>
      </c>
      <c r="M3" s="195">
        <v>0</v>
      </c>
      <c r="N3" s="195">
        <f t="shared" si="1"/>
        <v>64000</v>
      </c>
      <c r="P3" s="195">
        <v>1024000</v>
      </c>
      <c r="Q3" s="195">
        <f t="shared" ref="Q3:Q43" si="2">+Q2+P3-N3</f>
        <v>1910000</v>
      </c>
      <c r="R3" s="195" t="s">
        <v>255</v>
      </c>
    </row>
    <row r="4" s="149" customFormat="1" spans="1:18">
      <c r="A4" s="179"/>
      <c r="B4" s="180" t="s">
        <v>256</v>
      </c>
      <c r="C4" s="180" t="s">
        <v>247</v>
      </c>
      <c r="D4" s="180" t="s">
        <v>248</v>
      </c>
      <c r="E4" s="181" t="s">
        <v>257</v>
      </c>
      <c r="F4" s="183">
        <v>2</v>
      </c>
      <c r="G4" s="183">
        <v>4</v>
      </c>
      <c r="H4" s="183">
        <f t="shared" si="0"/>
        <v>8</v>
      </c>
      <c r="I4" s="183" t="s">
        <v>250</v>
      </c>
      <c r="J4" s="174" t="s">
        <v>251</v>
      </c>
      <c r="K4" s="174" t="s">
        <v>252</v>
      </c>
      <c r="L4" s="195">
        <v>16000</v>
      </c>
      <c r="M4" s="195">
        <v>0</v>
      </c>
      <c r="N4" s="195">
        <f t="shared" si="1"/>
        <v>128000</v>
      </c>
      <c r="P4" s="195"/>
      <c r="Q4" s="195">
        <f t="shared" si="2"/>
        <v>1782000</v>
      </c>
      <c r="R4" s="195"/>
    </row>
    <row r="5" s="149" customFormat="1" spans="1:18">
      <c r="A5" s="179"/>
      <c r="B5" s="180">
        <v>1813096</v>
      </c>
      <c r="C5" s="180" t="s">
        <v>247</v>
      </c>
      <c r="D5" s="180" t="s">
        <v>248</v>
      </c>
      <c r="E5" s="184" t="s">
        <v>258</v>
      </c>
      <c r="F5" s="182">
        <v>1</v>
      </c>
      <c r="G5" s="183">
        <v>4</v>
      </c>
      <c r="H5" s="183">
        <f t="shared" si="0"/>
        <v>4</v>
      </c>
      <c r="I5" s="196" t="s">
        <v>259</v>
      </c>
      <c r="J5" s="174" t="s">
        <v>251</v>
      </c>
      <c r="K5" s="174" t="s">
        <v>252</v>
      </c>
      <c r="L5" s="195">
        <v>16000</v>
      </c>
      <c r="M5" s="195">
        <v>0</v>
      </c>
      <c r="N5" s="195">
        <f t="shared" si="1"/>
        <v>64000</v>
      </c>
      <c r="P5" s="195"/>
      <c r="Q5" s="195">
        <f t="shared" si="2"/>
        <v>1718000</v>
      </c>
      <c r="R5" s="195"/>
    </row>
    <row r="6" s="149" customFormat="1" spans="1:18">
      <c r="A6" s="179"/>
      <c r="B6" s="180">
        <v>1813097</v>
      </c>
      <c r="C6" s="180" t="s">
        <v>247</v>
      </c>
      <c r="D6" s="180" t="s">
        <v>248</v>
      </c>
      <c r="E6" s="181" t="s">
        <v>260</v>
      </c>
      <c r="F6" s="183">
        <v>1</v>
      </c>
      <c r="G6" s="183">
        <v>4</v>
      </c>
      <c r="H6" s="183">
        <f t="shared" si="0"/>
        <v>4</v>
      </c>
      <c r="I6" s="183" t="s">
        <v>250</v>
      </c>
      <c r="J6" s="174" t="s">
        <v>251</v>
      </c>
      <c r="K6" s="174" t="s">
        <v>252</v>
      </c>
      <c r="L6" s="195">
        <v>16000</v>
      </c>
      <c r="M6" s="195">
        <v>0</v>
      </c>
      <c r="N6" s="195">
        <f t="shared" si="1"/>
        <v>64000</v>
      </c>
      <c r="P6" s="195"/>
      <c r="Q6" s="195">
        <f t="shared" si="2"/>
        <v>1654000</v>
      </c>
      <c r="R6" s="195"/>
    </row>
    <row r="7" s="149" customFormat="1" spans="1:18">
      <c r="A7" s="179"/>
      <c r="B7" s="180" t="s">
        <v>261</v>
      </c>
      <c r="C7" s="180" t="s">
        <v>247</v>
      </c>
      <c r="D7" s="180" t="s">
        <v>248</v>
      </c>
      <c r="E7" s="181" t="s">
        <v>262</v>
      </c>
      <c r="F7" s="183">
        <v>2</v>
      </c>
      <c r="G7" s="183">
        <v>4</v>
      </c>
      <c r="H7" s="183">
        <f t="shared" si="0"/>
        <v>8</v>
      </c>
      <c r="I7" s="183" t="s">
        <v>250</v>
      </c>
      <c r="J7" s="174" t="s">
        <v>251</v>
      </c>
      <c r="K7" s="174" t="s">
        <v>252</v>
      </c>
      <c r="L7" s="195">
        <v>16000</v>
      </c>
      <c r="M7" s="195">
        <v>0</v>
      </c>
      <c r="N7" s="195">
        <f t="shared" si="1"/>
        <v>128000</v>
      </c>
      <c r="P7" s="195"/>
      <c r="Q7" s="195">
        <f t="shared" si="2"/>
        <v>1526000</v>
      </c>
      <c r="R7" s="195"/>
    </row>
    <row r="8" s="149" customFormat="1" spans="1:18">
      <c r="A8" s="179"/>
      <c r="B8" s="180">
        <v>1813100</v>
      </c>
      <c r="C8" s="180" t="s">
        <v>247</v>
      </c>
      <c r="D8" s="180" t="s">
        <v>248</v>
      </c>
      <c r="E8" s="181" t="s">
        <v>263</v>
      </c>
      <c r="F8" s="183">
        <v>1</v>
      </c>
      <c r="G8" s="183">
        <v>4</v>
      </c>
      <c r="H8" s="183">
        <f t="shared" si="0"/>
        <v>4</v>
      </c>
      <c r="I8" s="196" t="s">
        <v>259</v>
      </c>
      <c r="J8" s="174" t="s">
        <v>251</v>
      </c>
      <c r="K8" s="174" t="s">
        <v>252</v>
      </c>
      <c r="L8" s="195">
        <v>16000</v>
      </c>
      <c r="M8" s="195">
        <v>0</v>
      </c>
      <c r="N8" s="195">
        <f t="shared" si="1"/>
        <v>64000</v>
      </c>
      <c r="P8" s="195"/>
      <c r="Q8" s="195">
        <f t="shared" si="2"/>
        <v>1462000</v>
      </c>
      <c r="R8" s="195"/>
    </row>
    <row r="9" s="149" customFormat="1" spans="1:18">
      <c r="A9" s="179"/>
      <c r="B9" s="180">
        <v>1813101</v>
      </c>
      <c r="C9" s="180" t="s">
        <v>247</v>
      </c>
      <c r="D9" s="180" t="s">
        <v>248</v>
      </c>
      <c r="E9" s="181" t="s">
        <v>264</v>
      </c>
      <c r="F9" s="183">
        <v>1</v>
      </c>
      <c r="G9" s="183">
        <v>4</v>
      </c>
      <c r="H9" s="183">
        <f t="shared" si="0"/>
        <v>4</v>
      </c>
      <c r="I9" s="183" t="s">
        <v>250</v>
      </c>
      <c r="J9" s="174" t="s">
        <v>251</v>
      </c>
      <c r="K9" s="174" t="s">
        <v>252</v>
      </c>
      <c r="L9" s="195">
        <v>16000</v>
      </c>
      <c r="M9" s="195">
        <v>0</v>
      </c>
      <c r="N9" s="195">
        <f t="shared" si="1"/>
        <v>64000</v>
      </c>
      <c r="P9" s="195"/>
      <c r="Q9" s="195">
        <f t="shared" si="2"/>
        <v>1398000</v>
      </c>
      <c r="R9" s="195"/>
    </row>
    <row r="10" s="149" customFormat="1" spans="1:18">
      <c r="A10" s="179"/>
      <c r="B10" s="180" t="s">
        <v>265</v>
      </c>
      <c r="C10" s="180" t="s">
        <v>266</v>
      </c>
      <c r="D10" s="180" t="s">
        <v>267</v>
      </c>
      <c r="E10" s="181" t="s">
        <v>268</v>
      </c>
      <c r="F10" s="183">
        <v>3</v>
      </c>
      <c r="G10" s="183">
        <v>4</v>
      </c>
      <c r="H10" s="183">
        <f t="shared" si="0"/>
        <v>12</v>
      </c>
      <c r="I10" s="183" t="s">
        <v>250</v>
      </c>
      <c r="J10" s="174" t="s">
        <v>251</v>
      </c>
      <c r="K10" s="174" t="s">
        <v>252</v>
      </c>
      <c r="L10" s="195">
        <v>16000</v>
      </c>
      <c r="M10" s="195">
        <v>0</v>
      </c>
      <c r="N10" s="195">
        <f t="shared" si="1"/>
        <v>192000</v>
      </c>
      <c r="P10" s="195"/>
      <c r="Q10" s="195">
        <f t="shared" si="2"/>
        <v>1206000</v>
      </c>
      <c r="R10" s="195"/>
    </row>
    <row r="11" s="149" customFormat="1" spans="1:18">
      <c r="A11" s="179"/>
      <c r="B11" s="180">
        <v>1813106</v>
      </c>
      <c r="C11" s="180" t="s">
        <v>269</v>
      </c>
      <c r="D11" s="180" t="s">
        <v>270</v>
      </c>
      <c r="E11" s="181" t="s">
        <v>271</v>
      </c>
      <c r="F11" s="183">
        <v>1</v>
      </c>
      <c r="G11" s="183">
        <v>4</v>
      </c>
      <c r="H11" s="183">
        <f t="shared" si="0"/>
        <v>4</v>
      </c>
      <c r="I11" s="183" t="s">
        <v>250</v>
      </c>
      <c r="J11" s="174" t="s">
        <v>251</v>
      </c>
      <c r="K11" s="174" t="s">
        <v>252</v>
      </c>
      <c r="L11" s="195">
        <v>16000</v>
      </c>
      <c r="M11" s="195">
        <v>0</v>
      </c>
      <c r="N11" s="195">
        <f t="shared" si="1"/>
        <v>64000</v>
      </c>
      <c r="P11" s="195"/>
      <c r="Q11" s="195">
        <f t="shared" si="2"/>
        <v>1142000</v>
      </c>
      <c r="R11" s="195"/>
    </row>
    <row r="12" s="149" customFormat="1" spans="1:18">
      <c r="A12" s="179"/>
      <c r="B12" s="180">
        <v>1813108</v>
      </c>
      <c r="C12" s="180" t="s">
        <v>272</v>
      </c>
      <c r="D12" s="180" t="s">
        <v>273</v>
      </c>
      <c r="E12" s="181" t="s">
        <v>274</v>
      </c>
      <c r="F12" s="183">
        <v>1</v>
      </c>
      <c r="G12" s="183">
        <v>4</v>
      </c>
      <c r="H12" s="183">
        <f t="shared" si="0"/>
        <v>4</v>
      </c>
      <c r="I12" s="183" t="s">
        <v>250</v>
      </c>
      <c r="J12" s="174" t="s">
        <v>251</v>
      </c>
      <c r="K12" s="174" t="s">
        <v>252</v>
      </c>
      <c r="L12" s="195">
        <v>16000</v>
      </c>
      <c r="M12" s="195">
        <v>0</v>
      </c>
      <c r="N12" s="195">
        <f t="shared" si="1"/>
        <v>64000</v>
      </c>
      <c r="P12" s="195"/>
      <c r="Q12" s="195">
        <f t="shared" si="2"/>
        <v>1078000</v>
      </c>
      <c r="R12" s="195"/>
    </row>
    <row r="13" s="149" customFormat="1" spans="1:18">
      <c r="A13" s="179"/>
      <c r="B13" s="180">
        <v>1813107</v>
      </c>
      <c r="C13" s="180" t="s">
        <v>272</v>
      </c>
      <c r="D13" s="180" t="s">
        <v>273</v>
      </c>
      <c r="E13" s="181" t="s">
        <v>275</v>
      </c>
      <c r="F13" s="183">
        <v>1</v>
      </c>
      <c r="G13" s="183">
        <v>4</v>
      </c>
      <c r="H13" s="183">
        <f t="shared" si="0"/>
        <v>4</v>
      </c>
      <c r="I13" s="183" t="s">
        <v>250</v>
      </c>
      <c r="J13" s="174" t="s">
        <v>251</v>
      </c>
      <c r="K13" s="174" t="s">
        <v>252</v>
      </c>
      <c r="L13" s="195">
        <v>16000</v>
      </c>
      <c r="M13" s="195">
        <v>0</v>
      </c>
      <c r="N13" s="195">
        <f t="shared" si="1"/>
        <v>64000</v>
      </c>
      <c r="P13" s="195"/>
      <c r="Q13" s="195">
        <f t="shared" si="2"/>
        <v>1014000</v>
      </c>
      <c r="R13" s="195"/>
    </row>
    <row r="14" s="149" customFormat="1" spans="1:18">
      <c r="A14" s="179"/>
      <c r="B14" s="180">
        <v>1813114</v>
      </c>
      <c r="C14" s="180" t="s">
        <v>267</v>
      </c>
      <c r="D14" s="180" t="s">
        <v>276</v>
      </c>
      <c r="E14" s="181" t="s">
        <v>277</v>
      </c>
      <c r="F14" s="183">
        <v>1</v>
      </c>
      <c r="G14" s="183">
        <v>4</v>
      </c>
      <c r="H14" s="183">
        <f t="shared" si="0"/>
        <v>4</v>
      </c>
      <c r="I14" s="183" t="s">
        <v>250</v>
      </c>
      <c r="J14" s="174" t="s">
        <v>251</v>
      </c>
      <c r="K14" s="174" t="s">
        <v>252</v>
      </c>
      <c r="L14" s="195">
        <v>16000</v>
      </c>
      <c r="M14" s="195">
        <v>0</v>
      </c>
      <c r="N14" s="195">
        <f t="shared" si="1"/>
        <v>64000</v>
      </c>
      <c r="P14" s="195"/>
      <c r="Q14" s="195">
        <f t="shared" si="2"/>
        <v>950000</v>
      </c>
      <c r="R14" s="195"/>
    </row>
    <row r="15" s="149" customFormat="1" spans="1:18">
      <c r="A15" s="179"/>
      <c r="B15" s="180">
        <v>1813113</v>
      </c>
      <c r="C15" s="180" t="s">
        <v>267</v>
      </c>
      <c r="D15" s="180" t="s">
        <v>276</v>
      </c>
      <c r="E15" s="181" t="s">
        <v>278</v>
      </c>
      <c r="F15" s="183">
        <v>1</v>
      </c>
      <c r="G15" s="183">
        <v>4</v>
      </c>
      <c r="H15" s="183">
        <f t="shared" si="0"/>
        <v>4</v>
      </c>
      <c r="I15" s="183" t="s">
        <v>250</v>
      </c>
      <c r="J15" s="174" t="s">
        <v>251</v>
      </c>
      <c r="K15" s="174" t="s">
        <v>252</v>
      </c>
      <c r="L15" s="195">
        <v>16000</v>
      </c>
      <c r="M15" s="195">
        <v>0</v>
      </c>
      <c r="N15" s="195">
        <f t="shared" si="1"/>
        <v>64000</v>
      </c>
      <c r="P15" s="195"/>
      <c r="Q15" s="195">
        <f t="shared" si="2"/>
        <v>886000</v>
      </c>
      <c r="R15" s="195"/>
    </row>
    <row r="16" s="149" customFormat="1" spans="1:18">
      <c r="A16" s="179"/>
      <c r="B16" s="180">
        <v>1813111</v>
      </c>
      <c r="C16" s="180" t="s">
        <v>267</v>
      </c>
      <c r="D16" s="180" t="s">
        <v>276</v>
      </c>
      <c r="E16" s="181" t="s">
        <v>279</v>
      </c>
      <c r="F16" s="183">
        <v>1</v>
      </c>
      <c r="G16" s="183">
        <v>4</v>
      </c>
      <c r="H16" s="183">
        <f t="shared" si="0"/>
        <v>4</v>
      </c>
      <c r="I16" s="183" t="s">
        <v>250</v>
      </c>
      <c r="J16" s="174" t="s">
        <v>251</v>
      </c>
      <c r="K16" s="174" t="s">
        <v>252</v>
      </c>
      <c r="L16" s="195">
        <v>16000</v>
      </c>
      <c r="M16" s="195">
        <v>0</v>
      </c>
      <c r="N16" s="195">
        <f t="shared" si="1"/>
        <v>64000</v>
      </c>
      <c r="P16" s="195"/>
      <c r="Q16" s="195">
        <f t="shared" si="2"/>
        <v>822000</v>
      </c>
      <c r="R16" s="195"/>
    </row>
    <row r="17" s="149" customFormat="1" spans="1:18">
      <c r="A17" s="179"/>
      <c r="B17" s="180">
        <v>1813110</v>
      </c>
      <c r="C17" s="180" t="s">
        <v>267</v>
      </c>
      <c r="D17" s="180" t="s">
        <v>276</v>
      </c>
      <c r="E17" s="181" t="s">
        <v>280</v>
      </c>
      <c r="F17" s="183">
        <v>1</v>
      </c>
      <c r="G17" s="183">
        <v>4</v>
      </c>
      <c r="H17" s="183">
        <f t="shared" si="0"/>
        <v>4</v>
      </c>
      <c r="I17" s="183" t="s">
        <v>250</v>
      </c>
      <c r="J17" s="174" t="s">
        <v>251</v>
      </c>
      <c r="K17" s="174" t="s">
        <v>252</v>
      </c>
      <c r="L17" s="195">
        <v>16000</v>
      </c>
      <c r="M17" s="195">
        <v>0</v>
      </c>
      <c r="N17" s="195">
        <f t="shared" si="1"/>
        <v>64000</v>
      </c>
      <c r="P17" s="195"/>
      <c r="Q17" s="195">
        <f t="shared" si="2"/>
        <v>758000</v>
      </c>
      <c r="R17" s="195"/>
    </row>
    <row r="18" s="149" customFormat="1" spans="1:18">
      <c r="A18" s="179"/>
      <c r="B18" s="180">
        <v>1813109</v>
      </c>
      <c r="C18" s="180" t="s">
        <v>267</v>
      </c>
      <c r="D18" s="180" t="s">
        <v>276</v>
      </c>
      <c r="E18" s="181" t="s">
        <v>281</v>
      </c>
      <c r="F18" s="183">
        <v>1</v>
      </c>
      <c r="G18" s="183">
        <v>4</v>
      </c>
      <c r="H18" s="183">
        <f t="shared" si="0"/>
        <v>4</v>
      </c>
      <c r="I18" s="183" t="s">
        <v>250</v>
      </c>
      <c r="J18" s="174" t="s">
        <v>251</v>
      </c>
      <c r="K18" s="174" t="s">
        <v>252</v>
      </c>
      <c r="L18" s="195">
        <v>16000</v>
      </c>
      <c r="M18" s="195">
        <v>0</v>
      </c>
      <c r="N18" s="195">
        <f t="shared" si="1"/>
        <v>64000</v>
      </c>
      <c r="P18" s="195"/>
      <c r="Q18" s="195">
        <f t="shared" si="2"/>
        <v>694000</v>
      </c>
      <c r="R18" s="195"/>
    </row>
    <row r="19" s="149" customFormat="1" spans="1:18">
      <c r="A19" s="179"/>
      <c r="B19" s="180">
        <v>1813112</v>
      </c>
      <c r="C19" s="180" t="s">
        <v>267</v>
      </c>
      <c r="D19" s="180" t="s">
        <v>276</v>
      </c>
      <c r="E19" s="181" t="s">
        <v>282</v>
      </c>
      <c r="F19" s="183">
        <v>1</v>
      </c>
      <c r="G19" s="183">
        <v>4</v>
      </c>
      <c r="H19" s="183">
        <f t="shared" si="0"/>
        <v>4</v>
      </c>
      <c r="I19" s="183" t="s">
        <v>250</v>
      </c>
      <c r="J19" s="174" t="s">
        <v>251</v>
      </c>
      <c r="K19" s="174" t="s">
        <v>252</v>
      </c>
      <c r="L19" s="195">
        <v>16000</v>
      </c>
      <c r="M19" s="195">
        <v>0</v>
      </c>
      <c r="N19" s="195">
        <f t="shared" si="1"/>
        <v>64000</v>
      </c>
      <c r="P19" s="195"/>
      <c r="Q19" s="195">
        <f t="shared" si="2"/>
        <v>630000</v>
      </c>
      <c r="R19" s="195"/>
    </row>
    <row r="20" s="149" customFormat="1" spans="1:18">
      <c r="A20" s="179"/>
      <c r="B20" s="180" t="s">
        <v>283</v>
      </c>
      <c r="C20" s="180" t="s">
        <v>270</v>
      </c>
      <c r="D20" s="180" t="s">
        <v>284</v>
      </c>
      <c r="E20" s="181" t="s">
        <v>285</v>
      </c>
      <c r="F20" s="183">
        <v>2</v>
      </c>
      <c r="G20" s="183">
        <v>4</v>
      </c>
      <c r="H20" s="183">
        <f t="shared" si="0"/>
        <v>8</v>
      </c>
      <c r="I20" s="183" t="s">
        <v>250</v>
      </c>
      <c r="J20" s="174" t="s">
        <v>251</v>
      </c>
      <c r="K20" s="174" t="s">
        <v>252</v>
      </c>
      <c r="L20" s="195">
        <v>16000</v>
      </c>
      <c r="M20" s="195">
        <v>0</v>
      </c>
      <c r="N20" s="195">
        <f t="shared" si="1"/>
        <v>128000</v>
      </c>
      <c r="P20" s="195"/>
      <c r="Q20" s="195">
        <f t="shared" si="2"/>
        <v>502000</v>
      </c>
      <c r="R20" s="195"/>
    </row>
    <row r="21" s="149" customFormat="1" spans="1:18">
      <c r="A21" s="179"/>
      <c r="B21" s="180">
        <v>1813119</v>
      </c>
      <c r="C21" s="180" t="s">
        <v>273</v>
      </c>
      <c r="D21" s="180" t="s">
        <v>286</v>
      </c>
      <c r="E21" s="181" t="s">
        <v>287</v>
      </c>
      <c r="F21" s="183">
        <v>1</v>
      </c>
      <c r="G21" s="183">
        <v>4</v>
      </c>
      <c r="H21" s="183">
        <f t="shared" si="0"/>
        <v>4</v>
      </c>
      <c r="I21" s="183" t="s">
        <v>250</v>
      </c>
      <c r="J21" s="174" t="s">
        <v>251</v>
      </c>
      <c r="K21" s="174" t="s">
        <v>252</v>
      </c>
      <c r="L21" s="195">
        <v>16000</v>
      </c>
      <c r="M21" s="195">
        <v>0</v>
      </c>
      <c r="N21" s="195">
        <f t="shared" si="1"/>
        <v>64000</v>
      </c>
      <c r="P21" s="195"/>
      <c r="Q21" s="195">
        <f t="shared" si="2"/>
        <v>438000</v>
      </c>
      <c r="R21" s="195"/>
    </row>
    <row r="22" s="149" customFormat="1" spans="1:18">
      <c r="A22" s="179"/>
      <c r="B22" s="180">
        <v>1813118</v>
      </c>
      <c r="C22" s="180" t="s">
        <v>273</v>
      </c>
      <c r="D22" s="180" t="s">
        <v>286</v>
      </c>
      <c r="E22" s="181" t="s">
        <v>288</v>
      </c>
      <c r="F22" s="183">
        <v>1</v>
      </c>
      <c r="G22" s="183">
        <v>4</v>
      </c>
      <c r="H22" s="183">
        <f t="shared" si="0"/>
        <v>4</v>
      </c>
      <c r="I22" s="183" t="s">
        <v>250</v>
      </c>
      <c r="J22" s="174" t="s">
        <v>251</v>
      </c>
      <c r="K22" s="174" t="s">
        <v>252</v>
      </c>
      <c r="L22" s="195">
        <v>16000</v>
      </c>
      <c r="M22" s="195">
        <v>0</v>
      </c>
      <c r="N22" s="195">
        <f t="shared" si="1"/>
        <v>64000</v>
      </c>
      <c r="P22" s="195"/>
      <c r="Q22" s="195">
        <f t="shared" si="2"/>
        <v>374000</v>
      </c>
      <c r="R22" s="195"/>
    </row>
    <row r="23" s="149" customFormat="1" spans="1:18">
      <c r="A23" s="179"/>
      <c r="B23" s="180">
        <v>1813117</v>
      </c>
      <c r="C23" s="180" t="s">
        <v>273</v>
      </c>
      <c r="D23" s="180" t="s">
        <v>286</v>
      </c>
      <c r="E23" s="181" t="s">
        <v>289</v>
      </c>
      <c r="F23" s="183">
        <v>1</v>
      </c>
      <c r="G23" s="183">
        <v>4</v>
      </c>
      <c r="H23" s="183">
        <f t="shared" si="0"/>
        <v>4</v>
      </c>
      <c r="I23" s="183" t="s">
        <v>250</v>
      </c>
      <c r="J23" s="174" t="s">
        <v>251</v>
      </c>
      <c r="K23" s="174" t="s">
        <v>252</v>
      </c>
      <c r="L23" s="195">
        <v>16000</v>
      </c>
      <c r="M23" s="195">
        <v>0</v>
      </c>
      <c r="N23" s="195">
        <f t="shared" si="1"/>
        <v>64000</v>
      </c>
      <c r="P23" s="195"/>
      <c r="Q23" s="195">
        <f t="shared" si="2"/>
        <v>310000</v>
      </c>
      <c r="R23" s="195"/>
    </row>
    <row r="24" s="149" customFormat="1" spans="1:18">
      <c r="A24" s="179"/>
      <c r="B24" s="180">
        <v>1813121</v>
      </c>
      <c r="C24" s="180" t="s">
        <v>290</v>
      </c>
      <c r="D24" s="180" t="s">
        <v>291</v>
      </c>
      <c r="E24" s="181" t="s">
        <v>292</v>
      </c>
      <c r="F24" s="183">
        <v>1</v>
      </c>
      <c r="G24" s="183">
        <v>4</v>
      </c>
      <c r="H24" s="183">
        <f t="shared" si="0"/>
        <v>4</v>
      </c>
      <c r="I24" s="183" t="s">
        <v>250</v>
      </c>
      <c r="J24" s="174" t="s">
        <v>251</v>
      </c>
      <c r="K24" s="174" t="s">
        <v>252</v>
      </c>
      <c r="L24" s="195">
        <v>16000</v>
      </c>
      <c r="M24" s="195">
        <v>0</v>
      </c>
      <c r="N24" s="195">
        <f t="shared" si="1"/>
        <v>64000</v>
      </c>
      <c r="P24" s="195"/>
      <c r="Q24" s="195">
        <f t="shared" si="2"/>
        <v>246000</v>
      </c>
      <c r="R24" s="195"/>
    </row>
    <row r="25" s="149" customFormat="1" spans="1:18">
      <c r="A25" s="179"/>
      <c r="B25" s="180">
        <v>1813123</v>
      </c>
      <c r="C25" s="180" t="s">
        <v>290</v>
      </c>
      <c r="D25" s="180" t="s">
        <v>291</v>
      </c>
      <c r="E25" s="181" t="s">
        <v>293</v>
      </c>
      <c r="F25" s="183">
        <v>1</v>
      </c>
      <c r="G25" s="183">
        <v>4</v>
      </c>
      <c r="H25" s="183">
        <f t="shared" si="0"/>
        <v>4</v>
      </c>
      <c r="I25" s="196" t="s">
        <v>259</v>
      </c>
      <c r="J25" s="174" t="s">
        <v>251</v>
      </c>
      <c r="K25" s="174" t="s">
        <v>252</v>
      </c>
      <c r="L25" s="195">
        <v>16000</v>
      </c>
      <c r="M25" s="195">
        <v>0</v>
      </c>
      <c r="N25" s="195">
        <f t="shared" si="1"/>
        <v>64000</v>
      </c>
      <c r="P25" s="195"/>
      <c r="Q25" s="195">
        <f t="shared" si="2"/>
        <v>182000</v>
      </c>
      <c r="R25" s="195"/>
    </row>
    <row r="26" s="149" customFormat="1" spans="1:18">
      <c r="A26" s="179"/>
      <c r="B26" s="180" t="s">
        <v>294</v>
      </c>
      <c r="C26" s="180" t="s">
        <v>290</v>
      </c>
      <c r="D26" s="180" t="s">
        <v>291</v>
      </c>
      <c r="E26" s="181" t="s">
        <v>295</v>
      </c>
      <c r="F26" s="183">
        <v>2</v>
      </c>
      <c r="G26" s="183">
        <v>4</v>
      </c>
      <c r="H26" s="183">
        <f t="shared" si="0"/>
        <v>8</v>
      </c>
      <c r="I26" s="183" t="s">
        <v>250</v>
      </c>
      <c r="J26" s="174" t="s">
        <v>251</v>
      </c>
      <c r="K26" s="174" t="s">
        <v>252</v>
      </c>
      <c r="L26" s="195">
        <v>16000</v>
      </c>
      <c r="M26" s="195">
        <v>0</v>
      </c>
      <c r="N26" s="195">
        <f t="shared" si="1"/>
        <v>128000</v>
      </c>
      <c r="P26" s="195"/>
      <c r="Q26" s="195">
        <f t="shared" si="2"/>
        <v>54000</v>
      </c>
      <c r="R26" s="195"/>
    </row>
    <row r="27" s="149" customFormat="1" spans="1:18">
      <c r="A27" s="179"/>
      <c r="B27" s="180">
        <v>1813124</v>
      </c>
      <c r="C27" s="180" t="s">
        <v>276</v>
      </c>
      <c r="D27" s="180" t="s">
        <v>296</v>
      </c>
      <c r="E27" s="181" t="s">
        <v>297</v>
      </c>
      <c r="F27" s="183">
        <v>1</v>
      </c>
      <c r="G27" s="183">
        <v>4</v>
      </c>
      <c r="H27" s="183">
        <f t="shared" si="0"/>
        <v>4</v>
      </c>
      <c r="I27" s="183" t="s">
        <v>250</v>
      </c>
      <c r="J27" s="174" t="s">
        <v>251</v>
      </c>
      <c r="K27" s="174" t="s">
        <v>252</v>
      </c>
      <c r="L27" s="195">
        <v>16000</v>
      </c>
      <c r="M27" s="195">
        <v>0</v>
      </c>
      <c r="N27" s="195">
        <f t="shared" si="1"/>
        <v>64000</v>
      </c>
      <c r="O27" s="197" t="s">
        <v>298</v>
      </c>
      <c r="P27" s="195">
        <v>1024000</v>
      </c>
      <c r="Q27" s="195">
        <f t="shared" si="2"/>
        <v>1014000</v>
      </c>
      <c r="R27" s="195" t="s">
        <v>299</v>
      </c>
    </row>
    <row r="28" s="149" customFormat="1" spans="1:18">
      <c r="A28" s="179"/>
      <c r="B28" s="180" t="s">
        <v>300</v>
      </c>
      <c r="C28" s="180" t="s">
        <v>284</v>
      </c>
      <c r="D28" s="180" t="s">
        <v>301</v>
      </c>
      <c r="E28" s="181" t="s">
        <v>302</v>
      </c>
      <c r="F28" s="183">
        <v>2</v>
      </c>
      <c r="G28" s="183">
        <v>4</v>
      </c>
      <c r="H28" s="183">
        <f t="shared" si="0"/>
        <v>8</v>
      </c>
      <c r="I28" s="196" t="s">
        <v>259</v>
      </c>
      <c r="J28" s="174" t="s">
        <v>251</v>
      </c>
      <c r="K28" s="174" t="s">
        <v>252</v>
      </c>
      <c r="L28" s="195">
        <v>16000</v>
      </c>
      <c r="M28" s="195">
        <v>0</v>
      </c>
      <c r="N28" s="195">
        <f t="shared" si="1"/>
        <v>128000</v>
      </c>
      <c r="O28" s="197" t="s">
        <v>298</v>
      </c>
      <c r="P28" s="195"/>
      <c r="Q28" s="195">
        <f t="shared" si="2"/>
        <v>886000</v>
      </c>
      <c r="R28" s="195"/>
    </row>
    <row r="29" s="149" customFormat="1" spans="1:18">
      <c r="A29" s="179"/>
      <c r="B29" s="180">
        <v>1813127</v>
      </c>
      <c r="C29" s="180" t="s">
        <v>286</v>
      </c>
      <c r="D29" s="180" t="s">
        <v>303</v>
      </c>
      <c r="E29" s="181" t="s">
        <v>304</v>
      </c>
      <c r="F29" s="183">
        <v>1</v>
      </c>
      <c r="G29" s="183">
        <v>4</v>
      </c>
      <c r="H29" s="183">
        <f t="shared" si="0"/>
        <v>4</v>
      </c>
      <c r="I29" s="183" t="s">
        <v>250</v>
      </c>
      <c r="J29" s="174" t="s">
        <v>251</v>
      </c>
      <c r="K29" s="174" t="s">
        <v>252</v>
      </c>
      <c r="L29" s="195">
        <v>16000</v>
      </c>
      <c r="M29" s="195">
        <v>0</v>
      </c>
      <c r="N29" s="195">
        <f t="shared" si="1"/>
        <v>64000</v>
      </c>
      <c r="O29" s="197" t="s">
        <v>305</v>
      </c>
      <c r="P29" s="195"/>
      <c r="Q29" s="195">
        <f t="shared" si="2"/>
        <v>822000</v>
      </c>
      <c r="R29" s="195"/>
    </row>
    <row r="30" s="149" customFormat="1" spans="1:18">
      <c r="A30" s="179"/>
      <c r="B30" s="180">
        <v>1813128</v>
      </c>
      <c r="C30" s="180" t="s">
        <v>291</v>
      </c>
      <c r="D30" s="180" t="s">
        <v>306</v>
      </c>
      <c r="E30" s="181" t="s">
        <v>307</v>
      </c>
      <c r="F30" s="183">
        <v>1</v>
      </c>
      <c r="G30" s="183">
        <v>4</v>
      </c>
      <c r="H30" s="183">
        <f t="shared" si="0"/>
        <v>4</v>
      </c>
      <c r="I30" s="183" t="s">
        <v>250</v>
      </c>
      <c r="J30" s="174" t="s">
        <v>251</v>
      </c>
      <c r="K30" s="174" t="s">
        <v>252</v>
      </c>
      <c r="L30" s="195">
        <v>16000</v>
      </c>
      <c r="M30" s="195">
        <v>0</v>
      </c>
      <c r="N30" s="195">
        <f t="shared" si="1"/>
        <v>64000</v>
      </c>
      <c r="O30" s="197" t="s">
        <v>305</v>
      </c>
      <c r="P30" s="195"/>
      <c r="Q30" s="195">
        <f t="shared" si="2"/>
        <v>758000</v>
      </c>
      <c r="R30" s="195"/>
    </row>
    <row r="31" s="149" customFormat="1" spans="1:18">
      <c r="A31" s="179"/>
      <c r="B31" s="180">
        <v>1813129</v>
      </c>
      <c r="C31" s="180" t="s">
        <v>291</v>
      </c>
      <c r="D31" s="180" t="s">
        <v>306</v>
      </c>
      <c r="E31" s="181" t="s">
        <v>308</v>
      </c>
      <c r="F31" s="183">
        <v>1</v>
      </c>
      <c r="G31" s="183">
        <v>4</v>
      </c>
      <c r="H31" s="183">
        <f t="shared" si="0"/>
        <v>4</v>
      </c>
      <c r="I31" s="183" t="s">
        <v>250</v>
      </c>
      <c r="J31" s="174" t="s">
        <v>251</v>
      </c>
      <c r="K31" s="174" t="s">
        <v>252</v>
      </c>
      <c r="L31" s="195">
        <v>16000</v>
      </c>
      <c r="M31" s="195">
        <v>0</v>
      </c>
      <c r="N31" s="195">
        <f t="shared" si="1"/>
        <v>64000</v>
      </c>
      <c r="O31" s="197" t="s">
        <v>305</v>
      </c>
      <c r="P31" s="195"/>
      <c r="Q31" s="195">
        <f t="shared" si="2"/>
        <v>694000</v>
      </c>
      <c r="R31" s="195"/>
    </row>
    <row r="32" s="149" customFormat="1" spans="1:18">
      <c r="A32" s="179"/>
      <c r="B32" s="180">
        <v>1813130</v>
      </c>
      <c r="C32" s="180" t="s">
        <v>291</v>
      </c>
      <c r="D32" s="180" t="s">
        <v>306</v>
      </c>
      <c r="E32" s="181" t="s">
        <v>309</v>
      </c>
      <c r="F32" s="183">
        <v>1</v>
      </c>
      <c r="G32" s="183">
        <v>4</v>
      </c>
      <c r="H32" s="183">
        <f t="shared" si="0"/>
        <v>4</v>
      </c>
      <c r="I32" s="183" t="s">
        <v>250</v>
      </c>
      <c r="J32" s="174" t="s">
        <v>251</v>
      </c>
      <c r="K32" s="174" t="s">
        <v>252</v>
      </c>
      <c r="L32" s="195">
        <v>16000</v>
      </c>
      <c r="M32" s="195">
        <v>0</v>
      </c>
      <c r="N32" s="195">
        <f t="shared" si="1"/>
        <v>64000</v>
      </c>
      <c r="O32" s="197" t="s">
        <v>305</v>
      </c>
      <c r="P32" s="195"/>
      <c r="Q32" s="195">
        <f t="shared" si="2"/>
        <v>630000</v>
      </c>
      <c r="R32" s="195"/>
    </row>
    <row r="33" s="149" customFormat="1" spans="1:18">
      <c r="A33" s="179"/>
      <c r="B33" s="180">
        <v>1813131</v>
      </c>
      <c r="C33" s="180" t="s">
        <v>296</v>
      </c>
      <c r="D33" s="180" t="s">
        <v>310</v>
      </c>
      <c r="E33" s="181" t="s">
        <v>311</v>
      </c>
      <c r="F33" s="183">
        <v>1</v>
      </c>
      <c r="G33" s="183">
        <v>4</v>
      </c>
      <c r="H33" s="183">
        <f t="shared" si="0"/>
        <v>4</v>
      </c>
      <c r="I33" s="196" t="s">
        <v>259</v>
      </c>
      <c r="J33" s="174" t="s">
        <v>251</v>
      </c>
      <c r="K33" s="174" t="s">
        <v>252</v>
      </c>
      <c r="L33" s="195">
        <v>16000</v>
      </c>
      <c r="M33" s="195">
        <v>0</v>
      </c>
      <c r="N33" s="195">
        <f t="shared" si="1"/>
        <v>64000</v>
      </c>
      <c r="O33" s="197" t="s">
        <v>305</v>
      </c>
      <c r="P33" s="195"/>
      <c r="Q33" s="195">
        <f t="shared" si="2"/>
        <v>566000</v>
      </c>
      <c r="R33" s="195"/>
    </row>
    <row r="34" s="149" customFormat="1" spans="1:18">
      <c r="A34" s="179"/>
      <c r="B34" s="180">
        <v>1813132</v>
      </c>
      <c r="C34" s="180" t="s">
        <v>296</v>
      </c>
      <c r="D34" s="180" t="s">
        <v>310</v>
      </c>
      <c r="E34" s="181" t="s">
        <v>312</v>
      </c>
      <c r="F34" s="183">
        <v>1</v>
      </c>
      <c r="G34" s="183">
        <v>4</v>
      </c>
      <c r="H34" s="183">
        <f t="shared" si="0"/>
        <v>4</v>
      </c>
      <c r="I34" s="183" t="s">
        <v>250</v>
      </c>
      <c r="J34" s="174" t="s">
        <v>251</v>
      </c>
      <c r="K34" s="174" t="s">
        <v>252</v>
      </c>
      <c r="L34" s="195">
        <v>16000</v>
      </c>
      <c r="M34" s="195">
        <v>0</v>
      </c>
      <c r="N34" s="195">
        <f t="shared" si="1"/>
        <v>64000</v>
      </c>
      <c r="O34" s="197" t="s">
        <v>305</v>
      </c>
      <c r="P34" s="195"/>
      <c r="Q34" s="195">
        <f t="shared" si="2"/>
        <v>502000</v>
      </c>
      <c r="R34" s="195"/>
    </row>
    <row r="35" s="149" customFormat="1" spans="1:18">
      <c r="A35" s="179"/>
      <c r="B35" s="180">
        <v>1813133</v>
      </c>
      <c r="C35" s="180" t="s">
        <v>296</v>
      </c>
      <c r="D35" s="180" t="s">
        <v>310</v>
      </c>
      <c r="E35" s="181" t="s">
        <v>313</v>
      </c>
      <c r="F35" s="183">
        <v>1</v>
      </c>
      <c r="G35" s="183">
        <v>4</v>
      </c>
      <c r="H35" s="183">
        <f t="shared" si="0"/>
        <v>4</v>
      </c>
      <c r="I35" s="183" t="s">
        <v>250</v>
      </c>
      <c r="J35" s="174" t="s">
        <v>251</v>
      </c>
      <c r="K35" s="174" t="s">
        <v>252</v>
      </c>
      <c r="L35" s="195">
        <v>16000</v>
      </c>
      <c r="M35" s="195">
        <v>0</v>
      </c>
      <c r="N35" s="195">
        <f t="shared" si="1"/>
        <v>64000</v>
      </c>
      <c r="O35" s="197" t="s">
        <v>305</v>
      </c>
      <c r="P35" s="195"/>
      <c r="Q35" s="195">
        <f t="shared" si="2"/>
        <v>438000</v>
      </c>
      <c r="R35" s="195"/>
    </row>
    <row r="36" s="149" customFormat="1" spans="1:18">
      <c r="A36" s="179"/>
      <c r="B36" s="180">
        <v>1813134</v>
      </c>
      <c r="C36" s="180" t="s">
        <v>296</v>
      </c>
      <c r="D36" s="180" t="s">
        <v>310</v>
      </c>
      <c r="E36" s="181" t="s">
        <v>314</v>
      </c>
      <c r="F36" s="183">
        <v>1</v>
      </c>
      <c r="G36" s="183">
        <v>4</v>
      </c>
      <c r="H36" s="183">
        <f t="shared" si="0"/>
        <v>4</v>
      </c>
      <c r="I36" s="183" t="s">
        <v>250</v>
      </c>
      <c r="J36" s="174" t="s">
        <v>251</v>
      </c>
      <c r="K36" s="174" t="s">
        <v>252</v>
      </c>
      <c r="L36" s="195">
        <v>16000</v>
      </c>
      <c r="M36" s="195">
        <v>0</v>
      </c>
      <c r="N36" s="195">
        <f t="shared" si="1"/>
        <v>64000</v>
      </c>
      <c r="O36" s="197" t="s">
        <v>305</v>
      </c>
      <c r="P36" s="195"/>
      <c r="Q36" s="195">
        <f t="shared" si="2"/>
        <v>374000</v>
      </c>
      <c r="R36" s="195"/>
    </row>
    <row r="37" s="149" customFormat="1" spans="1:18">
      <c r="A37" s="179"/>
      <c r="B37" s="180">
        <v>1813135</v>
      </c>
      <c r="C37" s="180" t="s">
        <v>296</v>
      </c>
      <c r="D37" s="180" t="s">
        <v>310</v>
      </c>
      <c r="E37" s="181" t="s">
        <v>315</v>
      </c>
      <c r="F37" s="183">
        <v>1</v>
      </c>
      <c r="G37" s="183">
        <v>4</v>
      </c>
      <c r="H37" s="183">
        <f t="shared" si="0"/>
        <v>4</v>
      </c>
      <c r="I37" s="196" t="s">
        <v>259</v>
      </c>
      <c r="J37" s="174" t="s">
        <v>251</v>
      </c>
      <c r="K37" s="174" t="s">
        <v>252</v>
      </c>
      <c r="L37" s="195">
        <v>16000</v>
      </c>
      <c r="M37" s="195">
        <v>0</v>
      </c>
      <c r="N37" s="195">
        <f t="shared" si="1"/>
        <v>64000</v>
      </c>
      <c r="O37" s="197" t="s">
        <v>305</v>
      </c>
      <c r="P37" s="195"/>
      <c r="Q37" s="195">
        <f t="shared" si="2"/>
        <v>310000</v>
      </c>
      <c r="R37" s="195"/>
    </row>
    <row r="38" s="149" customFormat="1" spans="1:18">
      <c r="A38" s="179"/>
      <c r="B38" s="180" t="s">
        <v>316</v>
      </c>
      <c r="C38" s="180" t="s">
        <v>301</v>
      </c>
      <c r="D38" s="180" t="s">
        <v>317</v>
      </c>
      <c r="E38" s="181" t="s">
        <v>318</v>
      </c>
      <c r="F38" s="183">
        <v>2</v>
      </c>
      <c r="G38" s="183">
        <v>4</v>
      </c>
      <c r="H38" s="183">
        <f t="shared" si="0"/>
        <v>8</v>
      </c>
      <c r="I38" s="196" t="s">
        <v>259</v>
      </c>
      <c r="J38" s="174" t="s">
        <v>251</v>
      </c>
      <c r="K38" s="174" t="s">
        <v>252</v>
      </c>
      <c r="L38" s="195">
        <v>16000</v>
      </c>
      <c r="M38" s="195">
        <v>0</v>
      </c>
      <c r="N38" s="195">
        <f t="shared" si="1"/>
        <v>128000</v>
      </c>
      <c r="O38" s="197" t="s">
        <v>305</v>
      </c>
      <c r="P38" s="195"/>
      <c r="Q38" s="195">
        <f t="shared" si="2"/>
        <v>182000</v>
      </c>
      <c r="R38" s="195"/>
    </row>
    <row r="39" s="149" customFormat="1" spans="1:18">
      <c r="A39" s="179"/>
      <c r="B39" s="180">
        <v>1813139</v>
      </c>
      <c r="C39" s="180" t="s">
        <v>301</v>
      </c>
      <c r="D39" s="180" t="s">
        <v>317</v>
      </c>
      <c r="E39" s="181" t="s">
        <v>319</v>
      </c>
      <c r="F39" s="183">
        <v>1</v>
      </c>
      <c r="G39" s="183">
        <v>4</v>
      </c>
      <c r="H39" s="183">
        <f t="shared" si="0"/>
        <v>4</v>
      </c>
      <c r="I39" s="196" t="s">
        <v>259</v>
      </c>
      <c r="J39" s="174" t="s">
        <v>251</v>
      </c>
      <c r="K39" s="174" t="s">
        <v>252</v>
      </c>
      <c r="L39" s="195">
        <v>16000</v>
      </c>
      <c r="M39" s="195">
        <v>0</v>
      </c>
      <c r="N39" s="195">
        <f t="shared" si="1"/>
        <v>64000</v>
      </c>
      <c r="O39" s="197" t="s">
        <v>305</v>
      </c>
      <c r="P39" s="195"/>
      <c r="Q39" s="195">
        <f t="shared" si="2"/>
        <v>118000</v>
      </c>
      <c r="R39" s="195"/>
    </row>
    <row r="40" s="149" customFormat="1" spans="1:18">
      <c r="A40" s="179"/>
      <c r="B40" s="180">
        <v>1813138</v>
      </c>
      <c r="C40" s="180" t="s">
        <v>301</v>
      </c>
      <c r="D40" s="180" t="s">
        <v>317</v>
      </c>
      <c r="E40" s="181" t="s">
        <v>320</v>
      </c>
      <c r="F40" s="183">
        <v>1</v>
      </c>
      <c r="G40" s="183">
        <v>4</v>
      </c>
      <c r="H40" s="183">
        <f t="shared" si="0"/>
        <v>4</v>
      </c>
      <c r="I40" s="183" t="s">
        <v>250</v>
      </c>
      <c r="J40" s="174" t="s">
        <v>251</v>
      </c>
      <c r="K40" s="174" t="s">
        <v>252</v>
      </c>
      <c r="L40" s="195">
        <v>16000</v>
      </c>
      <c r="M40" s="195">
        <v>0</v>
      </c>
      <c r="N40" s="195">
        <f t="shared" si="1"/>
        <v>64000</v>
      </c>
      <c r="O40" s="197" t="s">
        <v>305</v>
      </c>
      <c r="P40" s="195"/>
      <c r="Q40" s="195">
        <f t="shared" si="2"/>
        <v>54000</v>
      </c>
      <c r="R40" s="195"/>
    </row>
    <row r="41" s="178" customFormat="1" spans="1:18">
      <c r="A41" s="185"/>
      <c r="B41" s="186"/>
      <c r="C41" s="186" t="s">
        <v>321</v>
      </c>
      <c r="D41" s="186" t="s">
        <v>322</v>
      </c>
      <c r="E41" s="187" t="s">
        <v>323</v>
      </c>
      <c r="F41" s="188">
        <v>1</v>
      </c>
      <c r="G41" s="188">
        <v>4</v>
      </c>
      <c r="H41" s="188">
        <f t="shared" si="0"/>
        <v>4</v>
      </c>
      <c r="I41" s="198" t="s">
        <v>259</v>
      </c>
      <c r="J41" s="199" t="s">
        <v>251</v>
      </c>
      <c r="K41" s="199" t="s">
        <v>252</v>
      </c>
      <c r="L41" s="200">
        <v>16000</v>
      </c>
      <c r="M41" s="200">
        <v>38500</v>
      </c>
      <c r="N41" s="200">
        <f>(L41*2)+(M41*2)</f>
        <v>109000</v>
      </c>
      <c r="P41" s="200"/>
      <c r="Q41" s="200">
        <f t="shared" si="2"/>
        <v>-55000</v>
      </c>
      <c r="R41" s="200"/>
    </row>
    <row r="42" s="178" customFormat="1" spans="1:18">
      <c r="A42" s="185"/>
      <c r="B42" s="186"/>
      <c r="C42" s="186" t="s">
        <v>321</v>
      </c>
      <c r="D42" s="186" t="s">
        <v>322</v>
      </c>
      <c r="E42" s="187" t="s">
        <v>324</v>
      </c>
      <c r="F42" s="188">
        <v>1</v>
      </c>
      <c r="G42" s="188">
        <v>4</v>
      </c>
      <c r="H42" s="188">
        <f t="shared" si="0"/>
        <v>4</v>
      </c>
      <c r="I42" s="188" t="s">
        <v>250</v>
      </c>
      <c r="J42" s="199" t="s">
        <v>251</v>
      </c>
      <c r="K42" s="199" t="s">
        <v>252</v>
      </c>
      <c r="L42" s="200">
        <v>16000</v>
      </c>
      <c r="M42" s="200">
        <v>38500</v>
      </c>
      <c r="N42" s="200">
        <f>(L42*2)+(M42*2)</f>
        <v>109000</v>
      </c>
      <c r="P42" s="200"/>
      <c r="Q42" s="200">
        <f t="shared" si="2"/>
        <v>-164000</v>
      </c>
      <c r="R42" s="200"/>
    </row>
    <row r="43" s="178" customFormat="1" spans="1:18">
      <c r="A43" s="185"/>
      <c r="B43" s="186"/>
      <c r="C43" s="186" t="s">
        <v>325</v>
      </c>
      <c r="D43" s="186" t="s">
        <v>326</v>
      </c>
      <c r="E43" s="187" t="s">
        <v>327</v>
      </c>
      <c r="F43" s="188">
        <v>1</v>
      </c>
      <c r="G43" s="188">
        <v>4</v>
      </c>
      <c r="H43" s="188">
        <f t="shared" si="0"/>
        <v>4</v>
      </c>
      <c r="I43" s="188" t="s">
        <v>250</v>
      </c>
      <c r="J43" s="199" t="s">
        <v>251</v>
      </c>
      <c r="K43" s="199" t="s">
        <v>252</v>
      </c>
      <c r="L43" s="201">
        <v>0</v>
      </c>
      <c r="M43" s="201">
        <v>38500</v>
      </c>
      <c r="N43" s="201">
        <f>H43*M43</f>
        <v>154000</v>
      </c>
      <c r="P43" s="201"/>
      <c r="Q43" s="200">
        <f t="shared" si="2"/>
        <v>-318000</v>
      </c>
      <c r="R43" s="201"/>
    </row>
    <row r="44" s="150" customFormat="1" spans="1:18">
      <c r="A44" s="189" t="s">
        <v>328</v>
      </c>
      <c r="B44" s="189"/>
      <c r="C44" s="189"/>
      <c r="D44" s="189"/>
      <c r="E44" s="189"/>
      <c r="F44" s="189"/>
      <c r="G44" s="189"/>
      <c r="H44" s="190">
        <f>SUM(H2:H43)</f>
        <v>200</v>
      </c>
      <c r="I44" s="202" t="s">
        <v>329</v>
      </c>
      <c r="J44" s="203"/>
      <c r="K44" s="203"/>
      <c r="L44" s="203"/>
      <c r="M44" s="204"/>
      <c r="N44" s="205">
        <f>SUM(N2:N43)</f>
        <v>3380000</v>
      </c>
      <c r="P44" s="205">
        <f>SUM(P2:P43)</f>
        <v>3062000</v>
      </c>
      <c r="Q44" s="205">
        <f>+P44-N44</f>
        <v>-318000</v>
      </c>
      <c r="R44" s="205"/>
    </row>
    <row r="45" s="150" customFormat="1" spans="1:18">
      <c r="A45" s="152"/>
      <c r="B45" s="151"/>
      <c r="C45" s="151"/>
      <c r="D45" s="151"/>
      <c r="E45" s="153"/>
      <c r="F45" s="151"/>
      <c r="G45" s="151"/>
      <c r="H45" s="151"/>
      <c r="I45" s="151"/>
      <c r="J45" s="151"/>
      <c r="K45" s="151"/>
      <c r="L45" s="151"/>
      <c r="M45" s="151"/>
      <c r="N45" s="151"/>
      <c r="P45" s="154"/>
      <c r="Q45" s="154"/>
      <c r="R45" s="154"/>
    </row>
    <row r="46" s="150" customFormat="1" spans="1:18">
      <c r="A46" s="152"/>
      <c r="B46" s="151"/>
      <c r="C46" s="151"/>
      <c r="D46" s="151"/>
      <c r="E46" s="153"/>
      <c r="F46" s="151"/>
      <c r="G46" s="151"/>
      <c r="H46" s="151"/>
      <c r="I46" s="151"/>
      <c r="J46" s="151"/>
      <c r="K46" s="151"/>
      <c r="L46" s="151"/>
      <c r="M46" s="151"/>
      <c r="N46" s="151"/>
      <c r="P46" s="154"/>
      <c r="Q46" s="154"/>
      <c r="R46" s="154"/>
    </row>
    <row r="47" customFormat="1" spans="1:18">
      <c r="A47" s="152"/>
      <c r="B47" s="151"/>
      <c r="C47" s="151"/>
      <c r="D47" s="151"/>
      <c r="E47" s="153"/>
      <c r="F47" s="151"/>
      <c r="G47" s="162"/>
      <c r="H47" s="151"/>
      <c r="I47" s="151"/>
      <c r="J47" s="151"/>
      <c r="K47" s="151"/>
      <c r="L47" s="151"/>
      <c r="M47" s="151"/>
      <c r="N47" s="151"/>
      <c r="O47" s="150"/>
      <c r="P47" s="154"/>
      <c r="Q47" s="154"/>
      <c r="R47" s="154"/>
    </row>
    <row r="48" customFormat="1" spans="1:18">
      <c r="A48" s="152"/>
      <c r="B48" s="151"/>
      <c r="C48" s="151"/>
      <c r="D48" s="151"/>
      <c r="E48" s="153"/>
      <c r="F48" s="151"/>
      <c r="G48" s="151"/>
      <c r="H48" s="162" t="s">
        <v>330</v>
      </c>
      <c r="I48" s="151"/>
      <c r="J48" s="151"/>
      <c r="K48" s="151"/>
      <c r="L48" s="151"/>
      <c r="M48" s="151"/>
      <c r="N48" s="151"/>
      <c r="O48" s="150"/>
      <c r="P48" s="154"/>
      <c r="Q48" s="154"/>
      <c r="R48" s="154"/>
    </row>
    <row r="49" customFormat="1" ht="14.25" spans="1:18">
      <c r="A49" s="152"/>
      <c r="B49" s="151"/>
      <c r="C49" s="151"/>
      <c r="D49" s="151"/>
      <c r="E49" s="153"/>
      <c r="F49" s="151"/>
      <c r="G49" s="151"/>
      <c r="H49" s="151"/>
      <c r="I49" s="206" t="s">
        <v>331</v>
      </c>
      <c r="J49" s="151"/>
      <c r="K49" s="151" t="s">
        <v>332</v>
      </c>
      <c r="L49" s="151"/>
      <c r="M49" s="151"/>
      <c r="N49" s="151"/>
      <c r="O49" s="150"/>
      <c r="P49" s="154"/>
      <c r="Q49" s="154"/>
      <c r="R49" s="154"/>
    </row>
    <row r="50" customFormat="1" ht="14.25" spans="1:18">
      <c r="A50" s="152"/>
      <c r="B50" s="151"/>
      <c r="C50" s="151"/>
      <c r="D50" s="151"/>
      <c r="E50" s="153"/>
      <c r="F50" s="151"/>
      <c r="G50" s="151"/>
      <c r="H50" s="151"/>
      <c r="I50" s="206" t="s">
        <v>333</v>
      </c>
      <c r="J50" s="151"/>
      <c r="K50" s="151" t="s">
        <v>332</v>
      </c>
      <c r="L50" s="151"/>
      <c r="M50" s="151"/>
      <c r="N50" s="151"/>
      <c r="O50" s="150"/>
      <c r="P50" s="154"/>
      <c r="Q50" s="154"/>
      <c r="R50" s="154"/>
    </row>
    <row r="51" customFormat="1" ht="14.25" spans="1:18">
      <c r="A51" s="152"/>
      <c r="B51" s="151"/>
      <c r="C51" s="151"/>
      <c r="D51" s="151"/>
      <c r="E51" s="153"/>
      <c r="F51" s="151"/>
      <c r="G51" s="151"/>
      <c r="H51" s="151"/>
      <c r="I51" s="206" t="s">
        <v>334</v>
      </c>
      <c r="J51" s="151"/>
      <c r="K51" s="151" t="s">
        <v>332</v>
      </c>
      <c r="L51" s="151"/>
      <c r="M51" s="151"/>
      <c r="N51" s="151"/>
      <c r="O51" s="150"/>
      <c r="P51" s="154"/>
      <c r="Q51" s="154"/>
      <c r="R51" s="154"/>
    </row>
    <row r="52" s="150" customFormat="1" ht="14.25" spans="1:18">
      <c r="A52" s="152"/>
      <c r="B52" s="151"/>
      <c r="C52" s="151"/>
      <c r="D52" s="151"/>
      <c r="E52" s="153"/>
      <c r="F52" s="151"/>
      <c r="G52" s="151"/>
      <c r="H52" s="151"/>
      <c r="I52" s="206" t="s">
        <v>335</v>
      </c>
      <c r="J52" s="151"/>
      <c r="K52" s="151"/>
      <c r="L52" s="29" t="s">
        <v>336</v>
      </c>
      <c r="M52" s="151"/>
      <c r="N52" s="176"/>
      <c r="P52" s="177"/>
      <c r="Q52" s="177"/>
      <c r="R52" s="177"/>
    </row>
    <row r="53" s="150" customFormat="1" spans="1:18">
      <c r="A53" s="152"/>
      <c r="B53" s="151"/>
      <c r="C53" s="151"/>
      <c r="D53" s="151"/>
      <c r="E53" s="153"/>
      <c r="F53" s="151"/>
      <c r="G53" s="151"/>
      <c r="H53" s="151"/>
      <c r="I53" s="151">
        <v>48000</v>
      </c>
      <c r="J53" s="151">
        <v>270000</v>
      </c>
      <c r="K53" s="150" t="s">
        <v>332</v>
      </c>
      <c r="L53" s="151"/>
      <c r="M53" s="151"/>
      <c r="N53" s="176"/>
      <c r="P53" s="177"/>
      <c r="Q53" s="177"/>
      <c r="R53" s="177"/>
    </row>
    <row r="55" ht="15" spans="5:17">
      <c r="E55" s="191" t="s">
        <v>337</v>
      </c>
      <c r="F55" s="192" t="s">
        <v>338</v>
      </c>
      <c r="G55" s="192" t="s">
        <v>339</v>
      </c>
      <c r="H55" s="192" t="s">
        <v>340</v>
      </c>
      <c r="I55" s="191" t="s">
        <v>341</v>
      </c>
      <c r="J55" s="192" t="s">
        <v>342</v>
      </c>
      <c r="K55" s="192" t="s">
        <v>343</v>
      </c>
      <c r="L55" s="207" t="s">
        <v>344</v>
      </c>
      <c r="M55" s="207" t="s">
        <v>345</v>
      </c>
      <c r="N55" s="150"/>
      <c r="O55" s="150" t="s">
        <v>346</v>
      </c>
      <c r="P55" s="150" t="s">
        <v>347</v>
      </c>
      <c r="Q55" s="150" t="s">
        <v>348</v>
      </c>
    </row>
    <row r="56" ht="15" spans="5:17">
      <c r="E56" s="329" t="s">
        <v>349</v>
      </c>
      <c r="F56" s="192" t="s">
        <v>350</v>
      </c>
      <c r="G56" s="193" t="s">
        <v>247</v>
      </c>
      <c r="H56" s="193" t="s">
        <v>248</v>
      </c>
      <c r="I56" s="191" t="s">
        <v>351</v>
      </c>
      <c r="J56" s="192" t="s">
        <v>352</v>
      </c>
      <c r="K56" s="192" t="s">
        <v>353</v>
      </c>
      <c r="L56" s="208" t="s">
        <v>354</v>
      </c>
      <c r="M56" s="207">
        <v>12800</v>
      </c>
      <c r="N56" s="209">
        <v>1240539</v>
      </c>
      <c r="O56" s="150">
        <f t="shared" ref="O56:O97" si="3">M56*0.3</f>
        <v>3840</v>
      </c>
      <c r="P56" s="150">
        <f t="shared" ref="P56:P97" si="4">M56-O56</f>
        <v>8960</v>
      </c>
      <c r="Q56" s="212">
        <f t="shared" ref="Q56:Q97" si="5">G56-10</f>
        <v>43060</v>
      </c>
    </row>
    <row r="57" ht="15" spans="5:17">
      <c r="E57" s="329" t="s">
        <v>355</v>
      </c>
      <c r="F57" s="192" t="s">
        <v>350</v>
      </c>
      <c r="G57" s="193" t="s">
        <v>247</v>
      </c>
      <c r="H57" s="193" t="s">
        <v>248</v>
      </c>
      <c r="I57" s="191" t="s">
        <v>356</v>
      </c>
      <c r="J57" s="192" t="s">
        <v>352</v>
      </c>
      <c r="K57" s="192" t="s">
        <v>353</v>
      </c>
      <c r="L57" s="208" t="s">
        <v>354</v>
      </c>
      <c r="M57" s="207">
        <v>12800</v>
      </c>
      <c r="N57" s="209"/>
      <c r="O57" s="150">
        <f t="shared" si="3"/>
        <v>3840</v>
      </c>
      <c r="P57" s="150">
        <f t="shared" si="4"/>
        <v>8960</v>
      </c>
      <c r="Q57" s="212">
        <f t="shared" si="5"/>
        <v>43060</v>
      </c>
    </row>
    <row r="58" ht="15" spans="5:17">
      <c r="E58" s="329" t="s">
        <v>357</v>
      </c>
      <c r="F58" s="192" t="s">
        <v>350</v>
      </c>
      <c r="G58" s="193" t="s">
        <v>247</v>
      </c>
      <c r="H58" s="193" t="s">
        <v>248</v>
      </c>
      <c r="I58" s="191" t="s">
        <v>358</v>
      </c>
      <c r="J58" s="192" t="s">
        <v>359</v>
      </c>
      <c r="K58" s="192" t="s">
        <v>353</v>
      </c>
      <c r="L58" s="208" t="s">
        <v>354</v>
      </c>
      <c r="M58" s="207">
        <v>25600</v>
      </c>
      <c r="N58" s="209"/>
      <c r="O58" s="150">
        <f t="shared" si="3"/>
        <v>7680</v>
      </c>
      <c r="P58" s="150">
        <f t="shared" si="4"/>
        <v>17920</v>
      </c>
      <c r="Q58" s="212">
        <f t="shared" si="5"/>
        <v>43060</v>
      </c>
    </row>
    <row r="59" ht="15" spans="5:17">
      <c r="E59" s="329" t="s">
        <v>360</v>
      </c>
      <c r="F59" s="192" t="s">
        <v>350</v>
      </c>
      <c r="G59" s="193" t="s">
        <v>247</v>
      </c>
      <c r="H59" s="193" t="s">
        <v>248</v>
      </c>
      <c r="I59" s="210" t="s">
        <v>361</v>
      </c>
      <c r="J59" s="192" t="s">
        <v>352</v>
      </c>
      <c r="K59" s="192" t="s">
        <v>362</v>
      </c>
      <c r="L59" s="208" t="s">
        <v>354</v>
      </c>
      <c r="M59" s="207">
        <v>12800</v>
      </c>
      <c r="N59" s="209"/>
      <c r="O59" s="150">
        <f t="shared" si="3"/>
        <v>3840</v>
      </c>
      <c r="P59" s="150">
        <f t="shared" si="4"/>
        <v>8960</v>
      </c>
      <c r="Q59" s="212">
        <f t="shared" si="5"/>
        <v>43060</v>
      </c>
    </row>
    <row r="60" ht="15" spans="5:17">
      <c r="E60" s="329" t="s">
        <v>363</v>
      </c>
      <c r="F60" s="192" t="s">
        <v>350</v>
      </c>
      <c r="G60" s="193" t="s">
        <v>247</v>
      </c>
      <c r="H60" s="193" t="s">
        <v>248</v>
      </c>
      <c r="I60" s="191" t="s">
        <v>364</v>
      </c>
      <c r="J60" s="192" t="s">
        <v>352</v>
      </c>
      <c r="K60" s="192" t="s">
        <v>353</v>
      </c>
      <c r="L60" s="208" t="s">
        <v>354</v>
      </c>
      <c r="M60" s="207">
        <v>12800</v>
      </c>
      <c r="N60" s="209"/>
      <c r="O60" s="150">
        <f t="shared" si="3"/>
        <v>3840</v>
      </c>
      <c r="P60" s="150">
        <f t="shared" si="4"/>
        <v>8960</v>
      </c>
      <c r="Q60" s="212">
        <f t="shared" si="5"/>
        <v>43060</v>
      </c>
    </row>
    <row r="61" ht="15" spans="5:17">
      <c r="E61" s="329" t="s">
        <v>365</v>
      </c>
      <c r="F61" s="192" t="s">
        <v>350</v>
      </c>
      <c r="G61" s="193" t="s">
        <v>247</v>
      </c>
      <c r="H61" s="193" t="s">
        <v>248</v>
      </c>
      <c r="I61" s="191" t="s">
        <v>366</v>
      </c>
      <c r="J61" s="192" t="s">
        <v>359</v>
      </c>
      <c r="K61" s="192" t="s">
        <v>353</v>
      </c>
      <c r="L61" s="208" t="s">
        <v>354</v>
      </c>
      <c r="M61" s="207">
        <v>25600</v>
      </c>
      <c r="N61" s="209"/>
      <c r="O61" s="150">
        <f t="shared" si="3"/>
        <v>7680</v>
      </c>
      <c r="P61" s="150">
        <f t="shared" si="4"/>
        <v>17920</v>
      </c>
      <c r="Q61" s="212">
        <f t="shared" si="5"/>
        <v>43060</v>
      </c>
    </row>
    <row r="62" ht="15" spans="5:17">
      <c r="E62" s="329" t="s">
        <v>367</v>
      </c>
      <c r="F62" s="192" t="s">
        <v>350</v>
      </c>
      <c r="G62" s="193" t="s">
        <v>247</v>
      </c>
      <c r="H62" s="193" t="s">
        <v>248</v>
      </c>
      <c r="I62" s="191" t="s">
        <v>368</v>
      </c>
      <c r="J62" s="192" t="s">
        <v>352</v>
      </c>
      <c r="K62" s="192" t="s">
        <v>362</v>
      </c>
      <c r="L62" s="208" t="s">
        <v>354</v>
      </c>
      <c r="M62" s="207">
        <v>12800</v>
      </c>
      <c r="N62" s="209"/>
      <c r="O62" s="150">
        <f t="shared" si="3"/>
        <v>3840</v>
      </c>
      <c r="P62" s="150">
        <f t="shared" si="4"/>
        <v>8960</v>
      </c>
      <c r="Q62" s="212">
        <f t="shared" si="5"/>
        <v>43060</v>
      </c>
    </row>
    <row r="63" ht="15" spans="5:17">
      <c r="E63" s="329" t="s">
        <v>369</v>
      </c>
      <c r="F63" s="192" t="s">
        <v>350</v>
      </c>
      <c r="G63" s="193" t="s">
        <v>247</v>
      </c>
      <c r="H63" s="193" t="s">
        <v>248</v>
      </c>
      <c r="I63" s="191" t="s">
        <v>370</v>
      </c>
      <c r="J63" s="192" t="s">
        <v>352</v>
      </c>
      <c r="K63" s="192" t="s">
        <v>353</v>
      </c>
      <c r="L63" s="208" t="s">
        <v>354</v>
      </c>
      <c r="M63" s="207">
        <v>12800</v>
      </c>
      <c r="N63" s="209"/>
      <c r="O63" s="150">
        <f t="shared" si="3"/>
        <v>3840</v>
      </c>
      <c r="P63" s="150">
        <f t="shared" si="4"/>
        <v>8960</v>
      </c>
      <c r="Q63" s="212">
        <f t="shared" si="5"/>
        <v>43060</v>
      </c>
    </row>
    <row r="64" ht="15" spans="5:17">
      <c r="E64" s="329" t="s">
        <v>371</v>
      </c>
      <c r="F64" s="192" t="s">
        <v>350</v>
      </c>
      <c r="G64" s="194" t="s">
        <v>266</v>
      </c>
      <c r="H64" s="194" t="s">
        <v>267</v>
      </c>
      <c r="I64" s="191" t="s">
        <v>372</v>
      </c>
      <c r="J64" s="192" t="s">
        <v>373</v>
      </c>
      <c r="K64" s="192" t="s">
        <v>353</v>
      </c>
      <c r="L64" s="208" t="s">
        <v>354</v>
      </c>
      <c r="M64" s="207">
        <v>38400</v>
      </c>
      <c r="N64" s="211">
        <v>1240544</v>
      </c>
      <c r="O64" s="150">
        <f t="shared" si="3"/>
        <v>11520</v>
      </c>
      <c r="P64" s="150">
        <f t="shared" si="4"/>
        <v>26880</v>
      </c>
      <c r="Q64" s="212">
        <f t="shared" si="5"/>
        <v>43061</v>
      </c>
    </row>
    <row r="65" ht="15" spans="5:17">
      <c r="E65" s="329" t="s">
        <v>374</v>
      </c>
      <c r="F65" s="192" t="s">
        <v>350</v>
      </c>
      <c r="G65" s="213" t="s">
        <v>269</v>
      </c>
      <c r="H65" s="213" t="s">
        <v>270</v>
      </c>
      <c r="I65" s="191" t="s">
        <v>375</v>
      </c>
      <c r="J65" s="192" t="s">
        <v>352</v>
      </c>
      <c r="K65" s="192" t="s">
        <v>353</v>
      </c>
      <c r="L65" s="208" t="s">
        <v>354</v>
      </c>
      <c r="M65" s="207">
        <v>12800</v>
      </c>
      <c r="N65" s="222">
        <v>1240543</v>
      </c>
      <c r="O65" s="150">
        <f t="shared" si="3"/>
        <v>3840</v>
      </c>
      <c r="P65" s="150">
        <f t="shared" si="4"/>
        <v>8960</v>
      </c>
      <c r="Q65" s="212">
        <f t="shared" si="5"/>
        <v>43062</v>
      </c>
    </row>
    <row r="66" ht="15" spans="5:17">
      <c r="E66" s="329" t="s">
        <v>376</v>
      </c>
      <c r="F66" s="192" t="s">
        <v>350</v>
      </c>
      <c r="G66" s="214" t="s">
        <v>272</v>
      </c>
      <c r="H66" s="214" t="s">
        <v>273</v>
      </c>
      <c r="I66" s="191" t="s">
        <v>377</v>
      </c>
      <c r="J66" s="192" t="s">
        <v>352</v>
      </c>
      <c r="K66" s="192" t="s">
        <v>353</v>
      </c>
      <c r="L66" s="208" t="s">
        <v>354</v>
      </c>
      <c r="M66" s="207">
        <v>12800</v>
      </c>
      <c r="N66" s="223">
        <v>1240552</v>
      </c>
      <c r="O66" s="150">
        <f t="shared" si="3"/>
        <v>3840</v>
      </c>
      <c r="P66" s="150">
        <f t="shared" si="4"/>
        <v>8960</v>
      </c>
      <c r="Q66" s="212">
        <f t="shared" si="5"/>
        <v>43063</v>
      </c>
    </row>
    <row r="67" ht="15" spans="5:17">
      <c r="E67" s="329" t="s">
        <v>378</v>
      </c>
      <c r="F67" s="192" t="s">
        <v>350</v>
      </c>
      <c r="G67" s="214" t="s">
        <v>272</v>
      </c>
      <c r="H67" s="214" t="s">
        <v>273</v>
      </c>
      <c r="I67" s="191" t="s">
        <v>379</v>
      </c>
      <c r="J67" s="192" t="s">
        <v>352</v>
      </c>
      <c r="K67" s="192" t="s">
        <v>353</v>
      </c>
      <c r="L67" s="208" t="s">
        <v>354</v>
      </c>
      <c r="M67" s="207">
        <v>12800</v>
      </c>
      <c r="N67" s="223"/>
      <c r="O67" s="150">
        <f t="shared" si="3"/>
        <v>3840</v>
      </c>
      <c r="P67" s="150">
        <f t="shared" si="4"/>
        <v>8960</v>
      </c>
      <c r="Q67" s="212">
        <f t="shared" si="5"/>
        <v>43063</v>
      </c>
    </row>
    <row r="68" ht="15" spans="5:17">
      <c r="E68" s="329" t="s">
        <v>380</v>
      </c>
      <c r="F68" s="192" t="s">
        <v>350</v>
      </c>
      <c r="G68" s="215" t="s">
        <v>267</v>
      </c>
      <c r="H68" s="215" t="s">
        <v>276</v>
      </c>
      <c r="I68" s="191" t="s">
        <v>381</v>
      </c>
      <c r="J68" s="192" t="s">
        <v>352</v>
      </c>
      <c r="K68" s="192" t="s">
        <v>353</v>
      </c>
      <c r="L68" s="208" t="s">
        <v>354</v>
      </c>
      <c r="M68" s="207">
        <v>12800</v>
      </c>
      <c r="N68" s="224">
        <v>1240537</v>
      </c>
      <c r="O68" s="150">
        <f t="shared" si="3"/>
        <v>3840</v>
      </c>
      <c r="P68" s="150">
        <f t="shared" si="4"/>
        <v>8960</v>
      </c>
      <c r="Q68" s="212">
        <f t="shared" si="5"/>
        <v>43065</v>
      </c>
    </row>
    <row r="69" ht="15" spans="5:17">
      <c r="E69" s="329" t="s">
        <v>382</v>
      </c>
      <c r="F69" s="192" t="s">
        <v>350</v>
      </c>
      <c r="G69" s="215" t="s">
        <v>267</v>
      </c>
      <c r="H69" s="215" t="s">
        <v>276</v>
      </c>
      <c r="I69" s="191" t="s">
        <v>383</v>
      </c>
      <c r="J69" s="192" t="s">
        <v>352</v>
      </c>
      <c r="K69" s="192" t="s">
        <v>353</v>
      </c>
      <c r="L69" s="208" t="s">
        <v>354</v>
      </c>
      <c r="M69" s="207">
        <v>12800</v>
      </c>
      <c r="N69" s="224"/>
      <c r="O69" s="150">
        <f t="shared" si="3"/>
        <v>3840</v>
      </c>
      <c r="P69" s="150">
        <f t="shared" si="4"/>
        <v>8960</v>
      </c>
      <c r="Q69" s="212">
        <f t="shared" si="5"/>
        <v>43065</v>
      </c>
    </row>
    <row r="70" ht="15" spans="5:17">
      <c r="E70" s="329" t="s">
        <v>384</v>
      </c>
      <c r="F70" s="192" t="s">
        <v>350</v>
      </c>
      <c r="G70" s="215" t="s">
        <v>267</v>
      </c>
      <c r="H70" s="215" t="s">
        <v>276</v>
      </c>
      <c r="I70" s="191" t="s">
        <v>385</v>
      </c>
      <c r="J70" s="192" t="s">
        <v>352</v>
      </c>
      <c r="K70" s="192" t="s">
        <v>353</v>
      </c>
      <c r="L70" s="208" t="s">
        <v>354</v>
      </c>
      <c r="M70" s="207">
        <v>12800</v>
      </c>
      <c r="N70" s="224"/>
      <c r="O70" s="150">
        <f t="shared" si="3"/>
        <v>3840</v>
      </c>
      <c r="P70" s="150">
        <f t="shared" si="4"/>
        <v>8960</v>
      </c>
      <c r="Q70" s="212">
        <f t="shared" si="5"/>
        <v>43065</v>
      </c>
    </row>
    <row r="71" ht="15" spans="5:17">
      <c r="E71" s="329" t="s">
        <v>386</v>
      </c>
      <c r="F71" s="192" t="s">
        <v>350</v>
      </c>
      <c r="G71" s="215" t="s">
        <v>267</v>
      </c>
      <c r="H71" s="215" t="s">
        <v>276</v>
      </c>
      <c r="I71" s="191" t="s">
        <v>387</v>
      </c>
      <c r="J71" s="192" t="s">
        <v>352</v>
      </c>
      <c r="K71" s="192" t="s">
        <v>353</v>
      </c>
      <c r="L71" s="208" t="s">
        <v>354</v>
      </c>
      <c r="M71" s="207">
        <v>12800</v>
      </c>
      <c r="N71" s="224"/>
      <c r="O71" s="150">
        <f t="shared" si="3"/>
        <v>3840</v>
      </c>
      <c r="P71" s="150">
        <f t="shared" si="4"/>
        <v>8960</v>
      </c>
      <c r="Q71" s="212">
        <f t="shared" si="5"/>
        <v>43065</v>
      </c>
    </row>
    <row r="72" ht="15" spans="5:17">
      <c r="E72" s="329" t="s">
        <v>388</v>
      </c>
      <c r="F72" s="192" t="s">
        <v>350</v>
      </c>
      <c r="G72" s="215" t="s">
        <v>267</v>
      </c>
      <c r="H72" s="215" t="s">
        <v>276</v>
      </c>
      <c r="I72" s="191" t="s">
        <v>389</v>
      </c>
      <c r="J72" s="192" t="s">
        <v>352</v>
      </c>
      <c r="K72" s="192" t="s">
        <v>353</v>
      </c>
      <c r="L72" s="208" t="s">
        <v>354</v>
      </c>
      <c r="M72" s="207">
        <v>12800</v>
      </c>
      <c r="N72" s="224"/>
      <c r="O72" s="150">
        <f t="shared" si="3"/>
        <v>3840</v>
      </c>
      <c r="P72" s="150">
        <f t="shared" si="4"/>
        <v>8960</v>
      </c>
      <c r="Q72" s="212">
        <f t="shared" si="5"/>
        <v>43065</v>
      </c>
    </row>
    <row r="73" ht="15" spans="5:17">
      <c r="E73" s="329" t="s">
        <v>390</v>
      </c>
      <c r="F73" s="192" t="s">
        <v>350</v>
      </c>
      <c r="G73" s="215" t="s">
        <v>267</v>
      </c>
      <c r="H73" s="215" t="s">
        <v>276</v>
      </c>
      <c r="I73" s="191" t="s">
        <v>391</v>
      </c>
      <c r="J73" s="192" t="s">
        <v>352</v>
      </c>
      <c r="K73" s="192" t="s">
        <v>353</v>
      </c>
      <c r="L73" s="208" t="s">
        <v>354</v>
      </c>
      <c r="M73" s="207">
        <v>12800</v>
      </c>
      <c r="N73" s="224"/>
      <c r="O73" s="150">
        <f t="shared" si="3"/>
        <v>3840</v>
      </c>
      <c r="P73" s="150">
        <f t="shared" si="4"/>
        <v>8960</v>
      </c>
      <c r="Q73" s="212">
        <f t="shared" si="5"/>
        <v>43065</v>
      </c>
    </row>
    <row r="74" ht="15" spans="5:17">
      <c r="E74" s="329" t="s">
        <v>392</v>
      </c>
      <c r="F74" s="192" t="s">
        <v>350</v>
      </c>
      <c r="G74" s="216" t="s">
        <v>270</v>
      </c>
      <c r="H74" s="216" t="s">
        <v>284</v>
      </c>
      <c r="I74" s="191" t="s">
        <v>393</v>
      </c>
      <c r="J74" s="192" t="s">
        <v>359</v>
      </c>
      <c r="K74" s="192" t="s">
        <v>353</v>
      </c>
      <c r="L74" s="208" t="s">
        <v>354</v>
      </c>
      <c r="M74" s="207">
        <v>25600</v>
      </c>
      <c r="N74" s="225">
        <v>1240546</v>
      </c>
      <c r="O74" s="150">
        <f t="shared" si="3"/>
        <v>7680</v>
      </c>
      <c r="P74" s="150">
        <f t="shared" si="4"/>
        <v>17920</v>
      </c>
      <c r="Q74" s="212">
        <f t="shared" si="5"/>
        <v>43066</v>
      </c>
    </row>
    <row r="75" ht="15" spans="5:17">
      <c r="E75" s="329" t="s">
        <v>394</v>
      </c>
      <c r="F75" s="192" t="s">
        <v>350</v>
      </c>
      <c r="G75" s="217" t="s">
        <v>273</v>
      </c>
      <c r="H75" s="217" t="s">
        <v>286</v>
      </c>
      <c r="I75" s="191" t="s">
        <v>395</v>
      </c>
      <c r="J75" s="192" t="s">
        <v>352</v>
      </c>
      <c r="K75" s="192" t="s">
        <v>353</v>
      </c>
      <c r="L75" s="208" t="s">
        <v>354</v>
      </c>
      <c r="M75" s="207">
        <v>12800</v>
      </c>
      <c r="N75" s="226">
        <v>1240547</v>
      </c>
      <c r="O75" s="150">
        <f t="shared" si="3"/>
        <v>3840</v>
      </c>
      <c r="P75" s="150">
        <f t="shared" si="4"/>
        <v>8960</v>
      </c>
      <c r="Q75" s="233">
        <f t="shared" si="5"/>
        <v>43067</v>
      </c>
    </row>
    <row r="76" ht="15" spans="5:17">
      <c r="E76" s="329" t="s">
        <v>396</v>
      </c>
      <c r="F76" s="192" t="s">
        <v>350</v>
      </c>
      <c r="G76" s="217" t="s">
        <v>273</v>
      </c>
      <c r="H76" s="217" t="s">
        <v>286</v>
      </c>
      <c r="I76" s="191" t="s">
        <v>397</v>
      </c>
      <c r="J76" s="192" t="s">
        <v>352</v>
      </c>
      <c r="K76" s="192" t="s">
        <v>353</v>
      </c>
      <c r="L76" s="208" t="s">
        <v>354</v>
      </c>
      <c r="M76" s="207">
        <v>12800</v>
      </c>
      <c r="N76" s="226"/>
      <c r="O76" s="150">
        <f t="shared" si="3"/>
        <v>3840</v>
      </c>
      <c r="P76" s="150">
        <f t="shared" si="4"/>
        <v>8960</v>
      </c>
      <c r="Q76" s="233">
        <f t="shared" si="5"/>
        <v>43067</v>
      </c>
    </row>
    <row r="77" ht="15" spans="5:17">
      <c r="E77" s="329" t="s">
        <v>398</v>
      </c>
      <c r="F77" s="192" t="s">
        <v>350</v>
      </c>
      <c r="G77" s="217" t="s">
        <v>273</v>
      </c>
      <c r="H77" s="217" t="s">
        <v>286</v>
      </c>
      <c r="I77" s="191" t="s">
        <v>399</v>
      </c>
      <c r="J77" s="192" t="s">
        <v>352</v>
      </c>
      <c r="K77" s="192" t="s">
        <v>353</v>
      </c>
      <c r="L77" s="208" t="s">
        <v>354</v>
      </c>
      <c r="M77" s="207">
        <v>12800</v>
      </c>
      <c r="N77" s="226"/>
      <c r="O77" s="150">
        <f t="shared" si="3"/>
        <v>3840</v>
      </c>
      <c r="P77" s="150">
        <f t="shared" si="4"/>
        <v>8960</v>
      </c>
      <c r="Q77" s="233">
        <f t="shared" si="5"/>
        <v>43067</v>
      </c>
    </row>
    <row r="78" ht="15" spans="5:17">
      <c r="E78" s="329" t="s">
        <v>400</v>
      </c>
      <c r="F78" s="192" t="s">
        <v>350</v>
      </c>
      <c r="G78" s="218" t="s">
        <v>290</v>
      </c>
      <c r="H78" s="218" t="s">
        <v>291</v>
      </c>
      <c r="I78" s="191" t="s">
        <v>401</v>
      </c>
      <c r="J78" s="192" t="s">
        <v>352</v>
      </c>
      <c r="K78" s="192" t="s">
        <v>353</v>
      </c>
      <c r="L78" s="208" t="s">
        <v>354</v>
      </c>
      <c r="M78" s="207">
        <v>12800</v>
      </c>
      <c r="N78" s="227">
        <v>1240540</v>
      </c>
      <c r="O78" s="150">
        <f t="shared" si="3"/>
        <v>3840</v>
      </c>
      <c r="P78" s="150">
        <f t="shared" si="4"/>
        <v>8960</v>
      </c>
      <c r="Q78" s="233">
        <f t="shared" si="5"/>
        <v>43068</v>
      </c>
    </row>
    <row r="79" ht="15" spans="5:17">
      <c r="E79" s="329" t="s">
        <v>402</v>
      </c>
      <c r="F79" s="192" t="s">
        <v>350</v>
      </c>
      <c r="G79" s="218" t="s">
        <v>290</v>
      </c>
      <c r="H79" s="218" t="s">
        <v>291</v>
      </c>
      <c r="I79" s="191" t="s">
        <v>403</v>
      </c>
      <c r="J79" s="192" t="s">
        <v>352</v>
      </c>
      <c r="K79" s="192" t="s">
        <v>362</v>
      </c>
      <c r="L79" s="208" t="s">
        <v>354</v>
      </c>
      <c r="M79" s="207">
        <v>12800</v>
      </c>
      <c r="N79" s="227"/>
      <c r="O79" s="150">
        <f t="shared" si="3"/>
        <v>3840</v>
      </c>
      <c r="P79" s="150">
        <f t="shared" si="4"/>
        <v>8960</v>
      </c>
      <c r="Q79" s="233">
        <f t="shared" si="5"/>
        <v>43068</v>
      </c>
    </row>
    <row r="80" ht="15" spans="5:17">
      <c r="E80" s="329" t="s">
        <v>404</v>
      </c>
      <c r="F80" s="192" t="s">
        <v>350</v>
      </c>
      <c r="G80" s="218" t="s">
        <v>290</v>
      </c>
      <c r="H80" s="218" t="s">
        <v>291</v>
      </c>
      <c r="I80" s="191" t="s">
        <v>405</v>
      </c>
      <c r="J80" s="192" t="s">
        <v>359</v>
      </c>
      <c r="K80" s="192" t="s">
        <v>353</v>
      </c>
      <c r="L80" s="208" t="s">
        <v>354</v>
      </c>
      <c r="M80" s="207">
        <v>25600</v>
      </c>
      <c r="N80" s="227"/>
      <c r="O80" s="150">
        <f t="shared" si="3"/>
        <v>7680</v>
      </c>
      <c r="P80" s="150">
        <f t="shared" si="4"/>
        <v>17920</v>
      </c>
      <c r="Q80" s="233">
        <f t="shared" si="5"/>
        <v>43068</v>
      </c>
    </row>
    <row r="81" ht="15" spans="5:17">
      <c r="E81" s="329" t="s">
        <v>406</v>
      </c>
      <c r="F81" s="192" t="s">
        <v>350</v>
      </c>
      <c r="G81" s="193" t="s">
        <v>276</v>
      </c>
      <c r="H81" s="193" t="s">
        <v>296</v>
      </c>
      <c r="I81" s="191" t="s">
        <v>407</v>
      </c>
      <c r="J81" s="192" t="s">
        <v>352</v>
      </c>
      <c r="K81" s="192" t="s">
        <v>353</v>
      </c>
      <c r="L81" s="208" t="s">
        <v>354</v>
      </c>
      <c r="M81" s="207">
        <v>12800</v>
      </c>
      <c r="N81" s="228">
        <v>1240965</v>
      </c>
      <c r="O81" s="150">
        <f t="shared" si="3"/>
        <v>3840</v>
      </c>
      <c r="P81" s="150">
        <f t="shared" si="4"/>
        <v>8960</v>
      </c>
      <c r="Q81" s="233">
        <f t="shared" si="5"/>
        <v>43069</v>
      </c>
    </row>
    <row r="82" ht="15" spans="5:17">
      <c r="E82" s="329" t="s">
        <v>408</v>
      </c>
      <c r="F82" s="192" t="s">
        <v>350</v>
      </c>
      <c r="G82" s="219" t="s">
        <v>284</v>
      </c>
      <c r="H82" s="219" t="s">
        <v>301</v>
      </c>
      <c r="I82" s="191" t="s">
        <v>409</v>
      </c>
      <c r="J82" s="192" t="s">
        <v>359</v>
      </c>
      <c r="K82" s="192" t="s">
        <v>362</v>
      </c>
      <c r="L82" s="208" t="s">
        <v>354</v>
      </c>
      <c r="M82" s="207">
        <v>25600</v>
      </c>
      <c r="N82" s="229">
        <v>1240553</v>
      </c>
      <c r="O82" s="150">
        <f t="shared" si="3"/>
        <v>7680</v>
      </c>
      <c r="P82" s="150">
        <f t="shared" si="4"/>
        <v>17920</v>
      </c>
      <c r="Q82" s="233">
        <f t="shared" si="5"/>
        <v>43070</v>
      </c>
    </row>
    <row r="83" ht="15" spans="5:17">
      <c r="E83" s="329" t="s">
        <v>410</v>
      </c>
      <c r="F83" s="192" t="s">
        <v>350</v>
      </c>
      <c r="G83" s="215" t="s">
        <v>286</v>
      </c>
      <c r="H83" s="215" t="s">
        <v>303</v>
      </c>
      <c r="I83" s="191" t="s">
        <v>411</v>
      </c>
      <c r="J83" s="192" t="s">
        <v>352</v>
      </c>
      <c r="K83" s="192" t="s">
        <v>353</v>
      </c>
      <c r="L83" s="208" t="s">
        <v>354</v>
      </c>
      <c r="M83" s="207">
        <v>12800</v>
      </c>
      <c r="N83" s="230">
        <v>1240561</v>
      </c>
      <c r="O83" s="150">
        <f t="shared" si="3"/>
        <v>3840</v>
      </c>
      <c r="P83" s="150">
        <f t="shared" si="4"/>
        <v>8960</v>
      </c>
      <c r="Q83" s="233">
        <f t="shared" si="5"/>
        <v>43071</v>
      </c>
    </row>
    <row r="84" ht="15" spans="5:17">
      <c r="E84" s="329" t="s">
        <v>412</v>
      </c>
      <c r="F84" s="192" t="s">
        <v>350</v>
      </c>
      <c r="G84" s="220" t="s">
        <v>291</v>
      </c>
      <c r="H84" s="220" t="s">
        <v>306</v>
      </c>
      <c r="I84" s="191" t="s">
        <v>413</v>
      </c>
      <c r="J84" s="192" t="s">
        <v>352</v>
      </c>
      <c r="K84" s="192" t="s">
        <v>353</v>
      </c>
      <c r="L84" s="208" t="s">
        <v>354</v>
      </c>
      <c r="M84" s="207">
        <v>12800</v>
      </c>
      <c r="N84" s="231">
        <v>1240562</v>
      </c>
      <c r="O84" s="150">
        <f t="shared" si="3"/>
        <v>3840</v>
      </c>
      <c r="P84" s="150">
        <f t="shared" si="4"/>
        <v>8960</v>
      </c>
      <c r="Q84" s="233">
        <f t="shared" si="5"/>
        <v>43072</v>
      </c>
    </row>
    <row r="85" ht="15" spans="5:17">
      <c r="E85" s="329" t="s">
        <v>414</v>
      </c>
      <c r="F85" s="192" t="s">
        <v>350</v>
      </c>
      <c r="G85" s="220" t="s">
        <v>291</v>
      </c>
      <c r="H85" s="220" t="s">
        <v>306</v>
      </c>
      <c r="I85" s="191" t="s">
        <v>415</v>
      </c>
      <c r="J85" s="192" t="s">
        <v>352</v>
      </c>
      <c r="K85" s="192" t="s">
        <v>353</v>
      </c>
      <c r="L85" s="208" t="s">
        <v>354</v>
      </c>
      <c r="M85" s="207">
        <v>12800</v>
      </c>
      <c r="N85" s="231"/>
      <c r="O85" s="150">
        <f t="shared" si="3"/>
        <v>3840</v>
      </c>
      <c r="P85" s="150">
        <f t="shared" si="4"/>
        <v>8960</v>
      </c>
      <c r="Q85" s="233">
        <f t="shared" si="5"/>
        <v>43072</v>
      </c>
    </row>
    <row r="86" ht="15" spans="5:17">
      <c r="E86" s="329" t="s">
        <v>416</v>
      </c>
      <c r="F86" s="192" t="s">
        <v>350</v>
      </c>
      <c r="G86" s="220" t="s">
        <v>291</v>
      </c>
      <c r="H86" s="220" t="s">
        <v>306</v>
      </c>
      <c r="I86" s="191" t="s">
        <v>417</v>
      </c>
      <c r="J86" s="192" t="s">
        <v>352</v>
      </c>
      <c r="K86" s="192" t="s">
        <v>353</v>
      </c>
      <c r="L86" s="208" t="s">
        <v>354</v>
      </c>
      <c r="M86" s="207">
        <v>12800</v>
      </c>
      <c r="N86" s="231"/>
      <c r="O86" s="150">
        <f t="shared" si="3"/>
        <v>3840</v>
      </c>
      <c r="P86" s="150">
        <f t="shared" si="4"/>
        <v>8960</v>
      </c>
      <c r="Q86" s="233">
        <f t="shared" si="5"/>
        <v>43072</v>
      </c>
    </row>
    <row r="87" ht="15" spans="5:17">
      <c r="E87" s="329" t="s">
        <v>418</v>
      </c>
      <c r="F87" s="192" t="s">
        <v>350</v>
      </c>
      <c r="G87" s="217" t="s">
        <v>296</v>
      </c>
      <c r="H87" s="217" t="s">
        <v>310</v>
      </c>
      <c r="I87" s="191" t="s">
        <v>419</v>
      </c>
      <c r="J87" s="192" t="s">
        <v>352</v>
      </c>
      <c r="K87" s="192" t="s">
        <v>362</v>
      </c>
      <c r="L87" s="208" t="s">
        <v>354</v>
      </c>
      <c r="M87" s="207">
        <v>12800</v>
      </c>
      <c r="N87" s="226">
        <v>1240541</v>
      </c>
      <c r="O87" s="150">
        <f t="shared" si="3"/>
        <v>3840</v>
      </c>
      <c r="P87" s="150">
        <f t="shared" si="4"/>
        <v>8960</v>
      </c>
      <c r="Q87" s="233">
        <f t="shared" si="5"/>
        <v>43073</v>
      </c>
    </row>
    <row r="88" ht="15" spans="5:17">
      <c r="E88" s="329" t="s">
        <v>420</v>
      </c>
      <c r="F88" s="192" t="s">
        <v>350</v>
      </c>
      <c r="G88" s="217" t="s">
        <v>296</v>
      </c>
      <c r="H88" s="217" t="s">
        <v>310</v>
      </c>
      <c r="I88" s="191" t="s">
        <v>421</v>
      </c>
      <c r="J88" s="192" t="s">
        <v>352</v>
      </c>
      <c r="K88" s="192" t="s">
        <v>353</v>
      </c>
      <c r="L88" s="208" t="s">
        <v>354</v>
      </c>
      <c r="M88" s="207">
        <v>12800</v>
      </c>
      <c r="N88" s="226"/>
      <c r="O88" s="150">
        <f t="shared" si="3"/>
        <v>3840</v>
      </c>
      <c r="P88" s="150">
        <f t="shared" si="4"/>
        <v>8960</v>
      </c>
      <c r="Q88" s="233">
        <f t="shared" si="5"/>
        <v>43073</v>
      </c>
    </row>
    <row r="89" ht="15" spans="5:17">
      <c r="E89" s="329" t="s">
        <v>422</v>
      </c>
      <c r="F89" s="192" t="s">
        <v>350</v>
      </c>
      <c r="G89" s="217" t="s">
        <v>296</v>
      </c>
      <c r="H89" s="217" t="s">
        <v>310</v>
      </c>
      <c r="I89" s="191" t="s">
        <v>423</v>
      </c>
      <c r="J89" s="192" t="s">
        <v>352</v>
      </c>
      <c r="K89" s="192" t="s">
        <v>353</v>
      </c>
      <c r="L89" s="208" t="s">
        <v>354</v>
      </c>
      <c r="M89" s="207">
        <v>12800</v>
      </c>
      <c r="N89" s="226"/>
      <c r="O89" s="150">
        <f t="shared" si="3"/>
        <v>3840</v>
      </c>
      <c r="P89" s="150">
        <f t="shared" si="4"/>
        <v>8960</v>
      </c>
      <c r="Q89" s="233">
        <f t="shared" si="5"/>
        <v>43073</v>
      </c>
    </row>
    <row r="90" ht="15" spans="5:17">
      <c r="E90" s="329" t="s">
        <v>424</v>
      </c>
      <c r="F90" s="192" t="s">
        <v>350</v>
      </c>
      <c r="G90" s="217" t="s">
        <v>296</v>
      </c>
      <c r="H90" s="217" t="s">
        <v>310</v>
      </c>
      <c r="I90" s="191" t="s">
        <v>425</v>
      </c>
      <c r="J90" s="192" t="s">
        <v>352</v>
      </c>
      <c r="K90" s="192" t="s">
        <v>353</v>
      </c>
      <c r="L90" s="208" t="s">
        <v>354</v>
      </c>
      <c r="M90" s="207">
        <v>12800</v>
      </c>
      <c r="N90" s="226"/>
      <c r="O90" s="150">
        <f t="shared" si="3"/>
        <v>3840</v>
      </c>
      <c r="P90" s="150">
        <f t="shared" si="4"/>
        <v>8960</v>
      </c>
      <c r="Q90" s="233">
        <f t="shared" si="5"/>
        <v>43073</v>
      </c>
    </row>
    <row r="91" ht="15" spans="5:17">
      <c r="E91" s="329" t="s">
        <v>426</v>
      </c>
      <c r="F91" s="192" t="s">
        <v>350</v>
      </c>
      <c r="G91" s="217" t="s">
        <v>296</v>
      </c>
      <c r="H91" s="217" t="s">
        <v>310</v>
      </c>
      <c r="I91" s="191" t="s">
        <v>427</v>
      </c>
      <c r="J91" s="192" t="s">
        <v>352</v>
      </c>
      <c r="K91" s="192" t="s">
        <v>362</v>
      </c>
      <c r="L91" s="208" t="s">
        <v>354</v>
      </c>
      <c r="M91" s="207">
        <v>12800</v>
      </c>
      <c r="N91" s="226"/>
      <c r="O91" s="150">
        <f t="shared" si="3"/>
        <v>3840</v>
      </c>
      <c r="P91" s="150">
        <f t="shared" si="4"/>
        <v>8960</v>
      </c>
      <c r="Q91" s="233">
        <f t="shared" si="5"/>
        <v>43073</v>
      </c>
    </row>
    <row r="92" ht="15" spans="5:17">
      <c r="E92" s="329" t="s">
        <v>428</v>
      </c>
      <c r="F92" s="192" t="s">
        <v>350</v>
      </c>
      <c r="G92" s="193" t="s">
        <v>301</v>
      </c>
      <c r="H92" s="193" t="s">
        <v>317</v>
      </c>
      <c r="I92" s="191" t="s">
        <v>429</v>
      </c>
      <c r="J92" s="192" t="s">
        <v>359</v>
      </c>
      <c r="K92" s="192" t="s">
        <v>362</v>
      </c>
      <c r="L92" s="208" t="s">
        <v>354</v>
      </c>
      <c r="M92" s="207">
        <v>25600</v>
      </c>
      <c r="N92" s="209">
        <v>1240564</v>
      </c>
      <c r="O92" s="150">
        <f t="shared" si="3"/>
        <v>7680</v>
      </c>
      <c r="P92" s="150">
        <f t="shared" si="4"/>
        <v>17920</v>
      </c>
      <c r="Q92" s="233">
        <f t="shared" si="5"/>
        <v>43074</v>
      </c>
    </row>
    <row r="93" ht="15" spans="5:17">
      <c r="E93" s="329" t="s">
        <v>430</v>
      </c>
      <c r="F93" s="192" t="s">
        <v>350</v>
      </c>
      <c r="G93" s="193" t="s">
        <v>301</v>
      </c>
      <c r="H93" s="193" t="s">
        <v>317</v>
      </c>
      <c r="I93" s="191" t="s">
        <v>431</v>
      </c>
      <c r="J93" s="192" t="s">
        <v>352</v>
      </c>
      <c r="K93" s="192" t="s">
        <v>362</v>
      </c>
      <c r="L93" s="208" t="s">
        <v>354</v>
      </c>
      <c r="M93" s="207">
        <v>12800</v>
      </c>
      <c r="N93" s="209"/>
      <c r="O93" s="150">
        <f t="shared" si="3"/>
        <v>3840</v>
      </c>
      <c r="P93" s="150">
        <f t="shared" si="4"/>
        <v>8960</v>
      </c>
      <c r="Q93" s="233">
        <f t="shared" si="5"/>
        <v>43074</v>
      </c>
    </row>
    <row r="94" ht="15" spans="5:17">
      <c r="E94" s="329" t="s">
        <v>432</v>
      </c>
      <c r="F94" s="192" t="s">
        <v>350</v>
      </c>
      <c r="G94" s="193" t="s">
        <v>301</v>
      </c>
      <c r="H94" s="193" t="s">
        <v>317</v>
      </c>
      <c r="I94" s="191" t="s">
        <v>433</v>
      </c>
      <c r="J94" s="192" t="s">
        <v>352</v>
      </c>
      <c r="K94" s="192" t="s">
        <v>353</v>
      </c>
      <c r="L94" s="208" t="s">
        <v>354</v>
      </c>
      <c r="M94" s="207">
        <v>12800</v>
      </c>
      <c r="N94" s="209"/>
      <c r="O94" s="150">
        <f t="shared" si="3"/>
        <v>3840</v>
      </c>
      <c r="P94" s="150">
        <f t="shared" si="4"/>
        <v>8960</v>
      </c>
      <c r="Q94" s="233">
        <f t="shared" si="5"/>
        <v>43074</v>
      </c>
    </row>
    <row r="95" ht="15" spans="5:17">
      <c r="E95" s="329" t="s">
        <v>434</v>
      </c>
      <c r="F95" s="192" t="s">
        <v>350</v>
      </c>
      <c r="G95" s="221" t="s">
        <v>321</v>
      </c>
      <c r="H95" s="221" t="s">
        <v>322</v>
      </c>
      <c r="I95" s="191" t="s">
        <v>435</v>
      </c>
      <c r="J95" s="192" t="s">
        <v>352</v>
      </c>
      <c r="K95" s="192" t="s">
        <v>362</v>
      </c>
      <c r="L95" s="208" t="s">
        <v>354</v>
      </c>
      <c r="M95" s="207">
        <v>22000</v>
      </c>
      <c r="N95" s="227">
        <v>1240548</v>
      </c>
      <c r="O95" s="150">
        <f t="shared" si="3"/>
        <v>6600</v>
      </c>
      <c r="P95" s="150">
        <f t="shared" si="4"/>
        <v>15400</v>
      </c>
      <c r="Q95" s="234">
        <f t="shared" si="5"/>
        <v>43079</v>
      </c>
    </row>
    <row r="96" ht="15" spans="5:17">
      <c r="E96" s="329" t="s">
        <v>436</v>
      </c>
      <c r="F96" s="192" t="s">
        <v>350</v>
      </c>
      <c r="G96" s="221" t="s">
        <v>321</v>
      </c>
      <c r="H96" s="221" t="s">
        <v>322</v>
      </c>
      <c r="I96" s="191" t="s">
        <v>437</v>
      </c>
      <c r="J96" s="192" t="s">
        <v>352</v>
      </c>
      <c r="K96" s="192" t="s">
        <v>353</v>
      </c>
      <c r="L96" s="208" t="s">
        <v>354</v>
      </c>
      <c r="M96" s="207">
        <v>22000</v>
      </c>
      <c r="N96" s="227"/>
      <c r="O96" s="150">
        <f t="shared" si="3"/>
        <v>6600</v>
      </c>
      <c r="P96" s="150">
        <f t="shared" si="4"/>
        <v>15400</v>
      </c>
      <c r="Q96" s="234">
        <f t="shared" si="5"/>
        <v>43079</v>
      </c>
    </row>
    <row r="97" ht="15" spans="5:17">
      <c r="E97" s="329" t="s">
        <v>438</v>
      </c>
      <c r="F97" s="192" t="s">
        <v>350</v>
      </c>
      <c r="G97" s="216" t="s">
        <v>325</v>
      </c>
      <c r="H97" s="216" t="s">
        <v>326</v>
      </c>
      <c r="I97" s="191" t="s">
        <v>439</v>
      </c>
      <c r="J97" s="192" t="s">
        <v>352</v>
      </c>
      <c r="K97" s="192" t="s">
        <v>353</v>
      </c>
      <c r="L97" s="208" t="s">
        <v>354</v>
      </c>
      <c r="M97" s="207">
        <v>31200</v>
      </c>
      <c r="N97" s="225">
        <v>1240554</v>
      </c>
      <c r="O97" s="150">
        <f t="shared" si="3"/>
        <v>9360</v>
      </c>
      <c r="P97" s="150">
        <f t="shared" si="4"/>
        <v>21840</v>
      </c>
      <c r="Q97" s="234">
        <f t="shared" si="5"/>
        <v>43086</v>
      </c>
    </row>
    <row r="98" spans="5:17">
      <c r="E98" s="150"/>
      <c r="F98" s="150"/>
      <c r="G98" s="150"/>
      <c r="H98" s="150"/>
      <c r="I98" s="150"/>
      <c r="J98" s="150"/>
      <c r="K98" s="150"/>
      <c r="L98" s="150"/>
      <c r="M98" s="150"/>
      <c r="N98" s="150"/>
      <c r="P98" s="150"/>
      <c r="Q98" s="235"/>
    </row>
    <row r="99" spans="5:17">
      <c r="E99" s="150"/>
      <c r="F99" s="150"/>
      <c r="G99" s="150"/>
      <c r="H99" s="150"/>
      <c r="I99" s="150"/>
      <c r="J99" s="150"/>
      <c r="K99" s="150"/>
      <c r="L99" s="232" t="s">
        <v>440</v>
      </c>
      <c r="M99" s="150">
        <f>SUM(M56:M97)</f>
        <v>676800</v>
      </c>
      <c r="N99" s="150"/>
      <c r="P99" s="150"/>
      <c r="Q99" s="235"/>
    </row>
  </sheetData>
  <mergeCells count="11">
    <mergeCell ref="A44:G44"/>
    <mergeCell ref="I44:M44"/>
    <mergeCell ref="N56:N63"/>
    <mergeCell ref="N66:N67"/>
    <mergeCell ref="N68:N73"/>
    <mergeCell ref="N75:N77"/>
    <mergeCell ref="N78:N80"/>
    <mergeCell ref="N84:N86"/>
    <mergeCell ref="N87:N91"/>
    <mergeCell ref="N92:N94"/>
    <mergeCell ref="N95:N96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"/>
  <sheetViews>
    <sheetView topLeftCell="A16" workbookViewId="0">
      <selection activeCell="D31" sqref="D31"/>
    </sheetView>
  </sheetViews>
  <sheetFormatPr defaultColWidth="9" defaultRowHeight="13.5"/>
  <cols>
    <col min="1" max="1" width="13.5" style="151" customWidth="1"/>
    <col min="2" max="2" width="21.5" style="151" customWidth="1"/>
    <col min="3" max="3" width="11.125" style="152" customWidth="1"/>
    <col min="4" max="4" width="11.625" style="151" customWidth="1"/>
    <col min="5" max="5" width="11.875" style="151" customWidth="1"/>
    <col min="6" max="6" width="13" style="153" customWidth="1"/>
    <col min="7" max="7" width="9.625" style="151" customWidth="1"/>
    <col min="8" max="8" width="8" style="151" customWidth="1"/>
    <col min="9" max="9" width="8.125" style="151" customWidth="1"/>
    <col min="10" max="10" width="18.375" style="151" hidden="1" customWidth="1"/>
    <col min="11" max="11" width="3.375" style="151" customWidth="1"/>
    <col min="12" max="12" width="15.625" style="151" customWidth="1"/>
    <col min="13" max="13" width="12.375" style="151" customWidth="1"/>
    <col min="14" max="14" width="10.25" style="151" customWidth="1"/>
    <col min="15" max="15" width="11.625" style="151" customWidth="1"/>
    <col min="16" max="16" width="4.75" style="150" customWidth="1"/>
    <col min="17" max="17" width="13.625" style="154" customWidth="1"/>
    <col min="18" max="18" width="13.875" style="154" customWidth="1"/>
    <col min="19" max="19" width="12.5" style="154" customWidth="1"/>
    <col min="20" max="16384" width="9" style="150"/>
  </cols>
  <sheetData>
    <row r="1" s="149" customFormat="1" ht="25.5" spans="1:14">
      <c r="A1" s="155" t="s">
        <v>441</v>
      </c>
      <c r="B1" s="155" t="s">
        <v>3</v>
      </c>
      <c r="C1" s="155" t="s">
        <v>234</v>
      </c>
      <c r="D1" s="155" t="s">
        <v>442</v>
      </c>
      <c r="E1" s="155" t="s">
        <v>443</v>
      </c>
      <c r="F1" s="155" t="s">
        <v>232</v>
      </c>
      <c r="G1" s="156" t="s">
        <v>444</v>
      </c>
      <c r="H1" s="157" t="s">
        <v>445</v>
      </c>
      <c r="I1" s="157" t="s">
        <v>446</v>
      </c>
      <c r="J1" s="157" t="s">
        <v>246</v>
      </c>
      <c r="L1" s="171" t="s">
        <v>244</v>
      </c>
      <c r="M1" s="156" t="s">
        <v>245</v>
      </c>
      <c r="N1" s="171" t="s">
        <v>246</v>
      </c>
    </row>
    <row r="2" s="150" customFormat="1" spans="1:14">
      <c r="A2" s="158" t="s">
        <v>251</v>
      </c>
      <c r="B2" s="158">
        <v>1927340</v>
      </c>
      <c r="C2" s="158" t="s">
        <v>447</v>
      </c>
      <c r="D2" s="158">
        <v>1</v>
      </c>
      <c r="E2" s="158">
        <v>2</v>
      </c>
      <c r="F2" s="159">
        <v>43104</v>
      </c>
      <c r="G2" s="160">
        <v>43106</v>
      </c>
      <c r="H2" s="161">
        <v>38000</v>
      </c>
      <c r="I2" s="161">
        <v>76000</v>
      </c>
      <c r="J2" s="158" t="s">
        <v>448</v>
      </c>
      <c r="L2" s="172">
        <v>368400</v>
      </c>
      <c r="M2" s="173">
        <f>+L2-I2</f>
        <v>292400</v>
      </c>
      <c r="N2" s="174" t="s">
        <v>449</v>
      </c>
    </row>
    <row r="3" s="150" customFormat="1" spans="1:14">
      <c r="A3" s="158" t="s">
        <v>251</v>
      </c>
      <c r="B3" s="158">
        <v>1927341</v>
      </c>
      <c r="C3" s="158" t="s">
        <v>450</v>
      </c>
      <c r="D3" s="158">
        <v>1</v>
      </c>
      <c r="E3" s="158">
        <v>2</v>
      </c>
      <c r="F3" s="159">
        <v>43106</v>
      </c>
      <c r="G3" s="160">
        <v>43108</v>
      </c>
      <c r="H3" s="161">
        <v>38000</v>
      </c>
      <c r="I3" s="161">
        <v>76000</v>
      </c>
      <c r="J3" s="158" t="s">
        <v>448</v>
      </c>
      <c r="L3" s="174"/>
      <c r="M3" s="173">
        <f t="shared" ref="M3:M17" si="0">+M2+L3-I3</f>
        <v>216400</v>
      </c>
      <c r="N3" s="174"/>
    </row>
    <row r="4" s="150" customFormat="1" spans="1:14">
      <c r="A4" s="158" t="s">
        <v>251</v>
      </c>
      <c r="B4" s="158">
        <v>1927342</v>
      </c>
      <c r="C4" s="158" t="s">
        <v>451</v>
      </c>
      <c r="D4" s="158">
        <v>1</v>
      </c>
      <c r="E4" s="158">
        <v>2</v>
      </c>
      <c r="F4" s="159">
        <v>43107</v>
      </c>
      <c r="G4" s="160">
        <v>43109</v>
      </c>
      <c r="H4" s="161">
        <v>38000</v>
      </c>
      <c r="I4" s="161">
        <v>76000</v>
      </c>
      <c r="J4" s="158" t="s">
        <v>448</v>
      </c>
      <c r="L4" s="174"/>
      <c r="M4" s="173">
        <f t="shared" si="0"/>
        <v>140400</v>
      </c>
      <c r="N4" s="174"/>
    </row>
    <row r="5" s="150" customFormat="1" spans="1:14">
      <c r="A5" s="158" t="s">
        <v>251</v>
      </c>
      <c r="B5" s="158">
        <v>1927343</v>
      </c>
      <c r="C5" s="158" t="s">
        <v>452</v>
      </c>
      <c r="D5" s="158">
        <v>1</v>
      </c>
      <c r="E5" s="158">
        <v>4</v>
      </c>
      <c r="F5" s="159">
        <v>43110</v>
      </c>
      <c r="G5" s="160">
        <v>43114</v>
      </c>
      <c r="H5" s="161">
        <v>20000</v>
      </c>
      <c r="I5" s="161">
        <v>80000</v>
      </c>
      <c r="J5" s="158" t="s">
        <v>453</v>
      </c>
      <c r="L5" s="174"/>
      <c r="M5" s="173">
        <f t="shared" si="0"/>
        <v>60400</v>
      </c>
      <c r="N5" s="174"/>
    </row>
    <row r="6" s="150" customFormat="1" spans="1:14">
      <c r="A6" s="158" t="s">
        <v>251</v>
      </c>
      <c r="B6" s="158">
        <v>1927344</v>
      </c>
      <c r="C6" s="158" t="s">
        <v>454</v>
      </c>
      <c r="D6" s="158">
        <v>1</v>
      </c>
      <c r="E6" s="158">
        <v>4</v>
      </c>
      <c r="F6" s="159">
        <v>43110</v>
      </c>
      <c r="G6" s="160">
        <v>43114</v>
      </c>
      <c r="H6" s="161">
        <v>20000</v>
      </c>
      <c r="I6" s="161">
        <v>80000</v>
      </c>
      <c r="J6" s="158" t="s">
        <v>453</v>
      </c>
      <c r="L6" s="172">
        <v>368400</v>
      </c>
      <c r="M6" s="173">
        <f t="shared" si="0"/>
        <v>348800</v>
      </c>
      <c r="N6" s="174" t="s">
        <v>455</v>
      </c>
    </row>
    <row r="7" s="150" customFormat="1" spans="1:14">
      <c r="A7" s="158" t="s">
        <v>251</v>
      </c>
      <c r="B7" s="158">
        <v>1927345</v>
      </c>
      <c r="C7" s="158" t="s">
        <v>456</v>
      </c>
      <c r="D7" s="158">
        <v>1</v>
      </c>
      <c r="E7" s="158">
        <v>2</v>
      </c>
      <c r="F7" s="159">
        <v>43114</v>
      </c>
      <c r="G7" s="160">
        <v>43116</v>
      </c>
      <c r="H7" s="161">
        <v>20000</v>
      </c>
      <c r="I7" s="161">
        <v>40000</v>
      </c>
      <c r="J7" s="158" t="s">
        <v>448</v>
      </c>
      <c r="L7" s="174"/>
      <c r="M7" s="173">
        <f t="shared" si="0"/>
        <v>308800</v>
      </c>
      <c r="N7" s="174"/>
    </row>
    <row r="8" s="150" customFormat="1" spans="1:14">
      <c r="A8" s="158" t="s">
        <v>251</v>
      </c>
      <c r="B8" s="158" t="s">
        <v>457</v>
      </c>
      <c r="C8" s="158" t="s">
        <v>458</v>
      </c>
      <c r="D8" s="158">
        <v>2</v>
      </c>
      <c r="E8" s="158">
        <v>4</v>
      </c>
      <c r="F8" s="159">
        <v>43120</v>
      </c>
      <c r="G8" s="160">
        <v>43124</v>
      </c>
      <c r="H8" s="161">
        <v>20000</v>
      </c>
      <c r="I8" s="161">
        <v>160000</v>
      </c>
      <c r="J8" s="158" t="s">
        <v>453</v>
      </c>
      <c r="L8" s="174"/>
      <c r="M8" s="173">
        <f t="shared" si="0"/>
        <v>148800</v>
      </c>
      <c r="N8" s="174"/>
    </row>
    <row r="9" s="150" customFormat="1" spans="1:14">
      <c r="A9" s="158" t="s">
        <v>251</v>
      </c>
      <c r="B9" s="158">
        <v>1927348</v>
      </c>
      <c r="C9" s="158" t="s">
        <v>459</v>
      </c>
      <c r="D9" s="158">
        <v>1</v>
      </c>
      <c r="E9" s="158">
        <v>4</v>
      </c>
      <c r="F9" s="159">
        <v>43120</v>
      </c>
      <c r="G9" s="160">
        <v>43124</v>
      </c>
      <c r="H9" s="161">
        <v>20000</v>
      </c>
      <c r="I9" s="173">
        <v>80000</v>
      </c>
      <c r="J9" s="158" t="s">
        <v>453</v>
      </c>
      <c r="L9" s="174"/>
      <c r="M9" s="173">
        <f t="shared" si="0"/>
        <v>68800</v>
      </c>
      <c r="N9" s="174"/>
    </row>
    <row r="10" s="150" customFormat="1" spans="1:14">
      <c r="A10" s="158" t="s">
        <v>251</v>
      </c>
      <c r="B10" s="158">
        <v>1927346</v>
      </c>
      <c r="C10" s="158" t="s">
        <v>460</v>
      </c>
      <c r="D10" s="158">
        <v>1</v>
      </c>
      <c r="E10" s="158">
        <v>4</v>
      </c>
      <c r="F10" s="159">
        <v>43120</v>
      </c>
      <c r="G10" s="160">
        <v>43124</v>
      </c>
      <c r="H10" s="161">
        <v>20000</v>
      </c>
      <c r="I10" s="161">
        <v>80000</v>
      </c>
      <c r="J10" s="158" t="s">
        <v>453</v>
      </c>
      <c r="L10" s="172">
        <v>491200</v>
      </c>
      <c r="M10" s="173">
        <f t="shared" si="0"/>
        <v>480000</v>
      </c>
      <c r="N10" s="174" t="s">
        <v>461</v>
      </c>
    </row>
    <row r="11" s="150" customFormat="1" spans="1:14">
      <c r="A11" s="158" t="s">
        <v>251</v>
      </c>
      <c r="B11" s="158">
        <v>1927349</v>
      </c>
      <c r="C11" s="158" t="s">
        <v>462</v>
      </c>
      <c r="D11" s="158">
        <v>1</v>
      </c>
      <c r="E11" s="158">
        <v>4</v>
      </c>
      <c r="F11" s="159">
        <v>43120</v>
      </c>
      <c r="G11" s="160">
        <v>43124</v>
      </c>
      <c r="H11" s="161">
        <v>20000</v>
      </c>
      <c r="I11" s="161">
        <v>80000</v>
      </c>
      <c r="J11" s="158" t="s">
        <v>453</v>
      </c>
      <c r="L11" s="174"/>
      <c r="M11" s="173">
        <f t="shared" si="0"/>
        <v>400000</v>
      </c>
      <c r="N11" s="174"/>
    </row>
    <row r="12" s="150" customFormat="1" spans="1:14">
      <c r="A12" s="158" t="s">
        <v>251</v>
      </c>
      <c r="B12" s="158">
        <v>1927350</v>
      </c>
      <c r="C12" s="158" t="s">
        <v>463</v>
      </c>
      <c r="D12" s="158">
        <v>1</v>
      </c>
      <c r="E12" s="158">
        <v>4</v>
      </c>
      <c r="F12" s="159">
        <v>43120</v>
      </c>
      <c r="G12" s="160">
        <v>43124</v>
      </c>
      <c r="H12" s="161">
        <v>20000</v>
      </c>
      <c r="I12" s="161">
        <v>80000</v>
      </c>
      <c r="J12" s="158" t="s">
        <v>453</v>
      </c>
      <c r="L12" s="174"/>
      <c r="M12" s="173">
        <f t="shared" si="0"/>
        <v>320000</v>
      </c>
      <c r="N12" s="174"/>
    </row>
    <row r="13" s="150" customFormat="1" spans="1:14">
      <c r="A13" s="158" t="s">
        <v>251</v>
      </c>
      <c r="B13" s="158">
        <v>1927352</v>
      </c>
      <c r="C13" s="158" t="s">
        <v>464</v>
      </c>
      <c r="D13" s="158">
        <v>1</v>
      </c>
      <c r="E13" s="158">
        <v>2</v>
      </c>
      <c r="F13" s="159">
        <v>46778</v>
      </c>
      <c r="G13" s="160">
        <v>43128</v>
      </c>
      <c r="H13" s="161">
        <v>20000</v>
      </c>
      <c r="I13" s="161">
        <v>40000</v>
      </c>
      <c r="J13" s="158" t="s">
        <v>448</v>
      </c>
      <c r="L13" s="174"/>
      <c r="M13" s="173">
        <f t="shared" si="0"/>
        <v>280000</v>
      </c>
      <c r="N13" s="174"/>
    </row>
    <row r="14" s="150" customFormat="1" spans="1:14">
      <c r="A14" s="158" t="s">
        <v>251</v>
      </c>
      <c r="B14" s="158">
        <v>1927353</v>
      </c>
      <c r="C14" s="158" t="s">
        <v>465</v>
      </c>
      <c r="D14" s="158">
        <v>1</v>
      </c>
      <c r="E14" s="158">
        <v>2</v>
      </c>
      <c r="F14" s="159">
        <v>46778</v>
      </c>
      <c r="G14" s="160">
        <v>43128</v>
      </c>
      <c r="H14" s="161">
        <v>20000</v>
      </c>
      <c r="I14" s="161">
        <v>40000</v>
      </c>
      <c r="J14" s="158" t="s">
        <v>448</v>
      </c>
      <c r="L14" s="174"/>
      <c r="M14" s="173">
        <f t="shared" si="0"/>
        <v>240000</v>
      </c>
      <c r="N14" s="174"/>
    </row>
    <row r="15" s="150" customFormat="1" spans="1:14">
      <c r="A15" s="158" t="s">
        <v>251</v>
      </c>
      <c r="B15" s="158">
        <v>1927354</v>
      </c>
      <c r="C15" s="158" t="s">
        <v>466</v>
      </c>
      <c r="D15" s="158">
        <v>1</v>
      </c>
      <c r="E15" s="158">
        <v>4</v>
      </c>
      <c r="F15" s="159">
        <v>46778</v>
      </c>
      <c r="G15" s="160">
        <v>43130</v>
      </c>
      <c r="H15" s="161">
        <v>20000</v>
      </c>
      <c r="I15" s="161">
        <v>80000</v>
      </c>
      <c r="J15" s="158" t="s">
        <v>453</v>
      </c>
      <c r="L15" s="174"/>
      <c r="M15" s="173">
        <f t="shared" si="0"/>
        <v>160000</v>
      </c>
      <c r="N15" s="174"/>
    </row>
    <row r="16" s="150" customFormat="1" spans="1:14">
      <c r="A16" s="158" t="s">
        <v>251</v>
      </c>
      <c r="B16" s="158">
        <v>1927355</v>
      </c>
      <c r="C16" s="158" t="s">
        <v>467</v>
      </c>
      <c r="D16" s="158">
        <v>1</v>
      </c>
      <c r="E16" s="158">
        <v>4</v>
      </c>
      <c r="F16" s="159">
        <v>43127</v>
      </c>
      <c r="G16" s="160">
        <v>43131</v>
      </c>
      <c r="H16" s="161">
        <v>20000</v>
      </c>
      <c r="I16" s="161">
        <v>80000</v>
      </c>
      <c r="J16" s="158" t="s">
        <v>453</v>
      </c>
      <c r="L16" s="174"/>
      <c r="M16" s="173">
        <f t="shared" si="0"/>
        <v>80000</v>
      </c>
      <c r="N16" s="174"/>
    </row>
    <row r="17" s="150" customFormat="1" spans="1:14">
      <c r="A17" s="158" t="s">
        <v>251</v>
      </c>
      <c r="B17" s="158">
        <v>1927356</v>
      </c>
      <c r="C17" s="158" t="s">
        <v>468</v>
      </c>
      <c r="D17" s="158">
        <v>1</v>
      </c>
      <c r="E17" s="158">
        <v>4</v>
      </c>
      <c r="F17" s="159">
        <v>43130</v>
      </c>
      <c r="G17" s="160">
        <v>43134</v>
      </c>
      <c r="H17" s="161">
        <v>20000</v>
      </c>
      <c r="I17" s="161">
        <v>80000</v>
      </c>
      <c r="J17" s="158" t="s">
        <v>453</v>
      </c>
      <c r="L17" s="174"/>
      <c r="M17" s="173">
        <f t="shared" si="0"/>
        <v>0</v>
      </c>
      <c r="N17" s="174"/>
    </row>
    <row r="18" customFormat="1" ht="14.25" spans="1:19">
      <c r="A18" s="151" t="s">
        <v>469</v>
      </c>
      <c r="B18" s="151"/>
      <c r="C18" s="152"/>
      <c r="D18" s="151"/>
      <c r="E18" s="151"/>
      <c r="F18" s="153"/>
      <c r="G18" s="151"/>
      <c r="H18" s="151"/>
      <c r="I18" s="175">
        <f>SUM(I2:I17)</f>
        <v>1228000</v>
      </c>
      <c r="J18" s="151"/>
      <c r="K18" s="151"/>
      <c r="L18" s="151"/>
      <c r="M18" s="151"/>
      <c r="N18" s="151"/>
      <c r="O18" s="151"/>
      <c r="P18" s="150"/>
      <c r="Q18" s="154"/>
      <c r="R18" s="154"/>
      <c r="S18" s="154"/>
    </row>
    <row r="19" s="150" customFormat="1" ht="14.25" spans="1:19">
      <c r="A19" s="151"/>
      <c r="B19" s="151"/>
      <c r="C19" s="152"/>
      <c r="D19" s="151"/>
      <c r="E19" s="151"/>
      <c r="F19" s="153"/>
      <c r="G19" s="151"/>
      <c r="H19" s="151"/>
      <c r="I19" s="151"/>
      <c r="J19" s="151"/>
      <c r="K19" s="151"/>
      <c r="L19" s="151"/>
      <c r="M19" s="151"/>
      <c r="N19" s="151"/>
      <c r="O19" s="151"/>
      <c r="Q19" s="154"/>
      <c r="R19" s="154"/>
      <c r="S19" s="154"/>
    </row>
    <row r="20" customFormat="1" spans="1:19">
      <c r="A20" s="151"/>
      <c r="B20" s="151"/>
      <c r="C20" s="152"/>
      <c r="D20" s="162" t="s">
        <v>330</v>
      </c>
      <c r="E20" s="151"/>
      <c r="F20" s="153"/>
      <c r="G20" s="151"/>
      <c r="H20" s="162"/>
      <c r="I20" s="151"/>
      <c r="J20" s="151"/>
      <c r="K20" s="151"/>
      <c r="L20" s="151"/>
      <c r="M20" s="151"/>
      <c r="N20" s="151"/>
      <c r="O20" s="151"/>
      <c r="P20" s="150"/>
      <c r="Q20" s="154"/>
      <c r="R20" s="177"/>
      <c r="S20" s="154"/>
    </row>
    <row r="21" customFormat="1" ht="14.25" spans="1:19">
      <c r="A21" s="151"/>
      <c r="B21" s="151"/>
      <c r="C21" s="152"/>
      <c r="D21" s="151"/>
      <c r="E21" s="163" t="s">
        <v>470</v>
      </c>
      <c r="F21" s="151" t="s">
        <v>471</v>
      </c>
      <c r="G21" s="151" t="s">
        <v>472</v>
      </c>
      <c r="H21" s="162"/>
      <c r="I21" s="151"/>
      <c r="J21" s="151"/>
      <c r="K21" s="151"/>
      <c r="L21" s="151"/>
      <c r="M21" s="151"/>
      <c r="N21" s="151"/>
      <c r="O21" s="151"/>
      <c r="P21" s="150"/>
      <c r="Q21" s="154"/>
      <c r="R21" s="154"/>
      <c r="S21" s="154"/>
    </row>
    <row r="22" customFormat="1" ht="14.25" spans="1:19">
      <c r="A22" s="151"/>
      <c r="B22" s="151"/>
      <c r="C22" s="152"/>
      <c r="D22" s="151"/>
      <c r="E22" s="164">
        <v>75965</v>
      </c>
      <c r="F22" s="165">
        <v>368400</v>
      </c>
      <c r="G22" s="166" t="s">
        <v>332</v>
      </c>
      <c r="H22" s="151"/>
      <c r="I22" s="151"/>
      <c r="J22" s="151"/>
      <c r="K22" s="151"/>
      <c r="L22" s="151"/>
      <c r="M22" s="151"/>
      <c r="N22" s="151"/>
      <c r="O22" s="151"/>
      <c r="P22" s="150"/>
      <c r="Q22" s="154"/>
      <c r="R22" s="154"/>
      <c r="S22" s="154"/>
    </row>
    <row r="23" customFormat="1" ht="14.25" spans="1:19">
      <c r="A23" s="151"/>
      <c r="B23" s="151"/>
      <c r="C23" s="152"/>
      <c r="D23" s="151"/>
      <c r="E23" s="164">
        <v>43105</v>
      </c>
      <c r="F23" s="165">
        <v>368400</v>
      </c>
      <c r="G23" s="166" t="s">
        <v>332</v>
      </c>
      <c r="H23" s="151"/>
      <c r="I23" s="151"/>
      <c r="J23" s="151"/>
      <c r="K23" s="151"/>
      <c r="L23" s="151"/>
      <c r="M23" s="151"/>
      <c r="N23" s="151"/>
      <c r="O23" s="151"/>
      <c r="P23" s="150"/>
      <c r="Q23" s="154"/>
      <c r="R23" s="154"/>
      <c r="S23" s="154"/>
    </row>
    <row r="24" customFormat="1" spans="1:19">
      <c r="A24" s="151"/>
      <c r="B24" s="151"/>
      <c r="C24" s="152"/>
      <c r="D24" s="151"/>
      <c r="E24" s="167">
        <v>43112</v>
      </c>
      <c r="F24" s="165">
        <v>491200</v>
      </c>
      <c r="G24" s="166" t="s">
        <v>332</v>
      </c>
      <c r="H24" s="151"/>
      <c r="I24" s="151"/>
      <c r="J24" s="151"/>
      <c r="K24" s="151"/>
      <c r="L24" s="151"/>
      <c r="M24" s="151"/>
      <c r="N24" s="151"/>
      <c r="O24" s="151"/>
      <c r="P24" s="150"/>
      <c r="Q24" s="154"/>
      <c r="R24" s="154"/>
      <c r="S24" s="154"/>
    </row>
    <row r="25" customFormat="1" ht="14.25" spans="1:19">
      <c r="A25" s="151"/>
      <c r="B25" s="168" t="s">
        <v>473</v>
      </c>
      <c r="C25" s="152"/>
      <c r="D25" s="151"/>
      <c r="E25" s="154" t="s">
        <v>474</v>
      </c>
      <c r="F25" s="169">
        <v>1228000</v>
      </c>
      <c r="G25" s="151"/>
      <c r="H25" s="170" t="s">
        <v>475</v>
      </c>
      <c r="I25" s="151"/>
      <c r="J25" s="151"/>
      <c r="K25" s="151"/>
      <c r="L25" s="151"/>
      <c r="M25" s="151"/>
      <c r="N25" s="151"/>
      <c r="O25" s="151"/>
      <c r="P25" s="150"/>
      <c r="Q25" s="154"/>
      <c r="R25" s="154"/>
      <c r="S25" s="154"/>
    </row>
    <row r="26" s="150" customFormat="1" spans="1:19">
      <c r="A26" s="151"/>
      <c r="B26" s="151"/>
      <c r="C26" s="152"/>
      <c r="D26" s="151"/>
      <c r="E26" s="151"/>
      <c r="F26" s="153"/>
      <c r="G26" s="151"/>
      <c r="H26" s="151"/>
      <c r="I26" s="151"/>
      <c r="J26" s="151"/>
      <c r="K26" s="151"/>
      <c r="L26" s="151"/>
      <c r="M26" s="151"/>
      <c r="N26" s="151"/>
      <c r="O26" s="176"/>
      <c r="Q26" s="177"/>
      <c r="R26" s="177"/>
      <c r="S26" s="177"/>
    </row>
    <row r="27" s="150" customFormat="1" spans="1:19">
      <c r="A27" s="151"/>
      <c r="B27" s="151"/>
      <c r="C27" s="152"/>
      <c r="D27" s="151"/>
      <c r="E27" s="151"/>
      <c r="F27" s="153"/>
      <c r="G27" s="151"/>
      <c r="H27" s="151"/>
      <c r="I27" s="151"/>
      <c r="J27" s="151"/>
      <c r="K27" s="151"/>
      <c r="L27" s="151"/>
      <c r="M27" s="151"/>
      <c r="N27" s="151"/>
      <c r="O27" s="176"/>
      <c r="Q27" s="177"/>
      <c r="R27" s="177"/>
      <c r="S27" s="177"/>
    </row>
  </sheetData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5"/>
  <sheetViews>
    <sheetView topLeftCell="A22" workbookViewId="0">
      <selection activeCell="D96" sqref="D96"/>
    </sheetView>
  </sheetViews>
  <sheetFormatPr defaultColWidth="9.125" defaultRowHeight="14.25"/>
  <cols>
    <col min="1" max="1" width="12" style="1" customWidth="1"/>
    <col min="2" max="2" width="13.125" style="6" customWidth="1"/>
    <col min="3" max="3" width="20.625" style="6" customWidth="1"/>
    <col min="4" max="4" width="15.875" style="6" customWidth="1"/>
    <col min="5" max="5" width="13.875" style="6" customWidth="1"/>
    <col min="6" max="6" width="7.75" style="6" customWidth="1"/>
    <col min="7" max="7" width="14.75" style="7" customWidth="1"/>
    <col min="8" max="8" width="15.25" style="7" customWidth="1"/>
    <col min="9" max="9" width="14.125" style="8" customWidth="1"/>
    <col min="10" max="10" width="15.25" style="1" customWidth="1"/>
    <col min="11" max="16384" width="9.125" style="1"/>
  </cols>
  <sheetData>
    <row r="1" s="1" customFormat="1" ht="16.5" customHeight="1" spans="2:10">
      <c r="B1" s="96"/>
      <c r="C1" s="6"/>
      <c r="D1" s="6"/>
      <c r="E1" s="6"/>
      <c r="F1" s="6"/>
      <c r="G1" s="6"/>
      <c r="H1" s="7"/>
      <c r="I1" s="7"/>
      <c r="J1" s="8"/>
    </row>
    <row r="2" s="1" customFormat="1" ht="22.5" customHeight="1" spans="1:10">
      <c r="A2" s="9" t="s">
        <v>476</v>
      </c>
      <c r="B2" s="96"/>
      <c r="C2" s="9"/>
      <c r="D2" s="9"/>
      <c r="E2" s="9"/>
      <c r="F2" s="9"/>
      <c r="G2" s="9"/>
      <c r="H2" s="9"/>
      <c r="I2" s="9"/>
      <c r="J2" s="9"/>
    </row>
    <row r="3" s="1" customFormat="1" ht="16.5" customHeight="1" spans="1:10">
      <c r="A3" s="6"/>
      <c r="B3" s="96"/>
      <c r="C3" s="6"/>
      <c r="D3" s="6"/>
      <c r="E3" s="6"/>
      <c r="F3" s="6"/>
      <c r="G3" s="6"/>
      <c r="H3" s="6"/>
      <c r="I3" s="6"/>
      <c r="J3" s="21" t="s">
        <v>477</v>
      </c>
    </row>
    <row r="4" s="2" customFormat="1" ht="30" spans="1:10">
      <c r="A4" s="10" t="s">
        <v>2</v>
      </c>
      <c r="B4" s="124" t="s">
        <v>478</v>
      </c>
      <c r="C4" s="10" t="s">
        <v>3</v>
      </c>
      <c r="D4" s="10" t="s">
        <v>5</v>
      </c>
      <c r="E4" s="10" t="s">
        <v>6</v>
      </c>
      <c r="F4" s="10" t="s">
        <v>7</v>
      </c>
      <c r="G4" s="10" t="s">
        <v>8</v>
      </c>
      <c r="H4" s="22" t="s">
        <v>9</v>
      </c>
      <c r="I4" s="22" t="s">
        <v>10</v>
      </c>
      <c r="J4" s="60" t="s">
        <v>11</v>
      </c>
    </row>
    <row r="5" s="2" customFormat="1" customHeight="1" spans="1:10">
      <c r="A5" s="30" t="s">
        <v>479</v>
      </c>
      <c r="B5" s="125"/>
      <c r="C5" s="126" t="s">
        <v>480</v>
      </c>
      <c r="D5" s="127"/>
      <c r="E5" s="127"/>
      <c r="F5" s="128"/>
      <c r="G5" s="129"/>
      <c r="H5" s="130">
        <v>748125</v>
      </c>
      <c r="I5" s="141"/>
      <c r="J5" s="142">
        <f t="shared" ref="J5:J68" si="0">+H5+I5</f>
        <v>748125</v>
      </c>
    </row>
    <row r="6" s="3" customFormat="1" spans="1:10">
      <c r="A6" s="72" t="s">
        <v>481</v>
      </c>
      <c r="B6" s="125">
        <v>1299439</v>
      </c>
      <c r="C6" s="131">
        <v>2184844</v>
      </c>
      <c r="D6" s="330" t="s">
        <v>482</v>
      </c>
      <c r="E6" s="133">
        <v>43221</v>
      </c>
      <c r="F6" s="133">
        <v>43222</v>
      </c>
      <c r="G6" s="15">
        <v>1</v>
      </c>
      <c r="H6" s="134"/>
      <c r="I6" s="134">
        <v>-36100</v>
      </c>
      <c r="J6" s="142">
        <f t="shared" si="0"/>
        <v>-36100</v>
      </c>
    </row>
    <row r="7" s="3" customFormat="1" spans="1:10">
      <c r="A7" s="72" t="s">
        <v>481</v>
      </c>
      <c r="B7" s="125">
        <v>1299563</v>
      </c>
      <c r="C7" s="135">
        <v>2187891</v>
      </c>
      <c r="D7" s="325" t="s">
        <v>483</v>
      </c>
      <c r="E7" s="133">
        <v>43221</v>
      </c>
      <c r="F7" s="133">
        <v>43222</v>
      </c>
      <c r="G7" s="16">
        <v>1</v>
      </c>
      <c r="H7" s="25"/>
      <c r="I7" s="25">
        <v>-18050</v>
      </c>
      <c r="J7" s="142">
        <f t="shared" si="0"/>
        <v>-18050</v>
      </c>
    </row>
    <row r="8" s="3" customFormat="1" spans="1:10">
      <c r="A8" s="72" t="s">
        <v>481</v>
      </c>
      <c r="B8" s="125">
        <v>1292007</v>
      </c>
      <c r="C8" s="135">
        <v>2150594</v>
      </c>
      <c r="D8" s="326" t="s">
        <v>484</v>
      </c>
      <c r="E8" s="133">
        <v>43221</v>
      </c>
      <c r="F8" s="133">
        <v>43222</v>
      </c>
      <c r="G8" s="16">
        <v>1</v>
      </c>
      <c r="H8" s="25"/>
      <c r="I8" s="25">
        <v>-16625</v>
      </c>
      <c r="J8" s="142">
        <f t="shared" si="0"/>
        <v>-16625</v>
      </c>
    </row>
    <row r="9" s="3" customFormat="1" spans="1:10">
      <c r="A9" s="72" t="s">
        <v>481</v>
      </c>
      <c r="B9" s="125">
        <v>1298033</v>
      </c>
      <c r="C9" s="135">
        <v>2183843</v>
      </c>
      <c r="D9" s="325" t="s">
        <v>485</v>
      </c>
      <c r="E9" s="11">
        <v>43224</v>
      </c>
      <c r="F9" s="11">
        <v>43227</v>
      </c>
      <c r="G9" s="16">
        <v>3</v>
      </c>
      <c r="H9" s="25"/>
      <c r="I9" s="25">
        <v>-49875</v>
      </c>
      <c r="J9" s="142">
        <f t="shared" si="0"/>
        <v>-49875</v>
      </c>
    </row>
    <row r="10" s="3" customFormat="1" spans="1:10">
      <c r="A10" s="72" t="s">
        <v>481</v>
      </c>
      <c r="B10" s="125">
        <v>1291496</v>
      </c>
      <c r="C10" s="135">
        <v>2145843</v>
      </c>
      <c r="D10" s="326" t="s">
        <v>486</v>
      </c>
      <c r="E10" s="11">
        <v>43224</v>
      </c>
      <c r="F10" s="11">
        <v>43227</v>
      </c>
      <c r="G10" s="16">
        <v>3</v>
      </c>
      <c r="H10" s="25"/>
      <c r="I10" s="25">
        <v>-49875</v>
      </c>
      <c r="J10" s="142">
        <f t="shared" si="0"/>
        <v>-49875</v>
      </c>
    </row>
    <row r="11" s="3" customFormat="1" spans="1:10">
      <c r="A11" s="72" t="s">
        <v>481</v>
      </c>
      <c r="B11" s="125">
        <v>1296133</v>
      </c>
      <c r="C11" s="135">
        <v>2176111</v>
      </c>
      <c r="D11" s="325" t="s">
        <v>487</v>
      </c>
      <c r="E11" s="11">
        <v>43225</v>
      </c>
      <c r="F11" s="11">
        <v>43227</v>
      </c>
      <c r="G11" s="16">
        <v>2</v>
      </c>
      <c r="H11" s="25"/>
      <c r="I11" s="25">
        <v>-33250</v>
      </c>
      <c r="J11" s="142">
        <f t="shared" si="0"/>
        <v>-33250</v>
      </c>
    </row>
    <row r="12" s="3" customFormat="1" spans="1:10">
      <c r="A12" s="72" t="s">
        <v>481</v>
      </c>
      <c r="B12" s="125">
        <v>1298585</v>
      </c>
      <c r="C12" s="135">
        <v>2186107</v>
      </c>
      <c r="D12" s="326" t="s">
        <v>488</v>
      </c>
      <c r="E12" s="11">
        <v>43226</v>
      </c>
      <c r="F12" s="11">
        <v>43228</v>
      </c>
      <c r="G12" s="16">
        <v>2</v>
      </c>
      <c r="H12" s="25"/>
      <c r="I12" s="25">
        <v>-52250</v>
      </c>
      <c r="J12" s="142">
        <f t="shared" si="0"/>
        <v>-52250</v>
      </c>
    </row>
    <row r="13" s="3" customFormat="1" spans="1:10">
      <c r="A13" s="72" t="s">
        <v>481</v>
      </c>
      <c r="B13" s="125">
        <v>1297178</v>
      </c>
      <c r="C13" s="135">
        <v>2180350</v>
      </c>
      <c r="D13" s="325" t="s">
        <v>489</v>
      </c>
      <c r="E13" s="11">
        <v>43226</v>
      </c>
      <c r="F13" s="11">
        <v>43227</v>
      </c>
      <c r="G13" s="16">
        <v>1</v>
      </c>
      <c r="H13" s="25"/>
      <c r="I13" s="25">
        <v>-16625</v>
      </c>
      <c r="J13" s="142">
        <f t="shared" si="0"/>
        <v>-16625</v>
      </c>
    </row>
    <row r="14" s="3" customFormat="1" spans="1:10">
      <c r="A14" s="72" t="s">
        <v>481</v>
      </c>
      <c r="B14" s="125">
        <v>1292599</v>
      </c>
      <c r="C14" s="135">
        <v>2154593</v>
      </c>
      <c r="D14" s="326" t="s">
        <v>490</v>
      </c>
      <c r="E14" s="11">
        <v>43226</v>
      </c>
      <c r="F14" s="11">
        <v>43227</v>
      </c>
      <c r="G14" s="16">
        <v>1</v>
      </c>
      <c r="H14" s="25"/>
      <c r="I14" s="25">
        <v>-16625</v>
      </c>
      <c r="J14" s="142">
        <f t="shared" si="0"/>
        <v>-16625</v>
      </c>
    </row>
    <row r="15" s="3" customFormat="1" spans="1:10">
      <c r="A15" s="72" t="s">
        <v>481</v>
      </c>
      <c r="B15" s="125">
        <v>1298585</v>
      </c>
      <c r="C15" s="135">
        <v>2186106</v>
      </c>
      <c r="D15" s="325" t="s">
        <v>491</v>
      </c>
      <c r="E15" s="11">
        <v>43226</v>
      </c>
      <c r="F15" s="11">
        <v>43228</v>
      </c>
      <c r="G15" s="16">
        <v>2</v>
      </c>
      <c r="H15" s="25"/>
      <c r="I15" s="25">
        <v>-52250</v>
      </c>
      <c r="J15" s="142">
        <f t="shared" si="0"/>
        <v>-52250</v>
      </c>
    </row>
    <row r="16" s="3" customFormat="1" spans="1:10">
      <c r="A16" s="72" t="s">
        <v>481</v>
      </c>
      <c r="B16" s="125">
        <v>1298571</v>
      </c>
      <c r="C16" s="135">
        <v>2186113</v>
      </c>
      <c r="D16" s="326" t="s">
        <v>492</v>
      </c>
      <c r="E16" s="11">
        <v>43226</v>
      </c>
      <c r="F16" s="11">
        <v>43228</v>
      </c>
      <c r="G16" s="16">
        <v>2</v>
      </c>
      <c r="H16" s="25"/>
      <c r="I16" s="25">
        <v>-36100</v>
      </c>
      <c r="J16" s="142">
        <f t="shared" si="0"/>
        <v>-36100</v>
      </c>
    </row>
    <row r="17" s="3" customFormat="1" spans="1:10">
      <c r="A17" s="72" t="s">
        <v>481</v>
      </c>
      <c r="B17" s="125">
        <v>1293796</v>
      </c>
      <c r="C17" s="135">
        <v>2162357</v>
      </c>
      <c r="D17" s="325" t="s">
        <v>493</v>
      </c>
      <c r="E17" s="11">
        <v>43227</v>
      </c>
      <c r="F17" s="11">
        <v>43232</v>
      </c>
      <c r="G17" s="16">
        <v>5</v>
      </c>
      <c r="H17" s="25"/>
      <c r="I17" s="25">
        <v>-180500</v>
      </c>
      <c r="J17" s="142">
        <f t="shared" si="0"/>
        <v>-180500</v>
      </c>
    </row>
    <row r="18" s="3" customFormat="1" spans="1:10">
      <c r="A18" s="72" t="s">
        <v>481</v>
      </c>
      <c r="B18" s="125">
        <v>1292849</v>
      </c>
      <c r="C18" s="135">
        <v>2157343</v>
      </c>
      <c r="D18" s="326" t="s">
        <v>494</v>
      </c>
      <c r="E18" s="32">
        <v>43228</v>
      </c>
      <c r="F18" s="32">
        <v>43229</v>
      </c>
      <c r="G18" s="136">
        <v>1</v>
      </c>
      <c r="H18" s="25"/>
      <c r="I18" s="25">
        <v>-16625</v>
      </c>
      <c r="J18" s="142">
        <f t="shared" si="0"/>
        <v>-16625</v>
      </c>
    </row>
    <row r="19" s="3" customFormat="1" spans="1:10">
      <c r="A19" s="72" t="s">
        <v>481</v>
      </c>
      <c r="B19" s="125">
        <v>1293028</v>
      </c>
      <c r="C19" s="135">
        <v>2158593</v>
      </c>
      <c r="D19" s="326" t="s">
        <v>495</v>
      </c>
      <c r="E19" s="32">
        <v>43228</v>
      </c>
      <c r="F19" s="32">
        <v>43230</v>
      </c>
      <c r="G19" s="136">
        <v>2</v>
      </c>
      <c r="H19" s="25"/>
      <c r="I19" s="25">
        <v>-33250</v>
      </c>
      <c r="J19" s="142">
        <f t="shared" si="0"/>
        <v>-33250</v>
      </c>
    </row>
    <row r="20" s="3" customFormat="1" spans="1:10">
      <c r="A20" s="72" t="s">
        <v>481</v>
      </c>
      <c r="B20" s="125">
        <v>1298841</v>
      </c>
      <c r="C20" s="137">
        <v>2186368</v>
      </c>
      <c r="D20" s="326" t="s">
        <v>496</v>
      </c>
      <c r="E20" s="32">
        <v>43230</v>
      </c>
      <c r="F20" s="32">
        <v>43233</v>
      </c>
      <c r="G20" s="136">
        <v>3</v>
      </c>
      <c r="H20" s="25"/>
      <c r="I20" s="25">
        <v>-127200</v>
      </c>
      <c r="J20" s="142">
        <f t="shared" si="0"/>
        <v>-127200</v>
      </c>
    </row>
    <row r="21" s="3" customFormat="1" spans="1:10">
      <c r="A21" s="72" t="s">
        <v>481</v>
      </c>
      <c r="B21" s="125"/>
      <c r="C21" s="138" t="s">
        <v>497</v>
      </c>
      <c r="D21" s="139"/>
      <c r="E21" s="139"/>
      <c r="F21" s="140"/>
      <c r="G21" s="136"/>
      <c r="H21" s="25">
        <v>1745625</v>
      </c>
      <c r="I21" s="25"/>
      <c r="J21" s="142">
        <f t="shared" si="0"/>
        <v>1745625</v>
      </c>
    </row>
    <row r="22" s="3" customFormat="1" spans="1:10">
      <c r="A22" s="72" t="s">
        <v>498</v>
      </c>
      <c r="B22" s="125">
        <v>1301542</v>
      </c>
      <c r="C22" s="135">
        <v>2194346</v>
      </c>
      <c r="D22" s="326" t="s">
        <v>499</v>
      </c>
      <c r="E22" s="32">
        <v>43221</v>
      </c>
      <c r="F22" s="32">
        <v>43222</v>
      </c>
      <c r="G22" s="136">
        <v>1</v>
      </c>
      <c r="H22" s="25"/>
      <c r="I22" s="25">
        <v>-18050</v>
      </c>
      <c r="J22" s="142">
        <f t="shared" si="0"/>
        <v>-18050</v>
      </c>
    </row>
    <row r="23" s="3" customFormat="1" spans="1:10">
      <c r="A23" s="72" t="s">
        <v>498</v>
      </c>
      <c r="B23" s="125">
        <v>1301542</v>
      </c>
      <c r="C23" s="59">
        <v>2194345</v>
      </c>
      <c r="D23" s="325" t="s">
        <v>500</v>
      </c>
      <c r="E23" s="32">
        <v>43221</v>
      </c>
      <c r="F23" s="32">
        <v>43222</v>
      </c>
      <c r="G23" s="136">
        <v>1</v>
      </c>
      <c r="H23" s="25"/>
      <c r="I23" s="25">
        <v>-18050</v>
      </c>
      <c r="J23" s="142">
        <f t="shared" si="0"/>
        <v>-18050</v>
      </c>
    </row>
    <row r="24" s="3" customFormat="1" spans="1:10">
      <c r="A24" s="72" t="s">
        <v>498</v>
      </c>
      <c r="B24" s="125">
        <v>1300457</v>
      </c>
      <c r="C24" s="135">
        <v>2190131</v>
      </c>
      <c r="D24" s="326" t="s">
        <v>501</v>
      </c>
      <c r="E24" s="32">
        <v>43224</v>
      </c>
      <c r="F24" s="32">
        <v>43226</v>
      </c>
      <c r="G24" s="136">
        <v>2</v>
      </c>
      <c r="H24" s="25"/>
      <c r="I24" s="25">
        <v>-36100</v>
      </c>
      <c r="J24" s="142">
        <f t="shared" si="0"/>
        <v>-36100</v>
      </c>
    </row>
    <row r="25" s="3" customFormat="1" spans="1:10">
      <c r="A25" s="72" t="s">
        <v>502</v>
      </c>
      <c r="B25" s="125">
        <v>1301684</v>
      </c>
      <c r="C25" s="135">
        <v>2194594</v>
      </c>
      <c r="D25" s="326" t="s">
        <v>503</v>
      </c>
      <c r="E25" s="32">
        <v>43221</v>
      </c>
      <c r="F25" s="32">
        <v>43222</v>
      </c>
      <c r="G25" s="136">
        <v>1</v>
      </c>
      <c r="H25" s="25"/>
      <c r="I25" s="25">
        <v>-18050</v>
      </c>
      <c r="J25" s="142">
        <f t="shared" si="0"/>
        <v>-18050</v>
      </c>
    </row>
    <row r="26" s="3" customFormat="1" spans="1:10">
      <c r="A26" s="11" t="s">
        <v>504</v>
      </c>
      <c r="B26" s="125">
        <v>1302462</v>
      </c>
      <c r="C26" s="59">
        <v>2198120</v>
      </c>
      <c r="D26" s="325" t="s">
        <v>505</v>
      </c>
      <c r="E26" s="11">
        <v>43227</v>
      </c>
      <c r="F26" s="11">
        <v>43228</v>
      </c>
      <c r="G26" s="16">
        <v>1</v>
      </c>
      <c r="H26" s="25"/>
      <c r="I26" s="25">
        <v>-18050</v>
      </c>
      <c r="J26" s="142">
        <f t="shared" si="0"/>
        <v>-18050</v>
      </c>
    </row>
    <row r="27" s="4" customFormat="1" spans="1:10">
      <c r="A27" s="11" t="s">
        <v>504</v>
      </c>
      <c r="B27" s="125">
        <v>1302545</v>
      </c>
      <c r="C27" s="135">
        <v>2198132</v>
      </c>
      <c r="D27" s="326" t="s">
        <v>506</v>
      </c>
      <c r="E27" s="32">
        <v>43227</v>
      </c>
      <c r="F27" s="32">
        <v>43230</v>
      </c>
      <c r="G27" s="136">
        <v>3</v>
      </c>
      <c r="H27" s="25"/>
      <c r="I27" s="25">
        <v>-53574</v>
      </c>
      <c r="J27" s="142">
        <f t="shared" si="0"/>
        <v>-53574</v>
      </c>
    </row>
    <row r="28" s="3" customFormat="1" spans="1:10">
      <c r="A28" s="11" t="s">
        <v>504</v>
      </c>
      <c r="B28" s="125">
        <v>1301787</v>
      </c>
      <c r="C28" s="59">
        <v>2195117</v>
      </c>
      <c r="D28" s="325" t="s">
        <v>507</v>
      </c>
      <c r="E28" s="11">
        <v>43227</v>
      </c>
      <c r="F28" s="11">
        <v>43228</v>
      </c>
      <c r="G28" s="16">
        <v>1</v>
      </c>
      <c r="H28" s="25"/>
      <c r="I28" s="25">
        <v>-18050</v>
      </c>
      <c r="J28" s="142">
        <f t="shared" si="0"/>
        <v>-18050</v>
      </c>
    </row>
    <row r="29" s="4" customFormat="1" spans="1:10">
      <c r="A29" s="11" t="s">
        <v>504</v>
      </c>
      <c r="B29" s="125">
        <v>1302958</v>
      </c>
      <c r="C29" s="59">
        <v>2200343</v>
      </c>
      <c r="D29" s="325" t="s">
        <v>508</v>
      </c>
      <c r="E29" s="11">
        <v>43228</v>
      </c>
      <c r="F29" s="11">
        <v>43232</v>
      </c>
      <c r="G29" s="16">
        <v>4</v>
      </c>
      <c r="H29" s="25"/>
      <c r="I29" s="25">
        <v>-68000</v>
      </c>
      <c r="J29" s="142">
        <f t="shared" si="0"/>
        <v>-68000</v>
      </c>
    </row>
    <row r="30" s="4" customFormat="1" spans="1:10">
      <c r="A30" s="11" t="s">
        <v>504</v>
      </c>
      <c r="B30" s="125">
        <v>1302806</v>
      </c>
      <c r="C30" s="59">
        <v>2199856</v>
      </c>
      <c r="D30" s="325" t="s">
        <v>509</v>
      </c>
      <c r="E30" s="11">
        <v>43228</v>
      </c>
      <c r="F30" s="11">
        <v>43229</v>
      </c>
      <c r="G30" s="16">
        <v>1</v>
      </c>
      <c r="H30" s="25"/>
      <c r="I30" s="25">
        <v>-18050</v>
      </c>
      <c r="J30" s="142">
        <f t="shared" si="0"/>
        <v>-18050</v>
      </c>
    </row>
    <row r="31" s="3" customFormat="1" spans="1:10">
      <c r="A31" s="11" t="s">
        <v>504</v>
      </c>
      <c r="B31" s="125">
        <v>1303067</v>
      </c>
      <c r="C31" s="59">
        <v>2200346</v>
      </c>
      <c r="D31" s="325" t="s">
        <v>510</v>
      </c>
      <c r="E31" s="11">
        <v>43231</v>
      </c>
      <c r="F31" s="11">
        <v>43233</v>
      </c>
      <c r="G31" s="16">
        <v>2</v>
      </c>
      <c r="H31" s="25"/>
      <c r="I31" s="25">
        <v>-36100</v>
      </c>
      <c r="J31" s="142">
        <f t="shared" si="0"/>
        <v>-36100</v>
      </c>
    </row>
    <row r="32" s="4" customFormat="1" spans="1:10">
      <c r="A32" s="11" t="s">
        <v>504</v>
      </c>
      <c r="B32" s="125">
        <v>1298827</v>
      </c>
      <c r="C32" s="135">
        <v>2186603</v>
      </c>
      <c r="D32" s="326" t="s">
        <v>511</v>
      </c>
      <c r="E32" s="32">
        <v>43231</v>
      </c>
      <c r="F32" s="32">
        <v>43234</v>
      </c>
      <c r="G32" s="136">
        <v>3</v>
      </c>
      <c r="H32" s="25"/>
      <c r="I32" s="25">
        <v>-54150</v>
      </c>
      <c r="J32" s="142">
        <f t="shared" si="0"/>
        <v>-54150</v>
      </c>
    </row>
    <row r="33" s="3" customFormat="1" spans="1:10">
      <c r="A33" s="11" t="s">
        <v>504</v>
      </c>
      <c r="B33" s="125">
        <v>1297310</v>
      </c>
      <c r="C33" s="59">
        <v>2180594</v>
      </c>
      <c r="D33" s="325" t="s">
        <v>512</v>
      </c>
      <c r="E33" s="11">
        <v>43232</v>
      </c>
      <c r="F33" s="11">
        <v>43233</v>
      </c>
      <c r="G33" s="16">
        <v>1</v>
      </c>
      <c r="H33" s="25"/>
      <c r="I33" s="25">
        <v>-26125</v>
      </c>
      <c r="J33" s="142">
        <f t="shared" si="0"/>
        <v>-26125</v>
      </c>
    </row>
    <row r="34" s="4" customFormat="1" spans="1:10">
      <c r="A34" s="11" t="s">
        <v>504</v>
      </c>
      <c r="B34" s="125">
        <v>1300211</v>
      </c>
      <c r="C34" s="59">
        <v>2190120</v>
      </c>
      <c r="D34" s="325" t="s">
        <v>513</v>
      </c>
      <c r="E34" s="11">
        <v>43232</v>
      </c>
      <c r="F34" s="11">
        <v>43234</v>
      </c>
      <c r="G34" s="16">
        <v>2</v>
      </c>
      <c r="H34" s="25"/>
      <c r="I34" s="25">
        <v>-52250</v>
      </c>
      <c r="J34" s="142">
        <f t="shared" si="0"/>
        <v>-52250</v>
      </c>
    </row>
    <row r="35" s="4" customFormat="1" spans="1:10">
      <c r="A35" s="11" t="s">
        <v>504</v>
      </c>
      <c r="B35" s="125">
        <v>1299719</v>
      </c>
      <c r="C35" s="12">
        <v>2188603</v>
      </c>
      <c r="D35" s="325" t="s">
        <v>514</v>
      </c>
      <c r="E35" s="11">
        <v>43238</v>
      </c>
      <c r="F35" s="11">
        <v>43239</v>
      </c>
      <c r="G35" s="16">
        <v>1</v>
      </c>
      <c r="H35" s="25"/>
      <c r="I35" s="25">
        <v>-26125</v>
      </c>
      <c r="J35" s="142">
        <f t="shared" si="0"/>
        <v>-26125</v>
      </c>
    </row>
    <row r="36" s="3" customFormat="1" spans="1:10">
      <c r="A36" s="11" t="s">
        <v>504</v>
      </c>
      <c r="B36" s="125">
        <v>1302973</v>
      </c>
      <c r="C36" s="59">
        <v>2200344</v>
      </c>
      <c r="D36" s="325" t="s">
        <v>515</v>
      </c>
      <c r="E36" s="11">
        <v>43238</v>
      </c>
      <c r="F36" s="11">
        <v>43241</v>
      </c>
      <c r="G36" s="16">
        <v>3</v>
      </c>
      <c r="H36" s="25"/>
      <c r="I36" s="25">
        <v>-72675</v>
      </c>
      <c r="J36" s="142">
        <f t="shared" si="0"/>
        <v>-72675</v>
      </c>
    </row>
    <row r="37" s="4" customFormat="1" spans="1:10">
      <c r="A37" s="11" t="s">
        <v>504</v>
      </c>
      <c r="B37" s="125">
        <v>1303138</v>
      </c>
      <c r="C37" s="135">
        <v>2200856</v>
      </c>
      <c r="D37" s="326" t="s">
        <v>516</v>
      </c>
      <c r="E37" s="32">
        <v>43239</v>
      </c>
      <c r="F37" s="32">
        <v>43241</v>
      </c>
      <c r="G37" s="136">
        <v>2</v>
      </c>
      <c r="H37" s="25"/>
      <c r="I37" s="25">
        <v>-48450</v>
      </c>
      <c r="J37" s="142">
        <f t="shared" si="0"/>
        <v>-48450</v>
      </c>
    </row>
    <row r="38" s="3" customFormat="1" spans="1:10">
      <c r="A38" s="11" t="s">
        <v>504</v>
      </c>
      <c r="B38" s="125">
        <v>1302640</v>
      </c>
      <c r="C38" s="59">
        <v>2199845</v>
      </c>
      <c r="D38" s="325" t="s">
        <v>517</v>
      </c>
      <c r="E38" s="11">
        <v>43240</v>
      </c>
      <c r="F38" s="11">
        <v>43243</v>
      </c>
      <c r="G38" s="16">
        <v>3</v>
      </c>
      <c r="H38" s="25"/>
      <c r="I38" s="25">
        <v>-108300</v>
      </c>
      <c r="J38" s="142">
        <f t="shared" si="0"/>
        <v>-108300</v>
      </c>
    </row>
    <row r="39" s="4" customFormat="1" spans="1:10">
      <c r="A39" s="11" t="s">
        <v>518</v>
      </c>
      <c r="B39" s="125">
        <v>1303381</v>
      </c>
      <c r="C39" s="59">
        <v>2201377</v>
      </c>
      <c r="D39" s="325" t="s">
        <v>519</v>
      </c>
      <c r="E39" s="11">
        <v>43226</v>
      </c>
      <c r="F39" s="11">
        <v>43229</v>
      </c>
      <c r="G39" s="16">
        <v>3</v>
      </c>
      <c r="H39" s="25"/>
      <c r="I39" s="25">
        <v>-54150</v>
      </c>
      <c r="J39" s="142">
        <f t="shared" si="0"/>
        <v>-54150</v>
      </c>
    </row>
    <row r="40" s="4" customFormat="1" spans="1:10">
      <c r="A40" s="11" t="s">
        <v>520</v>
      </c>
      <c r="B40" s="125">
        <v>1303678</v>
      </c>
      <c r="C40" s="59">
        <v>2202845</v>
      </c>
      <c r="D40" s="325" t="s">
        <v>521</v>
      </c>
      <c r="E40" s="11">
        <v>43227</v>
      </c>
      <c r="F40" s="11">
        <v>43229</v>
      </c>
      <c r="G40" s="16">
        <v>2</v>
      </c>
      <c r="H40" s="25"/>
      <c r="I40" s="25">
        <v>-36100</v>
      </c>
      <c r="J40" s="142">
        <f t="shared" si="0"/>
        <v>-36100</v>
      </c>
    </row>
    <row r="41" s="3" customFormat="1" spans="1:10">
      <c r="A41" s="11" t="s">
        <v>520</v>
      </c>
      <c r="B41" s="125">
        <v>1303381</v>
      </c>
      <c r="C41" s="59">
        <v>2203344</v>
      </c>
      <c r="D41" s="325" t="s">
        <v>519</v>
      </c>
      <c r="E41" s="11">
        <v>43226</v>
      </c>
      <c r="F41" s="11">
        <v>43229</v>
      </c>
      <c r="G41" s="16">
        <v>3</v>
      </c>
      <c r="H41" s="25"/>
      <c r="I41" s="25">
        <v>-54150</v>
      </c>
      <c r="J41" s="142">
        <f t="shared" si="0"/>
        <v>-54150</v>
      </c>
    </row>
    <row r="42" s="4" customFormat="1" spans="1:10">
      <c r="A42" s="11" t="s">
        <v>522</v>
      </c>
      <c r="B42" s="125">
        <v>1304102</v>
      </c>
      <c r="C42" s="135">
        <v>2204843</v>
      </c>
      <c r="D42" s="326" t="s">
        <v>523</v>
      </c>
      <c r="E42" s="32">
        <v>43229</v>
      </c>
      <c r="F42" s="32">
        <v>43230</v>
      </c>
      <c r="G42" s="136">
        <v>1</v>
      </c>
      <c r="H42" s="25"/>
      <c r="I42" s="25">
        <v>-17100</v>
      </c>
      <c r="J42" s="142">
        <f t="shared" si="0"/>
        <v>-17100</v>
      </c>
    </row>
    <row r="43" s="3" customFormat="1" spans="1:10">
      <c r="A43" s="11" t="s">
        <v>522</v>
      </c>
      <c r="B43" s="125">
        <v>1303785</v>
      </c>
      <c r="C43" s="59">
        <v>2204343</v>
      </c>
      <c r="D43" s="325" t="s">
        <v>524</v>
      </c>
      <c r="E43" s="11">
        <v>43229</v>
      </c>
      <c r="F43" s="11">
        <v>43231</v>
      </c>
      <c r="G43" s="16">
        <v>2</v>
      </c>
      <c r="H43" s="25"/>
      <c r="I43" s="25">
        <v>-72200</v>
      </c>
      <c r="J43" s="142">
        <f t="shared" si="0"/>
        <v>-72200</v>
      </c>
    </row>
    <row r="44" s="4" customFormat="1" spans="1:10">
      <c r="A44" s="11" t="s">
        <v>522</v>
      </c>
      <c r="B44" s="125">
        <v>1304102</v>
      </c>
      <c r="C44" s="59">
        <v>2204844</v>
      </c>
      <c r="D44" s="325" t="s">
        <v>519</v>
      </c>
      <c r="E44" s="32">
        <v>43229</v>
      </c>
      <c r="F44" s="32">
        <v>43230</v>
      </c>
      <c r="G44" s="136">
        <v>1</v>
      </c>
      <c r="H44" s="25"/>
      <c r="I44" s="25">
        <v>-17100</v>
      </c>
      <c r="J44" s="142">
        <f t="shared" si="0"/>
        <v>-17100</v>
      </c>
    </row>
    <row r="45" s="4" customFormat="1" spans="1:10">
      <c r="A45" s="11" t="s">
        <v>522</v>
      </c>
      <c r="B45" s="125">
        <v>1304057</v>
      </c>
      <c r="C45" s="59">
        <v>2204611</v>
      </c>
      <c r="D45" s="325" t="s">
        <v>525</v>
      </c>
      <c r="E45" s="11">
        <v>43230</v>
      </c>
      <c r="F45" s="11">
        <v>43233</v>
      </c>
      <c r="G45" s="16">
        <v>3</v>
      </c>
      <c r="H45" s="25"/>
      <c r="I45" s="25">
        <v>-72675</v>
      </c>
      <c r="J45" s="142">
        <f t="shared" si="0"/>
        <v>-72675</v>
      </c>
    </row>
    <row r="46" s="3" customFormat="1" spans="1:10">
      <c r="A46" s="11" t="s">
        <v>522</v>
      </c>
      <c r="B46" s="125">
        <v>1304057</v>
      </c>
      <c r="C46" s="59">
        <v>2204610</v>
      </c>
      <c r="D46" s="325" t="s">
        <v>526</v>
      </c>
      <c r="E46" s="11">
        <v>43230</v>
      </c>
      <c r="F46" s="11">
        <v>43233</v>
      </c>
      <c r="G46" s="16">
        <v>3</v>
      </c>
      <c r="H46" s="25"/>
      <c r="I46" s="25">
        <v>-72675</v>
      </c>
      <c r="J46" s="142">
        <f t="shared" si="0"/>
        <v>-72675</v>
      </c>
    </row>
    <row r="47" s="4" customFormat="1" spans="1:10">
      <c r="A47" s="11" t="s">
        <v>522</v>
      </c>
      <c r="B47" s="125">
        <v>1304051</v>
      </c>
      <c r="C47" s="135">
        <v>2204608</v>
      </c>
      <c r="D47" s="326" t="s">
        <v>527</v>
      </c>
      <c r="E47" s="32">
        <v>43236</v>
      </c>
      <c r="F47" s="32">
        <v>43239</v>
      </c>
      <c r="G47" s="136">
        <v>3</v>
      </c>
      <c r="H47" s="25"/>
      <c r="I47" s="25">
        <v>-55575</v>
      </c>
      <c r="J47" s="142">
        <f t="shared" si="0"/>
        <v>-55575</v>
      </c>
    </row>
    <row r="48" s="3" customFormat="1" spans="1:10">
      <c r="A48" s="11" t="s">
        <v>522</v>
      </c>
      <c r="B48" s="125">
        <v>1296558</v>
      </c>
      <c r="C48" s="59">
        <v>2178099</v>
      </c>
      <c r="D48" s="325" t="s">
        <v>528</v>
      </c>
      <c r="E48" s="11">
        <v>43241</v>
      </c>
      <c r="F48" s="11">
        <v>43243</v>
      </c>
      <c r="G48" s="16">
        <v>2</v>
      </c>
      <c r="H48" s="25"/>
      <c r="I48" s="25">
        <v>-37050</v>
      </c>
      <c r="J48" s="143">
        <f t="shared" si="0"/>
        <v>-37050</v>
      </c>
    </row>
    <row r="49" s="3" customFormat="1" spans="1:10">
      <c r="A49" s="11" t="s">
        <v>522</v>
      </c>
      <c r="B49" s="125">
        <v>1299978</v>
      </c>
      <c r="C49" s="59">
        <v>2188863</v>
      </c>
      <c r="D49" s="325" t="s">
        <v>529</v>
      </c>
      <c r="E49" s="11">
        <v>43241</v>
      </c>
      <c r="F49" s="11">
        <v>43242</v>
      </c>
      <c r="G49" s="16">
        <v>1</v>
      </c>
      <c r="H49" s="25"/>
      <c r="I49" s="25">
        <v>-26125</v>
      </c>
      <c r="J49" s="143">
        <f t="shared" si="0"/>
        <v>-26125</v>
      </c>
    </row>
    <row r="50" s="3" customFormat="1" spans="1:10">
      <c r="A50" s="11" t="s">
        <v>522</v>
      </c>
      <c r="B50" s="125">
        <v>1301405</v>
      </c>
      <c r="C50" s="59">
        <v>2193847</v>
      </c>
      <c r="D50" s="325" t="s">
        <v>530</v>
      </c>
      <c r="E50" s="11">
        <v>43242</v>
      </c>
      <c r="F50" s="11">
        <v>43244</v>
      </c>
      <c r="G50" s="16">
        <v>2</v>
      </c>
      <c r="H50" s="25"/>
      <c r="I50" s="25">
        <v>-36100</v>
      </c>
      <c r="J50" s="143">
        <f t="shared" si="0"/>
        <v>-36100</v>
      </c>
    </row>
    <row r="51" s="3" customFormat="1" spans="1:10">
      <c r="A51" s="11" t="s">
        <v>522</v>
      </c>
      <c r="B51" s="125">
        <v>1294305</v>
      </c>
      <c r="C51" s="59">
        <v>2165845</v>
      </c>
      <c r="D51" s="325" t="s">
        <v>531</v>
      </c>
      <c r="E51" s="11">
        <v>43244</v>
      </c>
      <c r="F51" s="11">
        <v>43247</v>
      </c>
      <c r="G51" s="16">
        <v>3</v>
      </c>
      <c r="H51" s="25"/>
      <c r="I51" s="25">
        <v>-49875</v>
      </c>
      <c r="J51" s="143">
        <f t="shared" si="0"/>
        <v>-49875</v>
      </c>
    </row>
    <row r="52" s="3" customFormat="1" spans="1:10">
      <c r="A52" s="11" t="s">
        <v>522</v>
      </c>
      <c r="B52" s="125">
        <v>1302358</v>
      </c>
      <c r="C52" s="135">
        <v>2198130</v>
      </c>
      <c r="D52" s="326" t="s">
        <v>532</v>
      </c>
      <c r="E52" s="32">
        <v>43244</v>
      </c>
      <c r="F52" s="11">
        <v>43247</v>
      </c>
      <c r="G52" s="136">
        <v>3</v>
      </c>
      <c r="H52" s="25"/>
      <c r="I52" s="25">
        <v>-61275</v>
      </c>
      <c r="J52" s="143">
        <f t="shared" si="0"/>
        <v>-61275</v>
      </c>
    </row>
    <row r="53" s="3" customFormat="1" spans="1:10">
      <c r="A53" s="11" t="s">
        <v>522</v>
      </c>
      <c r="B53" s="125">
        <v>1297120</v>
      </c>
      <c r="C53" s="59">
        <v>2180347</v>
      </c>
      <c r="D53" s="325" t="s">
        <v>533</v>
      </c>
      <c r="E53" s="11">
        <v>43245</v>
      </c>
      <c r="F53" s="11">
        <v>43248</v>
      </c>
      <c r="G53" s="16">
        <v>3</v>
      </c>
      <c r="H53" s="25"/>
      <c r="I53" s="25">
        <v>-55575</v>
      </c>
      <c r="J53" s="143">
        <f t="shared" si="0"/>
        <v>-55575</v>
      </c>
    </row>
    <row r="54" s="3" customFormat="1" spans="1:10">
      <c r="A54" s="11" t="s">
        <v>522</v>
      </c>
      <c r="B54" s="125">
        <v>1296726</v>
      </c>
      <c r="C54" s="59">
        <v>2178100</v>
      </c>
      <c r="D54" s="325" t="s">
        <v>534</v>
      </c>
      <c r="E54" s="11">
        <v>43246</v>
      </c>
      <c r="F54" s="11">
        <v>43248</v>
      </c>
      <c r="G54" s="16">
        <v>2</v>
      </c>
      <c r="H54" s="25"/>
      <c r="I54" s="25">
        <v>-52250</v>
      </c>
      <c r="J54" s="143">
        <f t="shared" si="0"/>
        <v>-52250</v>
      </c>
    </row>
    <row r="55" s="3" customFormat="1" spans="1:10">
      <c r="A55" s="11" t="s">
        <v>522</v>
      </c>
      <c r="B55" s="125">
        <v>1297119</v>
      </c>
      <c r="C55" s="59">
        <v>2180348</v>
      </c>
      <c r="D55" s="325" t="s">
        <v>535</v>
      </c>
      <c r="E55" s="11">
        <v>43246</v>
      </c>
      <c r="F55" s="11">
        <v>43248</v>
      </c>
      <c r="G55" s="16">
        <v>2</v>
      </c>
      <c r="H55" s="25"/>
      <c r="I55" s="25">
        <v>-37050</v>
      </c>
      <c r="J55" s="143">
        <f t="shared" si="0"/>
        <v>-37050</v>
      </c>
    </row>
    <row r="56" s="3" customFormat="1" spans="1:10">
      <c r="A56" s="11" t="s">
        <v>522</v>
      </c>
      <c r="B56" s="125">
        <v>1303324</v>
      </c>
      <c r="C56" s="59">
        <v>2201379</v>
      </c>
      <c r="D56" s="325" t="s">
        <v>536</v>
      </c>
      <c r="E56" s="11">
        <v>43247</v>
      </c>
      <c r="F56" s="11">
        <v>43249</v>
      </c>
      <c r="G56" s="16">
        <v>2</v>
      </c>
      <c r="H56" s="25"/>
      <c r="I56" s="25">
        <v>-56050</v>
      </c>
      <c r="J56" s="143">
        <f t="shared" si="0"/>
        <v>-56050</v>
      </c>
    </row>
    <row r="57" s="3" customFormat="1" spans="1:10">
      <c r="A57" s="11" t="s">
        <v>522</v>
      </c>
      <c r="B57" s="125">
        <v>1296200</v>
      </c>
      <c r="C57" s="135">
        <v>2176350</v>
      </c>
      <c r="D57" s="326" t="s">
        <v>537</v>
      </c>
      <c r="E57" s="32">
        <v>43247</v>
      </c>
      <c r="F57" s="32">
        <v>43250</v>
      </c>
      <c r="G57" s="136">
        <v>3</v>
      </c>
      <c r="H57" s="25"/>
      <c r="I57" s="25">
        <v>-49875</v>
      </c>
      <c r="J57" s="143">
        <f t="shared" si="0"/>
        <v>-49875</v>
      </c>
    </row>
    <row r="58" s="3" customFormat="1" spans="1:10">
      <c r="A58" s="11" t="s">
        <v>538</v>
      </c>
      <c r="B58" s="125">
        <v>1305077</v>
      </c>
      <c r="C58" s="59">
        <v>2209358</v>
      </c>
      <c r="D58" s="325" t="s">
        <v>539</v>
      </c>
      <c r="E58" s="11">
        <v>43236</v>
      </c>
      <c r="F58" s="11">
        <v>43240</v>
      </c>
      <c r="G58" s="16">
        <v>4</v>
      </c>
      <c r="H58" s="25"/>
      <c r="I58" s="25">
        <v>-68400</v>
      </c>
      <c r="J58" s="142">
        <f t="shared" si="0"/>
        <v>-68400</v>
      </c>
    </row>
    <row r="59" s="4" customFormat="1" spans="1:10">
      <c r="A59" s="11" t="s">
        <v>538</v>
      </c>
      <c r="B59" s="125">
        <v>1305479</v>
      </c>
      <c r="C59" s="59">
        <v>2210601</v>
      </c>
      <c r="D59" s="325" t="s">
        <v>540</v>
      </c>
      <c r="E59" s="11">
        <v>43236</v>
      </c>
      <c r="F59" s="11">
        <v>43241</v>
      </c>
      <c r="G59" s="16">
        <v>5</v>
      </c>
      <c r="H59" s="25"/>
      <c r="I59" s="25">
        <v>-85500</v>
      </c>
      <c r="J59" s="142">
        <f t="shared" si="0"/>
        <v>-85500</v>
      </c>
    </row>
    <row r="60" s="3" customFormat="1" spans="1:10">
      <c r="A60" s="11" t="s">
        <v>538</v>
      </c>
      <c r="B60" s="125">
        <v>1305554</v>
      </c>
      <c r="C60" s="59">
        <v>2210600</v>
      </c>
      <c r="D60" s="325" t="s">
        <v>541</v>
      </c>
      <c r="E60" s="11">
        <v>43236</v>
      </c>
      <c r="F60" s="11">
        <v>43238</v>
      </c>
      <c r="G60" s="16">
        <v>2</v>
      </c>
      <c r="H60" s="25"/>
      <c r="I60" s="25">
        <v>-34200</v>
      </c>
      <c r="J60" s="143">
        <f t="shared" si="0"/>
        <v>-34200</v>
      </c>
    </row>
    <row r="61" s="3" customFormat="1" spans="1:10">
      <c r="A61" s="11" t="s">
        <v>538</v>
      </c>
      <c r="B61" s="125">
        <v>1305524</v>
      </c>
      <c r="C61" s="59">
        <v>2210613</v>
      </c>
      <c r="D61" s="325" t="s">
        <v>542</v>
      </c>
      <c r="E61" s="11">
        <v>43238</v>
      </c>
      <c r="F61" s="11">
        <v>43240</v>
      </c>
      <c r="G61" s="16">
        <v>2</v>
      </c>
      <c r="H61" s="25"/>
      <c r="I61" s="25">
        <v>-34200</v>
      </c>
      <c r="J61" s="143">
        <f t="shared" si="0"/>
        <v>-34200</v>
      </c>
    </row>
    <row r="62" s="3" customFormat="1" spans="1:10">
      <c r="A62" s="11" t="s">
        <v>538</v>
      </c>
      <c r="B62" s="125">
        <v>1305399</v>
      </c>
      <c r="C62" s="135">
        <v>2209620</v>
      </c>
      <c r="D62" s="326" t="s">
        <v>543</v>
      </c>
      <c r="E62" s="11">
        <v>43238</v>
      </c>
      <c r="F62" s="11">
        <v>43240</v>
      </c>
      <c r="G62" s="16">
        <v>2</v>
      </c>
      <c r="H62" s="25"/>
      <c r="I62" s="25">
        <v>-37050</v>
      </c>
      <c r="J62" s="143">
        <f t="shared" si="0"/>
        <v>-37050</v>
      </c>
    </row>
    <row r="63" s="3" customFormat="1" spans="1:10">
      <c r="A63" s="11" t="s">
        <v>538</v>
      </c>
      <c r="B63" s="125">
        <v>1304704</v>
      </c>
      <c r="C63" s="59">
        <v>2207883</v>
      </c>
      <c r="D63" s="325" t="s">
        <v>544</v>
      </c>
      <c r="E63" s="11">
        <v>43240</v>
      </c>
      <c r="F63" s="11">
        <v>43241</v>
      </c>
      <c r="G63" s="16">
        <v>1</v>
      </c>
      <c r="H63" s="25"/>
      <c r="I63" s="25">
        <v>-18525</v>
      </c>
      <c r="J63" s="143">
        <f t="shared" si="0"/>
        <v>-18525</v>
      </c>
    </row>
    <row r="64" s="3" customFormat="1" spans="1:10">
      <c r="A64" s="11" t="s">
        <v>538</v>
      </c>
      <c r="B64" s="125">
        <v>1304722</v>
      </c>
      <c r="C64" s="59">
        <v>2207891</v>
      </c>
      <c r="D64" s="325" t="s">
        <v>545</v>
      </c>
      <c r="E64" s="11">
        <v>43241</v>
      </c>
      <c r="F64" s="11">
        <v>43243</v>
      </c>
      <c r="G64" s="16">
        <v>2</v>
      </c>
      <c r="H64" s="25"/>
      <c r="I64" s="25">
        <v>-37050</v>
      </c>
      <c r="J64" s="143">
        <f t="shared" si="0"/>
        <v>-37050</v>
      </c>
    </row>
    <row r="65" s="3" customFormat="1" spans="1:10">
      <c r="A65" s="11" t="s">
        <v>538</v>
      </c>
      <c r="B65" s="125">
        <v>1304508</v>
      </c>
      <c r="C65" s="59">
        <v>2207847</v>
      </c>
      <c r="D65" s="325" t="s">
        <v>546</v>
      </c>
      <c r="E65" s="11">
        <v>43245</v>
      </c>
      <c r="F65" s="11">
        <v>43247</v>
      </c>
      <c r="G65" s="16">
        <v>2</v>
      </c>
      <c r="H65" s="25"/>
      <c r="I65" s="25">
        <v>-34200</v>
      </c>
      <c r="J65" s="143">
        <f t="shared" si="0"/>
        <v>-34200</v>
      </c>
    </row>
    <row r="66" s="3" customFormat="1" spans="1:10">
      <c r="A66" s="11" t="s">
        <v>538</v>
      </c>
      <c r="B66" s="144">
        <v>1307599</v>
      </c>
      <c r="C66" s="59">
        <v>2206595</v>
      </c>
      <c r="D66" s="325" t="s">
        <v>547</v>
      </c>
      <c r="E66" s="11">
        <v>43250</v>
      </c>
      <c r="F66" s="11">
        <v>43252</v>
      </c>
      <c r="G66" s="16">
        <v>2</v>
      </c>
      <c r="H66" s="25"/>
      <c r="I66" s="25">
        <v>-34200</v>
      </c>
      <c r="J66" s="143">
        <f t="shared" si="0"/>
        <v>-34200</v>
      </c>
    </row>
    <row r="67" s="3" customFormat="1" spans="1:10">
      <c r="A67" s="11" t="s">
        <v>538</v>
      </c>
      <c r="B67" s="144">
        <v>1307601</v>
      </c>
      <c r="C67" s="59">
        <v>2206593</v>
      </c>
      <c r="D67" s="325" t="s">
        <v>548</v>
      </c>
      <c r="E67" s="11">
        <v>43250</v>
      </c>
      <c r="F67" s="11">
        <v>43252</v>
      </c>
      <c r="G67" s="16">
        <v>2</v>
      </c>
      <c r="H67" s="25"/>
      <c r="I67" s="25">
        <v>-37050</v>
      </c>
      <c r="J67" s="143">
        <f t="shared" si="0"/>
        <v>-37050</v>
      </c>
    </row>
    <row r="68" s="3" customFormat="1" spans="1:10">
      <c r="A68" s="11" t="s">
        <v>549</v>
      </c>
      <c r="B68" s="125">
        <v>1305791</v>
      </c>
      <c r="C68" s="59">
        <v>2210642</v>
      </c>
      <c r="D68" s="325" t="s">
        <v>550</v>
      </c>
      <c r="E68" s="11">
        <v>43237</v>
      </c>
      <c r="F68" s="11">
        <v>43241</v>
      </c>
      <c r="G68" s="16">
        <v>4</v>
      </c>
      <c r="H68" s="25"/>
      <c r="I68" s="25">
        <v>-68400</v>
      </c>
      <c r="J68" s="143">
        <f t="shared" si="0"/>
        <v>-68400</v>
      </c>
    </row>
    <row r="69" s="3" customFormat="1" spans="1:10">
      <c r="A69" s="11" t="s">
        <v>549</v>
      </c>
      <c r="B69" s="144">
        <v>1307604</v>
      </c>
      <c r="C69" s="12">
        <v>2210650</v>
      </c>
      <c r="D69" s="325" t="s">
        <v>551</v>
      </c>
      <c r="E69" s="11">
        <v>43251</v>
      </c>
      <c r="F69" s="11">
        <v>43252</v>
      </c>
      <c r="G69" s="16">
        <v>1</v>
      </c>
      <c r="H69" s="25"/>
      <c r="I69" s="25">
        <v>-24225</v>
      </c>
      <c r="J69" s="142">
        <f>+H69+I69</f>
        <v>-24225</v>
      </c>
    </row>
    <row r="70" s="4" customFormat="1" spans="1:10">
      <c r="A70" s="11" t="s">
        <v>549</v>
      </c>
      <c r="B70" s="144">
        <v>1307606</v>
      </c>
      <c r="C70" s="135">
        <v>2210656</v>
      </c>
      <c r="D70" s="326" t="s">
        <v>552</v>
      </c>
      <c r="E70" s="11">
        <v>43251</v>
      </c>
      <c r="F70" s="11">
        <v>43252</v>
      </c>
      <c r="G70" s="16">
        <v>1</v>
      </c>
      <c r="H70" s="25"/>
      <c r="I70" s="25">
        <v>-34200</v>
      </c>
      <c r="J70" s="142">
        <f>+H70+I70</f>
        <v>-34200</v>
      </c>
    </row>
    <row r="71" s="5" customFormat="1" customHeight="1" spans="1:10">
      <c r="A71" s="35" t="s">
        <v>553</v>
      </c>
      <c r="B71" s="145"/>
      <c r="C71" s="36"/>
      <c r="D71" s="36"/>
      <c r="E71" s="36"/>
      <c r="F71" s="37"/>
      <c r="G71" s="38">
        <f>SUM(G5:G70)</f>
        <v>136</v>
      </c>
      <c r="H71" s="38">
        <f>SUM(H5:H70)</f>
        <v>2493750</v>
      </c>
      <c r="I71" s="38">
        <f>SUM(I5:I70)</f>
        <v>-2885499</v>
      </c>
      <c r="J71" s="75">
        <f>+H71+I71</f>
        <v>-391749</v>
      </c>
    </row>
    <row r="72" s="1" customFormat="1" ht="6.75" customHeight="1" spans="1:10">
      <c r="A72" s="39"/>
      <c r="B72" s="125"/>
      <c r="C72" s="40"/>
      <c r="D72" s="40"/>
      <c r="E72" s="40"/>
      <c r="F72" s="40"/>
      <c r="G72" s="40"/>
      <c r="H72" s="48"/>
      <c r="I72" s="48"/>
      <c r="J72" s="49"/>
    </row>
    <row r="73" s="1" customFormat="1" ht="22.5" customHeight="1" spans="1:11">
      <c r="A73" s="41" t="s">
        <v>72</v>
      </c>
      <c r="B73" s="145"/>
      <c r="C73" s="42"/>
      <c r="D73" s="42"/>
      <c r="E73" s="42"/>
      <c r="F73" s="42"/>
      <c r="G73" s="43">
        <f>+G71</f>
        <v>136</v>
      </c>
      <c r="H73" s="43">
        <f>+H71</f>
        <v>2493750</v>
      </c>
      <c r="I73" s="43">
        <f>+I71</f>
        <v>-2885499</v>
      </c>
      <c r="J73" s="147">
        <f>+J71</f>
        <v>-391749</v>
      </c>
      <c r="K73" s="93" t="s">
        <v>554</v>
      </c>
    </row>
    <row r="74" s="1" customFormat="1" ht="15" spans="1:8">
      <c r="A74" s="44"/>
      <c r="B74" s="45"/>
      <c r="C74" s="45"/>
      <c r="D74" s="45"/>
      <c r="E74" s="45"/>
      <c r="F74" s="45"/>
      <c r="G74" s="50"/>
      <c r="H74" s="50"/>
    </row>
    <row r="75" s="1" customFormat="1" ht="15" spans="2:10">
      <c r="B75" s="6"/>
      <c r="C75" s="6"/>
      <c r="D75" s="6"/>
      <c r="E75" s="46"/>
      <c r="F75" s="46"/>
      <c r="G75" s="52"/>
      <c r="H75" s="52"/>
      <c r="I75" s="53"/>
      <c r="J75" s="79"/>
    </row>
    <row r="76" s="1" customFormat="1" spans="2:10">
      <c r="B76" s="6"/>
      <c r="C76" s="6"/>
      <c r="D76" s="6"/>
      <c r="E76" s="95"/>
      <c r="F76" s="95"/>
      <c r="G76" s="95"/>
      <c r="H76" s="123"/>
      <c r="I76" s="123"/>
      <c r="J76" s="123"/>
    </row>
    <row r="77" s="1" customFormat="1" spans="1:10">
      <c r="A77" s="64" t="s">
        <v>555</v>
      </c>
      <c r="B77" s="146" t="s">
        <v>556</v>
      </c>
      <c r="C77" s="146"/>
      <c r="D77" s="146"/>
      <c r="E77" s="146"/>
      <c r="F77" s="146"/>
      <c r="G77" s="62"/>
      <c r="H77" s="62">
        <v>391749</v>
      </c>
      <c r="I77" s="62"/>
      <c r="J77" s="148">
        <f>J73+H77</f>
        <v>0</v>
      </c>
    </row>
    <row r="78" s="1" customFormat="1" spans="1:10">
      <c r="A78" s="106" t="s">
        <v>557</v>
      </c>
      <c r="B78" s="107">
        <v>1308182</v>
      </c>
      <c r="C78" s="331" t="s">
        <v>558</v>
      </c>
      <c r="D78" s="331" t="s">
        <v>559</v>
      </c>
      <c r="E78" s="106">
        <v>43237</v>
      </c>
      <c r="F78" s="106">
        <v>43238</v>
      </c>
      <c r="G78" s="108">
        <f t="shared" ref="G78:G97" si="1">+F78-E78</f>
        <v>1</v>
      </c>
      <c r="H78" s="108"/>
      <c r="I78" s="108">
        <v>-17100</v>
      </c>
      <c r="J78" s="148">
        <f t="shared" ref="J77:J98" si="2">+J77+H78+I78</f>
        <v>-17100</v>
      </c>
    </row>
    <row r="79" s="1" customFormat="1" spans="1:10">
      <c r="A79" s="106" t="s">
        <v>557</v>
      </c>
      <c r="B79" s="107">
        <v>1308265</v>
      </c>
      <c r="C79" s="331" t="s">
        <v>560</v>
      </c>
      <c r="D79" s="331" t="s">
        <v>561</v>
      </c>
      <c r="E79" s="106">
        <v>43237</v>
      </c>
      <c r="F79" s="106">
        <v>43238</v>
      </c>
      <c r="G79" s="108">
        <f t="shared" si="1"/>
        <v>1</v>
      </c>
      <c r="H79" s="108"/>
      <c r="I79" s="108">
        <v>-18525</v>
      </c>
      <c r="J79" s="148">
        <f t="shared" si="2"/>
        <v>-35625</v>
      </c>
    </row>
    <row r="80" s="1" customFormat="1" spans="1:10">
      <c r="A80" s="106" t="s">
        <v>555</v>
      </c>
      <c r="B80" s="107">
        <v>1308425</v>
      </c>
      <c r="C80" s="331" t="s">
        <v>562</v>
      </c>
      <c r="D80" s="331" t="s">
        <v>563</v>
      </c>
      <c r="E80" s="106">
        <v>43238</v>
      </c>
      <c r="F80" s="106">
        <v>43239</v>
      </c>
      <c r="G80" s="108">
        <f t="shared" si="1"/>
        <v>1</v>
      </c>
      <c r="H80" s="108"/>
      <c r="I80" s="108">
        <v>-17100</v>
      </c>
      <c r="J80" s="148">
        <f t="shared" si="2"/>
        <v>-52725</v>
      </c>
    </row>
    <row r="81" s="1" customFormat="1" spans="1:10">
      <c r="A81" s="106" t="s">
        <v>555</v>
      </c>
      <c r="B81" s="107">
        <v>1308267</v>
      </c>
      <c r="C81" s="331" t="s">
        <v>564</v>
      </c>
      <c r="D81" s="331" t="s">
        <v>565</v>
      </c>
      <c r="E81" s="106">
        <v>43240</v>
      </c>
      <c r="F81" s="106">
        <v>43241</v>
      </c>
      <c r="G81" s="108">
        <f t="shared" si="1"/>
        <v>1</v>
      </c>
      <c r="H81" s="108"/>
      <c r="I81" s="108">
        <v>-17100</v>
      </c>
      <c r="J81" s="148">
        <f t="shared" si="2"/>
        <v>-69825</v>
      </c>
    </row>
    <row r="82" s="1" customFormat="1" spans="1:10">
      <c r="A82" s="106" t="s">
        <v>555</v>
      </c>
      <c r="B82" s="107">
        <v>1306785</v>
      </c>
      <c r="C82" s="331" t="s">
        <v>566</v>
      </c>
      <c r="D82" s="331" t="s">
        <v>567</v>
      </c>
      <c r="E82" s="106">
        <v>43242</v>
      </c>
      <c r="F82" s="106">
        <v>43243</v>
      </c>
      <c r="G82" s="108">
        <f t="shared" si="1"/>
        <v>1</v>
      </c>
      <c r="H82" s="108"/>
      <c r="I82" s="108">
        <v>-24225</v>
      </c>
      <c r="J82" s="148">
        <f t="shared" si="2"/>
        <v>-94050</v>
      </c>
    </row>
    <row r="83" s="1" customFormat="1" spans="1:10">
      <c r="A83" s="106" t="s">
        <v>555</v>
      </c>
      <c r="B83" s="107">
        <v>1308138</v>
      </c>
      <c r="C83" s="331" t="s">
        <v>568</v>
      </c>
      <c r="D83" s="331" t="s">
        <v>569</v>
      </c>
      <c r="E83" s="106">
        <v>43247</v>
      </c>
      <c r="F83" s="106">
        <v>43249</v>
      </c>
      <c r="G83" s="108">
        <f t="shared" si="1"/>
        <v>2</v>
      </c>
      <c r="H83" s="108"/>
      <c r="I83" s="108">
        <v>-48450</v>
      </c>
      <c r="J83" s="148">
        <f t="shared" si="2"/>
        <v>-142500</v>
      </c>
    </row>
    <row r="84" s="1" customFormat="1" spans="1:10">
      <c r="A84" s="106" t="s">
        <v>555</v>
      </c>
      <c r="B84" s="107">
        <v>1306333</v>
      </c>
      <c r="C84" s="332" t="s">
        <v>570</v>
      </c>
      <c r="D84" s="331" t="s">
        <v>571</v>
      </c>
      <c r="E84" s="106">
        <v>43250</v>
      </c>
      <c r="F84" s="106">
        <v>43252</v>
      </c>
      <c r="G84" s="108">
        <f t="shared" si="1"/>
        <v>2</v>
      </c>
      <c r="H84" s="108"/>
      <c r="I84" s="108">
        <v>-34200</v>
      </c>
      <c r="J84" s="148">
        <f t="shared" si="2"/>
        <v>-176700</v>
      </c>
    </row>
    <row r="85" s="1" customFormat="1" spans="1:10">
      <c r="A85" s="106" t="s">
        <v>572</v>
      </c>
      <c r="B85" s="107">
        <v>1308971</v>
      </c>
      <c r="C85" s="107">
        <v>2218593</v>
      </c>
      <c r="D85" s="331" t="s">
        <v>573</v>
      </c>
      <c r="E85" s="106">
        <v>43240</v>
      </c>
      <c r="F85" s="106">
        <v>43242</v>
      </c>
      <c r="G85" s="108">
        <f t="shared" si="1"/>
        <v>2</v>
      </c>
      <c r="H85" s="108"/>
      <c r="I85" s="108">
        <f>-18525*2</f>
        <v>-37050</v>
      </c>
      <c r="J85" s="148">
        <f t="shared" si="2"/>
        <v>-213750</v>
      </c>
    </row>
    <row r="86" s="1" customFormat="1" spans="1:10">
      <c r="A86" s="106" t="s">
        <v>574</v>
      </c>
      <c r="B86" s="107">
        <v>1309757</v>
      </c>
      <c r="C86" s="107">
        <v>2222862</v>
      </c>
      <c r="D86" s="331" t="s">
        <v>575</v>
      </c>
      <c r="E86" s="106">
        <v>43245</v>
      </c>
      <c r="F86" s="106">
        <v>43247</v>
      </c>
      <c r="G86" s="108">
        <f t="shared" si="1"/>
        <v>2</v>
      </c>
      <c r="H86" s="108"/>
      <c r="I86" s="108">
        <f>-17100*2</f>
        <v>-34200</v>
      </c>
      <c r="J86" s="148">
        <f t="shared" si="2"/>
        <v>-247950</v>
      </c>
    </row>
    <row r="87" s="1" customFormat="1" ht="25.5" spans="1:10">
      <c r="A87" s="106" t="s">
        <v>574</v>
      </c>
      <c r="B87" s="107">
        <v>1308966</v>
      </c>
      <c r="C87" s="107">
        <v>2219593</v>
      </c>
      <c r="D87" s="331" t="s">
        <v>576</v>
      </c>
      <c r="E87" s="106">
        <v>43246</v>
      </c>
      <c r="F87" s="106">
        <v>43250</v>
      </c>
      <c r="G87" s="108">
        <f t="shared" si="1"/>
        <v>4</v>
      </c>
      <c r="H87" s="108"/>
      <c r="I87" s="108">
        <f>-16500*4</f>
        <v>-66000</v>
      </c>
      <c r="J87" s="148">
        <f t="shared" si="2"/>
        <v>-313950</v>
      </c>
    </row>
    <row r="88" s="1" customFormat="1" ht="25.5" spans="1:10">
      <c r="A88" s="106" t="s">
        <v>574</v>
      </c>
      <c r="B88" s="107">
        <v>1309848</v>
      </c>
      <c r="C88" s="107">
        <v>2222863</v>
      </c>
      <c r="D88" s="331" t="s">
        <v>577</v>
      </c>
      <c r="E88" s="106">
        <v>43246</v>
      </c>
      <c r="F88" s="106">
        <v>43249</v>
      </c>
      <c r="G88" s="108">
        <f t="shared" si="1"/>
        <v>3</v>
      </c>
      <c r="H88" s="108"/>
      <c r="I88" s="108">
        <f>-18525*3</f>
        <v>-55575</v>
      </c>
      <c r="J88" s="148">
        <f t="shared" si="2"/>
        <v>-369525</v>
      </c>
    </row>
    <row r="89" s="1" customFormat="1" spans="1:10">
      <c r="A89" s="106" t="s">
        <v>578</v>
      </c>
      <c r="B89" s="107">
        <v>1309995</v>
      </c>
      <c r="C89" s="107">
        <v>2223343</v>
      </c>
      <c r="D89" s="331" t="s">
        <v>579</v>
      </c>
      <c r="E89" s="106">
        <v>43241</v>
      </c>
      <c r="F89" s="106">
        <v>43244</v>
      </c>
      <c r="G89" s="108">
        <f t="shared" si="1"/>
        <v>3</v>
      </c>
      <c r="H89" s="108"/>
      <c r="I89" s="108">
        <f>-17100*3</f>
        <v>-51300</v>
      </c>
      <c r="J89" s="148">
        <f t="shared" si="2"/>
        <v>-420825</v>
      </c>
    </row>
    <row r="90" s="1" customFormat="1" ht="25.5" spans="1:10">
      <c r="A90" s="106" t="s">
        <v>580</v>
      </c>
      <c r="B90" s="107">
        <v>1310682</v>
      </c>
      <c r="C90" s="107">
        <v>2225600</v>
      </c>
      <c r="D90" s="331" t="s">
        <v>581</v>
      </c>
      <c r="E90" s="106">
        <v>43243</v>
      </c>
      <c r="F90" s="106">
        <v>43244</v>
      </c>
      <c r="G90" s="108">
        <f t="shared" si="1"/>
        <v>1</v>
      </c>
      <c r="H90" s="108"/>
      <c r="I90" s="108">
        <v>-17100</v>
      </c>
      <c r="J90" s="148">
        <f t="shared" si="2"/>
        <v>-437925</v>
      </c>
    </row>
    <row r="91" s="1" customFormat="1" spans="1:10">
      <c r="A91" s="106" t="s">
        <v>578</v>
      </c>
      <c r="B91" s="107">
        <v>1310065</v>
      </c>
      <c r="C91" s="107">
        <v>2223864</v>
      </c>
      <c r="D91" s="331" t="s">
        <v>582</v>
      </c>
      <c r="E91" s="106">
        <v>43248</v>
      </c>
      <c r="F91" s="106">
        <v>43250</v>
      </c>
      <c r="G91" s="108">
        <f t="shared" si="1"/>
        <v>2</v>
      </c>
      <c r="H91" s="108"/>
      <c r="I91" s="108">
        <f>-26125*2</f>
        <v>-52250</v>
      </c>
      <c r="J91" s="148">
        <f t="shared" si="2"/>
        <v>-490175</v>
      </c>
    </row>
    <row r="92" s="1" customFormat="1" spans="1:10">
      <c r="A92" s="39"/>
      <c r="B92" s="40"/>
      <c r="C92" s="40"/>
      <c r="D92" s="40"/>
      <c r="E92" s="40"/>
      <c r="F92" s="40"/>
      <c r="G92" s="40"/>
      <c r="H92" s="48"/>
      <c r="I92" s="48"/>
      <c r="J92" s="49"/>
    </row>
    <row r="93" s="1" customFormat="1" ht="15" spans="1:11">
      <c r="A93" s="41" t="s">
        <v>72</v>
      </c>
      <c r="B93" s="42"/>
      <c r="C93" s="42"/>
      <c r="D93" s="42"/>
      <c r="E93" s="42"/>
      <c r="F93" s="42"/>
      <c r="G93" s="43">
        <f>SUM(G73:G91)</f>
        <v>162</v>
      </c>
      <c r="H93" s="43">
        <f>H73+H77</f>
        <v>2885499</v>
      </c>
      <c r="I93" s="43">
        <f>SUM(I73:I91)</f>
        <v>-3375674</v>
      </c>
      <c r="J93" s="43">
        <f>+H93+I93</f>
        <v>-490175</v>
      </c>
      <c r="K93" s="118" t="s">
        <v>583</v>
      </c>
    </row>
    <row r="94" s="1" customFormat="1" ht="15"/>
    <row r="95" s="1" customFormat="1"/>
  </sheetData>
  <mergeCells count="3">
    <mergeCell ref="C5:F5"/>
    <mergeCell ref="B77:F77"/>
    <mergeCell ref="A93:F93"/>
  </mergeCells>
  <conditionalFormatting sqref="C6:C70">
    <cfRule type="duplicateValues" dxfId="0" priority="1"/>
  </conditionalFormatting>
  <conditionalFormatting sqref="D6:D70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1"/>
  <sheetViews>
    <sheetView topLeftCell="A109" workbookViewId="0">
      <selection activeCell="L106" sqref="L106"/>
    </sheetView>
  </sheetViews>
  <sheetFormatPr defaultColWidth="9.125" defaultRowHeight="14.25"/>
  <cols>
    <col min="1" max="2" width="12" style="1" customWidth="1"/>
    <col min="3" max="3" width="13.125" style="6" customWidth="1"/>
    <col min="4" max="5" width="20.625" style="6" customWidth="1"/>
    <col min="6" max="6" width="15.875" style="6" customWidth="1"/>
    <col min="7" max="7" width="13.875" style="6" customWidth="1"/>
    <col min="8" max="8" width="7.75" style="6" customWidth="1"/>
    <col min="9" max="9" width="14.75" style="7" customWidth="1"/>
    <col min="10" max="10" width="15.25" style="7" customWidth="1"/>
    <col min="11" max="11" width="14.125" style="8" customWidth="1"/>
    <col min="12" max="12" width="25.375" style="1" customWidth="1"/>
    <col min="13" max="16384" width="9.125" style="1"/>
  </cols>
  <sheetData>
    <row r="1" s="1" customFormat="1" ht="16.5" customHeight="1" spans="3:11">
      <c r="C1" s="6"/>
      <c r="D1" s="6"/>
      <c r="E1" s="6"/>
      <c r="F1" s="6"/>
      <c r="G1" s="6"/>
      <c r="H1" s="6"/>
      <c r="I1" s="7"/>
      <c r="J1" s="7"/>
      <c r="K1" s="8"/>
    </row>
    <row r="2" s="1" customFormat="1" ht="22.5" customHeight="1" spans="1:11">
      <c r="A2" s="9" t="s">
        <v>476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16.5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21" t="s">
        <v>584</v>
      </c>
    </row>
    <row r="4" s="2" customFormat="1" ht="30" spans="1:11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2" t="s">
        <v>9</v>
      </c>
      <c r="J4" s="22" t="s">
        <v>10</v>
      </c>
      <c r="K4" s="22" t="s">
        <v>11</v>
      </c>
    </row>
    <row r="5" s="3" customFormat="1" customHeight="1" outlineLevel="1" spans="1:11">
      <c r="A5" s="11" t="s">
        <v>587</v>
      </c>
      <c r="B5" s="83" t="s">
        <v>588</v>
      </c>
      <c r="C5" s="84"/>
      <c r="D5" s="84"/>
      <c r="E5" s="84"/>
      <c r="F5" s="84"/>
      <c r="G5" s="85"/>
      <c r="H5" s="16">
        <f t="shared" ref="H5:H68" si="0">+G5-F5</f>
        <v>0</v>
      </c>
      <c r="I5" s="25">
        <v>3543750</v>
      </c>
      <c r="J5" s="25"/>
      <c r="K5" s="25">
        <f>+I5+J5</f>
        <v>3543750</v>
      </c>
    </row>
    <row r="6" s="4" customFormat="1" outlineLevel="1" spans="1:12">
      <c r="A6" s="11" t="s">
        <v>587</v>
      </c>
      <c r="B6" s="333" t="s">
        <v>589</v>
      </c>
      <c r="C6" s="55"/>
      <c r="D6" s="55"/>
      <c r="E6" s="55"/>
      <c r="F6" s="55"/>
      <c r="G6" s="56"/>
      <c r="H6" s="15">
        <f t="shared" si="0"/>
        <v>0</v>
      </c>
      <c r="I6" s="25">
        <v>25200</v>
      </c>
      <c r="K6" s="25">
        <f>+K5+I6</f>
        <v>3568950</v>
      </c>
      <c r="L6" s="121" t="s">
        <v>590</v>
      </c>
    </row>
    <row r="7" s="3" customFormat="1" outlineLevel="1" spans="1:11">
      <c r="A7" s="11" t="s">
        <v>587</v>
      </c>
      <c r="B7" s="12">
        <v>1307605</v>
      </c>
      <c r="C7" s="12">
        <v>2210650</v>
      </c>
      <c r="D7" s="325" t="s">
        <v>551</v>
      </c>
      <c r="E7" s="325" t="s">
        <v>591</v>
      </c>
      <c r="F7" s="11">
        <v>43252</v>
      </c>
      <c r="G7" s="11">
        <v>43254</v>
      </c>
      <c r="H7" s="15">
        <f t="shared" si="0"/>
        <v>2</v>
      </c>
      <c r="I7" s="25"/>
      <c r="J7" s="25">
        <f>-24225*2</f>
        <v>-48450</v>
      </c>
      <c r="K7" s="25">
        <f t="shared" ref="K7:K70" si="1">+K6+I7+J7</f>
        <v>3520500</v>
      </c>
    </row>
    <row r="8" s="3" customFormat="1" outlineLevel="1" spans="1:11">
      <c r="A8" s="11" t="s">
        <v>587</v>
      </c>
      <c r="B8" s="12">
        <v>1307607</v>
      </c>
      <c r="C8" s="327" t="s">
        <v>592</v>
      </c>
      <c r="D8" s="326" t="s">
        <v>552</v>
      </c>
      <c r="E8" s="326" t="s">
        <v>593</v>
      </c>
      <c r="F8" s="11">
        <v>43252</v>
      </c>
      <c r="G8" s="11">
        <v>43254</v>
      </c>
      <c r="H8" s="15">
        <f t="shared" si="0"/>
        <v>2</v>
      </c>
      <c r="I8" s="25"/>
      <c r="J8" s="25">
        <f>-34200*2</f>
        <v>-68400</v>
      </c>
      <c r="K8" s="25">
        <f t="shared" si="1"/>
        <v>3452100</v>
      </c>
    </row>
    <row r="9" s="3" customFormat="1" outlineLevel="1" spans="1:11">
      <c r="A9" s="11" t="s">
        <v>587</v>
      </c>
      <c r="B9" s="12">
        <v>1307600</v>
      </c>
      <c r="C9" s="12">
        <v>2212856</v>
      </c>
      <c r="D9" s="325" t="s">
        <v>594</v>
      </c>
      <c r="E9" s="325" t="s">
        <v>595</v>
      </c>
      <c r="F9" s="11">
        <v>43252</v>
      </c>
      <c r="G9" s="11">
        <v>43254</v>
      </c>
      <c r="H9" s="16">
        <f t="shared" si="0"/>
        <v>2</v>
      </c>
      <c r="I9" s="25"/>
      <c r="J9" s="25">
        <f>-17100*2</f>
        <v>-34200</v>
      </c>
      <c r="K9" s="25">
        <f t="shared" si="1"/>
        <v>3417900</v>
      </c>
    </row>
    <row r="10" s="3" customFormat="1" outlineLevel="1" spans="1:11">
      <c r="A10" s="11" t="s">
        <v>587</v>
      </c>
      <c r="B10" s="12">
        <v>1307602</v>
      </c>
      <c r="C10" s="12">
        <v>2212857</v>
      </c>
      <c r="D10" s="325" t="s">
        <v>596</v>
      </c>
      <c r="E10" s="325" t="s">
        <v>597</v>
      </c>
      <c r="F10" s="11">
        <v>43252</v>
      </c>
      <c r="G10" s="11">
        <v>43254</v>
      </c>
      <c r="H10" s="16">
        <f t="shared" si="0"/>
        <v>2</v>
      </c>
      <c r="I10" s="25"/>
      <c r="J10" s="25">
        <f>-18525*2</f>
        <v>-37050</v>
      </c>
      <c r="K10" s="25">
        <f t="shared" si="1"/>
        <v>3380850</v>
      </c>
    </row>
    <row r="11" s="3" customFormat="1" ht="25.5" outlineLevel="1" spans="1:11">
      <c r="A11" s="11" t="s">
        <v>587</v>
      </c>
      <c r="B11" s="12">
        <v>1310590</v>
      </c>
      <c r="C11" s="12">
        <v>2226105</v>
      </c>
      <c r="D11" s="325" t="s">
        <v>598</v>
      </c>
      <c r="E11" s="325" t="s">
        <v>599</v>
      </c>
      <c r="F11" s="11">
        <v>43252</v>
      </c>
      <c r="G11" s="11">
        <v>43254</v>
      </c>
      <c r="H11" s="16">
        <f t="shared" si="0"/>
        <v>2</v>
      </c>
      <c r="I11" s="25"/>
      <c r="J11" s="25">
        <f>-26550*2</f>
        <v>-53100</v>
      </c>
      <c r="K11" s="25">
        <f t="shared" si="1"/>
        <v>3327750</v>
      </c>
    </row>
    <row r="12" s="3" customFormat="1" outlineLevel="1" spans="1:11">
      <c r="A12" s="11" t="s">
        <v>587</v>
      </c>
      <c r="B12" s="12">
        <v>1312886</v>
      </c>
      <c r="C12" s="12">
        <v>2231594</v>
      </c>
      <c r="D12" s="325" t="s">
        <v>600</v>
      </c>
      <c r="E12" s="325" t="s">
        <v>595</v>
      </c>
      <c r="F12" s="11">
        <v>43252</v>
      </c>
      <c r="G12" s="11">
        <v>43253</v>
      </c>
      <c r="H12" s="16">
        <f t="shared" si="0"/>
        <v>1</v>
      </c>
      <c r="I12" s="25"/>
      <c r="J12" s="25">
        <v>-16800</v>
      </c>
      <c r="K12" s="25">
        <f t="shared" si="1"/>
        <v>3310950</v>
      </c>
    </row>
    <row r="13" s="3" customFormat="1" outlineLevel="1" spans="1:11">
      <c r="A13" s="11" t="s">
        <v>587</v>
      </c>
      <c r="B13" s="12">
        <v>1304425</v>
      </c>
      <c r="C13" s="12">
        <v>2206853</v>
      </c>
      <c r="D13" s="326" t="s">
        <v>601</v>
      </c>
      <c r="E13" s="325" t="s">
        <v>595</v>
      </c>
      <c r="F13" s="32">
        <v>43252</v>
      </c>
      <c r="G13" s="32">
        <v>43255</v>
      </c>
      <c r="H13" s="16">
        <f t="shared" si="0"/>
        <v>3</v>
      </c>
      <c r="I13" s="25"/>
      <c r="J13" s="25">
        <v>-51300</v>
      </c>
      <c r="K13" s="25">
        <f t="shared" si="1"/>
        <v>3259650</v>
      </c>
    </row>
    <row r="14" s="3" customFormat="1" outlineLevel="1" spans="1:11">
      <c r="A14" s="11" t="s">
        <v>587</v>
      </c>
      <c r="B14" s="12">
        <v>1303152</v>
      </c>
      <c r="C14" s="12">
        <v>2201094</v>
      </c>
      <c r="D14" s="325" t="s">
        <v>602</v>
      </c>
      <c r="E14" s="325" t="s">
        <v>595</v>
      </c>
      <c r="F14" s="11">
        <v>43252</v>
      </c>
      <c r="G14" s="11">
        <v>43253</v>
      </c>
      <c r="H14" s="16">
        <f t="shared" si="0"/>
        <v>1</v>
      </c>
      <c r="I14" s="25"/>
      <c r="J14" s="25">
        <v>-17100</v>
      </c>
      <c r="K14" s="25">
        <f t="shared" si="1"/>
        <v>3242550</v>
      </c>
    </row>
    <row r="15" s="3" customFormat="1" outlineLevel="1" spans="1:11">
      <c r="A15" s="11" t="s">
        <v>587</v>
      </c>
      <c r="B15" s="12">
        <v>1304554</v>
      </c>
      <c r="C15" s="12">
        <v>2207867</v>
      </c>
      <c r="D15" s="325" t="s">
        <v>603</v>
      </c>
      <c r="E15" s="325" t="s">
        <v>597</v>
      </c>
      <c r="F15" s="11">
        <v>43253</v>
      </c>
      <c r="G15" s="11">
        <v>43255</v>
      </c>
      <c r="H15" s="16">
        <f t="shared" si="0"/>
        <v>2</v>
      </c>
      <c r="I15" s="25"/>
      <c r="J15" s="25">
        <v>-37050</v>
      </c>
      <c r="K15" s="25">
        <f t="shared" si="1"/>
        <v>3205500</v>
      </c>
    </row>
    <row r="16" s="3" customFormat="1" outlineLevel="1" spans="1:11">
      <c r="A16" s="11" t="s">
        <v>587</v>
      </c>
      <c r="B16" s="12">
        <v>1305799</v>
      </c>
      <c r="C16" s="12">
        <v>2214100</v>
      </c>
      <c r="D16" s="325" t="s">
        <v>604</v>
      </c>
      <c r="E16" s="325" t="s">
        <v>595</v>
      </c>
      <c r="F16" s="11">
        <v>43253</v>
      </c>
      <c r="G16" s="11">
        <v>43257</v>
      </c>
      <c r="H16" s="16">
        <f t="shared" si="0"/>
        <v>4</v>
      </c>
      <c r="I16" s="25"/>
      <c r="J16" s="25">
        <v>-68400</v>
      </c>
      <c r="K16" s="25">
        <f t="shared" si="1"/>
        <v>3137100</v>
      </c>
    </row>
    <row r="17" s="3" customFormat="1" outlineLevel="1" spans="1:11">
      <c r="A17" s="11" t="s">
        <v>587</v>
      </c>
      <c r="B17" s="12">
        <v>1305799</v>
      </c>
      <c r="C17" s="12">
        <v>2214101</v>
      </c>
      <c r="D17" s="325" t="s">
        <v>605</v>
      </c>
      <c r="E17" s="325" t="s">
        <v>595</v>
      </c>
      <c r="F17" s="11">
        <v>43253</v>
      </c>
      <c r="G17" s="11">
        <v>43257</v>
      </c>
      <c r="H17" s="16">
        <f t="shared" si="0"/>
        <v>4</v>
      </c>
      <c r="I17" s="25"/>
      <c r="J17" s="25">
        <v>-68400</v>
      </c>
      <c r="K17" s="25">
        <f t="shared" si="1"/>
        <v>3068700</v>
      </c>
    </row>
    <row r="18" s="3" customFormat="1" outlineLevel="1" spans="1:11">
      <c r="A18" s="11" t="s">
        <v>587</v>
      </c>
      <c r="B18" s="12">
        <v>1309274</v>
      </c>
      <c r="C18" s="12">
        <v>2220343</v>
      </c>
      <c r="D18" s="326" t="s">
        <v>606</v>
      </c>
      <c r="E18" s="325" t="s">
        <v>595</v>
      </c>
      <c r="F18" s="11">
        <v>43253</v>
      </c>
      <c r="G18" s="11">
        <v>43255</v>
      </c>
      <c r="H18" s="16">
        <f t="shared" si="0"/>
        <v>2</v>
      </c>
      <c r="I18" s="25"/>
      <c r="J18" s="25">
        <v>-33600</v>
      </c>
      <c r="K18" s="25">
        <f t="shared" si="1"/>
        <v>3035100</v>
      </c>
    </row>
    <row r="19" s="3" customFormat="1" ht="25.5" outlineLevel="1" spans="1:11">
      <c r="A19" s="11" t="s">
        <v>587</v>
      </c>
      <c r="B19" s="12">
        <v>1307565</v>
      </c>
      <c r="C19" s="12">
        <v>2215873</v>
      </c>
      <c r="D19" s="325" t="s">
        <v>607</v>
      </c>
      <c r="E19" s="325" t="s">
        <v>599</v>
      </c>
      <c r="F19" s="11">
        <v>43253</v>
      </c>
      <c r="G19" s="32">
        <v>43256</v>
      </c>
      <c r="H19" s="16">
        <f t="shared" si="0"/>
        <v>3</v>
      </c>
      <c r="I19" s="25"/>
      <c r="J19" s="25">
        <v>-78375</v>
      </c>
      <c r="K19" s="25">
        <f t="shared" si="1"/>
        <v>2956725</v>
      </c>
    </row>
    <row r="20" s="3" customFormat="1" outlineLevel="1" spans="1:11">
      <c r="A20" s="11" t="s">
        <v>587</v>
      </c>
      <c r="B20" s="12">
        <v>1313394</v>
      </c>
      <c r="C20" s="12">
        <v>2236665</v>
      </c>
      <c r="D20" s="334" t="s">
        <v>608</v>
      </c>
      <c r="E20" s="334" t="s">
        <v>609</v>
      </c>
      <c r="F20" s="11">
        <v>43253</v>
      </c>
      <c r="G20" s="11">
        <v>43255</v>
      </c>
      <c r="H20" s="16">
        <f t="shared" si="0"/>
        <v>2</v>
      </c>
      <c r="I20" s="25"/>
      <c r="J20" s="25">
        <v>-45900</v>
      </c>
      <c r="K20" s="25">
        <f t="shared" si="1"/>
        <v>2910825</v>
      </c>
    </row>
    <row r="21" s="3" customFormat="1" outlineLevel="1" spans="1:11">
      <c r="A21" s="11" t="s">
        <v>587</v>
      </c>
      <c r="B21" s="12">
        <v>1305795</v>
      </c>
      <c r="C21" s="12">
        <v>2210663</v>
      </c>
      <c r="D21" s="325" t="s">
        <v>610</v>
      </c>
      <c r="E21" s="334" t="s">
        <v>609</v>
      </c>
      <c r="F21" s="11">
        <v>43253</v>
      </c>
      <c r="G21" s="11">
        <v>43257</v>
      </c>
      <c r="H21" s="16">
        <f t="shared" si="0"/>
        <v>4</v>
      </c>
      <c r="I21" s="25"/>
      <c r="J21" s="25">
        <v>-89300</v>
      </c>
      <c r="K21" s="25">
        <f t="shared" si="1"/>
        <v>2821525</v>
      </c>
    </row>
    <row r="22" s="3" customFormat="1" outlineLevel="1" spans="1:11">
      <c r="A22" s="11" t="s">
        <v>587</v>
      </c>
      <c r="B22" s="12">
        <v>1300173</v>
      </c>
      <c r="C22" s="12">
        <v>2190118</v>
      </c>
      <c r="D22" s="334" t="s">
        <v>611</v>
      </c>
      <c r="E22" s="325" t="s">
        <v>597</v>
      </c>
      <c r="F22" s="11">
        <v>43254</v>
      </c>
      <c r="G22" s="11">
        <v>43258</v>
      </c>
      <c r="H22" s="16">
        <f t="shared" si="0"/>
        <v>4</v>
      </c>
      <c r="I22" s="25"/>
      <c r="J22" s="25">
        <v>-77400</v>
      </c>
      <c r="K22" s="25">
        <f t="shared" si="1"/>
        <v>2744125</v>
      </c>
    </row>
    <row r="23" s="3" customFormat="1" outlineLevel="1" spans="1:11">
      <c r="A23" s="11" t="s">
        <v>587</v>
      </c>
      <c r="B23" s="12">
        <v>1312263</v>
      </c>
      <c r="C23" s="12">
        <v>2234360</v>
      </c>
      <c r="D23" s="325" t="s">
        <v>612</v>
      </c>
      <c r="E23" s="325" t="s">
        <v>595</v>
      </c>
      <c r="F23" s="11">
        <v>43254</v>
      </c>
      <c r="G23" s="11">
        <v>43255</v>
      </c>
      <c r="H23" s="16">
        <f t="shared" si="0"/>
        <v>1</v>
      </c>
      <c r="I23" s="25"/>
      <c r="J23" s="25">
        <v>-16800</v>
      </c>
      <c r="K23" s="25">
        <f t="shared" si="1"/>
        <v>2727325</v>
      </c>
    </row>
    <row r="24" s="3" customFormat="1" outlineLevel="1" spans="1:11">
      <c r="A24" s="11" t="s">
        <v>613</v>
      </c>
      <c r="B24" s="12">
        <v>1312444</v>
      </c>
      <c r="C24" s="12">
        <v>2232847</v>
      </c>
      <c r="D24" s="325" t="s">
        <v>612</v>
      </c>
      <c r="E24" s="325" t="s">
        <v>595</v>
      </c>
      <c r="F24" s="11">
        <v>43255</v>
      </c>
      <c r="G24" s="11">
        <v>43257</v>
      </c>
      <c r="H24" s="16">
        <f t="shared" si="0"/>
        <v>2</v>
      </c>
      <c r="I24" s="25"/>
      <c r="J24" s="25">
        <v>-33600</v>
      </c>
      <c r="K24" s="25">
        <f t="shared" si="1"/>
        <v>2693725</v>
      </c>
    </row>
    <row r="25" s="3" customFormat="1" outlineLevel="1" spans="1:11">
      <c r="A25" s="11" t="s">
        <v>613</v>
      </c>
      <c r="B25" s="12">
        <v>1305779</v>
      </c>
      <c r="C25" s="12">
        <v>2210662</v>
      </c>
      <c r="D25" s="325" t="s">
        <v>614</v>
      </c>
      <c r="E25" s="325" t="s">
        <v>595</v>
      </c>
      <c r="F25" s="11">
        <v>43255</v>
      </c>
      <c r="G25" s="11">
        <v>43257</v>
      </c>
      <c r="H25" s="16">
        <f t="shared" si="0"/>
        <v>2</v>
      </c>
      <c r="I25" s="25"/>
      <c r="J25" s="25">
        <v>-34200</v>
      </c>
      <c r="K25" s="25">
        <f t="shared" si="1"/>
        <v>2659525</v>
      </c>
    </row>
    <row r="26" s="3" customFormat="1" outlineLevel="1" spans="1:11">
      <c r="A26" s="11" t="s">
        <v>613</v>
      </c>
      <c r="B26" s="12">
        <v>1309906</v>
      </c>
      <c r="C26" s="12">
        <v>2223128</v>
      </c>
      <c r="D26" s="325" t="s">
        <v>615</v>
      </c>
      <c r="E26" s="325" t="s">
        <v>595</v>
      </c>
      <c r="F26" s="11">
        <v>43255</v>
      </c>
      <c r="G26" s="11">
        <v>43256</v>
      </c>
      <c r="H26" s="16">
        <f t="shared" si="0"/>
        <v>1</v>
      </c>
      <c r="I26" s="25"/>
      <c r="J26" s="25">
        <v>-19350</v>
      </c>
      <c r="K26" s="25">
        <f t="shared" si="1"/>
        <v>2640175</v>
      </c>
    </row>
    <row r="27" s="3" customFormat="1" outlineLevel="1" spans="1:11">
      <c r="A27" s="11" t="s">
        <v>613</v>
      </c>
      <c r="B27" s="12">
        <v>1314719</v>
      </c>
      <c r="C27" s="12">
        <v>2241099</v>
      </c>
      <c r="D27" s="325" t="s">
        <v>616</v>
      </c>
      <c r="E27" s="325" t="s">
        <v>595</v>
      </c>
      <c r="F27" s="11">
        <v>43255</v>
      </c>
      <c r="G27" s="11">
        <v>43256</v>
      </c>
      <c r="H27" s="16">
        <f t="shared" si="0"/>
        <v>1</v>
      </c>
      <c r="I27" s="25"/>
      <c r="J27" s="25">
        <v>-16800</v>
      </c>
      <c r="K27" s="25">
        <f t="shared" si="1"/>
        <v>2623375</v>
      </c>
    </row>
    <row r="28" s="3" customFormat="1" outlineLevel="1" spans="1:11">
      <c r="A28" s="11" t="s">
        <v>613</v>
      </c>
      <c r="B28" s="12">
        <v>1314520</v>
      </c>
      <c r="C28" s="12">
        <v>2216679</v>
      </c>
      <c r="D28" s="325" t="s">
        <v>617</v>
      </c>
      <c r="E28" s="325" t="s">
        <v>595</v>
      </c>
      <c r="F28" s="11">
        <v>43256</v>
      </c>
      <c r="G28" s="11">
        <v>43261</v>
      </c>
      <c r="H28" s="16">
        <f t="shared" si="0"/>
        <v>5</v>
      </c>
      <c r="I28" s="25"/>
      <c r="J28" s="25">
        <v>-84000</v>
      </c>
      <c r="K28" s="25">
        <f t="shared" si="1"/>
        <v>2539375</v>
      </c>
    </row>
    <row r="29" s="3" customFormat="1" outlineLevel="1" spans="1:11">
      <c r="A29" s="11" t="s">
        <v>613</v>
      </c>
      <c r="B29" s="12">
        <v>1314044</v>
      </c>
      <c r="C29" s="12">
        <v>2237343</v>
      </c>
      <c r="D29" s="325" t="s">
        <v>618</v>
      </c>
      <c r="E29" s="325" t="s">
        <v>595</v>
      </c>
      <c r="F29" s="11">
        <v>43256</v>
      </c>
      <c r="G29" s="11">
        <v>43257</v>
      </c>
      <c r="H29" s="16">
        <f t="shared" si="0"/>
        <v>1</v>
      </c>
      <c r="I29" s="25"/>
      <c r="J29" s="25">
        <v>-16800</v>
      </c>
      <c r="K29" s="25">
        <f t="shared" si="1"/>
        <v>2522575</v>
      </c>
    </row>
    <row r="30" s="3" customFormat="1" outlineLevel="1" spans="1:11">
      <c r="A30" s="11" t="s">
        <v>613</v>
      </c>
      <c r="B30" s="12">
        <v>1314638</v>
      </c>
      <c r="C30" s="12">
        <v>2241102</v>
      </c>
      <c r="D30" s="325" t="s">
        <v>619</v>
      </c>
      <c r="E30" s="325" t="s">
        <v>595</v>
      </c>
      <c r="F30" s="11">
        <v>43256</v>
      </c>
      <c r="G30" s="11">
        <v>43260</v>
      </c>
      <c r="H30" s="16">
        <f t="shared" si="0"/>
        <v>4</v>
      </c>
      <c r="I30" s="25"/>
      <c r="J30" s="25">
        <v>-72000</v>
      </c>
      <c r="K30" s="25">
        <f t="shared" si="1"/>
        <v>2450575</v>
      </c>
    </row>
    <row r="31" s="4" customFormat="1" outlineLevel="1" spans="1:11">
      <c r="A31" s="11" t="s">
        <v>613</v>
      </c>
      <c r="B31" s="12">
        <v>1306352</v>
      </c>
      <c r="C31" s="12">
        <v>2214343</v>
      </c>
      <c r="D31" s="325" t="s">
        <v>620</v>
      </c>
      <c r="E31" s="325" t="s">
        <v>595</v>
      </c>
      <c r="F31" s="11">
        <v>43257</v>
      </c>
      <c r="G31" s="11">
        <v>43258</v>
      </c>
      <c r="H31" s="16">
        <f t="shared" si="0"/>
        <v>1</v>
      </c>
      <c r="I31" s="25"/>
      <c r="J31" s="25">
        <v>-17100</v>
      </c>
      <c r="K31" s="25">
        <f t="shared" si="1"/>
        <v>2433475</v>
      </c>
    </row>
    <row r="32" s="4" customFormat="1" outlineLevel="1" spans="1:11">
      <c r="A32" s="11" t="s">
        <v>613</v>
      </c>
      <c r="B32" s="12">
        <v>1311631</v>
      </c>
      <c r="C32" s="12">
        <v>2231595</v>
      </c>
      <c r="D32" s="325" t="s">
        <v>621</v>
      </c>
      <c r="E32" s="325" t="s">
        <v>595</v>
      </c>
      <c r="F32" s="11">
        <v>43258</v>
      </c>
      <c r="G32" s="11">
        <v>43260</v>
      </c>
      <c r="H32" s="16">
        <f t="shared" si="0"/>
        <v>2</v>
      </c>
      <c r="I32" s="25"/>
      <c r="J32" s="25">
        <v>-33600</v>
      </c>
      <c r="K32" s="25">
        <f t="shared" si="1"/>
        <v>2399875</v>
      </c>
    </row>
    <row r="33" s="3" customFormat="1" outlineLevel="1" spans="1:11">
      <c r="A33" s="11" t="s">
        <v>613</v>
      </c>
      <c r="B33" s="12">
        <v>1309164</v>
      </c>
      <c r="C33" s="12">
        <v>2220349</v>
      </c>
      <c r="D33" s="325" t="s">
        <v>622</v>
      </c>
      <c r="E33" s="325" t="s">
        <v>595</v>
      </c>
      <c r="F33" s="11">
        <v>43259</v>
      </c>
      <c r="G33" s="11">
        <v>43260</v>
      </c>
      <c r="H33" s="16">
        <f t="shared" si="0"/>
        <v>1</v>
      </c>
      <c r="I33" s="25"/>
      <c r="J33" s="25">
        <v>-16800</v>
      </c>
      <c r="K33" s="25">
        <f t="shared" si="1"/>
        <v>2383075</v>
      </c>
    </row>
    <row r="34" s="3" customFormat="1" outlineLevel="1" spans="1:11">
      <c r="A34" s="11" t="s">
        <v>623</v>
      </c>
      <c r="B34" s="12">
        <v>1315408</v>
      </c>
      <c r="C34" s="12">
        <v>2216691</v>
      </c>
      <c r="D34" s="325" t="s">
        <v>624</v>
      </c>
      <c r="E34" s="325" t="s">
        <v>609</v>
      </c>
      <c r="F34" s="11">
        <v>43259</v>
      </c>
      <c r="G34" s="11">
        <v>43264</v>
      </c>
      <c r="H34" s="16">
        <f t="shared" si="0"/>
        <v>5</v>
      </c>
      <c r="I34" s="25"/>
      <c r="J34" s="25">
        <v>-114750</v>
      </c>
      <c r="K34" s="25">
        <f t="shared" si="1"/>
        <v>2268325</v>
      </c>
    </row>
    <row r="35" s="3" customFormat="1" ht="25.5" outlineLevel="1" spans="1:11">
      <c r="A35" s="11" t="s">
        <v>623</v>
      </c>
      <c r="B35" s="12">
        <v>1315602</v>
      </c>
      <c r="C35" s="12">
        <v>2216698</v>
      </c>
      <c r="D35" s="325" t="s">
        <v>625</v>
      </c>
      <c r="E35" s="325" t="s">
        <v>599</v>
      </c>
      <c r="F35" s="11">
        <v>43259</v>
      </c>
      <c r="G35" s="11">
        <v>43262</v>
      </c>
      <c r="H35" s="16">
        <f t="shared" si="0"/>
        <v>3</v>
      </c>
      <c r="I35" s="25"/>
      <c r="J35" s="25">
        <v>-79650</v>
      </c>
      <c r="K35" s="25">
        <f t="shared" si="1"/>
        <v>2188675</v>
      </c>
    </row>
    <row r="36" s="3" customFormat="1" outlineLevel="1" spans="1:11">
      <c r="A36" s="11" t="s">
        <v>623</v>
      </c>
      <c r="B36" s="12">
        <v>1315618</v>
      </c>
      <c r="C36" s="12">
        <v>2245610</v>
      </c>
      <c r="D36" s="325" t="s">
        <v>626</v>
      </c>
      <c r="E36" s="325" t="s">
        <v>595</v>
      </c>
      <c r="F36" s="11">
        <v>43259</v>
      </c>
      <c r="G36" s="11">
        <v>43260</v>
      </c>
      <c r="H36" s="16">
        <f t="shared" si="0"/>
        <v>1</v>
      </c>
      <c r="I36" s="25"/>
      <c r="J36" s="25">
        <v>-17100</v>
      </c>
      <c r="K36" s="25">
        <f t="shared" si="1"/>
        <v>2171575</v>
      </c>
    </row>
    <row r="37" s="3" customFormat="1" outlineLevel="1" spans="1:11">
      <c r="A37" s="11" t="s">
        <v>613</v>
      </c>
      <c r="B37" s="12">
        <v>1303655</v>
      </c>
      <c r="C37" s="12">
        <v>2202846</v>
      </c>
      <c r="D37" s="325" t="s">
        <v>627</v>
      </c>
      <c r="E37" s="325" t="s">
        <v>595</v>
      </c>
      <c r="F37" s="11">
        <v>43260</v>
      </c>
      <c r="G37" s="11">
        <v>43262</v>
      </c>
      <c r="H37" s="16">
        <f t="shared" si="0"/>
        <v>2</v>
      </c>
      <c r="I37" s="25"/>
      <c r="J37" s="25">
        <v>-34200</v>
      </c>
      <c r="K37" s="25">
        <f t="shared" si="1"/>
        <v>2137375</v>
      </c>
    </row>
    <row r="38" s="3" customFormat="1" outlineLevel="1" spans="1:11">
      <c r="A38" s="11" t="s">
        <v>613</v>
      </c>
      <c r="B38" s="12">
        <v>1314638</v>
      </c>
      <c r="C38" s="12">
        <v>2241343</v>
      </c>
      <c r="D38" s="325" t="s">
        <v>619</v>
      </c>
      <c r="E38" s="325" t="s">
        <v>595</v>
      </c>
      <c r="F38" s="11">
        <v>43260</v>
      </c>
      <c r="G38" s="11">
        <v>43261</v>
      </c>
      <c r="H38" s="16">
        <f t="shared" si="0"/>
        <v>1</v>
      </c>
      <c r="I38" s="25"/>
      <c r="J38" s="25">
        <v>-16800</v>
      </c>
      <c r="K38" s="25">
        <f t="shared" si="1"/>
        <v>2120575</v>
      </c>
    </row>
    <row r="39" s="3" customFormat="1" outlineLevel="1" spans="1:11">
      <c r="A39" s="11" t="s">
        <v>613</v>
      </c>
      <c r="B39" s="12">
        <v>1313864</v>
      </c>
      <c r="C39" s="12">
        <v>2237116</v>
      </c>
      <c r="D39" s="325" t="s">
        <v>628</v>
      </c>
      <c r="E39" s="325" t="s">
        <v>595</v>
      </c>
      <c r="F39" s="11">
        <v>43260</v>
      </c>
      <c r="G39" s="11">
        <v>43262</v>
      </c>
      <c r="H39" s="16">
        <f t="shared" si="0"/>
        <v>2</v>
      </c>
      <c r="I39" s="25"/>
      <c r="J39" s="25">
        <v>-33600</v>
      </c>
      <c r="K39" s="25">
        <f t="shared" si="1"/>
        <v>2086975</v>
      </c>
    </row>
    <row r="40" s="3" customFormat="1" outlineLevel="1" spans="1:11">
      <c r="A40" s="11" t="s">
        <v>629</v>
      </c>
      <c r="B40" s="12">
        <v>1317401</v>
      </c>
      <c r="C40" s="12">
        <v>2216680</v>
      </c>
      <c r="D40" s="325" t="s">
        <v>630</v>
      </c>
      <c r="E40" s="325" t="s">
        <v>591</v>
      </c>
      <c r="F40" s="11">
        <v>43260</v>
      </c>
      <c r="G40" s="11">
        <v>43262</v>
      </c>
      <c r="H40" s="16">
        <f t="shared" si="0"/>
        <v>2</v>
      </c>
      <c r="I40" s="25"/>
      <c r="J40" s="25">
        <v>-47700</v>
      </c>
      <c r="K40" s="25">
        <f t="shared" si="1"/>
        <v>2039275</v>
      </c>
    </row>
    <row r="41" s="3" customFormat="1" outlineLevel="1" spans="1:11">
      <c r="A41" s="11" t="s">
        <v>613</v>
      </c>
      <c r="B41" s="12">
        <v>1307882</v>
      </c>
      <c r="C41" s="12">
        <v>2216594</v>
      </c>
      <c r="D41" s="325" t="s">
        <v>631</v>
      </c>
      <c r="E41" s="325" t="s">
        <v>591</v>
      </c>
      <c r="F41" s="11">
        <v>43261</v>
      </c>
      <c r="G41" s="11">
        <v>43263</v>
      </c>
      <c r="H41" s="16">
        <f t="shared" si="0"/>
        <v>2</v>
      </c>
      <c r="I41" s="25"/>
      <c r="J41" s="25">
        <v>-52250</v>
      </c>
      <c r="K41" s="25">
        <f t="shared" si="1"/>
        <v>1987025</v>
      </c>
    </row>
    <row r="42" s="3" customFormat="1" outlineLevel="1" spans="1:11">
      <c r="A42" s="11" t="s">
        <v>623</v>
      </c>
      <c r="B42" s="12">
        <v>1315620</v>
      </c>
      <c r="C42" s="12">
        <v>2245612</v>
      </c>
      <c r="D42" s="325" t="s">
        <v>626</v>
      </c>
      <c r="E42" s="325" t="s">
        <v>595</v>
      </c>
      <c r="F42" s="11">
        <v>43261</v>
      </c>
      <c r="G42" s="11">
        <v>43262</v>
      </c>
      <c r="H42" s="16">
        <f t="shared" si="0"/>
        <v>1</v>
      </c>
      <c r="I42" s="25"/>
      <c r="J42" s="25">
        <v>-17100</v>
      </c>
      <c r="K42" s="25">
        <f t="shared" si="1"/>
        <v>1969925</v>
      </c>
    </row>
    <row r="43" s="3" customFormat="1" outlineLevel="1" spans="1:11">
      <c r="A43" s="11" t="s">
        <v>613</v>
      </c>
      <c r="B43" s="12">
        <v>1310031</v>
      </c>
      <c r="C43" s="12">
        <v>2224857</v>
      </c>
      <c r="D43" s="325" t="s">
        <v>632</v>
      </c>
      <c r="E43" s="325" t="s">
        <v>595</v>
      </c>
      <c r="F43" s="11">
        <v>43262</v>
      </c>
      <c r="G43" s="11">
        <v>43264</v>
      </c>
      <c r="H43" s="16">
        <f t="shared" si="0"/>
        <v>2</v>
      </c>
      <c r="I43" s="25"/>
      <c r="J43" s="25">
        <v>-33600</v>
      </c>
      <c r="K43" s="25">
        <f t="shared" si="1"/>
        <v>1936325</v>
      </c>
    </row>
    <row r="44" s="4" customFormat="1" outlineLevel="1" spans="1:11">
      <c r="A44" s="11" t="s">
        <v>613</v>
      </c>
      <c r="B44" s="12">
        <v>1310037</v>
      </c>
      <c r="C44" s="12">
        <v>2224858</v>
      </c>
      <c r="D44" s="325" t="s">
        <v>633</v>
      </c>
      <c r="E44" s="325" t="s">
        <v>595</v>
      </c>
      <c r="F44" s="11">
        <v>43262</v>
      </c>
      <c r="G44" s="11">
        <v>43266</v>
      </c>
      <c r="H44" s="16">
        <f t="shared" si="0"/>
        <v>4</v>
      </c>
      <c r="I44" s="25"/>
      <c r="J44" s="25">
        <v>-67200</v>
      </c>
      <c r="K44" s="25">
        <f t="shared" si="1"/>
        <v>1869125</v>
      </c>
    </row>
    <row r="45" s="4" customFormat="1" outlineLevel="1" spans="1:11">
      <c r="A45" s="11" t="s">
        <v>613</v>
      </c>
      <c r="B45" s="12">
        <v>1314669</v>
      </c>
      <c r="C45" s="12">
        <v>2241094</v>
      </c>
      <c r="D45" s="325" t="s">
        <v>634</v>
      </c>
      <c r="E45" s="325" t="s">
        <v>595</v>
      </c>
      <c r="F45" s="11">
        <v>43262</v>
      </c>
      <c r="G45" s="11">
        <v>43263</v>
      </c>
      <c r="H45" s="16">
        <f t="shared" si="0"/>
        <v>1</v>
      </c>
      <c r="I45" s="25"/>
      <c r="J45" s="25">
        <v>-16800</v>
      </c>
      <c r="K45" s="25">
        <f t="shared" si="1"/>
        <v>1852325</v>
      </c>
    </row>
    <row r="46" s="3" customFormat="1" outlineLevel="1" spans="1:11">
      <c r="A46" s="11" t="s">
        <v>613</v>
      </c>
      <c r="B46" s="12">
        <v>1309326</v>
      </c>
      <c r="C46" s="12">
        <v>2221101</v>
      </c>
      <c r="D46" s="325" t="s">
        <v>635</v>
      </c>
      <c r="E46" s="325" t="s">
        <v>595</v>
      </c>
      <c r="F46" s="11">
        <v>43262</v>
      </c>
      <c r="G46" s="11">
        <v>43264</v>
      </c>
      <c r="H46" s="16">
        <f t="shared" si="0"/>
        <v>2</v>
      </c>
      <c r="I46" s="25"/>
      <c r="J46" s="25">
        <v>-33600</v>
      </c>
      <c r="K46" s="25">
        <f t="shared" si="1"/>
        <v>1818725</v>
      </c>
    </row>
    <row r="47" s="3" customFormat="1" outlineLevel="1" spans="1:11">
      <c r="A47" s="11" t="s">
        <v>613</v>
      </c>
      <c r="B47" s="12">
        <v>1312398</v>
      </c>
      <c r="C47" s="12">
        <v>2216688</v>
      </c>
      <c r="D47" s="325" t="s">
        <v>636</v>
      </c>
      <c r="E47" s="325" t="s">
        <v>597</v>
      </c>
      <c r="F47" s="11">
        <v>43263</v>
      </c>
      <c r="G47" s="11">
        <v>43266</v>
      </c>
      <c r="H47" s="16">
        <f t="shared" si="0"/>
        <v>3</v>
      </c>
      <c r="I47" s="25"/>
      <c r="J47" s="25">
        <v>-55500</v>
      </c>
      <c r="K47" s="25">
        <f t="shared" si="1"/>
        <v>1763225</v>
      </c>
    </row>
    <row r="48" s="3" customFormat="1" outlineLevel="1" spans="1:11">
      <c r="A48" s="11" t="s">
        <v>613</v>
      </c>
      <c r="B48" s="12">
        <v>1305678</v>
      </c>
      <c r="C48" s="12">
        <v>2210624</v>
      </c>
      <c r="D48" s="325" t="s">
        <v>637</v>
      </c>
      <c r="E48" s="325" t="s">
        <v>609</v>
      </c>
      <c r="F48" s="11">
        <v>43263</v>
      </c>
      <c r="G48" s="11">
        <v>43264</v>
      </c>
      <c r="H48" s="16">
        <f t="shared" si="0"/>
        <v>1</v>
      </c>
      <c r="I48" s="25"/>
      <c r="J48" s="25">
        <v>-24225</v>
      </c>
      <c r="K48" s="25">
        <f t="shared" si="1"/>
        <v>1739000</v>
      </c>
    </row>
    <row r="49" s="3" customFormat="1" outlineLevel="1" spans="1:11">
      <c r="A49" s="11" t="s">
        <v>613</v>
      </c>
      <c r="B49" s="12">
        <v>1309583</v>
      </c>
      <c r="C49" s="12">
        <v>2223126</v>
      </c>
      <c r="D49" s="325" t="s">
        <v>638</v>
      </c>
      <c r="E49" s="325" t="s">
        <v>595</v>
      </c>
      <c r="F49" s="11">
        <v>43263</v>
      </c>
      <c r="G49" s="11">
        <v>43266</v>
      </c>
      <c r="H49" s="16">
        <f t="shared" si="0"/>
        <v>3</v>
      </c>
      <c r="I49" s="25"/>
      <c r="J49" s="25">
        <v>-49500</v>
      </c>
      <c r="K49" s="25">
        <f t="shared" si="1"/>
        <v>1689500</v>
      </c>
    </row>
    <row r="50" s="3" customFormat="1" outlineLevel="1" spans="1:11">
      <c r="A50" s="11" t="s">
        <v>613</v>
      </c>
      <c r="B50" s="12">
        <v>1309816</v>
      </c>
      <c r="C50" s="12">
        <v>2223096</v>
      </c>
      <c r="D50" s="325" t="s">
        <v>639</v>
      </c>
      <c r="E50" s="325" t="s">
        <v>595</v>
      </c>
      <c r="F50" s="11">
        <v>43264</v>
      </c>
      <c r="G50" s="11">
        <v>43265</v>
      </c>
      <c r="H50" s="16">
        <f t="shared" si="0"/>
        <v>1</v>
      </c>
      <c r="I50" s="25"/>
      <c r="J50" s="25">
        <v>-16800</v>
      </c>
      <c r="K50" s="25">
        <f t="shared" si="1"/>
        <v>1672700</v>
      </c>
    </row>
    <row r="51" s="3" customFormat="1" outlineLevel="1" spans="1:11">
      <c r="A51" s="11" t="s">
        <v>613</v>
      </c>
      <c r="B51" s="12">
        <v>1309816</v>
      </c>
      <c r="C51" s="12">
        <v>2223097</v>
      </c>
      <c r="D51" s="325" t="s">
        <v>639</v>
      </c>
      <c r="E51" s="325" t="s">
        <v>595</v>
      </c>
      <c r="F51" s="11">
        <v>43264</v>
      </c>
      <c r="G51" s="11">
        <v>43265</v>
      </c>
      <c r="H51" s="16">
        <f t="shared" si="0"/>
        <v>1</v>
      </c>
      <c r="I51" s="25"/>
      <c r="J51" s="25">
        <v>-16800</v>
      </c>
      <c r="K51" s="25">
        <f t="shared" si="1"/>
        <v>1655900</v>
      </c>
    </row>
    <row r="52" s="4" customFormat="1" outlineLevel="1" spans="1:11">
      <c r="A52" s="11" t="s">
        <v>613</v>
      </c>
      <c r="B52" s="12">
        <v>1305681</v>
      </c>
      <c r="C52" s="12">
        <v>2210625</v>
      </c>
      <c r="D52" s="325" t="s">
        <v>637</v>
      </c>
      <c r="E52" s="325" t="s">
        <v>597</v>
      </c>
      <c r="F52" s="11">
        <v>43264</v>
      </c>
      <c r="G52" s="11">
        <v>43265</v>
      </c>
      <c r="H52" s="16">
        <f t="shared" si="0"/>
        <v>1</v>
      </c>
      <c r="I52" s="25"/>
      <c r="J52" s="25">
        <v>-18525</v>
      </c>
      <c r="K52" s="25">
        <f t="shared" si="1"/>
        <v>1637375</v>
      </c>
    </row>
    <row r="53" s="4" customFormat="1" outlineLevel="1" spans="1:11">
      <c r="A53" s="11" t="s">
        <v>613</v>
      </c>
      <c r="B53" s="12">
        <v>1307245</v>
      </c>
      <c r="C53" s="12">
        <v>2214843</v>
      </c>
      <c r="D53" s="325" t="s">
        <v>640</v>
      </c>
      <c r="E53" s="325" t="s">
        <v>595</v>
      </c>
      <c r="F53" s="11">
        <v>43264</v>
      </c>
      <c r="G53" s="11">
        <v>43266</v>
      </c>
      <c r="H53" s="16">
        <f t="shared" si="0"/>
        <v>2</v>
      </c>
      <c r="I53" s="25"/>
      <c r="J53" s="25">
        <v>-34200</v>
      </c>
      <c r="K53" s="25">
        <f t="shared" si="1"/>
        <v>1603175</v>
      </c>
    </row>
    <row r="54" s="3" customFormat="1" outlineLevel="1" spans="1:11">
      <c r="A54" s="11" t="s">
        <v>613</v>
      </c>
      <c r="B54" s="12">
        <v>1310746</v>
      </c>
      <c r="C54" s="12">
        <v>2216693</v>
      </c>
      <c r="D54" s="325" t="s">
        <v>641</v>
      </c>
      <c r="E54" s="325" t="s">
        <v>609</v>
      </c>
      <c r="F54" s="11">
        <v>43265</v>
      </c>
      <c r="G54" s="11">
        <v>43268</v>
      </c>
      <c r="H54" s="16">
        <f t="shared" si="0"/>
        <v>3</v>
      </c>
      <c r="I54" s="25"/>
      <c r="J54" s="25">
        <v>-87750</v>
      </c>
      <c r="K54" s="25">
        <f t="shared" si="1"/>
        <v>1515425</v>
      </c>
    </row>
    <row r="55" s="3" customFormat="1" outlineLevel="1" spans="1:11">
      <c r="A55" s="11" t="s">
        <v>613</v>
      </c>
      <c r="B55" s="12">
        <v>1300942</v>
      </c>
      <c r="C55" s="12">
        <v>2192343</v>
      </c>
      <c r="D55" s="325" t="s">
        <v>642</v>
      </c>
      <c r="E55" s="325" t="s">
        <v>595</v>
      </c>
      <c r="F55" s="11">
        <v>43265</v>
      </c>
      <c r="G55" s="11">
        <v>43270</v>
      </c>
      <c r="H55" s="16">
        <f t="shared" si="0"/>
        <v>5</v>
      </c>
      <c r="I55" s="25"/>
      <c r="J55" s="25">
        <v>-85500</v>
      </c>
      <c r="K55" s="25">
        <f t="shared" si="1"/>
        <v>1429925</v>
      </c>
    </row>
    <row r="56" s="3" customFormat="1" outlineLevel="1" spans="1:11">
      <c r="A56" s="11" t="s">
        <v>613</v>
      </c>
      <c r="B56" s="12">
        <v>1307086</v>
      </c>
      <c r="C56" s="12">
        <v>2214096</v>
      </c>
      <c r="D56" s="325" t="s">
        <v>643</v>
      </c>
      <c r="E56" s="325" t="s">
        <v>595</v>
      </c>
      <c r="F56" s="11">
        <v>43265</v>
      </c>
      <c r="G56" s="11">
        <v>43266</v>
      </c>
      <c r="H56" s="16">
        <f t="shared" si="0"/>
        <v>1</v>
      </c>
      <c r="I56" s="25"/>
      <c r="J56" s="25">
        <v>-17100</v>
      </c>
      <c r="K56" s="25">
        <f t="shared" si="1"/>
        <v>1412825</v>
      </c>
    </row>
    <row r="57" s="3" customFormat="1" outlineLevel="1" spans="1:11">
      <c r="A57" s="11" t="s">
        <v>613</v>
      </c>
      <c r="B57" s="12">
        <v>1307086</v>
      </c>
      <c r="C57" s="12">
        <v>2214095</v>
      </c>
      <c r="D57" s="325" t="s">
        <v>644</v>
      </c>
      <c r="E57" s="325" t="s">
        <v>595</v>
      </c>
      <c r="F57" s="11">
        <v>43265</v>
      </c>
      <c r="G57" s="11">
        <v>43266</v>
      </c>
      <c r="H57" s="16">
        <f t="shared" si="0"/>
        <v>1</v>
      </c>
      <c r="I57" s="25"/>
      <c r="J57" s="25">
        <v>-17100</v>
      </c>
      <c r="K57" s="25">
        <f t="shared" si="1"/>
        <v>1395725</v>
      </c>
    </row>
    <row r="58" s="3" customFormat="1" outlineLevel="1" spans="1:11">
      <c r="A58" s="11" t="s">
        <v>645</v>
      </c>
      <c r="B58" s="12">
        <v>1318372</v>
      </c>
      <c r="C58" s="12">
        <v>2258843</v>
      </c>
      <c r="D58" s="325" t="s">
        <v>646</v>
      </c>
      <c r="E58" s="325" t="s">
        <v>595</v>
      </c>
      <c r="F58" s="11">
        <v>43265</v>
      </c>
      <c r="G58" s="11">
        <v>43268</v>
      </c>
      <c r="H58" s="16">
        <f t="shared" si="0"/>
        <v>3</v>
      </c>
      <c r="I58" s="25"/>
      <c r="J58" s="25">
        <v>-49500</v>
      </c>
      <c r="K58" s="25">
        <f t="shared" si="1"/>
        <v>1346225</v>
      </c>
    </row>
    <row r="59" s="3" customFormat="1" outlineLevel="1" spans="1:11">
      <c r="A59" s="11" t="s">
        <v>613</v>
      </c>
      <c r="B59" s="12">
        <v>1298909</v>
      </c>
      <c r="C59" s="12">
        <v>2186370</v>
      </c>
      <c r="D59" s="325" t="s">
        <v>647</v>
      </c>
      <c r="E59" s="325" t="s">
        <v>595</v>
      </c>
      <c r="F59" s="11">
        <v>43266</v>
      </c>
      <c r="G59" s="11">
        <v>43268</v>
      </c>
      <c r="H59" s="16">
        <f t="shared" si="0"/>
        <v>2</v>
      </c>
      <c r="I59" s="25"/>
      <c r="J59" s="25">
        <v>-34200</v>
      </c>
      <c r="K59" s="25">
        <f t="shared" si="1"/>
        <v>1312025</v>
      </c>
    </row>
    <row r="60" s="3" customFormat="1" outlineLevel="1" spans="1:11">
      <c r="A60" s="11" t="s">
        <v>613</v>
      </c>
      <c r="B60" s="12">
        <v>1301510</v>
      </c>
      <c r="C60" s="12">
        <v>2194354</v>
      </c>
      <c r="D60" s="325" t="s">
        <v>648</v>
      </c>
      <c r="E60" s="325" t="s">
        <v>595</v>
      </c>
      <c r="F60" s="11">
        <v>43266</v>
      </c>
      <c r="G60" s="11">
        <v>43268</v>
      </c>
      <c r="H60" s="16">
        <f t="shared" si="0"/>
        <v>2</v>
      </c>
      <c r="I60" s="25"/>
      <c r="J60" s="25">
        <v>-34200</v>
      </c>
      <c r="K60" s="25">
        <f t="shared" si="1"/>
        <v>1277825</v>
      </c>
    </row>
    <row r="61" s="4" customFormat="1" outlineLevel="1" spans="1:11">
      <c r="A61" s="11" t="s">
        <v>613</v>
      </c>
      <c r="B61" s="12">
        <v>1308270</v>
      </c>
      <c r="C61" s="12">
        <v>2216696</v>
      </c>
      <c r="D61" s="325" t="s">
        <v>649</v>
      </c>
      <c r="E61" s="325" t="s">
        <v>595</v>
      </c>
      <c r="F61" s="11">
        <v>43266</v>
      </c>
      <c r="G61" s="11">
        <v>43268</v>
      </c>
      <c r="H61" s="16">
        <f t="shared" si="0"/>
        <v>2</v>
      </c>
      <c r="I61" s="25"/>
      <c r="J61" s="25">
        <v>-33600</v>
      </c>
      <c r="K61" s="25">
        <f t="shared" si="1"/>
        <v>1244225</v>
      </c>
    </row>
    <row r="62" s="4" customFormat="1" outlineLevel="1" spans="1:11">
      <c r="A62" s="11" t="s">
        <v>650</v>
      </c>
      <c r="B62" s="12">
        <v>1318342</v>
      </c>
      <c r="C62" s="12">
        <v>2255847</v>
      </c>
      <c r="D62" s="325" t="s">
        <v>651</v>
      </c>
      <c r="E62" s="325" t="s">
        <v>595</v>
      </c>
      <c r="F62" s="11">
        <v>43266</v>
      </c>
      <c r="G62" s="11">
        <v>43267</v>
      </c>
      <c r="H62" s="16">
        <f t="shared" si="0"/>
        <v>1</v>
      </c>
      <c r="I62" s="25"/>
      <c r="J62" s="25">
        <v>-16200</v>
      </c>
      <c r="K62" s="25">
        <f t="shared" si="1"/>
        <v>1228025</v>
      </c>
    </row>
    <row r="63" s="4" customFormat="1" outlineLevel="1" spans="1:11">
      <c r="A63" s="11" t="s">
        <v>645</v>
      </c>
      <c r="B63" s="12">
        <v>1318743</v>
      </c>
      <c r="C63" s="12">
        <v>2216690</v>
      </c>
      <c r="D63" s="325" t="s">
        <v>652</v>
      </c>
      <c r="E63" s="325" t="s">
        <v>609</v>
      </c>
      <c r="F63" s="11">
        <v>43266</v>
      </c>
      <c r="G63" s="11">
        <v>43267</v>
      </c>
      <c r="H63" s="16">
        <f t="shared" si="0"/>
        <v>1</v>
      </c>
      <c r="I63" s="25"/>
      <c r="J63" s="25">
        <v>-22050</v>
      </c>
      <c r="K63" s="25">
        <f t="shared" si="1"/>
        <v>1205975</v>
      </c>
    </row>
    <row r="64" s="4" customFormat="1" outlineLevel="1" spans="1:11">
      <c r="A64" s="11" t="s">
        <v>645</v>
      </c>
      <c r="B64" s="12">
        <v>1319104</v>
      </c>
      <c r="C64" s="12">
        <v>2216701</v>
      </c>
      <c r="D64" s="325" t="s">
        <v>653</v>
      </c>
      <c r="E64" s="325" t="s">
        <v>593</v>
      </c>
      <c r="F64" s="11">
        <v>43267</v>
      </c>
      <c r="G64" s="11">
        <v>43269</v>
      </c>
      <c r="H64" s="16">
        <f t="shared" si="0"/>
        <v>2</v>
      </c>
      <c r="I64" s="25"/>
      <c r="J64" s="25">
        <v>-65700</v>
      </c>
      <c r="K64" s="25">
        <f t="shared" si="1"/>
        <v>1140275</v>
      </c>
    </row>
    <row r="65" s="4" customFormat="1" outlineLevel="1" spans="1:11">
      <c r="A65" s="11" t="s">
        <v>645</v>
      </c>
      <c r="B65" s="12">
        <v>1319060</v>
      </c>
      <c r="C65" s="12">
        <v>2216686</v>
      </c>
      <c r="D65" s="325" t="s">
        <v>654</v>
      </c>
      <c r="E65" s="325" t="s">
        <v>597</v>
      </c>
      <c r="F65" s="11">
        <v>43267</v>
      </c>
      <c r="G65" s="11">
        <v>43269</v>
      </c>
      <c r="H65" s="16">
        <f t="shared" si="0"/>
        <v>2</v>
      </c>
      <c r="I65" s="25"/>
      <c r="J65" s="25">
        <v>-36900</v>
      </c>
      <c r="K65" s="25">
        <f t="shared" si="1"/>
        <v>1103375</v>
      </c>
    </row>
    <row r="66" s="4" customFormat="1" outlineLevel="1" spans="1:11">
      <c r="A66" s="11" t="s">
        <v>645</v>
      </c>
      <c r="B66" s="12">
        <v>1318920</v>
      </c>
      <c r="C66" s="12">
        <v>2216699</v>
      </c>
      <c r="D66" s="325" t="s">
        <v>540</v>
      </c>
      <c r="E66" s="325" t="s">
        <v>591</v>
      </c>
      <c r="F66" s="11">
        <v>43267</v>
      </c>
      <c r="G66" s="11">
        <v>43271</v>
      </c>
      <c r="H66" s="16">
        <f t="shared" si="0"/>
        <v>4</v>
      </c>
      <c r="I66" s="25"/>
      <c r="J66" s="25">
        <v>-95400</v>
      </c>
      <c r="K66" s="25">
        <f t="shared" si="1"/>
        <v>1007975</v>
      </c>
    </row>
    <row r="67" s="4" customFormat="1" outlineLevel="1" spans="1:11">
      <c r="A67" s="11" t="s">
        <v>613</v>
      </c>
      <c r="B67" s="12">
        <v>1312337</v>
      </c>
      <c r="C67" s="12">
        <v>2231598</v>
      </c>
      <c r="D67" s="325" t="s">
        <v>655</v>
      </c>
      <c r="E67" s="325" t="s">
        <v>591</v>
      </c>
      <c r="F67" s="11">
        <v>43267</v>
      </c>
      <c r="G67" s="11">
        <v>43268</v>
      </c>
      <c r="H67" s="16">
        <f t="shared" si="0"/>
        <v>1</v>
      </c>
      <c r="I67" s="25"/>
      <c r="J67" s="25">
        <v>-24750</v>
      </c>
      <c r="K67" s="25">
        <f t="shared" si="1"/>
        <v>983225</v>
      </c>
    </row>
    <row r="68" s="3" customFormat="1" outlineLevel="1" spans="1:11">
      <c r="A68" s="11" t="s">
        <v>613</v>
      </c>
      <c r="B68" s="12">
        <v>1305496</v>
      </c>
      <c r="C68" s="12">
        <v>2210593</v>
      </c>
      <c r="D68" s="325" t="s">
        <v>656</v>
      </c>
      <c r="E68" s="325" t="s">
        <v>595</v>
      </c>
      <c r="F68" s="11">
        <v>43267</v>
      </c>
      <c r="G68" s="11">
        <v>43269</v>
      </c>
      <c r="H68" s="16">
        <f t="shared" si="0"/>
        <v>2</v>
      </c>
      <c r="I68" s="25"/>
      <c r="J68" s="25">
        <v>-34200</v>
      </c>
      <c r="K68" s="25">
        <f t="shared" si="1"/>
        <v>949025</v>
      </c>
    </row>
    <row r="69" s="3" customFormat="1" outlineLevel="1" spans="1:11">
      <c r="A69" s="11" t="s">
        <v>613</v>
      </c>
      <c r="B69" s="12">
        <v>1305496</v>
      </c>
      <c r="C69" s="12">
        <v>2210596</v>
      </c>
      <c r="D69" s="325" t="s">
        <v>657</v>
      </c>
      <c r="E69" s="325" t="s">
        <v>595</v>
      </c>
      <c r="F69" s="11">
        <v>43267</v>
      </c>
      <c r="G69" s="11">
        <v>43269</v>
      </c>
      <c r="H69" s="16">
        <f t="shared" ref="H69:H103" si="2">+G69-F69</f>
        <v>2</v>
      </c>
      <c r="I69" s="25"/>
      <c r="J69" s="25">
        <v>-34200</v>
      </c>
      <c r="K69" s="25">
        <f t="shared" si="1"/>
        <v>914825</v>
      </c>
    </row>
    <row r="70" s="3" customFormat="1" outlineLevel="1" spans="1:11">
      <c r="A70" s="11" t="s">
        <v>613</v>
      </c>
      <c r="B70" s="12">
        <v>1311280</v>
      </c>
      <c r="C70" s="12">
        <v>2227629</v>
      </c>
      <c r="D70" s="325" t="s">
        <v>658</v>
      </c>
      <c r="E70" s="325" t="s">
        <v>597</v>
      </c>
      <c r="F70" s="11">
        <v>43267</v>
      </c>
      <c r="G70" s="11">
        <v>43269</v>
      </c>
      <c r="H70" s="16">
        <f t="shared" si="2"/>
        <v>2</v>
      </c>
      <c r="I70" s="25"/>
      <c r="J70" s="25">
        <v>-38700</v>
      </c>
      <c r="K70" s="25">
        <f t="shared" si="1"/>
        <v>876125</v>
      </c>
    </row>
    <row r="71" s="3" customFormat="1" outlineLevel="1" spans="1:11">
      <c r="A71" s="11" t="s">
        <v>613</v>
      </c>
      <c r="B71" s="12">
        <v>1309410</v>
      </c>
      <c r="C71" s="12">
        <v>2221103</v>
      </c>
      <c r="D71" s="325" t="s">
        <v>659</v>
      </c>
      <c r="E71" s="325" t="s">
        <v>595</v>
      </c>
      <c r="F71" s="11">
        <v>43267</v>
      </c>
      <c r="G71" s="11">
        <v>43268</v>
      </c>
      <c r="H71" s="16">
        <f t="shared" si="2"/>
        <v>1</v>
      </c>
      <c r="I71" s="25"/>
      <c r="J71" s="25">
        <v>-16800</v>
      </c>
      <c r="K71" s="25">
        <f t="shared" ref="K71:K103" si="3">+K70+I71+J71</f>
        <v>859325</v>
      </c>
    </row>
    <row r="72" s="3" customFormat="1" outlineLevel="1" spans="1:11">
      <c r="A72" s="11" t="s">
        <v>613</v>
      </c>
      <c r="B72" s="12">
        <v>1304519</v>
      </c>
      <c r="C72" s="12">
        <v>2207848</v>
      </c>
      <c r="D72" s="325" t="s">
        <v>660</v>
      </c>
      <c r="E72" s="325" t="s">
        <v>595</v>
      </c>
      <c r="F72" s="11">
        <v>43267</v>
      </c>
      <c r="G72" s="11">
        <v>43270</v>
      </c>
      <c r="H72" s="16">
        <f t="shared" si="2"/>
        <v>3</v>
      </c>
      <c r="I72" s="25"/>
      <c r="J72" s="25">
        <v>-51300</v>
      </c>
      <c r="K72" s="25">
        <f t="shared" si="3"/>
        <v>808025</v>
      </c>
    </row>
    <row r="73" s="3" customFormat="1" outlineLevel="1" spans="1:11">
      <c r="A73" s="11" t="s">
        <v>613</v>
      </c>
      <c r="B73" s="12">
        <v>1315095</v>
      </c>
      <c r="C73" s="12">
        <v>2243593</v>
      </c>
      <c r="D73" s="325" t="s">
        <v>661</v>
      </c>
      <c r="E73" s="325" t="s">
        <v>595</v>
      </c>
      <c r="F73" s="11">
        <v>43268</v>
      </c>
      <c r="G73" s="11">
        <v>43270</v>
      </c>
      <c r="H73" s="16">
        <f t="shared" si="2"/>
        <v>2</v>
      </c>
      <c r="I73" s="25"/>
      <c r="J73" s="25">
        <v>-34200</v>
      </c>
      <c r="K73" s="25">
        <f t="shared" si="3"/>
        <v>773825</v>
      </c>
    </row>
    <row r="74" s="4" customFormat="1" outlineLevel="1" spans="1:11">
      <c r="A74" s="11" t="s">
        <v>613</v>
      </c>
      <c r="B74" s="12">
        <v>1298985</v>
      </c>
      <c r="C74" s="12">
        <v>2186606</v>
      </c>
      <c r="D74" s="325" t="s">
        <v>662</v>
      </c>
      <c r="E74" s="325" t="s">
        <v>595</v>
      </c>
      <c r="F74" s="11">
        <v>43268</v>
      </c>
      <c r="G74" s="11">
        <v>43270</v>
      </c>
      <c r="H74" s="16">
        <f t="shared" si="2"/>
        <v>2</v>
      </c>
      <c r="I74" s="25"/>
      <c r="J74" s="25">
        <v>-34200</v>
      </c>
      <c r="K74" s="25">
        <f t="shared" si="3"/>
        <v>739625</v>
      </c>
    </row>
    <row r="75" s="4" customFormat="1" outlineLevel="1" spans="1:11">
      <c r="A75" s="11" t="s">
        <v>613</v>
      </c>
      <c r="B75" s="12">
        <v>1310699</v>
      </c>
      <c r="C75" s="12">
        <v>2226108</v>
      </c>
      <c r="D75" s="325" t="s">
        <v>663</v>
      </c>
      <c r="E75" s="325" t="s">
        <v>595</v>
      </c>
      <c r="F75" s="11">
        <v>43268</v>
      </c>
      <c r="G75" s="11">
        <v>43270</v>
      </c>
      <c r="H75" s="16">
        <f t="shared" si="2"/>
        <v>2</v>
      </c>
      <c r="I75" s="25"/>
      <c r="J75" s="25">
        <v>-33600</v>
      </c>
      <c r="K75" s="25">
        <f t="shared" si="3"/>
        <v>706025</v>
      </c>
    </row>
    <row r="76" s="4" customFormat="1" outlineLevel="1" spans="1:11">
      <c r="A76" s="11" t="s">
        <v>645</v>
      </c>
      <c r="B76" s="12">
        <v>1318242</v>
      </c>
      <c r="C76" s="12">
        <v>2258848</v>
      </c>
      <c r="D76" s="325" t="s">
        <v>664</v>
      </c>
      <c r="E76" s="325" t="s">
        <v>595</v>
      </c>
      <c r="F76" s="11">
        <v>43268</v>
      </c>
      <c r="G76" s="11">
        <v>43270</v>
      </c>
      <c r="H76" s="16">
        <f t="shared" si="2"/>
        <v>2</v>
      </c>
      <c r="I76" s="25"/>
      <c r="J76" s="25">
        <v>-32400</v>
      </c>
      <c r="K76" s="25">
        <f t="shared" si="3"/>
        <v>673625</v>
      </c>
    </row>
    <row r="77" s="3" customFormat="1" outlineLevel="1" spans="1:11">
      <c r="A77" s="11" t="s">
        <v>645</v>
      </c>
      <c r="B77" s="12">
        <v>1319549</v>
      </c>
      <c r="C77" s="12">
        <v>2263131</v>
      </c>
      <c r="D77" s="325" t="s">
        <v>665</v>
      </c>
      <c r="E77" s="325" t="s">
        <v>595</v>
      </c>
      <c r="F77" s="11">
        <v>43269</v>
      </c>
      <c r="G77" s="11">
        <v>43271</v>
      </c>
      <c r="H77" s="16">
        <f t="shared" si="2"/>
        <v>2</v>
      </c>
      <c r="I77" s="25"/>
      <c r="J77" s="25">
        <v>-32400</v>
      </c>
      <c r="K77" s="25">
        <f t="shared" si="3"/>
        <v>641225</v>
      </c>
    </row>
    <row r="78" s="3" customFormat="1" outlineLevel="1" spans="1:11">
      <c r="A78" s="11" t="s">
        <v>613</v>
      </c>
      <c r="B78" s="12">
        <v>1296766</v>
      </c>
      <c r="C78" s="12">
        <v>2178346</v>
      </c>
      <c r="D78" s="325" t="s">
        <v>666</v>
      </c>
      <c r="E78" s="325" t="s">
        <v>593</v>
      </c>
      <c r="F78" s="11">
        <v>43269</v>
      </c>
      <c r="G78" s="11">
        <v>43271</v>
      </c>
      <c r="H78" s="16">
        <f t="shared" si="2"/>
        <v>2</v>
      </c>
      <c r="I78" s="25"/>
      <c r="J78" s="25">
        <v>-68400</v>
      </c>
      <c r="K78" s="25">
        <f t="shared" si="3"/>
        <v>572825</v>
      </c>
    </row>
    <row r="79" s="3" customFormat="1" outlineLevel="1" spans="1:11">
      <c r="A79" s="11" t="s">
        <v>613</v>
      </c>
      <c r="B79" s="12">
        <v>1312794</v>
      </c>
      <c r="C79" s="12">
        <v>2236666</v>
      </c>
      <c r="D79" s="325" t="s">
        <v>667</v>
      </c>
      <c r="E79" s="325" t="s">
        <v>597</v>
      </c>
      <c r="F79" s="11">
        <v>43269</v>
      </c>
      <c r="G79" s="11">
        <v>43273</v>
      </c>
      <c r="H79" s="16">
        <f t="shared" si="2"/>
        <v>4</v>
      </c>
      <c r="I79" s="25"/>
      <c r="J79" s="25">
        <v>-74000</v>
      </c>
      <c r="K79" s="25">
        <f t="shared" si="3"/>
        <v>498825</v>
      </c>
    </row>
    <row r="80" s="3" customFormat="1" outlineLevel="1" spans="1:11">
      <c r="A80" s="11" t="s">
        <v>613</v>
      </c>
      <c r="B80" s="12">
        <v>1310725</v>
      </c>
      <c r="C80" s="12">
        <v>2216687</v>
      </c>
      <c r="D80" s="325" t="s">
        <v>668</v>
      </c>
      <c r="E80" s="325" t="s">
        <v>597</v>
      </c>
      <c r="F80" s="11">
        <v>43270</v>
      </c>
      <c r="G80" s="11">
        <v>43273</v>
      </c>
      <c r="H80" s="16">
        <f t="shared" si="2"/>
        <v>3</v>
      </c>
      <c r="I80" s="25"/>
      <c r="J80" s="25">
        <v>-58050</v>
      </c>
      <c r="K80" s="25">
        <f t="shared" si="3"/>
        <v>440775</v>
      </c>
    </row>
    <row r="81" s="3" customFormat="1" outlineLevel="1" spans="1:11">
      <c r="A81" s="11" t="s">
        <v>613</v>
      </c>
      <c r="B81" s="12">
        <v>1313632</v>
      </c>
      <c r="C81" s="12">
        <v>2237110</v>
      </c>
      <c r="D81" s="325" t="s">
        <v>171</v>
      </c>
      <c r="E81" s="325" t="s">
        <v>609</v>
      </c>
      <c r="F81" s="11">
        <v>43270</v>
      </c>
      <c r="G81" s="11">
        <v>43272</v>
      </c>
      <c r="H81" s="16">
        <f t="shared" si="2"/>
        <v>2</v>
      </c>
      <c r="I81" s="25"/>
      <c r="J81" s="25">
        <v>-52250</v>
      </c>
      <c r="K81" s="25">
        <f t="shared" si="3"/>
        <v>388525</v>
      </c>
    </row>
    <row r="82" s="3" customFormat="1" outlineLevel="1" spans="1:11">
      <c r="A82" s="11" t="s">
        <v>613</v>
      </c>
      <c r="B82" s="12">
        <v>1314673</v>
      </c>
      <c r="C82" s="12">
        <v>2241095</v>
      </c>
      <c r="D82" s="325" t="s">
        <v>669</v>
      </c>
      <c r="E82" s="325" t="s">
        <v>595</v>
      </c>
      <c r="F82" s="11">
        <v>43270</v>
      </c>
      <c r="G82" s="11">
        <v>43272</v>
      </c>
      <c r="H82" s="16">
        <f t="shared" si="2"/>
        <v>2</v>
      </c>
      <c r="I82" s="25"/>
      <c r="J82" s="25">
        <v>-33600</v>
      </c>
      <c r="K82" s="25">
        <f t="shared" si="3"/>
        <v>354925</v>
      </c>
    </row>
    <row r="83" s="3" customFormat="1" outlineLevel="1" spans="1:11">
      <c r="A83" s="11" t="s">
        <v>629</v>
      </c>
      <c r="B83" s="12">
        <v>1317490</v>
      </c>
      <c r="C83" s="12">
        <v>2224862</v>
      </c>
      <c r="D83" s="325" t="s">
        <v>670</v>
      </c>
      <c r="E83" s="325" t="s">
        <v>595</v>
      </c>
      <c r="F83" s="11">
        <v>43271</v>
      </c>
      <c r="G83" s="11">
        <v>43275</v>
      </c>
      <c r="H83" s="16">
        <f t="shared" si="2"/>
        <v>4</v>
      </c>
      <c r="I83" s="25"/>
      <c r="J83" s="25">
        <v>-65700</v>
      </c>
      <c r="K83" s="25">
        <f t="shared" si="3"/>
        <v>289225</v>
      </c>
    </row>
    <row r="84" s="3" customFormat="1" outlineLevel="1" spans="1:11">
      <c r="A84" s="11" t="s">
        <v>613</v>
      </c>
      <c r="B84" s="12">
        <v>1314979</v>
      </c>
      <c r="C84" s="12">
        <v>2243343</v>
      </c>
      <c r="D84" s="325" t="s">
        <v>671</v>
      </c>
      <c r="E84" s="325" t="s">
        <v>595</v>
      </c>
      <c r="F84" s="11">
        <v>43271</v>
      </c>
      <c r="G84" s="11">
        <v>43274</v>
      </c>
      <c r="H84" s="16">
        <f t="shared" si="2"/>
        <v>3</v>
      </c>
      <c r="I84" s="25"/>
      <c r="J84" s="25">
        <v>-51300</v>
      </c>
      <c r="K84" s="25">
        <f t="shared" si="3"/>
        <v>237925</v>
      </c>
    </row>
    <row r="85" s="4" customFormat="1" outlineLevel="1" spans="1:11">
      <c r="A85" s="11" t="s">
        <v>613</v>
      </c>
      <c r="B85" s="12">
        <v>1304877</v>
      </c>
      <c r="C85" s="12">
        <v>2209097</v>
      </c>
      <c r="D85" s="325" t="s">
        <v>672</v>
      </c>
      <c r="E85" s="325" t="s">
        <v>597</v>
      </c>
      <c r="F85" s="11">
        <v>43272</v>
      </c>
      <c r="G85" s="11">
        <v>43274</v>
      </c>
      <c r="H85" s="16">
        <f t="shared" si="2"/>
        <v>2</v>
      </c>
      <c r="I85" s="25"/>
      <c r="J85" s="25">
        <v>-37050</v>
      </c>
      <c r="K85" s="25">
        <f t="shared" si="3"/>
        <v>200875</v>
      </c>
    </row>
    <row r="86" s="4" customFormat="1" outlineLevel="1" spans="1:11">
      <c r="A86" s="11" t="s">
        <v>623</v>
      </c>
      <c r="B86" s="12">
        <v>1315245</v>
      </c>
      <c r="C86" s="12">
        <v>2216685</v>
      </c>
      <c r="D86" s="325" t="s">
        <v>673</v>
      </c>
      <c r="E86" s="325" t="s">
        <v>597</v>
      </c>
      <c r="F86" s="11">
        <v>43272</v>
      </c>
      <c r="G86" s="11">
        <v>43274</v>
      </c>
      <c r="H86" s="16">
        <f t="shared" si="2"/>
        <v>2</v>
      </c>
      <c r="I86" s="25"/>
      <c r="J86" s="25">
        <v>-38700</v>
      </c>
      <c r="K86" s="25">
        <f t="shared" si="3"/>
        <v>162175</v>
      </c>
    </row>
    <row r="87" s="4" customFormat="1" outlineLevel="1" spans="1:11">
      <c r="A87" s="11" t="s">
        <v>645</v>
      </c>
      <c r="B87" s="12">
        <v>1318791</v>
      </c>
      <c r="C87" s="12">
        <v>2258852</v>
      </c>
      <c r="D87" s="325" t="s">
        <v>674</v>
      </c>
      <c r="E87" s="325" t="s">
        <v>595</v>
      </c>
      <c r="F87" s="11">
        <v>43273</v>
      </c>
      <c r="G87" s="11">
        <v>43275</v>
      </c>
      <c r="H87" s="16">
        <f t="shared" si="2"/>
        <v>2</v>
      </c>
      <c r="I87" s="25"/>
      <c r="J87" s="25">
        <v>-32400</v>
      </c>
      <c r="K87" s="25">
        <f t="shared" si="3"/>
        <v>129775</v>
      </c>
    </row>
    <row r="88" s="4" customFormat="1" outlineLevel="1" spans="1:11">
      <c r="A88" s="11" t="s">
        <v>645</v>
      </c>
      <c r="B88" s="12">
        <v>1318791</v>
      </c>
      <c r="C88" s="12">
        <v>2258850</v>
      </c>
      <c r="D88" s="325" t="s">
        <v>675</v>
      </c>
      <c r="E88" s="325" t="s">
        <v>595</v>
      </c>
      <c r="F88" s="11">
        <v>43273</v>
      </c>
      <c r="G88" s="11">
        <v>43275</v>
      </c>
      <c r="H88" s="16">
        <f t="shared" si="2"/>
        <v>2</v>
      </c>
      <c r="I88" s="25"/>
      <c r="J88" s="25">
        <v>-32400</v>
      </c>
      <c r="K88" s="25">
        <f t="shared" si="3"/>
        <v>97375</v>
      </c>
    </row>
    <row r="89" s="4" customFormat="1" outlineLevel="1" spans="1:11">
      <c r="A89" s="11" t="s">
        <v>645</v>
      </c>
      <c r="B89" s="12">
        <v>1318560</v>
      </c>
      <c r="C89" s="12">
        <v>2221100</v>
      </c>
      <c r="D89" s="325" t="s">
        <v>676</v>
      </c>
      <c r="E89" s="325" t="s">
        <v>595</v>
      </c>
      <c r="F89" s="11">
        <v>43273</v>
      </c>
      <c r="G89" s="11">
        <v>43278</v>
      </c>
      <c r="H89" s="16">
        <f t="shared" si="2"/>
        <v>5</v>
      </c>
      <c r="I89" s="25"/>
      <c r="J89" s="25">
        <v>-81000</v>
      </c>
      <c r="K89" s="25">
        <f t="shared" si="3"/>
        <v>16375</v>
      </c>
    </row>
    <row r="90" s="4" customFormat="1" outlineLevel="1" spans="1:11">
      <c r="A90" s="11" t="s">
        <v>645</v>
      </c>
      <c r="B90" s="12">
        <v>1318560</v>
      </c>
      <c r="C90" s="12">
        <v>2259095</v>
      </c>
      <c r="D90" s="325" t="s">
        <v>677</v>
      </c>
      <c r="E90" s="325" t="s">
        <v>595</v>
      </c>
      <c r="F90" s="11">
        <v>43273</v>
      </c>
      <c r="G90" s="11">
        <v>43278</v>
      </c>
      <c r="H90" s="16">
        <f t="shared" si="2"/>
        <v>5</v>
      </c>
      <c r="I90" s="25"/>
      <c r="J90" s="25">
        <v>-81000</v>
      </c>
      <c r="K90" s="25">
        <f t="shared" si="3"/>
        <v>-64625</v>
      </c>
    </row>
    <row r="91" s="4" customFormat="1" outlineLevel="1" spans="1:11">
      <c r="A91" s="11" t="s">
        <v>613</v>
      </c>
      <c r="B91" s="12">
        <v>1304494</v>
      </c>
      <c r="C91" s="12">
        <v>2207844</v>
      </c>
      <c r="D91" s="325" t="s">
        <v>678</v>
      </c>
      <c r="E91" s="325" t="s">
        <v>609</v>
      </c>
      <c r="F91" s="11">
        <v>43273</v>
      </c>
      <c r="G91" s="11">
        <v>43275</v>
      </c>
      <c r="H91" s="16">
        <f t="shared" si="2"/>
        <v>2</v>
      </c>
      <c r="I91" s="25"/>
      <c r="J91" s="25">
        <v>-48450</v>
      </c>
      <c r="K91" s="25">
        <f t="shared" si="3"/>
        <v>-113075</v>
      </c>
    </row>
    <row r="92" s="3" customFormat="1" outlineLevel="1" spans="1:11">
      <c r="A92" s="11" t="s">
        <v>613</v>
      </c>
      <c r="B92" s="12">
        <v>1311252</v>
      </c>
      <c r="C92" s="12">
        <v>2227627</v>
      </c>
      <c r="D92" s="325" t="s">
        <v>679</v>
      </c>
      <c r="E92" s="325" t="s">
        <v>595</v>
      </c>
      <c r="F92" s="11">
        <v>43274</v>
      </c>
      <c r="G92" s="11">
        <v>43275</v>
      </c>
      <c r="H92" s="16">
        <f t="shared" si="2"/>
        <v>1</v>
      </c>
      <c r="I92" s="25"/>
      <c r="J92" s="25">
        <v>-16800</v>
      </c>
      <c r="K92" s="25">
        <f t="shared" si="3"/>
        <v>-129875</v>
      </c>
    </row>
    <row r="93" s="3" customFormat="1" outlineLevel="1" spans="1:11">
      <c r="A93" s="11" t="s">
        <v>623</v>
      </c>
      <c r="B93" s="12">
        <v>1315513</v>
      </c>
      <c r="C93" s="12">
        <v>2245344</v>
      </c>
      <c r="D93" s="325" t="s">
        <v>680</v>
      </c>
      <c r="E93" s="325" t="s">
        <v>595</v>
      </c>
      <c r="F93" s="11">
        <v>43274</v>
      </c>
      <c r="G93" s="11">
        <v>43275</v>
      </c>
      <c r="H93" s="16">
        <f t="shared" si="2"/>
        <v>1</v>
      </c>
      <c r="I93" s="25"/>
      <c r="J93" s="25">
        <v>-17100</v>
      </c>
      <c r="K93" s="25">
        <f t="shared" si="3"/>
        <v>-146975</v>
      </c>
    </row>
    <row r="94" s="3" customFormat="1" outlineLevel="1" spans="1:11">
      <c r="A94" s="11" t="s">
        <v>613</v>
      </c>
      <c r="B94" s="12">
        <v>1305920</v>
      </c>
      <c r="C94" s="12">
        <v>2211100</v>
      </c>
      <c r="D94" s="325" t="s">
        <v>681</v>
      </c>
      <c r="E94" s="325" t="s">
        <v>595</v>
      </c>
      <c r="F94" s="11">
        <v>43275</v>
      </c>
      <c r="G94" s="11">
        <v>43277</v>
      </c>
      <c r="H94" s="16">
        <f t="shared" si="2"/>
        <v>2</v>
      </c>
      <c r="I94" s="25"/>
      <c r="J94" s="25">
        <v>-34200</v>
      </c>
      <c r="K94" s="25">
        <f t="shared" si="3"/>
        <v>-181175</v>
      </c>
    </row>
    <row r="95" s="3" customFormat="1" outlineLevel="1" spans="1:11">
      <c r="A95" s="11" t="s">
        <v>613</v>
      </c>
      <c r="B95" s="12">
        <v>1302337</v>
      </c>
      <c r="C95" s="12">
        <v>2198110</v>
      </c>
      <c r="D95" s="325" t="s">
        <v>682</v>
      </c>
      <c r="E95" s="325" t="s">
        <v>595</v>
      </c>
      <c r="F95" s="11">
        <v>43276</v>
      </c>
      <c r="G95" s="11">
        <v>43279</v>
      </c>
      <c r="H95" s="16">
        <f t="shared" si="2"/>
        <v>3</v>
      </c>
      <c r="I95" s="25"/>
      <c r="J95" s="25">
        <v>-51300</v>
      </c>
      <c r="K95" s="25">
        <f t="shared" si="3"/>
        <v>-232475</v>
      </c>
    </row>
    <row r="96" s="3" customFormat="1" outlineLevel="1" spans="1:11">
      <c r="A96" s="11" t="s">
        <v>613</v>
      </c>
      <c r="B96" s="12">
        <v>1312046</v>
      </c>
      <c r="C96" s="12">
        <v>2231597</v>
      </c>
      <c r="D96" s="325" t="s">
        <v>683</v>
      </c>
      <c r="E96" s="325" t="s">
        <v>593</v>
      </c>
      <c r="F96" s="11">
        <v>43276</v>
      </c>
      <c r="G96" s="11">
        <v>43280</v>
      </c>
      <c r="H96" s="16">
        <f t="shared" si="2"/>
        <v>4</v>
      </c>
      <c r="I96" s="25"/>
      <c r="J96" s="25">
        <v>-136800</v>
      </c>
      <c r="K96" s="25">
        <f t="shared" si="3"/>
        <v>-369275</v>
      </c>
    </row>
    <row r="97" s="3" customFormat="1" outlineLevel="1" spans="1:11">
      <c r="A97" s="11" t="s">
        <v>684</v>
      </c>
      <c r="B97" s="12">
        <v>1316442</v>
      </c>
      <c r="C97" s="12">
        <v>2249100</v>
      </c>
      <c r="D97" s="325" t="s">
        <v>685</v>
      </c>
      <c r="E97" s="325" t="s">
        <v>595</v>
      </c>
      <c r="F97" s="11">
        <v>43277</v>
      </c>
      <c r="G97" s="11">
        <v>43278</v>
      </c>
      <c r="H97" s="16">
        <f t="shared" si="2"/>
        <v>1</v>
      </c>
      <c r="I97" s="25"/>
      <c r="J97" s="25">
        <v>-16200</v>
      </c>
      <c r="K97" s="25">
        <f t="shared" si="3"/>
        <v>-385475</v>
      </c>
    </row>
    <row r="98" s="3" customFormat="1" outlineLevel="1" spans="1:11">
      <c r="A98" s="11" t="s">
        <v>613</v>
      </c>
      <c r="B98" s="12">
        <v>1310706</v>
      </c>
      <c r="C98" s="12">
        <v>2226111</v>
      </c>
      <c r="D98" s="325" t="s">
        <v>686</v>
      </c>
      <c r="E98" s="325" t="s">
        <v>597</v>
      </c>
      <c r="F98" s="11">
        <v>43278</v>
      </c>
      <c r="G98" s="11">
        <v>43279</v>
      </c>
      <c r="H98" s="16">
        <f t="shared" si="2"/>
        <v>1</v>
      </c>
      <c r="I98" s="25"/>
      <c r="J98" s="25">
        <v>-19350</v>
      </c>
      <c r="K98" s="25">
        <f t="shared" si="3"/>
        <v>-404825</v>
      </c>
    </row>
    <row r="99" s="3" customFormat="1" outlineLevel="1" spans="1:11">
      <c r="A99" s="11" t="s">
        <v>613</v>
      </c>
      <c r="B99" s="12">
        <v>1298029</v>
      </c>
      <c r="C99" s="12">
        <v>2183845</v>
      </c>
      <c r="D99" s="325" t="s">
        <v>687</v>
      </c>
      <c r="E99" s="325" t="s">
        <v>595</v>
      </c>
      <c r="F99" s="11">
        <v>43278</v>
      </c>
      <c r="G99" s="11">
        <v>43280</v>
      </c>
      <c r="H99" s="16">
        <f t="shared" si="2"/>
        <v>2</v>
      </c>
      <c r="I99" s="25"/>
      <c r="J99" s="25">
        <v>-31500</v>
      </c>
      <c r="K99" s="25">
        <f t="shared" si="3"/>
        <v>-436325</v>
      </c>
    </row>
    <row r="100" s="4" customFormat="1" ht="25.5" outlineLevel="1" spans="1:11">
      <c r="A100" s="11" t="s">
        <v>613</v>
      </c>
      <c r="B100" s="12">
        <v>1313505</v>
      </c>
      <c r="C100" s="12">
        <v>2236686</v>
      </c>
      <c r="D100" s="325" t="s">
        <v>688</v>
      </c>
      <c r="E100" s="325" t="s">
        <v>599</v>
      </c>
      <c r="F100" s="11">
        <v>43279</v>
      </c>
      <c r="G100" s="11">
        <v>43282</v>
      </c>
      <c r="H100" s="16">
        <f t="shared" si="2"/>
        <v>3</v>
      </c>
      <c r="I100" s="25"/>
      <c r="J100" s="25">
        <v>-79650</v>
      </c>
      <c r="K100" s="25">
        <f t="shared" si="3"/>
        <v>-515975</v>
      </c>
    </row>
    <row r="101" s="4" customFormat="1" outlineLevel="1" spans="1:11">
      <c r="A101" s="11" t="s">
        <v>645</v>
      </c>
      <c r="B101" s="12">
        <v>1318448</v>
      </c>
      <c r="C101" s="12">
        <v>2216694</v>
      </c>
      <c r="D101" s="325" t="s">
        <v>689</v>
      </c>
      <c r="E101" s="325" t="s">
        <v>595</v>
      </c>
      <c r="F101" s="11">
        <v>43280</v>
      </c>
      <c r="G101" s="11">
        <v>43282</v>
      </c>
      <c r="H101" s="16">
        <f t="shared" si="2"/>
        <v>2</v>
      </c>
      <c r="I101" s="25"/>
      <c r="J101" s="25">
        <v>-32400</v>
      </c>
      <c r="K101" s="25">
        <f t="shared" si="3"/>
        <v>-548375</v>
      </c>
    </row>
    <row r="102" s="4" customFormat="1" outlineLevel="1" spans="1:11">
      <c r="A102" s="11" t="s">
        <v>613</v>
      </c>
      <c r="B102" s="122">
        <v>1320266</v>
      </c>
      <c r="C102" s="12">
        <v>2224860</v>
      </c>
      <c r="D102" s="325" t="s">
        <v>690</v>
      </c>
      <c r="E102" s="325" t="s">
        <v>597</v>
      </c>
      <c r="F102" s="11">
        <v>43281</v>
      </c>
      <c r="G102" s="11">
        <v>43282</v>
      </c>
      <c r="H102" s="16">
        <f t="shared" si="2"/>
        <v>1</v>
      </c>
      <c r="I102" s="25"/>
      <c r="J102" s="25">
        <v>-19350</v>
      </c>
      <c r="K102" s="25">
        <f t="shared" si="3"/>
        <v>-567725</v>
      </c>
    </row>
    <row r="103" s="3" customFormat="1" outlineLevel="1" spans="1:11">
      <c r="A103" s="11"/>
      <c r="B103" s="12"/>
      <c r="C103" s="12"/>
      <c r="D103" s="12"/>
      <c r="E103" s="12"/>
      <c r="F103" s="11"/>
      <c r="G103" s="11"/>
      <c r="H103" s="16">
        <f t="shared" si="2"/>
        <v>0</v>
      </c>
      <c r="I103" s="25"/>
      <c r="J103" s="25"/>
      <c r="K103" s="25">
        <f t="shared" si="3"/>
        <v>-567725</v>
      </c>
    </row>
    <row r="104" s="5" customFormat="1" customHeight="1" spans="1:11">
      <c r="A104" s="35" t="s">
        <v>691</v>
      </c>
      <c r="B104" s="36"/>
      <c r="C104" s="36"/>
      <c r="D104" s="36"/>
      <c r="E104" s="36"/>
      <c r="F104" s="36"/>
      <c r="G104" s="37"/>
      <c r="H104" s="38">
        <f t="shared" ref="H104:J104" si="4">SUM(H5:H103)</f>
        <v>212</v>
      </c>
      <c r="I104" s="38">
        <f t="shared" si="4"/>
        <v>3568950</v>
      </c>
      <c r="J104" s="38">
        <f t="shared" si="4"/>
        <v>-4136675</v>
      </c>
      <c r="K104" s="47">
        <f>+I104+J104</f>
        <v>-567725</v>
      </c>
    </row>
    <row r="105" s="1" customFormat="1" ht="6.75" customHeight="1" spans="1:11">
      <c r="A105" s="39"/>
      <c r="B105" s="39"/>
      <c r="C105" s="40"/>
      <c r="D105" s="40"/>
      <c r="E105" s="40"/>
      <c r="F105" s="40"/>
      <c r="G105" s="40"/>
      <c r="H105" s="40"/>
      <c r="I105" s="48"/>
      <c r="J105" s="48"/>
      <c r="K105" s="49"/>
    </row>
    <row r="106" s="1" customFormat="1" ht="22.5" customHeight="1" spans="1:12">
      <c r="A106" s="41" t="s">
        <v>72</v>
      </c>
      <c r="B106" s="42"/>
      <c r="C106" s="42"/>
      <c r="D106" s="42"/>
      <c r="E106" s="42"/>
      <c r="F106" s="42"/>
      <c r="G106" s="42"/>
      <c r="H106" s="43">
        <f t="shared" ref="H106:J106" si="5">+H104</f>
        <v>212</v>
      </c>
      <c r="I106" s="43">
        <f t="shared" si="5"/>
        <v>3568950</v>
      </c>
      <c r="J106" s="43">
        <f t="shared" si="5"/>
        <v>-4136675</v>
      </c>
      <c r="K106" s="43">
        <f>+I106+J106</f>
        <v>-567725</v>
      </c>
      <c r="L106" s="51" t="s">
        <v>692</v>
      </c>
    </row>
    <row r="107" s="1" customFormat="1" ht="15" spans="1:11">
      <c r="A107" s="44"/>
      <c r="B107" s="44"/>
      <c r="C107" s="45"/>
      <c r="D107" s="45"/>
      <c r="E107" s="45"/>
      <c r="F107" s="45"/>
      <c r="G107" s="45"/>
      <c r="H107" s="45"/>
      <c r="I107" s="50"/>
      <c r="J107" s="50"/>
      <c r="K107" s="8"/>
    </row>
    <row r="108" s="1" customFormat="1" ht="15" spans="3:11">
      <c r="C108" s="6"/>
      <c r="D108" s="6"/>
      <c r="E108" s="6"/>
      <c r="F108" s="6"/>
      <c r="G108" s="46"/>
      <c r="H108" s="46"/>
      <c r="I108" s="52"/>
      <c r="J108" s="52"/>
      <c r="K108" s="53"/>
    </row>
    <row r="109" s="1" customFormat="1" ht="15" spans="3:11">
      <c r="C109" s="6"/>
      <c r="D109" s="6" t="s">
        <v>693</v>
      </c>
      <c r="E109" s="6" t="s">
        <v>693</v>
      </c>
      <c r="F109" s="6"/>
      <c r="G109" s="46" t="s">
        <v>694</v>
      </c>
      <c r="H109" s="91" t="s">
        <v>695</v>
      </c>
      <c r="I109" s="97" t="s">
        <v>696</v>
      </c>
      <c r="J109" s="97" t="s">
        <v>697</v>
      </c>
      <c r="K109" s="97" t="s">
        <v>698</v>
      </c>
    </row>
    <row r="110" s="1" customFormat="1" ht="31.5" customHeight="1" spans="3:11">
      <c r="C110" s="6"/>
      <c r="D110" s="3" t="s">
        <v>691</v>
      </c>
      <c r="E110" s="3" t="s">
        <v>691</v>
      </c>
      <c r="F110" s="3"/>
      <c r="G110" s="45">
        <v>225</v>
      </c>
      <c r="H110" s="92">
        <f t="shared" ref="H110:J110" si="6">+H106</f>
        <v>212</v>
      </c>
      <c r="I110" s="98">
        <f t="shared" si="6"/>
        <v>3568950</v>
      </c>
      <c r="J110" s="98">
        <f t="shared" si="6"/>
        <v>-4136675</v>
      </c>
      <c r="K110" s="99">
        <f>+I110+J110</f>
        <v>-567725</v>
      </c>
    </row>
    <row r="111" s="1" customFormat="1" ht="15.75" customHeight="1" spans="3:11">
      <c r="C111" s="6"/>
      <c r="D111" s="3"/>
      <c r="E111" s="3"/>
      <c r="F111" s="93"/>
      <c r="G111" s="93"/>
      <c r="H111" s="6"/>
      <c r="I111" s="92"/>
      <c r="J111" s="98"/>
      <c r="K111" s="92"/>
    </row>
    <row r="112" s="1" customFormat="1" ht="15.75" customHeight="1" spans="3:11">
      <c r="C112" s="6"/>
      <c r="D112" s="3"/>
      <c r="E112" s="3"/>
      <c r="F112" s="94"/>
      <c r="G112" s="94"/>
      <c r="H112" s="3"/>
      <c r="I112" s="92"/>
      <c r="J112" s="100"/>
      <c r="K112" s="92"/>
    </row>
    <row r="113" s="1" customFormat="1" ht="15" spans="3:11">
      <c r="C113" s="6"/>
      <c r="D113" s="6"/>
      <c r="E113" s="6"/>
      <c r="F113" s="6"/>
      <c r="G113" s="95"/>
      <c r="H113" s="3">
        <f t="shared" ref="H113:K113" si="7">SUM(H110:H112)</f>
        <v>212</v>
      </c>
      <c r="I113" s="101">
        <f t="shared" si="7"/>
        <v>3568950</v>
      </c>
      <c r="J113" s="102">
        <f t="shared" si="7"/>
        <v>-4136675</v>
      </c>
      <c r="K113" s="102">
        <f t="shared" si="7"/>
        <v>-567725</v>
      </c>
    </row>
    <row r="114" s="1" customFormat="1" ht="15" spans="3:11">
      <c r="C114" s="6"/>
      <c r="D114" s="6"/>
      <c r="E114" s="6"/>
      <c r="F114" s="6"/>
      <c r="G114" s="95"/>
      <c r="H114" s="95"/>
      <c r="I114" s="103"/>
      <c r="J114" s="98"/>
      <c r="K114" s="98"/>
    </row>
    <row r="115" s="1" customFormat="1" ht="15.75" spans="3:11">
      <c r="C115" s="6"/>
      <c r="D115" s="6"/>
      <c r="E115" s="6"/>
      <c r="F115" s="6"/>
      <c r="G115" s="95"/>
      <c r="H115" s="96" t="s">
        <v>699</v>
      </c>
      <c r="I115" s="103"/>
      <c r="J115" s="98"/>
      <c r="K115" s="104">
        <f>+I113+J113</f>
        <v>-567725</v>
      </c>
    </row>
    <row r="116" s="1" customFormat="1" ht="15" spans="3:11">
      <c r="C116" s="6"/>
      <c r="D116" s="6"/>
      <c r="E116" s="6"/>
      <c r="F116" s="6"/>
      <c r="G116" s="95"/>
      <c r="H116" s="95"/>
      <c r="I116" s="95"/>
      <c r="J116" s="123"/>
      <c r="K116" s="123"/>
    </row>
    <row r="117" s="1" customFormat="1" spans="3:11">
      <c r="C117" s="6"/>
      <c r="D117" s="6"/>
      <c r="E117" s="6"/>
      <c r="F117" s="6"/>
      <c r="G117" s="95"/>
      <c r="H117" s="95"/>
      <c r="I117" s="95"/>
      <c r="J117" s="123"/>
      <c r="K117" s="123"/>
    </row>
    <row r="118" s="1" customFormat="1" spans="3:11">
      <c r="C118" s="6"/>
      <c r="D118" s="6"/>
      <c r="E118" s="6"/>
      <c r="F118" s="6"/>
      <c r="G118" s="6"/>
      <c r="H118" s="6"/>
      <c r="I118" s="7"/>
      <c r="J118" s="7"/>
      <c r="K118" s="8"/>
    </row>
    <row r="119" s="1" customFormat="1" spans="3:11">
      <c r="C119" s="6"/>
      <c r="D119" s="6"/>
      <c r="E119" s="6"/>
      <c r="F119" s="6"/>
      <c r="G119" s="6"/>
      <c r="H119" s="6"/>
      <c r="I119" s="7"/>
      <c r="J119" s="7"/>
      <c r="K119" s="8"/>
    </row>
    <row r="120" s="1" customFormat="1" spans="3:11">
      <c r="C120" s="6"/>
      <c r="D120" s="6"/>
      <c r="E120" s="6"/>
      <c r="F120" s="6"/>
      <c r="G120" s="6"/>
      <c r="H120" s="6"/>
      <c r="I120" s="7"/>
      <c r="J120" s="7"/>
      <c r="K120" s="8"/>
    </row>
    <row r="121" s="1" customFormat="1" spans="3:11">
      <c r="C121" s="6"/>
      <c r="D121" s="6"/>
      <c r="E121" s="6"/>
      <c r="F121" s="6"/>
      <c r="G121" s="6"/>
      <c r="H121" s="6"/>
      <c r="I121" s="7"/>
      <c r="J121" s="7"/>
      <c r="K121" s="8"/>
    </row>
    <row r="122" s="1" customFormat="1" spans="3:11">
      <c r="C122" s="6"/>
      <c r="D122" s="6"/>
      <c r="E122" s="6"/>
      <c r="F122" s="6"/>
      <c r="G122" s="6"/>
      <c r="H122" s="6"/>
      <c r="I122" s="7"/>
      <c r="J122" s="7"/>
      <c r="K122" s="8"/>
    </row>
    <row r="123" s="1" customFormat="1" spans="3:11">
      <c r="C123" s="6"/>
      <c r="D123" s="6"/>
      <c r="E123" s="6"/>
      <c r="F123" s="6"/>
      <c r="G123" s="6"/>
      <c r="H123" s="6"/>
      <c r="I123" s="7"/>
      <c r="J123" s="7"/>
      <c r="K123" s="8"/>
    </row>
    <row r="124" s="1" customFormat="1" spans="3:11">
      <c r="C124" s="6"/>
      <c r="D124" s="6"/>
      <c r="E124" s="6"/>
      <c r="F124" s="6"/>
      <c r="G124" s="6"/>
      <c r="H124" s="6"/>
      <c r="I124" s="7"/>
      <c r="J124" s="7"/>
      <c r="K124" s="8"/>
    </row>
    <row r="125" s="1" customFormat="1" spans="3:11">
      <c r="C125" s="6"/>
      <c r="D125" s="6"/>
      <c r="E125" s="6"/>
      <c r="F125" s="6"/>
      <c r="G125" s="6"/>
      <c r="H125" s="6"/>
      <c r="I125" s="7"/>
      <c r="J125" s="7"/>
      <c r="K125" s="8"/>
    </row>
    <row r="126" s="1" customFormat="1" spans="3:11">
      <c r="C126" s="6"/>
      <c r="D126" s="6"/>
      <c r="E126" s="6"/>
      <c r="F126" s="6"/>
      <c r="G126" s="6"/>
      <c r="H126" s="6"/>
      <c r="I126" s="7"/>
      <c r="J126" s="7"/>
      <c r="K126" s="8"/>
    </row>
    <row r="127" s="1" customFormat="1" spans="3:11">
      <c r="C127" s="6"/>
      <c r="D127" s="6"/>
      <c r="E127" s="6"/>
      <c r="F127" s="6"/>
      <c r="G127" s="6"/>
      <c r="H127" s="6"/>
      <c r="I127" s="7"/>
      <c r="J127" s="7"/>
      <c r="K127" s="8"/>
    </row>
    <row r="128" s="1" customFormat="1" spans="3:11">
      <c r="C128" s="6"/>
      <c r="D128" s="6"/>
      <c r="E128" s="6"/>
      <c r="F128" s="6"/>
      <c r="G128" s="6"/>
      <c r="H128" s="6"/>
      <c r="I128" s="7"/>
      <c r="J128" s="7"/>
      <c r="K128" s="8"/>
    </row>
    <row r="129" s="1" customFormat="1" spans="3:11">
      <c r="C129" s="6"/>
      <c r="D129" s="6"/>
      <c r="E129" s="6"/>
      <c r="F129" s="6"/>
      <c r="G129" s="6"/>
      <c r="H129" s="6"/>
      <c r="I129" s="7"/>
      <c r="J129" s="7"/>
      <c r="K129" s="8"/>
    </row>
    <row r="130" s="1" customFormat="1" spans="3:11">
      <c r="C130" s="6"/>
      <c r="D130" s="6"/>
      <c r="E130" s="6"/>
      <c r="F130" s="6"/>
      <c r="G130" s="6"/>
      <c r="H130" s="6"/>
      <c r="I130" s="7"/>
      <c r="J130" s="7"/>
      <c r="K130" s="8"/>
    </row>
    <row r="131" s="1" customFormat="1" spans="3:11">
      <c r="C131" s="6"/>
      <c r="D131" s="6"/>
      <c r="E131" s="6"/>
      <c r="F131" s="6"/>
      <c r="G131" s="6"/>
      <c r="H131" s="6"/>
      <c r="I131" s="7"/>
      <c r="J131" s="7"/>
      <c r="K131" s="8"/>
    </row>
    <row r="132" s="1" customFormat="1" spans="3:11">
      <c r="C132" s="6"/>
      <c r="D132" s="6"/>
      <c r="E132" s="6"/>
      <c r="F132" s="6"/>
      <c r="G132" s="6"/>
      <c r="H132" s="6"/>
      <c r="I132" s="7"/>
      <c r="J132" s="7"/>
      <c r="K132" s="8"/>
    </row>
    <row r="133" s="1" customFormat="1" spans="3:11">
      <c r="C133" s="6"/>
      <c r="D133" s="6"/>
      <c r="E133" s="6"/>
      <c r="F133" s="6"/>
      <c r="G133" s="6"/>
      <c r="H133" s="6"/>
      <c r="I133" s="7"/>
      <c r="J133" s="7"/>
      <c r="K133" s="8"/>
    </row>
    <row r="134" s="1" customFormat="1" spans="3:11">
      <c r="C134" s="6"/>
      <c r="D134" s="6"/>
      <c r="E134" s="6"/>
      <c r="F134" s="6"/>
      <c r="G134" s="6"/>
      <c r="H134" s="6"/>
      <c r="I134" s="7"/>
      <c r="J134" s="7"/>
      <c r="K134" s="8"/>
    </row>
    <row r="135" s="1" customFormat="1" spans="3:11">
      <c r="C135" s="6"/>
      <c r="D135" s="6"/>
      <c r="E135" s="6"/>
      <c r="F135" s="6"/>
      <c r="G135" s="6"/>
      <c r="H135" s="6"/>
      <c r="I135" s="7"/>
      <c r="J135" s="7"/>
      <c r="K135" s="8"/>
    </row>
    <row r="136" s="1" customFormat="1" spans="3:11">
      <c r="C136" s="6"/>
      <c r="D136" s="6"/>
      <c r="E136" s="6"/>
      <c r="F136" s="6"/>
      <c r="G136" s="6"/>
      <c r="H136" s="6"/>
      <c r="I136" s="7"/>
      <c r="J136" s="7"/>
      <c r="K136" s="8"/>
    </row>
    <row r="137" s="1" customFormat="1" spans="3:11">
      <c r="C137" s="6"/>
      <c r="D137" s="6"/>
      <c r="E137" s="6"/>
      <c r="F137" s="6"/>
      <c r="G137" s="6"/>
      <c r="H137" s="6"/>
      <c r="I137" s="7"/>
      <c r="J137" s="7"/>
      <c r="K137" s="8"/>
    </row>
    <row r="138" s="1" customFormat="1" spans="3:11">
      <c r="C138" s="6"/>
      <c r="D138" s="6"/>
      <c r="E138" s="6"/>
      <c r="F138" s="6"/>
      <c r="G138" s="6"/>
      <c r="H138" s="6"/>
      <c r="I138" s="7"/>
      <c r="J138" s="7"/>
      <c r="K138" s="8"/>
    </row>
    <row r="139" s="1" customFormat="1" spans="3:11">
      <c r="C139" s="6"/>
      <c r="D139" s="6"/>
      <c r="E139" s="6"/>
      <c r="F139" s="6"/>
      <c r="G139" s="6"/>
      <c r="H139" s="6"/>
      <c r="I139" s="7"/>
      <c r="J139" s="7"/>
      <c r="K139" s="8"/>
    </row>
    <row r="140" s="1" customFormat="1" spans="3:11">
      <c r="C140" s="6"/>
      <c r="D140" s="6"/>
      <c r="E140" s="6"/>
      <c r="F140" s="6"/>
      <c r="G140" s="6"/>
      <c r="H140" s="6"/>
      <c r="I140" s="7"/>
      <c r="J140" s="7"/>
      <c r="K140" s="8"/>
    </row>
    <row r="141" s="1" customFormat="1" spans="3:11">
      <c r="C141" s="6"/>
      <c r="D141" s="6"/>
      <c r="E141" s="6"/>
      <c r="F141" s="6"/>
      <c r="G141" s="6"/>
      <c r="H141" s="6"/>
      <c r="I141" s="7"/>
      <c r="J141" s="7"/>
      <c r="K141" s="8"/>
    </row>
    <row r="142" s="1" customFormat="1" spans="3:11">
      <c r="C142" s="6"/>
      <c r="D142" s="6"/>
      <c r="E142" s="6"/>
      <c r="F142" s="6"/>
      <c r="G142" s="6"/>
      <c r="H142" s="6"/>
      <c r="I142" s="7"/>
      <c r="J142" s="7"/>
      <c r="K142" s="8"/>
    </row>
    <row r="143" s="1" customFormat="1" spans="3:11">
      <c r="C143" s="6"/>
      <c r="D143" s="6"/>
      <c r="E143" s="6"/>
      <c r="F143" s="6"/>
      <c r="G143" s="6"/>
      <c r="H143" s="6"/>
      <c r="I143" s="7"/>
      <c r="J143" s="7"/>
      <c r="K143" s="8"/>
    </row>
    <row r="144" s="1" customFormat="1" spans="3:11">
      <c r="C144" s="6"/>
      <c r="D144" s="6"/>
      <c r="E144" s="6"/>
      <c r="F144" s="6"/>
      <c r="G144" s="6"/>
      <c r="H144" s="6"/>
      <c r="I144" s="7"/>
      <c r="J144" s="7"/>
      <c r="K144" s="8"/>
    </row>
    <row r="145" s="1" customFormat="1" spans="3:11">
      <c r="C145" s="6"/>
      <c r="D145" s="6"/>
      <c r="E145" s="6"/>
      <c r="F145" s="6"/>
      <c r="G145" s="6"/>
      <c r="H145" s="6"/>
      <c r="I145" s="7"/>
      <c r="J145" s="7"/>
      <c r="K145" s="8"/>
    </row>
    <row r="146" s="1" customFormat="1" spans="3:11">
      <c r="C146" s="6"/>
      <c r="D146" s="6"/>
      <c r="E146" s="6"/>
      <c r="F146" s="6"/>
      <c r="G146" s="6"/>
      <c r="H146" s="6"/>
      <c r="I146" s="7"/>
      <c r="J146" s="7"/>
      <c r="K146" s="8"/>
    </row>
    <row r="147" s="1" customFormat="1" spans="3:11">
      <c r="C147" s="6"/>
      <c r="D147" s="6"/>
      <c r="E147" s="6"/>
      <c r="F147" s="6"/>
      <c r="G147" s="6"/>
      <c r="H147" s="6"/>
      <c r="I147" s="7"/>
      <c r="J147" s="7"/>
      <c r="K147" s="8"/>
    </row>
    <row r="148" s="1" customFormat="1" spans="3:11">
      <c r="C148" s="6"/>
      <c r="D148" s="6"/>
      <c r="E148" s="6"/>
      <c r="F148" s="6"/>
      <c r="G148" s="6"/>
      <c r="H148" s="6"/>
      <c r="I148" s="7"/>
      <c r="J148" s="7"/>
      <c r="K148" s="8"/>
    </row>
    <row r="149" s="1" customFormat="1" spans="3:11">
      <c r="C149" s="6"/>
      <c r="D149" s="6"/>
      <c r="E149" s="6"/>
      <c r="F149" s="6"/>
      <c r="G149" s="6"/>
      <c r="H149" s="6"/>
      <c r="I149" s="7"/>
      <c r="J149" s="7"/>
      <c r="K149" s="8"/>
    </row>
    <row r="150" s="1" customFormat="1" spans="3:11">
      <c r="C150" s="6"/>
      <c r="D150" s="6"/>
      <c r="E150" s="6"/>
      <c r="F150" s="6"/>
      <c r="G150" s="7"/>
      <c r="H150" s="6"/>
      <c r="I150" s="7"/>
      <c r="J150" s="7"/>
      <c r="K150" s="8"/>
    </row>
    <row r="151" s="1" customFormat="1" spans="3:11">
      <c r="C151" s="6"/>
      <c r="D151" s="6"/>
      <c r="E151" s="6"/>
      <c r="F151" s="6"/>
      <c r="G151" s="6"/>
      <c r="H151" s="6"/>
      <c r="I151" s="7"/>
      <c r="J151" s="7"/>
      <c r="K151" s="8"/>
    </row>
    <row r="152" s="1" customFormat="1" spans="3:11">
      <c r="C152" s="6"/>
      <c r="D152" s="6"/>
      <c r="E152" s="6"/>
      <c r="F152" s="6"/>
      <c r="G152" s="6"/>
      <c r="H152" s="6"/>
      <c r="I152" s="7"/>
      <c r="J152" s="7"/>
      <c r="K152" s="8"/>
    </row>
    <row r="153" s="1" customFormat="1" spans="3:11">
      <c r="C153" s="6"/>
      <c r="D153" s="6"/>
      <c r="E153" s="6"/>
      <c r="F153" s="6"/>
      <c r="G153" s="6"/>
      <c r="H153" s="6"/>
      <c r="I153" s="7"/>
      <c r="J153" s="7"/>
      <c r="K153" s="8"/>
    </row>
    <row r="154" s="1" customFormat="1" spans="3:11">
      <c r="C154" s="6"/>
      <c r="D154" s="6"/>
      <c r="E154" s="6"/>
      <c r="F154" s="6"/>
      <c r="G154" s="6"/>
      <c r="H154" s="6"/>
      <c r="I154" s="7"/>
      <c r="J154" s="7"/>
      <c r="K154" s="8"/>
    </row>
    <row r="155" s="1" customFormat="1" spans="3:11">
      <c r="C155" s="6"/>
      <c r="D155" s="6"/>
      <c r="E155" s="6"/>
      <c r="F155" s="94"/>
      <c r="G155" s="6"/>
      <c r="H155" s="6"/>
      <c r="I155" s="7"/>
      <c r="J155" s="7"/>
      <c r="K155" s="8"/>
    </row>
    <row r="156" s="1" customFormat="1" spans="3:11">
      <c r="C156" s="6"/>
      <c r="D156" s="6"/>
      <c r="E156" s="6"/>
      <c r="F156" s="94"/>
      <c r="G156" s="6"/>
      <c r="H156" s="6"/>
      <c r="I156" s="7"/>
      <c r="J156" s="7"/>
      <c r="K156" s="8"/>
    </row>
    <row r="157" s="1" customFormat="1" spans="3:11">
      <c r="C157" s="6"/>
      <c r="D157" s="6"/>
      <c r="E157" s="6"/>
      <c r="F157" s="94"/>
      <c r="G157" s="6"/>
      <c r="H157" s="6"/>
      <c r="I157" s="7"/>
      <c r="J157" s="7"/>
      <c r="K157" s="8"/>
    </row>
    <row r="158" s="1" customFormat="1" spans="3:11">
      <c r="C158" s="6"/>
      <c r="D158" s="6"/>
      <c r="E158" s="6"/>
      <c r="F158" s="94"/>
      <c r="G158" s="6"/>
      <c r="H158" s="6"/>
      <c r="I158" s="7"/>
      <c r="J158" s="7"/>
      <c r="K158" s="8"/>
    </row>
    <row r="159" s="1" customFormat="1" spans="3:11">
      <c r="C159" s="6"/>
      <c r="D159" s="6"/>
      <c r="E159" s="6"/>
      <c r="F159" s="94"/>
      <c r="G159" s="6"/>
      <c r="H159" s="6"/>
      <c r="I159" s="7"/>
      <c r="J159" s="7"/>
      <c r="K159" s="8"/>
    </row>
    <row r="160" s="1" customFormat="1" spans="3:11">
      <c r="C160" s="6"/>
      <c r="D160" s="6"/>
      <c r="E160" s="6"/>
      <c r="F160" s="94"/>
      <c r="G160" s="6"/>
      <c r="H160" s="6"/>
      <c r="I160" s="7"/>
      <c r="J160" s="7"/>
      <c r="K160" s="8"/>
    </row>
    <row r="161" s="1" customFormat="1" spans="3:11">
      <c r="C161" s="6"/>
      <c r="D161" s="6"/>
      <c r="E161" s="6"/>
      <c r="F161" s="94"/>
      <c r="G161" s="6"/>
      <c r="H161" s="6"/>
      <c r="I161" s="7"/>
      <c r="J161" s="7"/>
      <c r="K161" s="8"/>
    </row>
  </sheetData>
  <mergeCells count="7">
    <mergeCell ref="A2:K2"/>
    <mergeCell ref="B5:G5"/>
    <mergeCell ref="B6:G6"/>
    <mergeCell ref="A104:G104"/>
    <mergeCell ref="A106:G106"/>
    <mergeCell ref="F111:G111"/>
    <mergeCell ref="F112:G112"/>
  </mergeCells>
  <conditionalFormatting sqref="B7:B101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85"/>
  <sheetViews>
    <sheetView topLeftCell="A151" workbookViewId="0">
      <selection activeCell="M184" sqref="M184"/>
    </sheetView>
  </sheetViews>
  <sheetFormatPr defaultColWidth="9.125" defaultRowHeight="14.25"/>
  <cols>
    <col min="1" max="2" width="12" style="1" customWidth="1"/>
    <col min="3" max="3" width="13.125" style="6" customWidth="1"/>
    <col min="4" max="5" width="20.625" style="6" customWidth="1"/>
    <col min="6" max="6" width="15.875" style="6" customWidth="1"/>
    <col min="7" max="7" width="13.875" style="6" customWidth="1"/>
    <col min="8" max="8" width="7.75" style="6" customWidth="1"/>
    <col min="9" max="9" width="14.75" style="7" customWidth="1"/>
    <col min="10" max="10" width="15.25" style="7" customWidth="1"/>
    <col min="11" max="11" width="14.125" style="8" customWidth="1"/>
    <col min="12" max="12" width="11" style="1"/>
    <col min="13" max="16373" width="9.125" style="1"/>
  </cols>
  <sheetData>
    <row r="1" s="1" customFormat="1" ht="16.5" customHeight="1" spans="3:11">
      <c r="C1" s="6"/>
      <c r="D1" s="6"/>
      <c r="E1" s="6"/>
      <c r="F1" s="6"/>
      <c r="G1" s="6"/>
      <c r="H1" s="6"/>
      <c r="I1" s="7"/>
      <c r="J1" s="7"/>
      <c r="K1" s="8"/>
    </row>
    <row r="2" s="1" customFormat="1" ht="22.5" customHeight="1" spans="1:11">
      <c r="A2" s="9" t="s">
        <v>476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16.5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21" t="s">
        <v>700</v>
      </c>
    </row>
    <row r="4" s="2" customFormat="1" ht="30" spans="1:11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2" t="s">
        <v>9</v>
      </c>
      <c r="J4" s="22" t="s">
        <v>10</v>
      </c>
      <c r="K4" s="22" t="s">
        <v>11</v>
      </c>
    </row>
    <row r="5" s="3" customFormat="1" customHeight="1" outlineLevel="1" spans="1:11">
      <c r="A5" s="11" t="s">
        <v>701</v>
      </c>
      <c r="B5" s="83" t="s">
        <v>702</v>
      </c>
      <c r="C5" s="84"/>
      <c r="D5" s="84"/>
      <c r="E5" s="84"/>
      <c r="F5" s="84"/>
      <c r="G5" s="85"/>
      <c r="H5" s="16">
        <f t="shared" ref="H5:H68" si="0">+G5-F5</f>
        <v>0</v>
      </c>
      <c r="I5" s="25">
        <v>2000000</v>
      </c>
      <c r="J5" s="25"/>
      <c r="K5" s="25">
        <f>+I5+J5</f>
        <v>2000000</v>
      </c>
    </row>
    <row r="6" s="4" customFormat="1" customHeight="1" outlineLevel="1" spans="1:11">
      <c r="A6" s="11" t="s">
        <v>703</v>
      </c>
      <c r="B6" s="86" t="s">
        <v>704</v>
      </c>
      <c r="C6" s="87"/>
      <c r="D6" s="87"/>
      <c r="E6" s="87"/>
      <c r="F6" s="87"/>
      <c r="G6" s="88"/>
      <c r="H6" s="15">
        <f t="shared" si="0"/>
        <v>0</v>
      </c>
      <c r="I6" s="25">
        <v>1000000</v>
      </c>
      <c r="J6" s="90"/>
      <c r="K6" s="25">
        <f t="shared" ref="K6:K69" si="1">+K5+I6+J6</f>
        <v>3000000</v>
      </c>
    </row>
    <row r="7" s="3" customFormat="1" outlineLevel="1" spans="1:11">
      <c r="A7" s="11" t="s">
        <v>705</v>
      </c>
      <c r="B7" s="86" t="s">
        <v>706</v>
      </c>
      <c r="C7" s="87"/>
      <c r="D7" s="87"/>
      <c r="E7" s="87"/>
      <c r="F7" s="87"/>
      <c r="G7" s="88"/>
      <c r="H7" s="15">
        <f t="shared" si="0"/>
        <v>0</v>
      </c>
      <c r="I7" s="25">
        <v>1702500</v>
      </c>
      <c r="J7" s="25"/>
      <c r="K7" s="25">
        <f t="shared" si="1"/>
        <v>4702500</v>
      </c>
    </row>
    <row r="8" s="3" customFormat="1" outlineLevel="1" spans="1:11">
      <c r="A8" s="11" t="s">
        <v>707</v>
      </c>
      <c r="B8" s="12">
        <v>1328342</v>
      </c>
      <c r="C8" s="327" t="s">
        <v>708</v>
      </c>
      <c r="D8" s="326" t="s">
        <v>709</v>
      </c>
      <c r="E8" s="326" t="s">
        <v>595</v>
      </c>
      <c r="F8" s="11">
        <v>43282</v>
      </c>
      <c r="G8" s="11">
        <v>43283</v>
      </c>
      <c r="H8" s="15">
        <f t="shared" si="0"/>
        <v>1</v>
      </c>
      <c r="I8" s="25"/>
      <c r="J8" s="25">
        <v>-16200</v>
      </c>
      <c r="K8" s="25">
        <f t="shared" si="1"/>
        <v>4686300</v>
      </c>
    </row>
    <row r="9" s="3" customFormat="1" outlineLevel="1" spans="1:11">
      <c r="A9" s="11" t="s">
        <v>707</v>
      </c>
      <c r="B9" s="12">
        <v>1328342</v>
      </c>
      <c r="C9" s="325" t="s">
        <v>710</v>
      </c>
      <c r="D9" s="325" t="s">
        <v>711</v>
      </c>
      <c r="E9" s="326" t="s">
        <v>595</v>
      </c>
      <c r="F9" s="11">
        <v>43282</v>
      </c>
      <c r="G9" s="11">
        <v>43283</v>
      </c>
      <c r="H9" s="16">
        <f t="shared" si="0"/>
        <v>1</v>
      </c>
      <c r="I9" s="25"/>
      <c r="J9" s="25">
        <v>-16200</v>
      </c>
      <c r="K9" s="25">
        <f t="shared" si="1"/>
        <v>4670100</v>
      </c>
    </row>
    <row r="10" s="3" customFormat="1" outlineLevel="1" spans="1:11">
      <c r="A10" s="11" t="s">
        <v>707</v>
      </c>
      <c r="B10" s="59">
        <v>1327340</v>
      </c>
      <c r="C10" s="12">
        <v>2303345</v>
      </c>
      <c r="D10" s="325" t="s">
        <v>712</v>
      </c>
      <c r="E10" s="325" t="s">
        <v>595</v>
      </c>
      <c r="F10" s="11">
        <v>43282</v>
      </c>
      <c r="G10" s="11">
        <v>43284</v>
      </c>
      <c r="H10" s="16">
        <f t="shared" si="0"/>
        <v>2</v>
      </c>
      <c r="I10" s="25"/>
      <c r="J10" s="25">
        <v>-32400</v>
      </c>
      <c r="K10" s="25">
        <f t="shared" si="1"/>
        <v>4637700</v>
      </c>
    </row>
    <row r="11" s="3" customFormat="1" outlineLevel="1" spans="1:11">
      <c r="A11" s="11" t="s">
        <v>707</v>
      </c>
      <c r="B11" s="89">
        <v>1320267</v>
      </c>
      <c r="C11" s="325" t="s">
        <v>713</v>
      </c>
      <c r="D11" s="325" t="s">
        <v>690</v>
      </c>
      <c r="E11" s="325" t="s">
        <v>597</v>
      </c>
      <c r="F11" s="11">
        <v>43282</v>
      </c>
      <c r="G11" s="11">
        <v>43284</v>
      </c>
      <c r="H11" s="16">
        <f t="shared" si="0"/>
        <v>2</v>
      </c>
      <c r="I11" s="25"/>
      <c r="J11" s="25">
        <v>-38700</v>
      </c>
      <c r="K11" s="25">
        <f t="shared" si="1"/>
        <v>4599000</v>
      </c>
    </row>
    <row r="12" s="3" customFormat="1" outlineLevel="1" spans="1:11">
      <c r="A12" s="11" t="s">
        <v>707</v>
      </c>
      <c r="B12" s="12">
        <v>1301337</v>
      </c>
      <c r="C12" s="12">
        <v>2193845</v>
      </c>
      <c r="D12" s="325" t="s">
        <v>714</v>
      </c>
      <c r="E12" s="325" t="s">
        <v>597</v>
      </c>
      <c r="F12" s="11">
        <v>43282</v>
      </c>
      <c r="G12" s="11">
        <v>43284</v>
      </c>
      <c r="H12" s="16">
        <f t="shared" si="0"/>
        <v>2</v>
      </c>
      <c r="I12" s="25"/>
      <c r="J12" s="25">
        <v>-38700</v>
      </c>
      <c r="K12" s="25">
        <f t="shared" si="1"/>
        <v>4560300</v>
      </c>
    </row>
    <row r="13" s="3" customFormat="1" outlineLevel="1" spans="1:11">
      <c r="A13" s="11" t="s">
        <v>707</v>
      </c>
      <c r="B13" s="89">
        <v>1326065</v>
      </c>
      <c r="C13" s="12">
        <v>2295348</v>
      </c>
      <c r="D13" s="326" t="s">
        <v>715</v>
      </c>
      <c r="E13" s="325" t="s">
        <v>595</v>
      </c>
      <c r="F13" s="11">
        <v>43282</v>
      </c>
      <c r="G13" s="11">
        <v>43283</v>
      </c>
      <c r="H13" s="16">
        <f t="shared" si="0"/>
        <v>1</v>
      </c>
      <c r="I13" s="25"/>
      <c r="J13" s="25">
        <v>-16200</v>
      </c>
      <c r="K13" s="25">
        <f t="shared" si="1"/>
        <v>4544100</v>
      </c>
    </row>
    <row r="14" s="3" customFormat="1" outlineLevel="1" spans="1:11">
      <c r="A14" s="11" t="s">
        <v>707</v>
      </c>
      <c r="B14" s="12">
        <v>1324536</v>
      </c>
      <c r="C14" s="12">
        <v>2288843</v>
      </c>
      <c r="D14" s="325" t="s">
        <v>716</v>
      </c>
      <c r="E14" s="325" t="s">
        <v>595</v>
      </c>
      <c r="F14" s="11">
        <v>43282</v>
      </c>
      <c r="G14" s="11">
        <v>43283</v>
      </c>
      <c r="H14" s="16">
        <f t="shared" si="0"/>
        <v>1</v>
      </c>
      <c r="I14" s="25"/>
      <c r="J14" s="25">
        <v>-16200</v>
      </c>
      <c r="K14" s="25">
        <f t="shared" si="1"/>
        <v>4527900</v>
      </c>
    </row>
    <row r="15" s="3" customFormat="1" outlineLevel="1" spans="1:11">
      <c r="A15" s="11" t="s">
        <v>707</v>
      </c>
      <c r="B15" s="12">
        <v>1319196</v>
      </c>
      <c r="C15" s="12">
        <v>2261098</v>
      </c>
      <c r="D15" s="325" t="s">
        <v>717</v>
      </c>
      <c r="E15" s="325" t="s">
        <v>595</v>
      </c>
      <c r="F15" s="11">
        <v>43283</v>
      </c>
      <c r="G15" s="11">
        <v>43285</v>
      </c>
      <c r="H15" s="16">
        <f t="shared" si="0"/>
        <v>2</v>
      </c>
      <c r="I15" s="25"/>
      <c r="J15" s="25">
        <v>-32400</v>
      </c>
      <c r="K15" s="25">
        <f t="shared" si="1"/>
        <v>4495500</v>
      </c>
    </row>
    <row r="16" s="3" customFormat="1" outlineLevel="1" spans="1:11">
      <c r="A16" s="11" t="s">
        <v>707</v>
      </c>
      <c r="B16" s="12">
        <v>1296483</v>
      </c>
      <c r="C16" s="12">
        <v>2177845</v>
      </c>
      <c r="D16" s="325" t="s">
        <v>718</v>
      </c>
      <c r="E16" s="325" t="s">
        <v>595</v>
      </c>
      <c r="F16" s="11">
        <v>43283</v>
      </c>
      <c r="G16" s="11">
        <v>43285</v>
      </c>
      <c r="H16" s="16">
        <f t="shared" si="0"/>
        <v>2</v>
      </c>
      <c r="I16" s="25"/>
      <c r="J16" s="25">
        <v>-34200</v>
      </c>
      <c r="K16" s="25">
        <f t="shared" si="1"/>
        <v>4461300</v>
      </c>
    </row>
    <row r="17" s="3" customFormat="1" outlineLevel="1" spans="1:11">
      <c r="A17" s="11" t="s">
        <v>707</v>
      </c>
      <c r="B17" s="12">
        <v>1319197</v>
      </c>
      <c r="C17" s="12">
        <v>2216645</v>
      </c>
      <c r="D17" s="325" t="s">
        <v>719</v>
      </c>
      <c r="E17" s="325" t="s">
        <v>595</v>
      </c>
      <c r="F17" s="11">
        <v>43283</v>
      </c>
      <c r="G17" s="11">
        <v>43285</v>
      </c>
      <c r="H17" s="16">
        <f t="shared" si="0"/>
        <v>2</v>
      </c>
      <c r="I17" s="25"/>
      <c r="J17" s="25">
        <v>-32400</v>
      </c>
      <c r="K17" s="25">
        <f t="shared" si="1"/>
        <v>4428900</v>
      </c>
    </row>
    <row r="18" s="3" customFormat="1" outlineLevel="1" spans="1:11">
      <c r="A18" s="11" t="s">
        <v>707</v>
      </c>
      <c r="B18" s="12">
        <v>1325555</v>
      </c>
      <c r="C18" s="12">
        <v>2216641</v>
      </c>
      <c r="D18" s="326" t="s">
        <v>720</v>
      </c>
      <c r="E18" s="325" t="s">
        <v>595</v>
      </c>
      <c r="F18" s="11">
        <v>43284</v>
      </c>
      <c r="G18" s="11">
        <v>43287</v>
      </c>
      <c r="H18" s="16">
        <f t="shared" si="0"/>
        <v>3</v>
      </c>
      <c r="I18" s="25"/>
      <c r="J18" s="25">
        <v>-48600</v>
      </c>
      <c r="K18" s="25">
        <f t="shared" si="1"/>
        <v>4380300</v>
      </c>
    </row>
    <row r="19" s="3" customFormat="1" outlineLevel="1" spans="1:11">
      <c r="A19" s="11" t="s">
        <v>707</v>
      </c>
      <c r="B19" s="12">
        <v>1325719</v>
      </c>
      <c r="C19" s="12">
        <v>2293347</v>
      </c>
      <c r="D19" s="325" t="s">
        <v>721</v>
      </c>
      <c r="E19" s="325" t="s">
        <v>595</v>
      </c>
      <c r="F19" s="11">
        <v>43284</v>
      </c>
      <c r="G19" s="32">
        <v>43286</v>
      </c>
      <c r="H19" s="16">
        <f t="shared" si="0"/>
        <v>2</v>
      </c>
      <c r="I19" s="25"/>
      <c r="J19" s="25">
        <v>-33300</v>
      </c>
      <c r="K19" s="25">
        <f t="shared" si="1"/>
        <v>4347000</v>
      </c>
    </row>
    <row r="20" s="3" customFormat="1" outlineLevel="1" spans="1:11">
      <c r="A20" s="11" t="s">
        <v>707</v>
      </c>
      <c r="B20" s="12">
        <v>1325719</v>
      </c>
      <c r="C20" s="12">
        <v>2245346</v>
      </c>
      <c r="D20" s="334" t="s">
        <v>722</v>
      </c>
      <c r="E20" s="334" t="s">
        <v>595</v>
      </c>
      <c r="F20" s="11">
        <v>43284</v>
      </c>
      <c r="G20" s="32">
        <v>43286</v>
      </c>
      <c r="H20" s="16">
        <f t="shared" si="0"/>
        <v>2</v>
      </c>
      <c r="I20" s="25"/>
      <c r="J20" s="25">
        <v>-33300</v>
      </c>
      <c r="K20" s="25">
        <f t="shared" si="1"/>
        <v>4313700</v>
      </c>
    </row>
    <row r="21" s="3" customFormat="1" outlineLevel="1" spans="1:11">
      <c r="A21" s="11" t="s">
        <v>707</v>
      </c>
      <c r="B21" s="12">
        <v>1317256</v>
      </c>
      <c r="C21" s="12">
        <v>2252095</v>
      </c>
      <c r="D21" s="325" t="s">
        <v>723</v>
      </c>
      <c r="E21" s="334" t="s">
        <v>597</v>
      </c>
      <c r="F21" s="11">
        <v>43284</v>
      </c>
      <c r="G21" s="11">
        <v>43288</v>
      </c>
      <c r="H21" s="16">
        <f t="shared" si="0"/>
        <v>4</v>
      </c>
      <c r="I21" s="25"/>
      <c r="J21" s="25">
        <v>-77400</v>
      </c>
      <c r="K21" s="25">
        <f t="shared" si="1"/>
        <v>4236300</v>
      </c>
    </row>
    <row r="22" s="3" customFormat="1" outlineLevel="1" spans="1:11">
      <c r="A22" s="11" t="s">
        <v>707</v>
      </c>
      <c r="B22" s="12">
        <v>1317104</v>
      </c>
      <c r="C22" s="12">
        <v>2252093</v>
      </c>
      <c r="D22" s="334" t="s">
        <v>724</v>
      </c>
      <c r="E22" s="325" t="s">
        <v>595</v>
      </c>
      <c r="F22" s="11">
        <v>43284</v>
      </c>
      <c r="G22" s="32">
        <v>43286</v>
      </c>
      <c r="H22" s="16">
        <f t="shared" si="0"/>
        <v>2</v>
      </c>
      <c r="I22" s="25"/>
      <c r="J22" s="25">
        <v>-33300</v>
      </c>
      <c r="K22" s="25">
        <f t="shared" si="1"/>
        <v>4203000</v>
      </c>
    </row>
    <row r="23" s="3" customFormat="1" outlineLevel="1" spans="1:11">
      <c r="A23" s="11" t="s">
        <v>707</v>
      </c>
      <c r="B23" s="12">
        <v>1326299</v>
      </c>
      <c r="C23" s="12">
        <v>2297102</v>
      </c>
      <c r="D23" s="325" t="s">
        <v>725</v>
      </c>
      <c r="E23" s="325" t="s">
        <v>595</v>
      </c>
      <c r="F23" s="11">
        <v>43284</v>
      </c>
      <c r="G23" s="32">
        <v>43286</v>
      </c>
      <c r="H23" s="16">
        <f t="shared" si="0"/>
        <v>2</v>
      </c>
      <c r="I23" s="25"/>
      <c r="J23" s="25">
        <v>-33300</v>
      </c>
      <c r="K23" s="25">
        <f t="shared" si="1"/>
        <v>4169700</v>
      </c>
    </row>
    <row r="24" s="3" customFormat="1" outlineLevel="1" spans="1:11">
      <c r="A24" s="11" t="s">
        <v>707</v>
      </c>
      <c r="B24" s="12">
        <v>1325719</v>
      </c>
      <c r="C24" s="12">
        <v>2293346</v>
      </c>
      <c r="D24" s="325" t="s">
        <v>726</v>
      </c>
      <c r="E24" s="325" t="s">
        <v>595</v>
      </c>
      <c r="F24" s="11">
        <v>43284</v>
      </c>
      <c r="G24" s="32">
        <v>43286</v>
      </c>
      <c r="H24" s="16">
        <f t="shared" si="0"/>
        <v>2</v>
      </c>
      <c r="I24" s="25"/>
      <c r="J24" s="25">
        <v>-33300</v>
      </c>
      <c r="K24" s="25">
        <f t="shared" si="1"/>
        <v>4136400</v>
      </c>
    </row>
    <row r="25" s="3" customFormat="1" outlineLevel="1" spans="1:11">
      <c r="A25" s="11" t="s">
        <v>707</v>
      </c>
      <c r="B25" s="12">
        <v>1311904</v>
      </c>
      <c r="C25" s="12">
        <v>2231601</v>
      </c>
      <c r="D25" s="325" t="s">
        <v>727</v>
      </c>
      <c r="E25" s="325" t="s">
        <v>595</v>
      </c>
      <c r="F25" s="11">
        <v>43285</v>
      </c>
      <c r="G25" s="11">
        <v>43288</v>
      </c>
      <c r="H25" s="16">
        <f t="shared" si="0"/>
        <v>3</v>
      </c>
      <c r="I25" s="25"/>
      <c r="J25" s="25">
        <v>-50400</v>
      </c>
      <c r="K25" s="25">
        <f t="shared" si="1"/>
        <v>4086000</v>
      </c>
    </row>
    <row r="26" s="3" customFormat="1" outlineLevel="1" spans="1:11">
      <c r="A26" s="11" t="s">
        <v>707</v>
      </c>
      <c r="B26" s="12">
        <v>1316343</v>
      </c>
      <c r="C26" s="12">
        <v>2250347</v>
      </c>
      <c r="D26" s="325" t="s">
        <v>728</v>
      </c>
      <c r="E26" s="325" t="s">
        <v>595</v>
      </c>
      <c r="F26" s="11">
        <v>43285</v>
      </c>
      <c r="G26" s="11">
        <v>43287</v>
      </c>
      <c r="H26" s="16">
        <f t="shared" si="0"/>
        <v>2</v>
      </c>
      <c r="I26" s="25"/>
      <c r="J26" s="25">
        <v>-34200</v>
      </c>
      <c r="K26" s="25">
        <f t="shared" si="1"/>
        <v>4051800</v>
      </c>
    </row>
    <row r="27" s="3" customFormat="1" outlineLevel="1" spans="1:11">
      <c r="A27" s="11" t="s">
        <v>707</v>
      </c>
      <c r="B27" s="12">
        <v>1311904</v>
      </c>
      <c r="C27" s="12">
        <v>2231602</v>
      </c>
      <c r="D27" s="325" t="s">
        <v>729</v>
      </c>
      <c r="E27" s="325" t="s">
        <v>595</v>
      </c>
      <c r="F27" s="11">
        <v>43285</v>
      </c>
      <c r="G27" s="11">
        <v>43288</v>
      </c>
      <c r="H27" s="16">
        <f t="shared" si="0"/>
        <v>3</v>
      </c>
      <c r="I27" s="25"/>
      <c r="J27" s="25">
        <v>-50400</v>
      </c>
      <c r="K27" s="25">
        <f t="shared" si="1"/>
        <v>4001400</v>
      </c>
    </row>
    <row r="28" s="3" customFormat="1" outlineLevel="1" spans="1:11">
      <c r="A28" s="11" t="s">
        <v>707</v>
      </c>
      <c r="B28" s="12">
        <v>1311904</v>
      </c>
      <c r="C28" s="12">
        <v>2231599</v>
      </c>
      <c r="D28" s="325" t="s">
        <v>730</v>
      </c>
      <c r="E28" s="325" t="s">
        <v>595</v>
      </c>
      <c r="F28" s="11">
        <v>43285</v>
      </c>
      <c r="G28" s="11">
        <v>43288</v>
      </c>
      <c r="H28" s="16">
        <f t="shared" si="0"/>
        <v>3</v>
      </c>
      <c r="I28" s="25"/>
      <c r="J28" s="25">
        <v>-50400</v>
      </c>
      <c r="K28" s="25">
        <f t="shared" si="1"/>
        <v>3951000</v>
      </c>
    </row>
    <row r="29" s="3" customFormat="1" outlineLevel="1" spans="1:11">
      <c r="A29" s="11" t="s">
        <v>707</v>
      </c>
      <c r="B29" s="12">
        <v>1299386</v>
      </c>
      <c r="C29" s="12">
        <v>2187593</v>
      </c>
      <c r="D29" s="325" t="s">
        <v>731</v>
      </c>
      <c r="E29" s="325" t="s">
        <v>595</v>
      </c>
      <c r="F29" s="11">
        <v>43285</v>
      </c>
      <c r="G29" s="11">
        <v>43291</v>
      </c>
      <c r="H29" s="16">
        <f t="shared" si="0"/>
        <v>6</v>
      </c>
      <c r="I29" s="25"/>
      <c r="J29" s="25">
        <v>-102600</v>
      </c>
      <c r="K29" s="25">
        <f t="shared" si="1"/>
        <v>3848400</v>
      </c>
    </row>
    <row r="30" s="3" customFormat="1" outlineLevel="1" spans="1:11">
      <c r="A30" s="11" t="s">
        <v>732</v>
      </c>
      <c r="B30" s="12">
        <v>1330432</v>
      </c>
      <c r="C30" s="12">
        <v>2216655</v>
      </c>
      <c r="D30" s="325" t="s">
        <v>733</v>
      </c>
      <c r="E30" s="325" t="s">
        <v>595</v>
      </c>
      <c r="F30" s="11">
        <v>43285</v>
      </c>
      <c r="G30" s="11">
        <v>43287</v>
      </c>
      <c r="H30" s="16">
        <f t="shared" si="0"/>
        <v>2</v>
      </c>
      <c r="I30" s="25"/>
      <c r="J30" s="25">
        <v>-34200</v>
      </c>
      <c r="K30" s="25">
        <f t="shared" si="1"/>
        <v>3814200</v>
      </c>
    </row>
    <row r="31" s="3" customFormat="1" outlineLevel="1" spans="1:11">
      <c r="A31" s="11" t="s">
        <v>734</v>
      </c>
      <c r="B31" s="12">
        <v>1331087</v>
      </c>
      <c r="C31" s="12">
        <v>2323844</v>
      </c>
      <c r="D31" s="325" t="s">
        <v>735</v>
      </c>
      <c r="E31" s="325" t="s">
        <v>595</v>
      </c>
      <c r="F31" s="11">
        <v>43286</v>
      </c>
      <c r="G31" s="11">
        <v>43287</v>
      </c>
      <c r="H31" s="16">
        <f t="shared" si="0"/>
        <v>1</v>
      </c>
      <c r="I31" s="25"/>
      <c r="J31" s="25">
        <v>-17100</v>
      </c>
      <c r="K31" s="25">
        <f t="shared" si="1"/>
        <v>3797100</v>
      </c>
    </row>
    <row r="32" s="3" customFormat="1" outlineLevel="1" spans="1:11">
      <c r="A32" s="11" t="s">
        <v>707</v>
      </c>
      <c r="B32" s="12">
        <v>1324210</v>
      </c>
      <c r="C32" s="12">
        <v>2287093</v>
      </c>
      <c r="D32" s="325" t="s">
        <v>736</v>
      </c>
      <c r="E32" s="325" t="s">
        <v>595</v>
      </c>
      <c r="F32" s="11">
        <v>43286</v>
      </c>
      <c r="G32" s="11">
        <v>43288</v>
      </c>
      <c r="H32" s="16">
        <f t="shared" si="0"/>
        <v>2</v>
      </c>
      <c r="I32" s="25"/>
      <c r="J32" s="25">
        <v>-33300</v>
      </c>
      <c r="K32" s="25">
        <f t="shared" si="1"/>
        <v>3763800</v>
      </c>
    </row>
    <row r="33" s="4" customFormat="1" outlineLevel="1" spans="1:11">
      <c r="A33" s="11" t="s">
        <v>707</v>
      </c>
      <c r="B33" s="12">
        <v>1320942</v>
      </c>
      <c r="C33" s="12">
        <v>2266595</v>
      </c>
      <c r="D33" s="325" t="s">
        <v>737</v>
      </c>
      <c r="E33" s="325" t="s">
        <v>595</v>
      </c>
      <c r="F33" s="11">
        <v>43286</v>
      </c>
      <c r="G33" s="11">
        <v>43288</v>
      </c>
      <c r="H33" s="16">
        <f t="shared" si="0"/>
        <v>2</v>
      </c>
      <c r="I33" s="25"/>
      <c r="J33" s="25">
        <v>-33300</v>
      </c>
      <c r="K33" s="25">
        <f t="shared" si="1"/>
        <v>3730500</v>
      </c>
    </row>
    <row r="34" s="4" customFormat="1" outlineLevel="1" spans="1:11">
      <c r="A34" s="11" t="s">
        <v>707</v>
      </c>
      <c r="B34" s="12">
        <v>1327960</v>
      </c>
      <c r="C34" s="12">
        <v>2309093</v>
      </c>
      <c r="D34" s="325" t="s">
        <v>738</v>
      </c>
      <c r="E34" s="325" t="s">
        <v>595</v>
      </c>
      <c r="F34" s="11">
        <v>43286</v>
      </c>
      <c r="G34" s="11">
        <v>43287</v>
      </c>
      <c r="H34" s="16">
        <f t="shared" si="0"/>
        <v>1</v>
      </c>
      <c r="I34" s="25"/>
      <c r="J34" s="25">
        <v>-17100</v>
      </c>
      <c r="K34" s="25">
        <f t="shared" si="1"/>
        <v>3713400</v>
      </c>
    </row>
    <row r="35" s="3" customFormat="1" outlineLevel="1" spans="1:11">
      <c r="A35" s="11" t="s">
        <v>707</v>
      </c>
      <c r="B35" s="12">
        <v>1320942</v>
      </c>
      <c r="C35" s="12">
        <v>2266594</v>
      </c>
      <c r="D35" s="325" t="s">
        <v>739</v>
      </c>
      <c r="E35" s="325" t="s">
        <v>595</v>
      </c>
      <c r="F35" s="11">
        <v>43286</v>
      </c>
      <c r="G35" s="11">
        <v>43288</v>
      </c>
      <c r="H35" s="16">
        <f t="shared" si="0"/>
        <v>2</v>
      </c>
      <c r="I35" s="25"/>
      <c r="J35" s="25">
        <v>-33300</v>
      </c>
      <c r="K35" s="25">
        <f t="shared" si="1"/>
        <v>3680100</v>
      </c>
    </row>
    <row r="36" s="3" customFormat="1" outlineLevel="1" spans="1:11">
      <c r="A36" s="11" t="s">
        <v>707</v>
      </c>
      <c r="B36" s="12">
        <v>1318930</v>
      </c>
      <c r="C36" s="12">
        <v>2259846</v>
      </c>
      <c r="D36" s="325" t="s">
        <v>740</v>
      </c>
      <c r="E36" s="325" t="s">
        <v>595</v>
      </c>
      <c r="F36" s="11">
        <v>43286</v>
      </c>
      <c r="G36" s="11">
        <v>43288</v>
      </c>
      <c r="H36" s="16">
        <f t="shared" si="0"/>
        <v>2</v>
      </c>
      <c r="I36" s="25"/>
      <c r="J36" s="25">
        <v>-33300</v>
      </c>
      <c r="K36" s="25">
        <f t="shared" si="1"/>
        <v>3646800</v>
      </c>
    </row>
    <row r="37" s="3" customFormat="1" outlineLevel="1" spans="1:11">
      <c r="A37" s="11" t="s">
        <v>707</v>
      </c>
      <c r="B37" s="12">
        <v>1327624</v>
      </c>
      <c r="C37" s="12">
        <v>2305847</v>
      </c>
      <c r="D37" s="325" t="s">
        <v>741</v>
      </c>
      <c r="E37" s="325" t="s">
        <v>595</v>
      </c>
      <c r="F37" s="11">
        <v>43286</v>
      </c>
      <c r="G37" s="11">
        <v>43288</v>
      </c>
      <c r="H37" s="16">
        <f t="shared" si="0"/>
        <v>2</v>
      </c>
      <c r="I37" s="25"/>
      <c r="J37" s="25">
        <v>-33300</v>
      </c>
      <c r="K37" s="25">
        <f t="shared" si="1"/>
        <v>3613500</v>
      </c>
    </row>
    <row r="38" s="3" customFormat="1" outlineLevel="1" spans="1:11">
      <c r="A38" s="11" t="s">
        <v>707</v>
      </c>
      <c r="B38" s="12">
        <v>1315471</v>
      </c>
      <c r="C38" s="12">
        <v>2245350</v>
      </c>
      <c r="D38" s="325" t="s">
        <v>742</v>
      </c>
      <c r="E38" s="325" t="s">
        <v>591</v>
      </c>
      <c r="F38" s="11">
        <v>43286</v>
      </c>
      <c r="G38" s="11">
        <v>43290</v>
      </c>
      <c r="H38" s="16">
        <f t="shared" si="0"/>
        <v>4</v>
      </c>
      <c r="I38" s="25"/>
      <c r="J38" s="25">
        <v>-99000</v>
      </c>
      <c r="K38" s="25">
        <f t="shared" si="1"/>
        <v>3514500</v>
      </c>
    </row>
    <row r="39" s="3" customFormat="1" outlineLevel="1" spans="1:11">
      <c r="A39" s="11" t="s">
        <v>707</v>
      </c>
      <c r="B39" s="12">
        <v>1326999</v>
      </c>
      <c r="C39" s="12">
        <v>2299844</v>
      </c>
      <c r="D39" s="325" t="s">
        <v>740</v>
      </c>
      <c r="E39" s="325" t="s">
        <v>591</v>
      </c>
      <c r="F39" s="11">
        <v>43286</v>
      </c>
      <c r="G39" s="11">
        <v>43288</v>
      </c>
      <c r="H39" s="16">
        <f t="shared" si="0"/>
        <v>2</v>
      </c>
      <c r="I39" s="25"/>
      <c r="J39" s="25">
        <v>-49500</v>
      </c>
      <c r="K39" s="25">
        <f t="shared" si="1"/>
        <v>3465000</v>
      </c>
    </row>
    <row r="40" s="3" customFormat="1" outlineLevel="1" spans="1:11">
      <c r="A40" s="11" t="s">
        <v>707</v>
      </c>
      <c r="B40" s="12">
        <v>1320621</v>
      </c>
      <c r="C40" s="12">
        <v>2216642</v>
      </c>
      <c r="D40" s="325" t="s">
        <v>743</v>
      </c>
      <c r="E40" s="325" t="s">
        <v>597</v>
      </c>
      <c r="F40" s="11">
        <v>43286</v>
      </c>
      <c r="G40" s="11">
        <v>43288</v>
      </c>
      <c r="H40" s="16">
        <f t="shared" si="0"/>
        <v>2</v>
      </c>
      <c r="I40" s="25"/>
      <c r="J40" s="25">
        <v>-38700</v>
      </c>
      <c r="K40" s="25">
        <f t="shared" si="1"/>
        <v>3426300</v>
      </c>
    </row>
    <row r="41" s="3" customFormat="1" outlineLevel="1" spans="1:11">
      <c r="A41" s="11" t="s">
        <v>707</v>
      </c>
      <c r="B41" s="12">
        <v>1325726</v>
      </c>
      <c r="C41" s="12">
        <v>2293348</v>
      </c>
      <c r="D41" s="325" t="s">
        <v>744</v>
      </c>
      <c r="E41" s="325" t="s">
        <v>595</v>
      </c>
      <c r="F41" s="11">
        <v>43287</v>
      </c>
      <c r="G41" s="11">
        <v>43288</v>
      </c>
      <c r="H41" s="16">
        <f t="shared" si="0"/>
        <v>1</v>
      </c>
      <c r="I41" s="25"/>
      <c r="J41" s="25">
        <v>-16200</v>
      </c>
      <c r="K41" s="25">
        <f t="shared" si="1"/>
        <v>3410100</v>
      </c>
    </row>
    <row r="42" s="3" customFormat="1" outlineLevel="1" spans="1:11">
      <c r="A42" s="11" t="s">
        <v>707</v>
      </c>
      <c r="B42" s="12">
        <v>1321646</v>
      </c>
      <c r="C42" s="12">
        <v>2269598</v>
      </c>
      <c r="D42" s="325" t="s">
        <v>745</v>
      </c>
      <c r="E42" s="325" t="s">
        <v>595</v>
      </c>
      <c r="F42" s="11">
        <v>43287</v>
      </c>
      <c r="G42" s="11">
        <v>43289</v>
      </c>
      <c r="H42" s="16">
        <f t="shared" si="0"/>
        <v>2</v>
      </c>
      <c r="I42" s="25"/>
      <c r="J42" s="25">
        <v>-32400</v>
      </c>
      <c r="K42" s="25">
        <f t="shared" si="1"/>
        <v>3377700</v>
      </c>
    </row>
    <row r="43" s="3" customFormat="1" outlineLevel="1" spans="1:11">
      <c r="A43" s="11" t="s">
        <v>707</v>
      </c>
      <c r="B43" s="12">
        <v>1326277</v>
      </c>
      <c r="C43" s="12">
        <v>2297096</v>
      </c>
      <c r="D43" s="325" t="s">
        <v>746</v>
      </c>
      <c r="E43" s="325" t="s">
        <v>595</v>
      </c>
      <c r="F43" s="11">
        <v>43287</v>
      </c>
      <c r="G43" s="11">
        <v>43292</v>
      </c>
      <c r="H43" s="16">
        <f t="shared" si="0"/>
        <v>5</v>
      </c>
      <c r="I43" s="25"/>
      <c r="J43" s="25">
        <v>-81000</v>
      </c>
      <c r="K43" s="25">
        <f t="shared" si="1"/>
        <v>3296700</v>
      </c>
    </row>
    <row r="44" s="3" customFormat="1" outlineLevel="1" spans="1:11">
      <c r="A44" s="11" t="s">
        <v>707</v>
      </c>
      <c r="B44" s="12">
        <v>1326114</v>
      </c>
      <c r="C44" s="12">
        <v>2297095</v>
      </c>
      <c r="D44" s="325" t="s">
        <v>747</v>
      </c>
      <c r="E44" s="325" t="s">
        <v>595</v>
      </c>
      <c r="F44" s="11">
        <v>43287</v>
      </c>
      <c r="G44" s="11">
        <v>43289</v>
      </c>
      <c r="H44" s="16">
        <f t="shared" si="0"/>
        <v>2</v>
      </c>
      <c r="I44" s="25"/>
      <c r="J44" s="25">
        <v>-32400</v>
      </c>
      <c r="K44" s="25">
        <f t="shared" si="1"/>
        <v>3264300</v>
      </c>
    </row>
    <row r="45" s="3" customFormat="1" outlineLevel="1" spans="1:11">
      <c r="A45" s="11" t="s">
        <v>707</v>
      </c>
      <c r="B45" s="12">
        <v>1326114</v>
      </c>
      <c r="C45" s="12">
        <v>2297094</v>
      </c>
      <c r="D45" s="325" t="s">
        <v>748</v>
      </c>
      <c r="E45" s="325" t="s">
        <v>595</v>
      </c>
      <c r="F45" s="11">
        <v>43287</v>
      </c>
      <c r="G45" s="11">
        <v>43289</v>
      </c>
      <c r="H45" s="16">
        <f t="shared" si="0"/>
        <v>2</v>
      </c>
      <c r="I45" s="25"/>
      <c r="J45" s="25">
        <v>-32400</v>
      </c>
      <c r="K45" s="25">
        <f t="shared" si="1"/>
        <v>3231900</v>
      </c>
    </row>
    <row r="46" s="3" customFormat="1" outlineLevel="1" spans="1:11">
      <c r="A46" s="11" t="s">
        <v>749</v>
      </c>
      <c r="B46" s="12">
        <v>1329610</v>
      </c>
      <c r="C46" s="12">
        <v>2216652</v>
      </c>
      <c r="D46" s="325" t="s">
        <v>750</v>
      </c>
      <c r="E46" s="325" t="s">
        <v>595</v>
      </c>
      <c r="F46" s="11">
        <v>43287</v>
      </c>
      <c r="G46" s="11">
        <v>43289</v>
      </c>
      <c r="H46" s="16">
        <f t="shared" si="0"/>
        <v>2</v>
      </c>
      <c r="I46" s="25"/>
      <c r="J46" s="25">
        <v>-34200</v>
      </c>
      <c r="K46" s="25">
        <f t="shared" si="1"/>
        <v>3197700</v>
      </c>
    </row>
    <row r="47" s="3" customFormat="1" outlineLevel="1" spans="1:11">
      <c r="A47" s="11" t="s">
        <v>749</v>
      </c>
      <c r="B47" s="12">
        <v>1328866</v>
      </c>
      <c r="C47" s="12">
        <v>2312344</v>
      </c>
      <c r="D47" s="325" t="s">
        <v>751</v>
      </c>
      <c r="E47" s="325" t="s">
        <v>595</v>
      </c>
      <c r="F47" s="11">
        <v>43287</v>
      </c>
      <c r="G47" s="11">
        <v>43292</v>
      </c>
      <c r="H47" s="16">
        <f t="shared" si="0"/>
        <v>5</v>
      </c>
      <c r="I47" s="25"/>
      <c r="J47" s="25">
        <v>-85500</v>
      </c>
      <c r="K47" s="25">
        <f t="shared" si="1"/>
        <v>3112200</v>
      </c>
    </row>
    <row r="48" s="3" customFormat="1" outlineLevel="1" spans="1:11">
      <c r="A48" s="11" t="s">
        <v>749</v>
      </c>
      <c r="B48" s="12">
        <v>1328866</v>
      </c>
      <c r="C48" s="12">
        <v>2312343</v>
      </c>
      <c r="D48" s="325" t="s">
        <v>752</v>
      </c>
      <c r="E48" s="325" t="s">
        <v>595</v>
      </c>
      <c r="F48" s="11">
        <v>43287</v>
      </c>
      <c r="G48" s="11">
        <v>43292</v>
      </c>
      <c r="H48" s="16">
        <f t="shared" si="0"/>
        <v>5</v>
      </c>
      <c r="I48" s="25"/>
      <c r="J48" s="25">
        <v>-85500</v>
      </c>
      <c r="K48" s="25">
        <f t="shared" si="1"/>
        <v>3026700</v>
      </c>
    </row>
    <row r="49" s="4" customFormat="1" outlineLevel="1" spans="1:11">
      <c r="A49" s="11" t="s">
        <v>753</v>
      </c>
      <c r="B49" s="12">
        <v>1330762</v>
      </c>
      <c r="C49" s="12">
        <v>2216659</v>
      </c>
      <c r="D49" s="325" t="s">
        <v>754</v>
      </c>
      <c r="E49" s="325" t="s">
        <v>597</v>
      </c>
      <c r="F49" s="11">
        <v>43288</v>
      </c>
      <c r="G49" s="11">
        <v>43289</v>
      </c>
      <c r="H49" s="16">
        <f t="shared" si="0"/>
        <v>1</v>
      </c>
      <c r="I49" s="25"/>
      <c r="J49" s="25">
        <v>-19350</v>
      </c>
      <c r="K49" s="25">
        <f t="shared" si="1"/>
        <v>3007350</v>
      </c>
    </row>
    <row r="50" s="4" customFormat="1" outlineLevel="1" spans="1:11">
      <c r="A50" s="11" t="s">
        <v>707</v>
      </c>
      <c r="B50" s="12">
        <v>1321944</v>
      </c>
      <c r="C50" s="12">
        <v>2272845</v>
      </c>
      <c r="D50" s="325" t="s">
        <v>755</v>
      </c>
      <c r="E50" s="325" t="s">
        <v>595</v>
      </c>
      <c r="F50" s="11">
        <v>43288</v>
      </c>
      <c r="G50" s="11">
        <v>43290</v>
      </c>
      <c r="H50" s="16">
        <f t="shared" si="0"/>
        <v>2</v>
      </c>
      <c r="I50" s="25"/>
      <c r="J50" s="25">
        <v>-32400</v>
      </c>
      <c r="K50" s="25">
        <f t="shared" si="1"/>
        <v>2974950</v>
      </c>
    </row>
    <row r="51" s="4" customFormat="1" outlineLevel="1" spans="1:11">
      <c r="A51" s="11" t="s">
        <v>707</v>
      </c>
      <c r="B51" s="12">
        <v>1326335</v>
      </c>
      <c r="C51" s="12">
        <v>2297105</v>
      </c>
      <c r="D51" s="325" t="s">
        <v>756</v>
      </c>
      <c r="E51" s="325" t="s">
        <v>597</v>
      </c>
      <c r="F51" s="11">
        <v>43288</v>
      </c>
      <c r="G51" s="11">
        <v>43292</v>
      </c>
      <c r="H51" s="16">
        <f t="shared" si="0"/>
        <v>4</v>
      </c>
      <c r="I51" s="25"/>
      <c r="J51" s="25">
        <v>-102600</v>
      </c>
      <c r="K51" s="25">
        <f t="shared" si="1"/>
        <v>2872350</v>
      </c>
    </row>
    <row r="52" s="3" customFormat="1" outlineLevel="1" spans="1:11">
      <c r="A52" s="11" t="s">
        <v>707</v>
      </c>
      <c r="B52" s="12">
        <v>1325922</v>
      </c>
      <c r="C52" s="12">
        <v>2294843</v>
      </c>
      <c r="D52" s="325" t="s">
        <v>483</v>
      </c>
      <c r="E52" s="325" t="s">
        <v>609</v>
      </c>
      <c r="F52" s="11">
        <v>43288</v>
      </c>
      <c r="G52" s="11">
        <v>43290</v>
      </c>
      <c r="H52" s="16">
        <f t="shared" si="0"/>
        <v>2</v>
      </c>
      <c r="I52" s="25"/>
      <c r="J52" s="25">
        <v>-45900</v>
      </c>
      <c r="K52" s="25">
        <f t="shared" si="1"/>
        <v>2826450</v>
      </c>
    </row>
    <row r="53" s="3" customFormat="1" outlineLevel="1" spans="1:11">
      <c r="A53" s="11" t="s">
        <v>707</v>
      </c>
      <c r="B53" s="12">
        <v>1318017</v>
      </c>
      <c r="C53" s="12">
        <v>2255343</v>
      </c>
      <c r="D53" s="325" t="s">
        <v>757</v>
      </c>
      <c r="E53" s="325" t="s">
        <v>595</v>
      </c>
      <c r="F53" s="11">
        <v>43288</v>
      </c>
      <c r="G53" s="11">
        <v>43292</v>
      </c>
      <c r="H53" s="16">
        <f t="shared" si="0"/>
        <v>4</v>
      </c>
      <c r="I53" s="25"/>
      <c r="J53" s="25">
        <v>-69600</v>
      </c>
      <c r="K53" s="25">
        <f t="shared" si="1"/>
        <v>2756850</v>
      </c>
    </row>
    <row r="54" s="3" customFormat="1" outlineLevel="1" spans="1:11">
      <c r="A54" s="11" t="s">
        <v>707</v>
      </c>
      <c r="B54" s="12">
        <v>1298499</v>
      </c>
      <c r="C54" s="12">
        <v>2186115</v>
      </c>
      <c r="D54" s="325" t="s">
        <v>758</v>
      </c>
      <c r="E54" s="325" t="s">
        <v>591</v>
      </c>
      <c r="F54" s="11">
        <v>43288</v>
      </c>
      <c r="G54" s="11">
        <v>43290</v>
      </c>
      <c r="H54" s="16">
        <f t="shared" si="0"/>
        <v>2</v>
      </c>
      <c r="I54" s="25"/>
      <c r="J54" s="25">
        <v>-49500</v>
      </c>
      <c r="K54" s="25">
        <f t="shared" si="1"/>
        <v>2707350</v>
      </c>
    </row>
    <row r="55" s="3" customFormat="1" outlineLevel="1" spans="1:11">
      <c r="A55" s="11" t="s">
        <v>753</v>
      </c>
      <c r="B55" s="12">
        <v>1332748</v>
      </c>
      <c r="C55" s="12">
        <v>2216657</v>
      </c>
      <c r="D55" s="325" t="s">
        <v>759</v>
      </c>
      <c r="E55" s="325" t="s">
        <v>609</v>
      </c>
      <c r="F55" s="11">
        <v>43289</v>
      </c>
      <c r="G55" s="11">
        <v>43292</v>
      </c>
      <c r="H55" s="16">
        <f t="shared" si="0"/>
        <v>3</v>
      </c>
      <c r="I55" s="25"/>
      <c r="J55" s="25">
        <v>-68850</v>
      </c>
      <c r="K55" s="25">
        <f t="shared" si="1"/>
        <v>2638500</v>
      </c>
    </row>
    <row r="56" s="3" customFormat="1" outlineLevel="1" spans="1:11">
      <c r="A56" s="11" t="s">
        <v>707</v>
      </c>
      <c r="B56" s="12">
        <v>1321610</v>
      </c>
      <c r="C56" s="12">
        <v>2269596</v>
      </c>
      <c r="D56" s="325" t="s">
        <v>760</v>
      </c>
      <c r="E56" s="325" t="s">
        <v>595</v>
      </c>
      <c r="F56" s="11">
        <v>43289</v>
      </c>
      <c r="G56" s="11">
        <v>43292</v>
      </c>
      <c r="H56" s="16">
        <f t="shared" si="0"/>
        <v>3</v>
      </c>
      <c r="I56" s="25"/>
      <c r="J56" s="25">
        <v>-48600</v>
      </c>
      <c r="K56" s="25">
        <f t="shared" si="1"/>
        <v>2589900</v>
      </c>
    </row>
    <row r="57" s="3" customFormat="1" outlineLevel="1" spans="1:11">
      <c r="A57" s="11" t="s">
        <v>753</v>
      </c>
      <c r="B57" s="12">
        <v>1333289</v>
      </c>
      <c r="C57" s="12">
        <v>2335844</v>
      </c>
      <c r="D57" s="325" t="s">
        <v>761</v>
      </c>
      <c r="E57" s="325" t="s">
        <v>595</v>
      </c>
      <c r="F57" s="11">
        <v>43290</v>
      </c>
      <c r="G57" s="11">
        <v>43292</v>
      </c>
      <c r="H57" s="16">
        <f t="shared" si="0"/>
        <v>2</v>
      </c>
      <c r="I57" s="25"/>
      <c r="J57" s="25">
        <v>-34200</v>
      </c>
      <c r="K57" s="25">
        <f t="shared" si="1"/>
        <v>2555700</v>
      </c>
    </row>
    <row r="58" s="3" customFormat="1" outlineLevel="1" spans="1:11">
      <c r="A58" s="11" t="s">
        <v>707</v>
      </c>
      <c r="B58" s="12">
        <v>1326855</v>
      </c>
      <c r="C58" s="12">
        <v>2299846</v>
      </c>
      <c r="D58" s="325" t="s">
        <v>762</v>
      </c>
      <c r="E58" s="325" t="s">
        <v>609</v>
      </c>
      <c r="F58" s="11">
        <v>43290</v>
      </c>
      <c r="G58" s="11">
        <v>43295</v>
      </c>
      <c r="H58" s="16">
        <f t="shared" si="0"/>
        <v>5</v>
      </c>
      <c r="I58" s="25"/>
      <c r="J58" s="25">
        <v>-114750</v>
      </c>
      <c r="K58" s="25">
        <f t="shared" si="1"/>
        <v>2440950</v>
      </c>
    </row>
    <row r="59" s="3" customFormat="1" outlineLevel="1" spans="1:11">
      <c r="A59" s="11" t="s">
        <v>707</v>
      </c>
      <c r="B59" s="12">
        <v>1322134</v>
      </c>
      <c r="C59" s="12">
        <v>2272847</v>
      </c>
      <c r="D59" s="325" t="s">
        <v>763</v>
      </c>
      <c r="E59" s="325" t="s">
        <v>595</v>
      </c>
      <c r="F59" s="11">
        <v>43290</v>
      </c>
      <c r="G59" s="11">
        <v>43291</v>
      </c>
      <c r="H59" s="16">
        <f t="shared" si="0"/>
        <v>1</v>
      </c>
      <c r="I59" s="25"/>
      <c r="J59" s="25">
        <v>-16200</v>
      </c>
      <c r="K59" s="25">
        <f t="shared" si="1"/>
        <v>2424750</v>
      </c>
    </row>
    <row r="60" s="4" customFormat="1" outlineLevel="1" spans="1:11">
      <c r="A60" s="11" t="s">
        <v>707</v>
      </c>
      <c r="B60" s="12">
        <v>1313787</v>
      </c>
      <c r="C60" s="12">
        <v>2237112</v>
      </c>
      <c r="D60" s="325" t="s">
        <v>764</v>
      </c>
      <c r="E60" s="325" t="s">
        <v>595</v>
      </c>
      <c r="F60" s="11">
        <v>43290</v>
      </c>
      <c r="G60" s="11">
        <v>43294</v>
      </c>
      <c r="H60" s="16">
        <f t="shared" si="0"/>
        <v>4</v>
      </c>
      <c r="I60" s="25"/>
      <c r="J60" s="25">
        <v>-67200</v>
      </c>
      <c r="K60" s="25">
        <f t="shared" si="1"/>
        <v>2357550</v>
      </c>
    </row>
    <row r="61" s="4" customFormat="1" outlineLevel="1" spans="1:11">
      <c r="A61" s="11" t="s">
        <v>707</v>
      </c>
      <c r="B61" s="12">
        <v>1298285</v>
      </c>
      <c r="C61" s="12">
        <v>2185113</v>
      </c>
      <c r="D61" s="325" t="s">
        <v>765</v>
      </c>
      <c r="E61" s="325" t="s">
        <v>595</v>
      </c>
      <c r="F61" s="11">
        <v>43290</v>
      </c>
      <c r="G61" s="11">
        <v>43293</v>
      </c>
      <c r="H61" s="16">
        <f t="shared" si="0"/>
        <v>3</v>
      </c>
      <c r="I61" s="25"/>
      <c r="J61" s="25">
        <v>-51300</v>
      </c>
      <c r="K61" s="25">
        <f t="shared" si="1"/>
        <v>2306250</v>
      </c>
    </row>
    <row r="62" s="3" customFormat="1" outlineLevel="1" spans="1:11">
      <c r="A62" s="11" t="s">
        <v>707</v>
      </c>
      <c r="B62" s="12">
        <v>1298286</v>
      </c>
      <c r="C62" s="12">
        <v>2185114</v>
      </c>
      <c r="D62" s="325" t="s">
        <v>766</v>
      </c>
      <c r="E62" s="325" t="s">
        <v>595</v>
      </c>
      <c r="F62" s="11">
        <v>43290</v>
      </c>
      <c r="G62" s="11">
        <v>43292</v>
      </c>
      <c r="H62" s="16">
        <f t="shared" si="0"/>
        <v>2</v>
      </c>
      <c r="I62" s="25"/>
      <c r="J62" s="25">
        <v>-34200</v>
      </c>
      <c r="K62" s="25">
        <f t="shared" si="1"/>
        <v>2272050</v>
      </c>
    </row>
    <row r="63" s="3" customFormat="1" outlineLevel="1" spans="1:11">
      <c r="A63" s="11" t="s">
        <v>707</v>
      </c>
      <c r="B63" s="12">
        <v>1325737</v>
      </c>
      <c r="C63" s="12">
        <v>2293350</v>
      </c>
      <c r="D63" s="325" t="s">
        <v>767</v>
      </c>
      <c r="E63" s="325" t="s">
        <v>595</v>
      </c>
      <c r="F63" s="11">
        <v>43290</v>
      </c>
      <c r="G63" s="11">
        <v>43291</v>
      </c>
      <c r="H63" s="16">
        <f t="shared" si="0"/>
        <v>1</v>
      </c>
      <c r="I63" s="25"/>
      <c r="J63" s="25">
        <v>-16200</v>
      </c>
      <c r="K63" s="25">
        <f t="shared" si="1"/>
        <v>2255850</v>
      </c>
    </row>
    <row r="64" s="3" customFormat="1" outlineLevel="1" spans="1:11">
      <c r="A64" s="11" t="s">
        <v>707</v>
      </c>
      <c r="B64" s="12">
        <v>1323035</v>
      </c>
      <c r="C64" s="12">
        <v>2278603</v>
      </c>
      <c r="D64" s="325" t="s">
        <v>768</v>
      </c>
      <c r="E64" s="325" t="s">
        <v>597</v>
      </c>
      <c r="F64" s="11">
        <v>43290</v>
      </c>
      <c r="G64" s="11">
        <v>43292</v>
      </c>
      <c r="H64" s="16">
        <f t="shared" si="0"/>
        <v>2</v>
      </c>
      <c r="I64" s="25"/>
      <c r="J64" s="25">
        <v>-38700</v>
      </c>
      <c r="K64" s="25">
        <f t="shared" si="1"/>
        <v>2217150</v>
      </c>
    </row>
    <row r="65" s="3" customFormat="1" outlineLevel="1" spans="1:11">
      <c r="A65" s="11" t="s">
        <v>707</v>
      </c>
      <c r="B65" s="12">
        <v>1328274</v>
      </c>
      <c r="C65" s="12">
        <v>2216654</v>
      </c>
      <c r="D65" s="325" t="s">
        <v>769</v>
      </c>
      <c r="E65" s="325" t="s">
        <v>591</v>
      </c>
      <c r="F65" s="11">
        <v>43290</v>
      </c>
      <c r="G65" s="11">
        <v>43292</v>
      </c>
      <c r="H65" s="16">
        <f t="shared" si="0"/>
        <v>2</v>
      </c>
      <c r="I65" s="25"/>
      <c r="J65" s="25">
        <v>-49500</v>
      </c>
      <c r="K65" s="25">
        <f t="shared" si="1"/>
        <v>2167650</v>
      </c>
    </row>
    <row r="66" s="3" customFormat="1" outlineLevel="1" spans="1:11">
      <c r="A66" s="11" t="s">
        <v>749</v>
      </c>
      <c r="B66" s="12">
        <v>1329712</v>
      </c>
      <c r="C66" s="12">
        <v>2318094</v>
      </c>
      <c r="D66" s="325" t="s">
        <v>770</v>
      </c>
      <c r="E66" s="325" t="s">
        <v>591</v>
      </c>
      <c r="F66" s="11">
        <v>43290</v>
      </c>
      <c r="G66" s="11">
        <v>43291</v>
      </c>
      <c r="H66" s="16">
        <f t="shared" si="0"/>
        <v>1</v>
      </c>
      <c r="I66" s="25"/>
      <c r="J66" s="25">
        <v>-24750</v>
      </c>
      <c r="K66" s="25">
        <f t="shared" si="1"/>
        <v>2142900</v>
      </c>
    </row>
    <row r="67" s="3" customFormat="1" outlineLevel="1" spans="1:11">
      <c r="A67" s="11" t="s">
        <v>749</v>
      </c>
      <c r="B67" s="12">
        <v>1328646</v>
      </c>
      <c r="C67" s="12">
        <v>2312094</v>
      </c>
      <c r="D67" s="325" t="s">
        <v>771</v>
      </c>
      <c r="E67" s="325" t="s">
        <v>593</v>
      </c>
      <c r="F67" s="11">
        <v>43290</v>
      </c>
      <c r="G67" s="11">
        <v>43294</v>
      </c>
      <c r="H67" s="16">
        <f t="shared" si="0"/>
        <v>4</v>
      </c>
      <c r="I67" s="25"/>
      <c r="J67" s="25">
        <v>-136800</v>
      </c>
      <c r="K67" s="25">
        <f t="shared" si="1"/>
        <v>2006100</v>
      </c>
    </row>
    <row r="68" s="3" customFormat="1" outlineLevel="1" spans="1:11">
      <c r="A68" s="11" t="s">
        <v>753</v>
      </c>
      <c r="B68" s="12">
        <v>1332833</v>
      </c>
      <c r="C68" s="12">
        <v>2332843</v>
      </c>
      <c r="D68" s="325" t="s">
        <v>772</v>
      </c>
      <c r="E68" s="325" t="s">
        <v>595</v>
      </c>
      <c r="F68" s="11">
        <v>43291</v>
      </c>
      <c r="G68" s="11">
        <v>43292</v>
      </c>
      <c r="H68" s="16">
        <f t="shared" si="0"/>
        <v>1</v>
      </c>
      <c r="I68" s="25"/>
      <c r="J68" s="25">
        <v>-17100</v>
      </c>
      <c r="K68" s="25">
        <f t="shared" si="1"/>
        <v>1989000</v>
      </c>
    </row>
    <row r="69" s="3" customFormat="1" outlineLevel="1" spans="1:11">
      <c r="A69" s="11" t="s">
        <v>753</v>
      </c>
      <c r="B69" s="12">
        <v>1332826</v>
      </c>
      <c r="C69" s="12">
        <v>2332845</v>
      </c>
      <c r="D69" s="325" t="s">
        <v>773</v>
      </c>
      <c r="E69" s="325" t="s">
        <v>595</v>
      </c>
      <c r="F69" s="11">
        <v>43291</v>
      </c>
      <c r="G69" s="11">
        <v>43292</v>
      </c>
      <c r="H69" s="16">
        <f t="shared" ref="H69:H132" si="2">+G69-F69</f>
        <v>1</v>
      </c>
      <c r="I69" s="25"/>
      <c r="J69" s="25">
        <v>-17100</v>
      </c>
      <c r="K69" s="25">
        <f t="shared" si="1"/>
        <v>1971900</v>
      </c>
    </row>
    <row r="70" s="3" customFormat="1" outlineLevel="1" spans="1:11">
      <c r="A70" s="11" t="s">
        <v>707</v>
      </c>
      <c r="B70" s="12">
        <v>1327512</v>
      </c>
      <c r="C70" s="12">
        <v>2304093</v>
      </c>
      <c r="D70" s="325" t="s">
        <v>774</v>
      </c>
      <c r="E70" s="325" t="s">
        <v>595</v>
      </c>
      <c r="F70" s="11">
        <v>43291</v>
      </c>
      <c r="G70" s="11">
        <v>43292</v>
      </c>
      <c r="H70" s="16">
        <f t="shared" si="2"/>
        <v>1</v>
      </c>
      <c r="I70" s="25"/>
      <c r="J70" s="25">
        <v>-16200</v>
      </c>
      <c r="K70" s="25">
        <f t="shared" ref="K70:K132" si="3">+K69+I70+J70</f>
        <v>1955700</v>
      </c>
    </row>
    <row r="71" s="3" customFormat="1" outlineLevel="1" spans="1:11">
      <c r="A71" s="11" t="s">
        <v>707</v>
      </c>
      <c r="B71" s="12">
        <v>1326974</v>
      </c>
      <c r="C71" s="12">
        <v>2300094</v>
      </c>
      <c r="D71" s="325" t="s">
        <v>775</v>
      </c>
      <c r="E71" s="325" t="s">
        <v>609</v>
      </c>
      <c r="F71" s="11">
        <v>43291</v>
      </c>
      <c r="G71" s="11">
        <v>43296</v>
      </c>
      <c r="H71" s="16">
        <f t="shared" si="2"/>
        <v>5</v>
      </c>
      <c r="I71" s="25"/>
      <c r="J71" s="25">
        <v>-114750</v>
      </c>
      <c r="K71" s="25">
        <f t="shared" si="3"/>
        <v>1840950</v>
      </c>
    </row>
    <row r="72" s="3" customFormat="1" outlineLevel="1" spans="1:11">
      <c r="A72" s="11" t="s">
        <v>749</v>
      </c>
      <c r="B72" s="12">
        <v>1328960</v>
      </c>
      <c r="C72" s="12">
        <v>2312095</v>
      </c>
      <c r="D72" s="325" t="s">
        <v>776</v>
      </c>
      <c r="E72" s="325" t="s">
        <v>777</v>
      </c>
      <c r="F72" s="11">
        <v>43291</v>
      </c>
      <c r="G72" s="11">
        <v>43294</v>
      </c>
      <c r="H72" s="16">
        <f t="shared" si="2"/>
        <v>3</v>
      </c>
      <c r="I72" s="25"/>
      <c r="J72" s="25">
        <v>-79650</v>
      </c>
      <c r="K72" s="25">
        <f t="shared" si="3"/>
        <v>1761300</v>
      </c>
    </row>
    <row r="73" s="3" customFormat="1" outlineLevel="1" spans="1:11">
      <c r="A73" s="11" t="s">
        <v>749</v>
      </c>
      <c r="B73" s="12">
        <v>1329117</v>
      </c>
      <c r="C73" s="12">
        <v>2216656</v>
      </c>
      <c r="D73" s="325" t="s">
        <v>778</v>
      </c>
      <c r="E73" s="325" t="s">
        <v>609</v>
      </c>
      <c r="F73" s="11">
        <v>43291</v>
      </c>
      <c r="G73" s="11">
        <v>43294</v>
      </c>
      <c r="H73" s="16">
        <f t="shared" si="2"/>
        <v>3</v>
      </c>
      <c r="I73" s="25"/>
      <c r="J73" s="25">
        <v>-87750</v>
      </c>
      <c r="K73" s="25">
        <f t="shared" si="3"/>
        <v>1673550</v>
      </c>
    </row>
    <row r="74" s="3" customFormat="1" outlineLevel="1" spans="1:11">
      <c r="A74" s="11" t="s">
        <v>707</v>
      </c>
      <c r="B74" s="12">
        <v>1314740</v>
      </c>
      <c r="C74" s="12">
        <v>2245347</v>
      </c>
      <c r="D74" s="325" t="s">
        <v>779</v>
      </c>
      <c r="E74" s="325" t="s">
        <v>595</v>
      </c>
      <c r="F74" s="11">
        <v>43292</v>
      </c>
      <c r="G74" s="11">
        <v>43295</v>
      </c>
      <c r="H74" s="16">
        <f t="shared" si="2"/>
        <v>3</v>
      </c>
      <c r="I74" s="25"/>
      <c r="J74" s="25">
        <v>-50400</v>
      </c>
      <c r="K74" s="25">
        <f t="shared" si="3"/>
        <v>1623150</v>
      </c>
    </row>
    <row r="75" s="3" customFormat="1" outlineLevel="1" spans="1:11">
      <c r="A75" s="11" t="s">
        <v>707</v>
      </c>
      <c r="B75" s="12">
        <v>1319946</v>
      </c>
      <c r="C75" s="12">
        <v>2263599</v>
      </c>
      <c r="D75" s="325" t="s">
        <v>780</v>
      </c>
      <c r="E75" s="325" t="s">
        <v>595</v>
      </c>
      <c r="F75" s="11">
        <v>43292</v>
      </c>
      <c r="G75" s="11">
        <v>43294</v>
      </c>
      <c r="H75" s="16">
        <f t="shared" si="2"/>
        <v>2</v>
      </c>
      <c r="I75" s="25"/>
      <c r="J75" s="25">
        <v>-34200</v>
      </c>
      <c r="K75" s="25">
        <f t="shared" si="3"/>
        <v>1588950</v>
      </c>
    </row>
    <row r="76" s="4" customFormat="1" outlineLevel="1" spans="1:11">
      <c r="A76" s="11" t="s">
        <v>707</v>
      </c>
      <c r="B76" s="12">
        <v>1315511</v>
      </c>
      <c r="C76" s="12">
        <v>2245352</v>
      </c>
      <c r="D76" s="325" t="s">
        <v>781</v>
      </c>
      <c r="E76" s="325" t="s">
        <v>597</v>
      </c>
      <c r="F76" s="11">
        <v>43292</v>
      </c>
      <c r="G76" s="11">
        <v>43294</v>
      </c>
      <c r="H76" s="16">
        <f t="shared" si="2"/>
        <v>2</v>
      </c>
      <c r="I76" s="25"/>
      <c r="J76" s="25">
        <v>-51300</v>
      </c>
      <c r="K76" s="25">
        <f t="shared" si="3"/>
        <v>1537650</v>
      </c>
    </row>
    <row r="77" s="4" customFormat="1" outlineLevel="1" spans="1:11">
      <c r="A77" s="11" t="s">
        <v>782</v>
      </c>
      <c r="B77" s="12">
        <v>1330983</v>
      </c>
      <c r="C77" s="12">
        <v>2325355</v>
      </c>
      <c r="D77" s="325" t="s">
        <v>783</v>
      </c>
      <c r="E77" s="325" t="s">
        <v>777</v>
      </c>
      <c r="F77" s="11">
        <v>43292</v>
      </c>
      <c r="G77" s="11">
        <v>43295</v>
      </c>
      <c r="H77" s="16">
        <f t="shared" si="2"/>
        <v>3</v>
      </c>
      <c r="I77" s="25"/>
      <c r="J77" s="25">
        <v>-79650</v>
      </c>
      <c r="K77" s="25">
        <f t="shared" si="3"/>
        <v>1458000</v>
      </c>
    </row>
    <row r="78" s="4" customFormat="1" outlineLevel="1" spans="1:11">
      <c r="A78" s="11" t="s">
        <v>707</v>
      </c>
      <c r="B78" s="12">
        <v>1319797</v>
      </c>
      <c r="C78" s="12">
        <v>2263598</v>
      </c>
      <c r="D78" s="325" t="s">
        <v>784</v>
      </c>
      <c r="E78" s="325" t="s">
        <v>595</v>
      </c>
      <c r="F78" s="11">
        <v>43293</v>
      </c>
      <c r="G78" s="11">
        <v>43295</v>
      </c>
      <c r="H78" s="16">
        <f t="shared" si="2"/>
        <v>2</v>
      </c>
      <c r="I78" s="25"/>
      <c r="J78" s="25">
        <v>-33300</v>
      </c>
      <c r="K78" s="25">
        <f t="shared" si="3"/>
        <v>1424700</v>
      </c>
    </row>
    <row r="79" s="4" customFormat="1" outlineLevel="1" spans="1:11">
      <c r="A79" s="11" t="s">
        <v>707</v>
      </c>
      <c r="B79" s="12">
        <v>1322545</v>
      </c>
      <c r="C79" s="12">
        <v>2273345</v>
      </c>
      <c r="D79" s="325" t="s">
        <v>785</v>
      </c>
      <c r="E79" s="325" t="s">
        <v>595</v>
      </c>
      <c r="F79" s="11">
        <v>43293</v>
      </c>
      <c r="G79" s="11">
        <v>43296</v>
      </c>
      <c r="H79" s="16">
        <f t="shared" si="2"/>
        <v>3</v>
      </c>
      <c r="I79" s="25"/>
      <c r="J79" s="25">
        <v>-49500</v>
      </c>
      <c r="K79" s="25">
        <f t="shared" si="3"/>
        <v>1375200</v>
      </c>
    </row>
    <row r="80" s="4" customFormat="1" outlineLevel="1" spans="1:11">
      <c r="A80" s="11" t="s">
        <v>749</v>
      </c>
      <c r="B80" s="12">
        <v>1328933</v>
      </c>
      <c r="C80" s="12">
        <v>2216658</v>
      </c>
      <c r="D80" s="325" t="s">
        <v>786</v>
      </c>
      <c r="E80" s="325" t="s">
        <v>593</v>
      </c>
      <c r="F80" s="11">
        <v>43294</v>
      </c>
      <c r="G80" s="11">
        <v>43296</v>
      </c>
      <c r="H80" s="16">
        <f t="shared" si="2"/>
        <v>2</v>
      </c>
      <c r="I80" s="25"/>
      <c r="J80" s="25">
        <v>-68400</v>
      </c>
      <c r="K80" s="25">
        <f t="shared" si="3"/>
        <v>1306800</v>
      </c>
    </row>
    <row r="81" s="4" customFormat="1" outlineLevel="1" spans="1:11">
      <c r="A81" s="11" t="s">
        <v>707</v>
      </c>
      <c r="B81" s="12">
        <v>1327147</v>
      </c>
      <c r="C81" s="12">
        <v>2302610</v>
      </c>
      <c r="D81" s="325" t="s">
        <v>673</v>
      </c>
      <c r="E81" s="325" t="s">
        <v>595</v>
      </c>
      <c r="F81" s="11">
        <v>43294</v>
      </c>
      <c r="G81" s="11">
        <v>43298</v>
      </c>
      <c r="H81" s="16">
        <f t="shared" si="2"/>
        <v>4</v>
      </c>
      <c r="I81" s="25"/>
      <c r="J81" s="25">
        <v>-64800</v>
      </c>
      <c r="K81" s="25">
        <f t="shared" si="3"/>
        <v>1242000</v>
      </c>
    </row>
    <row r="82" s="4" customFormat="1" outlineLevel="1" spans="1:11">
      <c r="A82" s="11" t="s">
        <v>734</v>
      </c>
      <c r="B82" s="12">
        <v>1330925</v>
      </c>
      <c r="C82" s="12">
        <v>2325356</v>
      </c>
      <c r="D82" s="325" t="s">
        <v>787</v>
      </c>
      <c r="E82" s="325" t="s">
        <v>597</v>
      </c>
      <c r="F82" s="11">
        <v>43294</v>
      </c>
      <c r="G82" s="11">
        <v>43295</v>
      </c>
      <c r="H82" s="16">
        <f t="shared" si="2"/>
        <v>1</v>
      </c>
      <c r="I82" s="25"/>
      <c r="J82" s="25">
        <v>-19350</v>
      </c>
      <c r="K82" s="25">
        <f t="shared" si="3"/>
        <v>1222650</v>
      </c>
    </row>
    <row r="83" s="4" customFormat="1" outlineLevel="1" spans="1:11">
      <c r="A83" s="11" t="s">
        <v>753</v>
      </c>
      <c r="B83" s="12">
        <v>1328801</v>
      </c>
      <c r="C83" s="12">
        <v>2330344</v>
      </c>
      <c r="D83" s="325" t="s">
        <v>788</v>
      </c>
      <c r="E83" s="325" t="s">
        <v>777</v>
      </c>
      <c r="F83" s="11">
        <v>43295</v>
      </c>
      <c r="G83" s="11">
        <v>43298</v>
      </c>
      <c r="H83" s="16">
        <f t="shared" si="2"/>
        <v>3</v>
      </c>
      <c r="I83" s="25"/>
      <c r="J83" s="25">
        <v>-79650</v>
      </c>
      <c r="K83" s="25">
        <f t="shared" si="3"/>
        <v>1143000</v>
      </c>
    </row>
    <row r="84" s="4" customFormat="1" outlineLevel="1" spans="1:11">
      <c r="A84" s="11" t="s">
        <v>707</v>
      </c>
      <c r="B84" s="12">
        <v>1293999</v>
      </c>
      <c r="C84" s="12">
        <v>2165098</v>
      </c>
      <c r="D84" s="325" t="s">
        <v>789</v>
      </c>
      <c r="E84" s="325" t="s">
        <v>597</v>
      </c>
      <c r="F84" s="11">
        <v>43295</v>
      </c>
      <c r="G84" s="11">
        <v>43296</v>
      </c>
      <c r="H84" s="16">
        <f t="shared" si="2"/>
        <v>1</v>
      </c>
      <c r="I84" s="25"/>
      <c r="J84" s="25">
        <v>-19350</v>
      </c>
      <c r="K84" s="25">
        <f t="shared" si="3"/>
        <v>1123650</v>
      </c>
    </row>
    <row r="85" s="4" customFormat="1" outlineLevel="1" spans="1:11">
      <c r="A85" s="11" t="s">
        <v>707</v>
      </c>
      <c r="B85" s="12">
        <v>1313361</v>
      </c>
      <c r="C85" s="12">
        <v>2236684</v>
      </c>
      <c r="D85" s="325" t="s">
        <v>790</v>
      </c>
      <c r="E85" s="325" t="s">
        <v>595</v>
      </c>
      <c r="F85" s="11">
        <v>43295</v>
      </c>
      <c r="G85" s="11">
        <v>43298</v>
      </c>
      <c r="H85" s="16">
        <f t="shared" si="2"/>
        <v>3</v>
      </c>
      <c r="I85" s="25"/>
      <c r="J85" s="25">
        <v>-50400</v>
      </c>
      <c r="K85" s="25">
        <f t="shared" si="3"/>
        <v>1073250</v>
      </c>
    </row>
    <row r="86" s="4" customFormat="1" outlineLevel="1" spans="1:11">
      <c r="A86" s="11" t="s">
        <v>707</v>
      </c>
      <c r="B86" s="12">
        <v>1293999</v>
      </c>
      <c r="C86" s="12">
        <v>2165096</v>
      </c>
      <c r="D86" s="325" t="s">
        <v>791</v>
      </c>
      <c r="E86" s="325" t="s">
        <v>597</v>
      </c>
      <c r="F86" s="11">
        <v>43295</v>
      </c>
      <c r="G86" s="11">
        <v>43296</v>
      </c>
      <c r="H86" s="16">
        <f t="shared" si="2"/>
        <v>1</v>
      </c>
      <c r="I86" s="25"/>
      <c r="J86" s="25">
        <v>-19350</v>
      </c>
      <c r="K86" s="25">
        <f t="shared" si="3"/>
        <v>1053900</v>
      </c>
    </row>
    <row r="87" s="3" customFormat="1" outlineLevel="1" spans="1:11">
      <c r="A87" s="11" t="s">
        <v>707</v>
      </c>
      <c r="B87" s="12">
        <v>1313361</v>
      </c>
      <c r="C87" s="12">
        <v>2236682</v>
      </c>
      <c r="D87" s="325" t="s">
        <v>792</v>
      </c>
      <c r="E87" s="325" t="s">
        <v>595</v>
      </c>
      <c r="F87" s="11">
        <v>43295</v>
      </c>
      <c r="G87" s="11">
        <v>43298</v>
      </c>
      <c r="H87" s="16">
        <f t="shared" si="2"/>
        <v>3</v>
      </c>
      <c r="I87" s="25"/>
      <c r="J87" s="25">
        <v>-50400</v>
      </c>
      <c r="K87" s="25">
        <f t="shared" si="3"/>
        <v>1003500</v>
      </c>
    </row>
    <row r="88" s="3" customFormat="1" outlineLevel="1" spans="1:11">
      <c r="A88" s="11" t="s">
        <v>734</v>
      </c>
      <c r="B88" s="12">
        <v>1330201</v>
      </c>
      <c r="C88" s="12">
        <v>2216662</v>
      </c>
      <c r="D88" s="325" t="s">
        <v>793</v>
      </c>
      <c r="E88" s="325" t="s">
        <v>595</v>
      </c>
      <c r="F88" s="11">
        <v>43297</v>
      </c>
      <c r="G88" s="11">
        <v>43302</v>
      </c>
      <c r="H88" s="16">
        <f t="shared" si="2"/>
        <v>5</v>
      </c>
      <c r="I88" s="25"/>
      <c r="J88" s="25">
        <v>-85500</v>
      </c>
      <c r="K88" s="25">
        <f t="shared" si="3"/>
        <v>918000</v>
      </c>
    </row>
    <row r="89" s="3" customFormat="1" outlineLevel="1" spans="1:11">
      <c r="A89" s="11" t="s">
        <v>707</v>
      </c>
      <c r="B89" s="12">
        <v>1327437</v>
      </c>
      <c r="C89" s="12">
        <v>2303844</v>
      </c>
      <c r="D89" s="325" t="s">
        <v>794</v>
      </c>
      <c r="E89" s="325" t="s">
        <v>597</v>
      </c>
      <c r="F89" s="11">
        <v>43297</v>
      </c>
      <c r="G89" s="11">
        <v>43299</v>
      </c>
      <c r="H89" s="16">
        <f t="shared" si="2"/>
        <v>2</v>
      </c>
      <c r="I89" s="25"/>
      <c r="J89" s="25">
        <v>-38700</v>
      </c>
      <c r="K89" s="25">
        <f t="shared" si="3"/>
        <v>879300</v>
      </c>
    </row>
    <row r="90" s="3" customFormat="1" outlineLevel="1" spans="1:11">
      <c r="A90" s="11" t="s">
        <v>707</v>
      </c>
      <c r="B90" s="12">
        <v>1322718</v>
      </c>
      <c r="C90" s="12">
        <v>2275848</v>
      </c>
      <c r="D90" s="325" t="s">
        <v>795</v>
      </c>
      <c r="E90" s="325" t="s">
        <v>591</v>
      </c>
      <c r="F90" s="11">
        <v>43297</v>
      </c>
      <c r="G90" s="11">
        <v>43300</v>
      </c>
      <c r="H90" s="16">
        <f t="shared" si="2"/>
        <v>3</v>
      </c>
      <c r="I90" s="25"/>
      <c r="J90" s="25">
        <v>-74250</v>
      </c>
      <c r="K90" s="25">
        <f t="shared" si="3"/>
        <v>805050</v>
      </c>
    </row>
    <row r="91" s="3" customFormat="1" outlineLevel="1" spans="1:11">
      <c r="A91" s="11" t="s">
        <v>732</v>
      </c>
      <c r="B91" s="12">
        <v>1329630</v>
      </c>
      <c r="C91" s="12">
        <v>2318594</v>
      </c>
      <c r="D91" s="325" t="s">
        <v>796</v>
      </c>
      <c r="E91" s="325" t="s">
        <v>595</v>
      </c>
      <c r="F91" s="11">
        <v>43297</v>
      </c>
      <c r="G91" s="11">
        <v>43299</v>
      </c>
      <c r="H91" s="16">
        <f t="shared" si="2"/>
        <v>2</v>
      </c>
      <c r="I91" s="25"/>
      <c r="J91" s="25">
        <v>-34200</v>
      </c>
      <c r="K91" s="25">
        <f t="shared" si="3"/>
        <v>770850</v>
      </c>
    </row>
    <row r="92" s="3" customFormat="1" outlineLevel="1" spans="1:11">
      <c r="A92" s="11" t="s">
        <v>732</v>
      </c>
      <c r="B92" s="12">
        <v>1329630</v>
      </c>
      <c r="C92" s="12">
        <v>2318595</v>
      </c>
      <c r="D92" s="325" t="s">
        <v>797</v>
      </c>
      <c r="E92" s="325" t="s">
        <v>595</v>
      </c>
      <c r="F92" s="11">
        <v>43297</v>
      </c>
      <c r="G92" s="11">
        <v>43299</v>
      </c>
      <c r="H92" s="16">
        <f t="shared" si="2"/>
        <v>2</v>
      </c>
      <c r="I92" s="25"/>
      <c r="J92" s="25">
        <v>-34200</v>
      </c>
      <c r="K92" s="25">
        <f t="shared" si="3"/>
        <v>736650</v>
      </c>
    </row>
    <row r="93" s="3" customFormat="1" outlineLevel="1" spans="1:11">
      <c r="A93" s="11" t="s">
        <v>707</v>
      </c>
      <c r="B93" s="12">
        <v>1322490</v>
      </c>
      <c r="C93" s="12">
        <v>2216639</v>
      </c>
      <c r="D93" s="325" t="s">
        <v>798</v>
      </c>
      <c r="E93" s="325" t="s">
        <v>595</v>
      </c>
      <c r="F93" s="11">
        <v>43298</v>
      </c>
      <c r="G93" s="11">
        <v>43303</v>
      </c>
      <c r="H93" s="16">
        <f t="shared" si="2"/>
        <v>5</v>
      </c>
      <c r="I93" s="25"/>
      <c r="J93" s="25">
        <v>-87700</v>
      </c>
      <c r="K93" s="25">
        <f t="shared" si="3"/>
        <v>648950</v>
      </c>
    </row>
    <row r="94" s="3" customFormat="1" outlineLevel="1" spans="1:11">
      <c r="A94" s="11" t="s">
        <v>749</v>
      </c>
      <c r="B94" s="12">
        <v>1328679</v>
      </c>
      <c r="C94" s="12">
        <v>2312345</v>
      </c>
      <c r="D94" s="325" t="s">
        <v>799</v>
      </c>
      <c r="E94" s="325" t="s">
        <v>609</v>
      </c>
      <c r="F94" s="11">
        <v>43298</v>
      </c>
      <c r="G94" s="11">
        <v>43300</v>
      </c>
      <c r="H94" s="16">
        <f t="shared" si="2"/>
        <v>2</v>
      </c>
      <c r="I94" s="25"/>
      <c r="J94" s="25">
        <v>-45900</v>
      </c>
      <c r="K94" s="25">
        <f t="shared" si="3"/>
        <v>603050</v>
      </c>
    </row>
    <row r="95" s="3" customFormat="1" outlineLevel="1" spans="1:11">
      <c r="A95" s="11" t="s">
        <v>749</v>
      </c>
      <c r="B95" s="12">
        <v>1328679</v>
      </c>
      <c r="C95" s="12">
        <v>2216653</v>
      </c>
      <c r="D95" s="325" t="s">
        <v>800</v>
      </c>
      <c r="E95" s="325" t="s">
        <v>609</v>
      </c>
      <c r="F95" s="11">
        <v>43298</v>
      </c>
      <c r="G95" s="11">
        <v>43300</v>
      </c>
      <c r="H95" s="16">
        <f t="shared" si="2"/>
        <v>2</v>
      </c>
      <c r="I95" s="25"/>
      <c r="J95" s="25">
        <v>-45900</v>
      </c>
      <c r="K95" s="25">
        <f t="shared" si="3"/>
        <v>557150</v>
      </c>
    </row>
    <row r="96" s="3" customFormat="1" outlineLevel="1" spans="1:11">
      <c r="A96" s="11" t="s">
        <v>707</v>
      </c>
      <c r="B96" s="12">
        <v>1328984</v>
      </c>
      <c r="C96" s="12">
        <v>2245351</v>
      </c>
      <c r="D96" s="325" t="s">
        <v>801</v>
      </c>
      <c r="E96" s="325" t="s">
        <v>595</v>
      </c>
      <c r="F96" s="11">
        <v>43298</v>
      </c>
      <c r="G96" s="11">
        <v>43299</v>
      </c>
      <c r="H96" s="16">
        <f t="shared" si="2"/>
        <v>1</v>
      </c>
      <c r="I96" s="25"/>
      <c r="J96" s="25">
        <v>-17100</v>
      </c>
      <c r="K96" s="25">
        <f t="shared" si="3"/>
        <v>540050</v>
      </c>
    </row>
    <row r="97" s="3" customFormat="1" outlineLevel="1" spans="1:11">
      <c r="A97" s="11" t="s">
        <v>707</v>
      </c>
      <c r="B97" s="12">
        <v>1318759</v>
      </c>
      <c r="C97" s="12">
        <v>2258846</v>
      </c>
      <c r="D97" s="325" t="s">
        <v>802</v>
      </c>
      <c r="E97" s="325" t="s">
        <v>595</v>
      </c>
      <c r="F97" s="11">
        <v>43298</v>
      </c>
      <c r="G97" s="11">
        <v>43300</v>
      </c>
      <c r="H97" s="16">
        <f t="shared" si="2"/>
        <v>2</v>
      </c>
      <c r="I97" s="25"/>
      <c r="J97" s="25">
        <v>-34200</v>
      </c>
      <c r="K97" s="25">
        <f t="shared" si="3"/>
        <v>505850</v>
      </c>
    </row>
    <row r="98" s="3" customFormat="1" outlineLevel="1" spans="1:11">
      <c r="A98" s="11" t="s">
        <v>782</v>
      </c>
      <c r="B98" s="12">
        <v>1331684</v>
      </c>
      <c r="C98" s="12">
        <v>2328593</v>
      </c>
      <c r="D98" s="325" t="s">
        <v>803</v>
      </c>
      <c r="E98" s="325" t="s">
        <v>595</v>
      </c>
      <c r="F98" s="11">
        <v>43298</v>
      </c>
      <c r="G98" s="11">
        <v>43302</v>
      </c>
      <c r="H98" s="16">
        <f t="shared" si="2"/>
        <v>4</v>
      </c>
      <c r="I98" s="25"/>
      <c r="J98" s="25">
        <v>-68400</v>
      </c>
      <c r="K98" s="25">
        <f t="shared" si="3"/>
        <v>437450</v>
      </c>
    </row>
    <row r="99" s="3" customFormat="1" outlineLevel="1" spans="1:11">
      <c r="A99" s="11" t="s">
        <v>707</v>
      </c>
      <c r="B99" s="12">
        <v>1325626</v>
      </c>
      <c r="C99" s="12">
        <v>2216643</v>
      </c>
      <c r="D99" s="325" t="s">
        <v>804</v>
      </c>
      <c r="E99" s="325" t="s">
        <v>595</v>
      </c>
      <c r="F99" s="11">
        <v>43299</v>
      </c>
      <c r="G99" s="11">
        <v>43304</v>
      </c>
      <c r="H99" s="16">
        <f t="shared" si="2"/>
        <v>5</v>
      </c>
      <c r="I99" s="25"/>
      <c r="J99" s="25">
        <v>-91700</v>
      </c>
      <c r="K99" s="25">
        <f t="shared" si="3"/>
        <v>345750</v>
      </c>
    </row>
    <row r="100" s="4" customFormat="1" outlineLevel="1" spans="1:11">
      <c r="A100" s="11" t="s">
        <v>707</v>
      </c>
      <c r="B100" s="12">
        <v>1302748</v>
      </c>
      <c r="C100" s="12">
        <v>2199850</v>
      </c>
      <c r="D100" s="325" t="s">
        <v>805</v>
      </c>
      <c r="E100" s="325" t="s">
        <v>595</v>
      </c>
      <c r="F100" s="11">
        <v>43299</v>
      </c>
      <c r="G100" s="11">
        <v>43300</v>
      </c>
      <c r="H100" s="16">
        <f t="shared" si="2"/>
        <v>1</v>
      </c>
      <c r="I100" s="25"/>
      <c r="J100" s="25">
        <v>-17100</v>
      </c>
      <c r="K100" s="25">
        <f t="shared" si="3"/>
        <v>328650</v>
      </c>
    </row>
    <row r="101" s="4" customFormat="1" outlineLevel="1" spans="1:11">
      <c r="A101" s="11" t="s">
        <v>749</v>
      </c>
      <c r="B101" s="12">
        <v>1329629</v>
      </c>
      <c r="C101" s="12">
        <v>2318344</v>
      </c>
      <c r="D101" s="325" t="s">
        <v>806</v>
      </c>
      <c r="E101" s="325" t="s">
        <v>591</v>
      </c>
      <c r="F101" s="11">
        <v>43299</v>
      </c>
      <c r="G101" s="11">
        <v>43301</v>
      </c>
      <c r="H101" s="16">
        <f t="shared" si="2"/>
        <v>2</v>
      </c>
      <c r="I101" s="25"/>
      <c r="J101" s="25">
        <v>-49500</v>
      </c>
      <c r="K101" s="25">
        <f t="shared" si="3"/>
        <v>279150</v>
      </c>
    </row>
    <row r="102" s="4" customFormat="1" outlineLevel="1" spans="1:11">
      <c r="A102" s="11" t="s">
        <v>707</v>
      </c>
      <c r="B102" s="12">
        <v>1309770</v>
      </c>
      <c r="C102" s="12">
        <v>2222852</v>
      </c>
      <c r="D102" s="325" t="s">
        <v>807</v>
      </c>
      <c r="E102" s="325" t="s">
        <v>595</v>
      </c>
      <c r="F102" s="11">
        <v>43300</v>
      </c>
      <c r="G102" s="11">
        <v>43302</v>
      </c>
      <c r="H102" s="16">
        <f t="shared" si="2"/>
        <v>2</v>
      </c>
      <c r="I102" s="25"/>
      <c r="J102" s="25">
        <v>-33600</v>
      </c>
      <c r="K102" s="25">
        <f t="shared" si="3"/>
        <v>245550</v>
      </c>
    </row>
    <row r="103" s="3" customFormat="1" outlineLevel="1" spans="1:11">
      <c r="A103" s="11" t="s">
        <v>707</v>
      </c>
      <c r="B103" s="12">
        <v>1318699</v>
      </c>
      <c r="C103" s="12">
        <v>2216668</v>
      </c>
      <c r="D103" s="325" t="s">
        <v>808</v>
      </c>
      <c r="E103" s="325" t="s">
        <v>609</v>
      </c>
      <c r="F103" s="11">
        <v>43300</v>
      </c>
      <c r="G103" s="11">
        <v>43304</v>
      </c>
      <c r="H103" s="16">
        <f t="shared" si="2"/>
        <v>4</v>
      </c>
      <c r="I103" s="25"/>
      <c r="J103" s="25">
        <v>-94350</v>
      </c>
      <c r="K103" s="25">
        <f t="shared" si="3"/>
        <v>151200</v>
      </c>
    </row>
    <row r="104" s="3" customFormat="1" outlineLevel="1" spans="1:11">
      <c r="A104" s="11" t="s">
        <v>707</v>
      </c>
      <c r="B104" s="12">
        <v>1314674</v>
      </c>
      <c r="C104" s="12">
        <v>2241844</v>
      </c>
      <c r="D104" s="325" t="s">
        <v>809</v>
      </c>
      <c r="E104" s="325" t="s">
        <v>595</v>
      </c>
      <c r="F104" s="11">
        <v>43304</v>
      </c>
      <c r="G104" s="11">
        <v>43306</v>
      </c>
      <c r="H104" s="16">
        <f t="shared" si="2"/>
        <v>2</v>
      </c>
      <c r="I104" s="25"/>
      <c r="J104" s="25">
        <v>-42200</v>
      </c>
      <c r="K104" s="25">
        <f t="shared" si="3"/>
        <v>109000</v>
      </c>
    </row>
    <row r="105" s="3" customFormat="1" outlineLevel="1" spans="1:11">
      <c r="A105" s="11" t="s">
        <v>707</v>
      </c>
      <c r="B105" s="12">
        <v>1319770</v>
      </c>
      <c r="C105" s="12">
        <v>2263593</v>
      </c>
      <c r="D105" s="325" t="s">
        <v>810</v>
      </c>
      <c r="E105" s="325" t="s">
        <v>595</v>
      </c>
      <c r="F105" s="11">
        <v>43305</v>
      </c>
      <c r="G105" s="11">
        <v>43306</v>
      </c>
      <c r="H105" s="16">
        <f t="shared" si="2"/>
        <v>1</v>
      </c>
      <c r="I105" s="25"/>
      <c r="J105" s="25">
        <v>-21100</v>
      </c>
      <c r="K105" s="25">
        <f t="shared" si="3"/>
        <v>87900</v>
      </c>
    </row>
    <row r="106" s="3" customFormat="1" outlineLevel="1" spans="1:11">
      <c r="A106" s="11" t="s">
        <v>707</v>
      </c>
      <c r="B106" s="12">
        <v>1318738</v>
      </c>
      <c r="C106" s="12">
        <v>2259345</v>
      </c>
      <c r="D106" s="325" t="s">
        <v>811</v>
      </c>
      <c r="E106" s="325" t="s">
        <v>609</v>
      </c>
      <c r="F106" s="11">
        <v>43308</v>
      </c>
      <c r="G106" s="11">
        <v>43310</v>
      </c>
      <c r="H106" s="16">
        <f t="shared" si="2"/>
        <v>2</v>
      </c>
      <c r="I106" s="25"/>
      <c r="J106" s="25">
        <v>-52460</v>
      </c>
      <c r="K106" s="25">
        <f t="shared" si="3"/>
        <v>35440</v>
      </c>
    </row>
    <row r="107" s="3" customFormat="1" outlineLevel="1" spans="1:11">
      <c r="A107" s="11" t="s">
        <v>707</v>
      </c>
      <c r="B107" s="12">
        <v>1318738</v>
      </c>
      <c r="C107" s="12">
        <v>2259344</v>
      </c>
      <c r="D107" s="325" t="s">
        <v>812</v>
      </c>
      <c r="E107" s="325" t="s">
        <v>609</v>
      </c>
      <c r="F107" s="11">
        <v>43308</v>
      </c>
      <c r="G107" s="11">
        <v>43310</v>
      </c>
      <c r="H107" s="16">
        <f t="shared" si="2"/>
        <v>2</v>
      </c>
      <c r="I107" s="25"/>
      <c r="J107" s="25">
        <v>-52460</v>
      </c>
      <c r="K107" s="25">
        <f t="shared" si="3"/>
        <v>-17020</v>
      </c>
    </row>
    <row r="108" s="3" customFormat="1" outlineLevel="1" spans="1:11">
      <c r="A108" s="11" t="s">
        <v>707</v>
      </c>
      <c r="B108" s="12">
        <v>1318738</v>
      </c>
      <c r="C108" s="12">
        <v>2259343</v>
      </c>
      <c r="D108" s="325" t="s">
        <v>813</v>
      </c>
      <c r="E108" s="325" t="s">
        <v>609</v>
      </c>
      <c r="F108" s="11">
        <v>43308</v>
      </c>
      <c r="G108" s="11">
        <v>43310</v>
      </c>
      <c r="H108" s="16">
        <f t="shared" si="2"/>
        <v>2</v>
      </c>
      <c r="I108" s="25"/>
      <c r="J108" s="25">
        <v>-52460</v>
      </c>
      <c r="K108" s="25">
        <f t="shared" si="3"/>
        <v>-69480</v>
      </c>
    </row>
    <row r="109" s="5" customFormat="1" customHeight="1" spans="1:11">
      <c r="A109" s="35" t="s">
        <v>814</v>
      </c>
      <c r="B109" s="36"/>
      <c r="C109" s="36"/>
      <c r="D109" s="36"/>
      <c r="E109" s="36"/>
      <c r="F109" s="36"/>
      <c r="G109" s="37"/>
      <c r="H109" s="38">
        <f>SUM(H5:H108)</f>
        <v>244</v>
      </c>
      <c r="I109" s="38">
        <f>SUM(I5:I108)</f>
        <v>4702500</v>
      </c>
      <c r="J109" s="38">
        <f>SUM(J5:J108)</f>
        <v>-4771980</v>
      </c>
      <c r="K109" s="47">
        <f>+I109+J109</f>
        <v>-69480</v>
      </c>
    </row>
    <row r="110" s="1" customFormat="1" ht="6.75" customHeight="1" spans="1:11">
      <c r="A110" s="39"/>
      <c r="B110" s="39"/>
      <c r="C110" s="40"/>
      <c r="D110" s="40"/>
      <c r="E110" s="40"/>
      <c r="F110" s="40"/>
      <c r="G110" s="40"/>
      <c r="H110" s="40"/>
      <c r="I110" s="48"/>
      <c r="J110" s="48"/>
      <c r="K110" s="49"/>
    </row>
    <row r="111" s="1" customFormat="1" ht="22.5" customHeight="1" spans="1:12">
      <c r="A111" s="41" t="s">
        <v>72</v>
      </c>
      <c r="B111" s="42"/>
      <c r="C111" s="42"/>
      <c r="D111" s="42"/>
      <c r="E111" s="42"/>
      <c r="F111" s="42"/>
      <c r="G111" s="42"/>
      <c r="H111" s="43">
        <f t="shared" ref="H111:J111" si="4">+H109</f>
        <v>244</v>
      </c>
      <c r="I111" s="43">
        <f t="shared" si="4"/>
        <v>4702500</v>
      </c>
      <c r="J111" s="43">
        <f t="shared" si="4"/>
        <v>-4771980</v>
      </c>
      <c r="K111" s="43">
        <f>+I111+J111</f>
        <v>-69480</v>
      </c>
      <c r="L111" s="51" t="s">
        <v>815</v>
      </c>
    </row>
    <row r="112" s="1" customFormat="1" ht="15" spans="1:10">
      <c r="A112" s="44"/>
      <c r="B112" s="44"/>
      <c r="C112" s="45"/>
      <c r="D112" s="45"/>
      <c r="E112" s="45"/>
      <c r="F112" s="45"/>
      <c r="G112" s="45"/>
      <c r="H112" s="45"/>
      <c r="I112" s="50"/>
      <c r="J112" s="50"/>
    </row>
    <row r="113" s="1" customFormat="1" ht="15" spans="3:11">
      <c r="C113" s="6"/>
      <c r="D113" s="6"/>
      <c r="E113" s="6"/>
      <c r="F113" s="6"/>
      <c r="G113" s="46"/>
      <c r="H113" s="46"/>
      <c r="I113" s="52"/>
      <c r="J113" s="52"/>
      <c r="K113" s="53"/>
    </row>
    <row r="114" s="1" customFormat="1" ht="15" spans="3:11">
      <c r="C114" s="6"/>
      <c r="D114" s="6"/>
      <c r="E114" s="6" t="s">
        <v>693</v>
      </c>
      <c r="F114" s="6"/>
      <c r="G114" s="46" t="s">
        <v>694</v>
      </c>
      <c r="H114" s="91" t="s">
        <v>695</v>
      </c>
      <c r="I114" s="97" t="s">
        <v>696</v>
      </c>
      <c r="J114" s="97" t="s">
        <v>697</v>
      </c>
      <c r="K114" s="97" t="s">
        <v>698</v>
      </c>
    </row>
    <row r="115" s="1" customFormat="1" ht="31.5" customHeight="1" spans="3:11">
      <c r="C115" s="6"/>
      <c r="D115" s="3"/>
      <c r="E115" s="3" t="s">
        <v>814</v>
      </c>
      <c r="F115" s="3"/>
      <c r="G115" s="45">
        <v>275</v>
      </c>
      <c r="H115" s="92">
        <f t="shared" ref="H115:J115" si="5">+H111</f>
        <v>244</v>
      </c>
      <c r="I115" s="98">
        <f t="shared" si="5"/>
        <v>4702500</v>
      </c>
      <c r="J115" s="98">
        <f t="shared" si="5"/>
        <v>-4771980</v>
      </c>
      <c r="K115" s="99">
        <f>+I115+J115</f>
        <v>-69480</v>
      </c>
    </row>
    <row r="116" s="1" customFormat="1" ht="15.75" customHeight="1" spans="3:11">
      <c r="C116" s="6"/>
      <c r="D116" s="3"/>
      <c r="E116" s="3"/>
      <c r="F116" s="93"/>
      <c r="G116" s="93"/>
      <c r="H116" s="6"/>
      <c r="I116" s="92"/>
      <c r="J116" s="98"/>
      <c r="K116" s="92"/>
    </row>
    <row r="117" s="1" customFormat="1" ht="15.75" customHeight="1" spans="3:11">
      <c r="C117" s="6"/>
      <c r="D117" s="3"/>
      <c r="E117" s="3"/>
      <c r="F117" s="94"/>
      <c r="G117" s="94"/>
      <c r="H117" s="3"/>
      <c r="I117" s="92"/>
      <c r="J117" s="100"/>
      <c r="K117" s="92"/>
    </row>
    <row r="118" s="1" customFormat="1" ht="15" spans="3:11">
      <c r="C118" s="6"/>
      <c r="D118" s="6"/>
      <c r="E118" s="6"/>
      <c r="F118" s="6"/>
      <c r="G118" s="95"/>
      <c r="H118" s="3">
        <f t="shared" ref="H118:K118" si="6">SUM(H115:H117)</f>
        <v>244</v>
      </c>
      <c r="I118" s="101">
        <f t="shared" si="6"/>
        <v>4702500</v>
      </c>
      <c r="J118" s="102">
        <f t="shared" si="6"/>
        <v>-4771980</v>
      </c>
      <c r="K118" s="102">
        <f t="shared" si="6"/>
        <v>-69480</v>
      </c>
    </row>
    <row r="119" s="1" customFormat="1" ht="15" spans="3:11">
      <c r="C119" s="6"/>
      <c r="D119" s="6"/>
      <c r="E119" s="6"/>
      <c r="F119" s="6"/>
      <c r="G119" s="95"/>
      <c r="H119" s="95"/>
      <c r="I119" s="103"/>
      <c r="J119" s="98"/>
      <c r="K119" s="98"/>
    </row>
    <row r="120" s="1" customFormat="1" ht="15.75" spans="3:11">
      <c r="C120" s="6"/>
      <c r="D120" s="6"/>
      <c r="E120" s="6"/>
      <c r="F120" s="6"/>
      <c r="G120" s="95"/>
      <c r="H120" s="96" t="s">
        <v>699</v>
      </c>
      <c r="I120" s="103"/>
      <c r="J120" s="98"/>
      <c r="K120" s="104">
        <f>+I118+J118</f>
        <v>-69480</v>
      </c>
    </row>
    <row r="121" s="1" customFormat="1" ht="15" spans="3:9">
      <c r="C121" s="6"/>
      <c r="D121" s="6"/>
      <c r="E121" s="6"/>
      <c r="F121" s="6"/>
      <c r="G121" s="95"/>
      <c r="H121" s="96"/>
      <c r="I121" s="103"/>
    </row>
    <row r="122" s="1" customFormat="1" spans="3:9">
      <c r="C122" s="6"/>
      <c r="D122" s="6"/>
      <c r="E122" s="6"/>
      <c r="F122" s="6"/>
      <c r="G122" s="95"/>
      <c r="H122" s="96"/>
      <c r="I122" s="103"/>
    </row>
    <row r="123" s="1" customFormat="1" spans="3:9">
      <c r="C123" s="6"/>
      <c r="D123" s="6"/>
      <c r="E123" s="6"/>
      <c r="F123" s="6"/>
      <c r="G123" s="95"/>
      <c r="H123" s="96"/>
      <c r="I123" s="103"/>
    </row>
    <row r="124" s="2" customFormat="1" ht="30" spans="1:11">
      <c r="A124" s="10" t="s">
        <v>2</v>
      </c>
      <c r="B124" s="10" t="s">
        <v>585</v>
      </c>
      <c r="C124" s="10" t="s">
        <v>3</v>
      </c>
      <c r="D124" s="10" t="s">
        <v>5</v>
      </c>
      <c r="E124" s="10" t="s">
        <v>586</v>
      </c>
      <c r="F124" s="10" t="s">
        <v>6</v>
      </c>
      <c r="G124" s="10" t="s">
        <v>7</v>
      </c>
      <c r="H124" s="10" t="s">
        <v>8</v>
      </c>
      <c r="I124" s="22" t="s">
        <v>9</v>
      </c>
      <c r="J124" s="22" t="s">
        <v>10</v>
      </c>
      <c r="K124" s="22" t="s">
        <v>11</v>
      </c>
    </row>
    <row r="125" s="3" customFormat="1" outlineLevel="1" spans="1:11">
      <c r="A125" s="64" t="s">
        <v>816</v>
      </c>
      <c r="B125" s="64" t="s">
        <v>817</v>
      </c>
      <c r="C125" s="64"/>
      <c r="D125" s="64"/>
      <c r="E125" s="64"/>
      <c r="F125" s="64"/>
      <c r="G125" s="64"/>
      <c r="H125" s="62">
        <f>+G125-F125</f>
        <v>0</v>
      </c>
      <c r="I125" s="62">
        <v>1000000</v>
      </c>
      <c r="J125" s="62"/>
      <c r="K125" s="62">
        <f>+K120+I125+J125</f>
        <v>930520</v>
      </c>
    </row>
    <row r="126" s="1" customFormat="1" spans="1:11">
      <c r="A126" s="64" t="s">
        <v>818</v>
      </c>
      <c r="B126" s="28">
        <v>1336379</v>
      </c>
      <c r="C126" s="28">
        <v>2354615</v>
      </c>
      <c r="D126" s="335" t="s">
        <v>819</v>
      </c>
      <c r="E126" s="335" t="s">
        <v>595</v>
      </c>
      <c r="F126" s="64">
        <v>43304</v>
      </c>
      <c r="G126" s="64">
        <v>43307</v>
      </c>
      <c r="H126" s="62">
        <f t="shared" ref="H126:H148" si="7">+G126-F126</f>
        <v>3</v>
      </c>
      <c r="I126" s="62"/>
      <c r="J126" s="62">
        <v>-55350</v>
      </c>
      <c r="K126" s="62">
        <f>K125+J126</f>
        <v>875170</v>
      </c>
    </row>
    <row r="127" s="1" customFormat="1" spans="1:11">
      <c r="A127" s="64" t="s">
        <v>820</v>
      </c>
      <c r="B127" s="28">
        <v>1335424</v>
      </c>
      <c r="C127" s="28">
        <v>2349353</v>
      </c>
      <c r="D127" s="335" t="s">
        <v>821</v>
      </c>
      <c r="E127" s="335" t="s">
        <v>595</v>
      </c>
      <c r="F127" s="64">
        <v>43307</v>
      </c>
      <c r="G127" s="64">
        <v>43308</v>
      </c>
      <c r="H127" s="62">
        <f t="shared" si="7"/>
        <v>1</v>
      </c>
      <c r="I127" s="62"/>
      <c r="J127" s="62">
        <v>-18450</v>
      </c>
      <c r="K127" s="62">
        <f>K126+J127</f>
        <v>856720</v>
      </c>
    </row>
    <row r="128" s="1" customFormat="1" spans="1:11">
      <c r="A128" s="64" t="s">
        <v>816</v>
      </c>
      <c r="B128" s="28">
        <v>1333604</v>
      </c>
      <c r="C128" s="28">
        <v>2216661</v>
      </c>
      <c r="D128" s="335" t="s">
        <v>822</v>
      </c>
      <c r="E128" s="335" t="s">
        <v>609</v>
      </c>
      <c r="F128" s="64">
        <v>43294</v>
      </c>
      <c r="G128" s="64">
        <v>43300</v>
      </c>
      <c r="H128" s="62">
        <f t="shared" si="7"/>
        <v>6</v>
      </c>
      <c r="I128" s="62"/>
      <c r="J128" s="62">
        <v>-137700</v>
      </c>
      <c r="K128" s="62">
        <f t="shared" ref="K128:K148" si="8">K127+J128</f>
        <v>719020</v>
      </c>
    </row>
    <row r="129" s="1" customFormat="1" spans="1:11">
      <c r="A129" s="64" t="s">
        <v>816</v>
      </c>
      <c r="B129" s="28">
        <v>1333691</v>
      </c>
      <c r="C129" s="28">
        <v>2216667</v>
      </c>
      <c r="D129" s="335" t="s">
        <v>823</v>
      </c>
      <c r="E129" s="335" t="s">
        <v>609</v>
      </c>
      <c r="F129" s="64">
        <v>43294</v>
      </c>
      <c r="G129" s="64">
        <v>43297</v>
      </c>
      <c r="H129" s="62">
        <f t="shared" si="7"/>
        <v>3</v>
      </c>
      <c r="I129" s="62"/>
      <c r="J129" s="62">
        <v>-68850</v>
      </c>
      <c r="K129" s="62">
        <f t="shared" si="8"/>
        <v>650170</v>
      </c>
    </row>
    <row r="130" s="1" customFormat="1" spans="1:11">
      <c r="A130" s="64" t="s">
        <v>816</v>
      </c>
      <c r="B130" s="28">
        <v>1333643</v>
      </c>
      <c r="C130" s="28">
        <v>2216666</v>
      </c>
      <c r="D130" s="335" t="s">
        <v>824</v>
      </c>
      <c r="E130" s="335" t="s">
        <v>609</v>
      </c>
      <c r="F130" s="64">
        <v>43295</v>
      </c>
      <c r="G130" s="64">
        <v>43299</v>
      </c>
      <c r="H130" s="62">
        <f t="shared" si="7"/>
        <v>4</v>
      </c>
      <c r="I130" s="62"/>
      <c r="J130" s="62">
        <v>-91800</v>
      </c>
      <c r="K130" s="62">
        <f t="shared" si="8"/>
        <v>558370</v>
      </c>
    </row>
    <row r="131" s="1" customFormat="1" spans="1:11">
      <c r="A131" s="64" t="s">
        <v>816</v>
      </c>
      <c r="B131" s="28">
        <v>1333817</v>
      </c>
      <c r="C131" s="28">
        <v>2216663</v>
      </c>
      <c r="D131" s="335" t="s">
        <v>823</v>
      </c>
      <c r="E131" s="335" t="s">
        <v>591</v>
      </c>
      <c r="F131" s="64">
        <v>43297</v>
      </c>
      <c r="G131" s="64">
        <v>43299</v>
      </c>
      <c r="H131" s="62">
        <f t="shared" si="7"/>
        <v>2</v>
      </c>
      <c r="I131" s="62"/>
      <c r="J131" s="62">
        <v>-49500</v>
      </c>
      <c r="K131" s="62">
        <f t="shared" si="8"/>
        <v>508870</v>
      </c>
    </row>
    <row r="132" s="1" customFormat="1" spans="1:11">
      <c r="A132" s="64" t="s">
        <v>820</v>
      </c>
      <c r="B132" s="28">
        <v>1328432</v>
      </c>
      <c r="C132" s="28">
        <v>2216669</v>
      </c>
      <c r="D132" s="335" t="s">
        <v>825</v>
      </c>
      <c r="E132" s="335" t="s">
        <v>777</v>
      </c>
      <c r="F132" s="64">
        <v>43299</v>
      </c>
      <c r="G132" s="64">
        <v>43302</v>
      </c>
      <c r="H132" s="62">
        <f t="shared" si="7"/>
        <v>3</v>
      </c>
      <c r="I132" s="62"/>
      <c r="J132" s="62">
        <v>-76950</v>
      </c>
      <c r="K132" s="62">
        <f t="shared" si="8"/>
        <v>431920</v>
      </c>
    </row>
    <row r="133" s="1" customFormat="1" spans="1:11">
      <c r="A133" s="64" t="s">
        <v>820</v>
      </c>
      <c r="B133" s="28">
        <v>1333140</v>
      </c>
      <c r="C133" s="28">
        <v>2216664</v>
      </c>
      <c r="D133" s="335" t="s">
        <v>826</v>
      </c>
      <c r="E133" s="335" t="s">
        <v>595</v>
      </c>
      <c r="F133" s="64">
        <v>43300</v>
      </c>
      <c r="G133" s="64">
        <v>43304</v>
      </c>
      <c r="H133" s="62">
        <f t="shared" si="7"/>
        <v>4</v>
      </c>
      <c r="I133" s="62"/>
      <c r="J133" s="62">
        <v>-71100</v>
      </c>
      <c r="K133" s="62">
        <f t="shared" si="8"/>
        <v>360820</v>
      </c>
    </row>
    <row r="134" s="1" customFormat="1" spans="1:11">
      <c r="A134" s="64" t="s">
        <v>818</v>
      </c>
      <c r="B134" s="28">
        <v>1336967</v>
      </c>
      <c r="C134" s="28">
        <v>2358595</v>
      </c>
      <c r="D134" s="335" t="s">
        <v>827</v>
      </c>
      <c r="E134" s="335" t="s">
        <v>595</v>
      </c>
      <c r="F134" s="64">
        <v>43300</v>
      </c>
      <c r="G134" s="64">
        <v>43303</v>
      </c>
      <c r="H134" s="62">
        <f t="shared" si="7"/>
        <v>3</v>
      </c>
      <c r="I134" s="62"/>
      <c r="J134" s="62">
        <v>-52650</v>
      </c>
      <c r="K134" s="62">
        <f t="shared" si="8"/>
        <v>308170</v>
      </c>
    </row>
    <row r="135" s="1" customFormat="1" spans="1:11">
      <c r="A135" s="64" t="s">
        <v>828</v>
      </c>
      <c r="B135" s="28">
        <v>1337398</v>
      </c>
      <c r="C135" s="28">
        <v>2360850</v>
      </c>
      <c r="D135" s="335" t="s">
        <v>829</v>
      </c>
      <c r="E135" s="335" t="s">
        <v>609</v>
      </c>
      <c r="F135" s="64">
        <v>43300</v>
      </c>
      <c r="G135" s="64">
        <v>43301</v>
      </c>
      <c r="H135" s="62">
        <f t="shared" si="7"/>
        <v>1</v>
      </c>
      <c r="I135" s="62"/>
      <c r="J135" s="62">
        <v>-21600</v>
      </c>
      <c r="K135" s="62">
        <f t="shared" si="8"/>
        <v>286570</v>
      </c>
    </row>
    <row r="136" s="1" customFormat="1" spans="1:11">
      <c r="A136" s="64" t="s">
        <v>828</v>
      </c>
      <c r="B136" s="28">
        <v>1337398</v>
      </c>
      <c r="C136" s="28">
        <v>2360849</v>
      </c>
      <c r="D136" s="335" t="s">
        <v>829</v>
      </c>
      <c r="E136" s="335" t="s">
        <v>609</v>
      </c>
      <c r="F136" s="64">
        <v>43300</v>
      </c>
      <c r="G136" s="64">
        <v>43301</v>
      </c>
      <c r="H136" s="62">
        <f t="shared" si="7"/>
        <v>1</v>
      </c>
      <c r="I136" s="62"/>
      <c r="J136" s="62">
        <v>-21600</v>
      </c>
      <c r="K136" s="62">
        <f t="shared" si="8"/>
        <v>264970</v>
      </c>
    </row>
    <row r="137" s="1" customFormat="1" spans="1:11">
      <c r="A137" s="64" t="s">
        <v>818</v>
      </c>
      <c r="B137" s="28">
        <v>1336967</v>
      </c>
      <c r="C137" s="28">
        <v>2358594</v>
      </c>
      <c r="D137" s="335" t="s">
        <v>830</v>
      </c>
      <c r="E137" s="335" t="s">
        <v>595</v>
      </c>
      <c r="F137" s="64">
        <v>43300</v>
      </c>
      <c r="G137" s="64">
        <v>43303</v>
      </c>
      <c r="H137" s="62">
        <f t="shared" si="7"/>
        <v>3</v>
      </c>
      <c r="I137" s="62"/>
      <c r="J137" s="62">
        <v>-52650</v>
      </c>
      <c r="K137" s="62">
        <f t="shared" si="8"/>
        <v>212320</v>
      </c>
    </row>
    <row r="138" s="1" customFormat="1" spans="1:11">
      <c r="A138" s="64" t="s">
        <v>818</v>
      </c>
      <c r="B138" s="28">
        <v>1336967</v>
      </c>
      <c r="C138" s="28">
        <v>2319609</v>
      </c>
      <c r="D138" s="335" t="s">
        <v>831</v>
      </c>
      <c r="E138" s="335" t="s">
        <v>595</v>
      </c>
      <c r="F138" s="64">
        <v>43300</v>
      </c>
      <c r="G138" s="64">
        <v>43303</v>
      </c>
      <c r="H138" s="62">
        <f t="shared" si="7"/>
        <v>3</v>
      </c>
      <c r="I138" s="62"/>
      <c r="J138" s="62">
        <v>-52650</v>
      </c>
      <c r="K138" s="62">
        <f t="shared" si="8"/>
        <v>159670</v>
      </c>
    </row>
    <row r="139" s="1" customFormat="1" spans="1:11">
      <c r="A139" s="64" t="s">
        <v>818</v>
      </c>
      <c r="B139" s="28">
        <v>1337087</v>
      </c>
      <c r="C139" s="28">
        <v>2358597</v>
      </c>
      <c r="D139" s="335" t="s">
        <v>832</v>
      </c>
      <c r="E139" s="335" t="s">
        <v>593</v>
      </c>
      <c r="F139" s="64">
        <v>43303</v>
      </c>
      <c r="G139" s="64">
        <v>43306</v>
      </c>
      <c r="H139" s="62">
        <f t="shared" si="7"/>
        <v>3</v>
      </c>
      <c r="I139" s="62"/>
      <c r="J139" s="62">
        <v>-146940</v>
      </c>
      <c r="K139" s="62">
        <f t="shared" si="8"/>
        <v>12730</v>
      </c>
    </row>
    <row r="140" s="1" customFormat="1" spans="1:11">
      <c r="A140" s="64" t="s">
        <v>820</v>
      </c>
      <c r="B140" s="28">
        <v>1331774</v>
      </c>
      <c r="C140" s="28">
        <v>2344344</v>
      </c>
      <c r="D140" s="335" t="s">
        <v>833</v>
      </c>
      <c r="E140" s="335" t="s">
        <v>595</v>
      </c>
      <c r="F140" s="64">
        <v>43303</v>
      </c>
      <c r="G140" s="64">
        <v>43306</v>
      </c>
      <c r="H140" s="62">
        <f t="shared" si="7"/>
        <v>3</v>
      </c>
      <c r="I140" s="62"/>
      <c r="J140" s="62">
        <v>-55350</v>
      </c>
      <c r="K140" s="62">
        <f t="shared" si="8"/>
        <v>-42620</v>
      </c>
    </row>
    <row r="141" s="1" customFormat="1" spans="1:11">
      <c r="A141" s="64" t="s">
        <v>820</v>
      </c>
      <c r="B141" s="28">
        <v>1331774</v>
      </c>
      <c r="C141" s="28">
        <v>2344343</v>
      </c>
      <c r="D141" s="335" t="s">
        <v>833</v>
      </c>
      <c r="E141" s="335" t="s">
        <v>595</v>
      </c>
      <c r="F141" s="64">
        <v>43303</v>
      </c>
      <c r="G141" s="64">
        <v>43306</v>
      </c>
      <c r="H141" s="62">
        <f t="shared" si="7"/>
        <v>3</v>
      </c>
      <c r="I141" s="62"/>
      <c r="J141" s="62">
        <v>-55350</v>
      </c>
      <c r="K141" s="62">
        <f t="shared" si="8"/>
        <v>-97970</v>
      </c>
    </row>
    <row r="142" s="1" customFormat="1" spans="1:11">
      <c r="A142" s="64" t="s">
        <v>834</v>
      </c>
      <c r="B142" s="28">
        <v>1328054</v>
      </c>
      <c r="C142" s="28">
        <v>2341593</v>
      </c>
      <c r="D142" s="335" t="s">
        <v>835</v>
      </c>
      <c r="E142" s="335" t="s">
        <v>595</v>
      </c>
      <c r="F142" s="64">
        <v>43304</v>
      </c>
      <c r="G142" s="64">
        <v>43306</v>
      </c>
      <c r="H142" s="62">
        <f t="shared" si="7"/>
        <v>2</v>
      </c>
      <c r="I142" s="62"/>
      <c r="J142" s="62">
        <v>-49500</v>
      </c>
      <c r="K142" s="62">
        <f t="shared" si="8"/>
        <v>-147470</v>
      </c>
    </row>
    <row r="143" s="1" customFormat="1" spans="1:11">
      <c r="A143" s="64" t="s">
        <v>828</v>
      </c>
      <c r="B143" s="28">
        <v>1337340</v>
      </c>
      <c r="C143" s="28">
        <v>2360595</v>
      </c>
      <c r="D143" s="335" t="s">
        <v>836</v>
      </c>
      <c r="E143" s="335" t="s">
        <v>595</v>
      </c>
      <c r="F143" s="64">
        <v>43309</v>
      </c>
      <c r="G143" s="64">
        <v>43312</v>
      </c>
      <c r="H143" s="62">
        <f t="shared" si="7"/>
        <v>3</v>
      </c>
      <c r="I143" s="62"/>
      <c r="J143" s="62">
        <v>-57150</v>
      </c>
      <c r="K143" s="62">
        <f t="shared" si="8"/>
        <v>-204620</v>
      </c>
    </row>
    <row r="144" s="1" customFormat="1" spans="1:11">
      <c r="A144" s="64" t="s">
        <v>818</v>
      </c>
      <c r="B144" s="28">
        <v>1336082</v>
      </c>
      <c r="C144" s="28">
        <v>2216671</v>
      </c>
      <c r="D144" s="335" t="s">
        <v>837</v>
      </c>
      <c r="E144" s="335" t="s">
        <v>597</v>
      </c>
      <c r="F144" s="64">
        <v>43309</v>
      </c>
      <c r="G144" s="64">
        <v>43310</v>
      </c>
      <c r="H144" s="62">
        <f t="shared" si="7"/>
        <v>1</v>
      </c>
      <c r="I144" s="62"/>
      <c r="J144" s="62">
        <v>-20250</v>
      </c>
      <c r="K144" s="62">
        <f t="shared" si="8"/>
        <v>-224870</v>
      </c>
    </row>
    <row r="145" s="1" customFormat="1" spans="1:11">
      <c r="A145" s="64" t="s">
        <v>820</v>
      </c>
      <c r="B145" s="28">
        <v>1333568</v>
      </c>
      <c r="C145" s="28">
        <v>2346106</v>
      </c>
      <c r="D145" s="335" t="s">
        <v>838</v>
      </c>
      <c r="E145" s="335" t="s">
        <v>595</v>
      </c>
      <c r="F145" s="64">
        <v>43311</v>
      </c>
      <c r="G145" s="64">
        <v>43313</v>
      </c>
      <c r="H145" s="62">
        <f t="shared" si="7"/>
        <v>2</v>
      </c>
      <c r="I145" s="62"/>
      <c r="J145" s="62">
        <v>-36900</v>
      </c>
      <c r="K145" s="62">
        <f t="shared" si="8"/>
        <v>-261770</v>
      </c>
    </row>
    <row r="146" s="1" customFormat="1" spans="1:11">
      <c r="A146" s="64" t="s">
        <v>820</v>
      </c>
      <c r="B146" s="28">
        <v>1335371</v>
      </c>
      <c r="C146" s="28">
        <v>2349351</v>
      </c>
      <c r="D146" s="335" t="s">
        <v>839</v>
      </c>
      <c r="E146" s="335" t="s">
        <v>595</v>
      </c>
      <c r="F146" s="64">
        <v>43311</v>
      </c>
      <c r="G146" s="64">
        <v>43313</v>
      </c>
      <c r="H146" s="62">
        <f t="shared" si="7"/>
        <v>2</v>
      </c>
      <c r="I146" s="62"/>
      <c r="J146" s="62">
        <v>-36900</v>
      </c>
      <c r="K146" s="62">
        <f t="shared" si="8"/>
        <v>-298670</v>
      </c>
    </row>
    <row r="147" s="1" customFormat="1" spans="1:11">
      <c r="A147" s="64" t="s">
        <v>818</v>
      </c>
      <c r="B147" s="28">
        <v>1335710</v>
      </c>
      <c r="C147" s="28">
        <v>2351595</v>
      </c>
      <c r="D147" s="335" t="s">
        <v>840</v>
      </c>
      <c r="E147" s="335" t="s">
        <v>595</v>
      </c>
      <c r="F147" s="64">
        <v>43311</v>
      </c>
      <c r="G147" s="64">
        <v>43313</v>
      </c>
      <c r="H147" s="62">
        <f t="shared" si="7"/>
        <v>2</v>
      </c>
      <c r="I147" s="62"/>
      <c r="J147" s="62">
        <v>-36900</v>
      </c>
      <c r="K147" s="62">
        <f t="shared" si="8"/>
        <v>-335570</v>
      </c>
    </row>
    <row r="148" s="1" customFormat="1" spans="1:11">
      <c r="A148" s="64" t="s">
        <v>818</v>
      </c>
      <c r="B148" s="28">
        <v>1335710</v>
      </c>
      <c r="C148" s="28">
        <v>2351597</v>
      </c>
      <c r="D148" s="335" t="s">
        <v>841</v>
      </c>
      <c r="E148" s="335" t="s">
        <v>595</v>
      </c>
      <c r="F148" s="64">
        <v>43311</v>
      </c>
      <c r="G148" s="64">
        <v>43313</v>
      </c>
      <c r="H148" s="62">
        <f t="shared" si="7"/>
        <v>2</v>
      </c>
      <c r="I148" s="62"/>
      <c r="J148" s="62">
        <v>-36900</v>
      </c>
      <c r="K148" s="116">
        <f t="shared" si="8"/>
        <v>-372470</v>
      </c>
    </row>
    <row r="149" s="1" customFormat="1" spans="1:12">
      <c r="A149" s="24"/>
      <c r="B149" s="24"/>
      <c r="C149" s="105"/>
      <c r="D149" s="105"/>
      <c r="E149" s="105"/>
      <c r="F149" s="105"/>
      <c r="G149" s="105"/>
      <c r="H149" s="105"/>
      <c r="I149" s="112"/>
      <c r="J149" s="112">
        <f>SUM(J126:J148)</f>
        <v>-1302990</v>
      </c>
      <c r="K149" s="117"/>
      <c r="L149" s="118" t="s">
        <v>842</v>
      </c>
    </row>
    <row r="150" s="1" customFormat="1" spans="3:11">
      <c r="C150" s="6"/>
      <c r="D150" s="6"/>
      <c r="E150" s="6"/>
      <c r="F150" s="6"/>
      <c r="G150" s="6"/>
      <c r="H150" s="6"/>
      <c r="I150" s="7"/>
      <c r="J150" s="7"/>
      <c r="K150" s="8"/>
    </row>
    <row r="151" s="1" customFormat="1" spans="1:11">
      <c r="A151" s="106" t="s">
        <v>843</v>
      </c>
      <c r="B151" s="107">
        <v>1337475</v>
      </c>
      <c r="C151" s="107">
        <v>2362614</v>
      </c>
      <c r="D151" s="331" t="s">
        <v>844</v>
      </c>
      <c r="E151" s="331" t="s">
        <v>597</v>
      </c>
      <c r="F151" s="106">
        <v>43303</v>
      </c>
      <c r="G151" s="106">
        <v>43305</v>
      </c>
      <c r="H151" s="108">
        <f t="shared" ref="H151:H157" si="9">+G151-F151</f>
        <v>2</v>
      </c>
      <c r="I151" s="108"/>
      <c r="J151" s="108">
        <v>-40500</v>
      </c>
      <c r="K151" s="62">
        <f>+K148+I151+J151</f>
        <v>-412970</v>
      </c>
    </row>
    <row r="152" s="1" customFormat="1" spans="1:11">
      <c r="A152" s="106" t="s">
        <v>843</v>
      </c>
      <c r="B152" s="107">
        <v>1337475</v>
      </c>
      <c r="C152" s="107">
        <v>2319608</v>
      </c>
      <c r="D152" s="331" t="s">
        <v>845</v>
      </c>
      <c r="E152" s="331" t="s">
        <v>597</v>
      </c>
      <c r="F152" s="106">
        <v>43303</v>
      </c>
      <c r="G152" s="106">
        <v>43305</v>
      </c>
      <c r="H152" s="108">
        <f t="shared" si="9"/>
        <v>2</v>
      </c>
      <c r="I152" s="108"/>
      <c r="J152" s="108">
        <v>-40500</v>
      </c>
      <c r="K152" s="62">
        <f t="shared" ref="K151:K157" si="10">+K151+I152+J152</f>
        <v>-453470</v>
      </c>
    </row>
    <row r="153" s="1" customFormat="1" spans="1:11">
      <c r="A153" s="106" t="s">
        <v>843</v>
      </c>
      <c r="B153" s="107">
        <v>1337659</v>
      </c>
      <c r="C153" s="107">
        <v>2319611</v>
      </c>
      <c r="D153" s="331" t="s">
        <v>846</v>
      </c>
      <c r="E153" s="331" t="s">
        <v>595</v>
      </c>
      <c r="F153" s="106">
        <v>43304</v>
      </c>
      <c r="G153" s="106">
        <v>43307</v>
      </c>
      <c r="H153" s="108">
        <f t="shared" si="9"/>
        <v>3</v>
      </c>
      <c r="I153" s="108"/>
      <c r="J153" s="108">
        <v>-57150</v>
      </c>
      <c r="K153" s="62">
        <f t="shared" si="10"/>
        <v>-510620</v>
      </c>
    </row>
    <row r="154" s="1" customFormat="1" spans="1:11">
      <c r="A154" s="106" t="s">
        <v>843</v>
      </c>
      <c r="B154" s="107">
        <v>1337659</v>
      </c>
      <c r="C154" s="107">
        <v>2362849</v>
      </c>
      <c r="D154" s="331" t="s">
        <v>847</v>
      </c>
      <c r="E154" s="331" t="s">
        <v>595</v>
      </c>
      <c r="F154" s="106">
        <v>43304</v>
      </c>
      <c r="G154" s="106">
        <v>43307</v>
      </c>
      <c r="H154" s="108">
        <f t="shared" si="9"/>
        <v>3</v>
      </c>
      <c r="I154" s="108"/>
      <c r="J154" s="108">
        <v>-58950</v>
      </c>
      <c r="K154" s="62">
        <f t="shared" si="10"/>
        <v>-569570</v>
      </c>
    </row>
    <row r="155" s="1" customFormat="1" spans="1:11">
      <c r="A155" s="106" t="s">
        <v>843</v>
      </c>
      <c r="B155" s="107">
        <v>1337659</v>
      </c>
      <c r="C155" s="107">
        <v>2362845</v>
      </c>
      <c r="D155" s="331" t="s">
        <v>848</v>
      </c>
      <c r="E155" s="331" t="s">
        <v>595</v>
      </c>
      <c r="F155" s="106">
        <v>43304</v>
      </c>
      <c r="G155" s="106">
        <v>43307</v>
      </c>
      <c r="H155" s="108">
        <f t="shared" si="9"/>
        <v>3</v>
      </c>
      <c r="I155" s="108"/>
      <c r="J155" s="108">
        <v>-57150</v>
      </c>
      <c r="K155" s="62">
        <f t="shared" si="10"/>
        <v>-626720</v>
      </c>
    </row>
    <row r="156" s="1" customFormat="1" spans="1:11">
      <c r="A156" s="106" t="s">
        <v>843</v>
      </c>
      <c r="B156" s="107">
        <v>1337511</v>
      </c>
      <c r="C156" s="107">
        <v>2363096</v>
      </c>
      <c r="D156" s="331" t="s">
        <v>849</v>
      </c>
      <c r="E156" s="331" t="s">
        <v>595</v>
      </c>
      <c r="F156" s="106">
        <v>43311</v>
      </c>
      <c r="G156" s="106">
        <v>43312</v>
      </c>
      <c r="H156" s="108">
        <f t="shared" si="9"/>
        <v>1</v>
      </c>
      <c r="I156" s="108"/>
      <c r="J156" s="108">
        <v>-18450</v>
      </c>
      <c r="K156" s="62">
        <f t="shared" si="10"/>
        <v>-645170</v>
      </c>
    </row>
    <row r="157" s="1" customFormat="1" spans="1:12">
      <c r="A157" s="106" t="s">
        <v>843</v>
      </c>
      <c r="B157" s="107">
        <v>1337666</v>
      </c>
      <c r="C157" s="107">
        <v>2363098</v>
      </c>
      <c r="D157" s="331" t="s">
        <v>850</v>
      </c>
      <c r="E157" s="331" t="s">
        <v>595</v>
      </c>
      <c r="F157" s="106">
        <v>43302</v>
      </c>
      <c r="G157" s="106">
        <v>43304</v>
      </c>
      <c r="H157" s="108">
        <f t="shared" si="9"/>
        <v>2</v>
      </c>
      <c r="I157" s="108"/>
      <c r="J157" s="108">
        <v>-36900</v>
      </c>
      <c r="K157" s="62">
        <f t="shared" si="10"/>
        <v>-682070</v>
      </c>
      <c r="L157" s="1" t="s">
        <v>851</v>
      </c>
    </row>
    <row r="158" s="1" customFormat="1" spans="1:11">
      <c r="A158" s="109"/>
      <c r="B158" s="110"/>
      <c r="C158" s="110"/>
      <c r="D158" s="110"/>
      <c r="E158" s="110"/>
      <c r="F158" s="109"/>
      <c r="G158" s="109"/>
      <c r="H158" s="111"/>
      <c r="I158" s="111"/>
      <c r="J158" s="111"/>
      <c r="K158" s="119"/>
    </row>
    <row r="159" s="1" customFormat="1" spans="2:13">
      <c r="B159" s="24"/>
      <c r="C159" s="105"/>
      <c r="D159" s="105"/>
      <c r="E159" s="105"/>
      <c r="F159" s="105"/>
      <c r="G159" s="112"/>
      <c r="H159" s="105"/>
      <c r="I159" s="112"/>
      <c r="J159" s="112"/>
      <c r="K159" s="117"/>
      <c r="L159" s="23" t="s">
        <v>852</v>
      </c>
      <c r="M159" s="24" t="s">
        <v>853</v>
      </c>
    </row>
    <row r="160" s="1" customFormat="1" spans="1:13">
      <c r="A160" s="113" t="s">
        <v>854</v>
      </c>
      <c r="B160" s="107">
        <v>1338279</v>
      </c>
      <c r="C160" s="107">
        <v>2365612</v>
      </c>
      <c r="D160" s="331" t="s">
        <v>855</v>
      </c>
      <c r="E160" s="331" t="s">
        <v>609</v>
      </c>
      <c r="F160" s="106">
        <v>43305</v>
      </c>
      <c r="G160" s="106">
        <v>43309</v>
      </c>
      <c r="H160" s="108">
        <f t="shared" ref="H160:H171" si="11">+G160-F160</f>
        <v>4</v>
      </c>
      <c r="I160" s="108"/>
      <c r="J160" s="108">
        <v>-78692</v>
      </c>
      <c r="K160" s="62">
        <f>+K157+I160+J160</f>
        <v>-760762</v>
      </c>
      <c r="L160" s="24"/>
      <c r="M160" s="24"/>
    </row>
    <row r="161" s="1" customFormat="1" spans="1:13">
      <c r="A161" s="113" t="s">
        <v>854</v>
      </c>
      <c r="B161" s="107">
        <v>1338599</v>
      </c>
      <c r="C161" s="107">
        <v>2366847</v>
      </c>
      <c r="D161" s="331" t="s">
        <v>856</v>
      </c>
      <c r="E161" s="331" t="s">
        <v>597</v>
      </c>
      <c r="F161" s="106">
        <v>43301</v>
      </c>
      <c r="G161" s="106">
        <v>43303</v>
      </c>
      <c r="H161" s="108">
        <f t="shared" si="11"/>
        <v>2</v>
      </c>
      <c r="I161" s="108"/>
      <c r="J161" s="108">
        <v>-39600</v>
      </c>
      <c r="K161" s="62">
        <f t="shared" ref="K160:K171" si="12">+K160+I161+J161</f>
        <v>-800362</v>
      </c>
      <c r="L161" s="24"/>
      <c r="M161" s="24"/>
    </row>
    <row r="162" s="1" customFormat="1" spans="1:13">
      <c r="A162" s="113" t="s">
        <v>854</v>
      </c>
      <c r="B162" s="107">
        <v>1338744</v>
      </c>
      <c r="C162" s="107">
        <v>2368595</v>
      </c>
      <c r="D162" s="331" t="s">
        <v>857</v>
      </c>
      <c r="E162" s="331" t="s">
        <v>593</v>
      </c>
      <c r="F162" s="106">
        <v>43308</v>
      </c>
      <c r="G162" s="106">
        <v>43310</v>
      </c>
      <c r="H162" s="108">
        <f t="shared" si="11"/>
        <v>2</v>
      </c>
      <c r="I162" s="108"/>
      <c r="J162" s="108">
        <v>-85360</v>
      </c>
      <c r="K162" s="62">
        <f t="shared" si="12"/>
        <v>-885722</v>
      </c>
      <c r="L162" s="24"/>
      <c r="M162" s="24"/>
    </row>
    <row r="163" s="1" customFormat="1" spans="1:13">
      <c r="A163" s="113" t="s">
        <v>858</v>
      </c>
      <c r="B163" s="107">
        <v>1339055</v>
      </c>
      <c r="C163" s="107">
        <v>2319612</v>
      </c>
      <c r="D163" s="331" t="s">
        <v>859</v>
      </c>
      <c r="E163" s="331" t="s">
        <v>595</v>
      </c>
      <c r="F163" s="106">
        <v>43304</v>
      </c>
      <c r="G163" s="106">
        <v>43308</v>
      </c>
      <c r="H163" s="108">
        <f t="shared" si="11"/>
        <v>4</v>
      </c>
      <c r="I163" s="108"/>
      <c r="J163" s="108">
        <v>-63300</v>
      </c>
      <c r="K163" s="62">
        <f t="shared" si="12"/>
        <v>-949022</v>
      </c>
      <c r="L163" s="24"/>
      <c r="M163" s="24"/>
    </row>
    <row r="164" s="1" customFormat="1" spans="1:13">
      <c r="A164" s="113" t="s">
        <v>858</v>
      </c>
      <c r="B164" s="107">
        <v>1339055</v>
      </c>
      <c r="C164" s="107">
        <v>2346095</v>
      </c>
      <c r="D164" s="331" t="s">
        <v>860</v>
      </c>
      <c r="E164" s="331" t="s">
        <v>595</v>
      </c>
      <c r="F164" s="106">
        <v>43304</v>
      </c>
      <c r="G164" s="106">
        <v>43308</v>
      </c>
      <c r="H164" s="108">
        <f t="shared" si="11"/>
        <v>4</v>
      </c>
      <c r="I164" s="108"/>
      <c r="J164" s="108">
        <v>-63300</v>
      </c>
      <c r="K164" s="62">
        <f t="shared" si="12"/>
        <v>-1012322</v>
      </c>
      <c r="L164" s="24"/>
      <c r="M164" s="24"/>
    </row>
    <row r="165" s="1" customFormat="1" spans="1:13">
      <c r="A165" s="113" t="s">
        <v>858</v>
      </c>
      <c r="B165" s="107">
        <v>1339481</v>
      </c>
      <c r="C165" s="107">
        <v>2373094</v>
      </c>
      <c r="D165" s="331" t="s">
        <v>861</v>
      </c>
      <c r="E165" s="331" t="s">
        <v>597</v>
      </c>
      <c r="F165" s="106">
        <v>43311</v>
      </c>
      <c r="G165" s="106">
        <v>43313</v>
      </c>
      <c r="H165" s="108">
        <f t="shared" si="11"/>
        <v>2</v>
      </c>
      <c r="I165" s="108"/>
      <c r="J165" s="108">
        <v>-37280</v>
      </c>
      <c r="K165" s="62">
        <f t="shared" si="12"/>
        <v>-1049602</v>
      </c>
      <c r="L165" s="58">
        <v>1339466</v>
      </c>
      <c r="M165" s="24">
        <v>1339482</v>
      </c>
    </row>
    <row r="166" s="1" customFormat="1" spans="1:13">
      <c r="A166" s="113" t="s">
        <v>858</v>
      </c>
      <c r="B166" s="107">
        <v>1339481</v>
      </c>
      <c r="C166" s="107">
        <v>2373093</v>
      </c>
      <c r="D166" s="331" t="s">
        <v>862</v>
      </c>
      <c r="E166" s="331" t="s">
        <v>597</v>
      </c>
      <c r="F166" s="106">
        <v>43311</v>
      </c>
      <c r="G166" s="106">
        <v>43313</v>
      </c>
      <c r="H166" s="108">
        <f t="shared" si="11"/>
        <v>2</v>
      </c>
      <c r="I166" s="108"/>
      <c r="J166" s="108">
        <v>-37280</v>
      </c>
      <c r="K166" s="62">
        <f t="shared" si="12"/>
        <v>-1086882</v>
      </c>
      <c r="L166" s="24"/>
      <c r="M166" s="24"/>
    </row>
    <row r="167" s="1" customFormat="1" spans="1:13">
      <c r="A167" s="113" t="s">
        <v>858</v>
      </c>
      <c r="B167" s="107">
        <v>1337195</v>
      </c>
      <c r="C167" s="107">
        <v>2358596</v>
      </c>
      <c r="D167" s="331" t="s">
        <v>863</v>
      </c>
      <c r="E167" s="331" t="s">
        <v>595</v>
      </c>
      <c r="F167" s="106">
        <v>43303</v>
      </c>
      <c r="G167" s="106">
        <v>43306</v>
      </c>
      <c r="H167" s="108">
        <f t="shared" si="11"/>
        <v>3</v>
      </c>
      <c r="I167" s="108"/>
      <c r="J167" s="108">
        <v>-55350</v>
      </c>
      <c r="K167" s="62">
        <f t="shared" si="12"/>
        <v>-1142232</v>
      </c>
      <c r="L167" s="24"/>
      <c r="M167" s="24"/>
    </row>
    <row r="168" s="1" customFormat="1" spans="1:13">
      <c r="A168" s="113" t="s">
        <v>864</v>
      </c>
      <c r="B168" s="107">
        <v>1340200</v>
      </c>
      <c r="C168" s="107">
        <v>2377095</v>
      </c>
      <c r="D168" s="331" t="s">
        <v>865</v>
      </c>
      <c r="E168" s="331" t="s">
        <v>591</v>
      </c>
      <c r="F168" s="106">
        <v>43312</v>
      </c>
      <c r="G168" s="106">
        <v>43313</v>
      </c>
      <c r="H168" s="108">
        <f t="shared" si="11"/>
        <v>1</v>
      </c>
      <c r="I168" s="108"/>
      <c r="J168" s="108">
        <v>-24750</v>
      </c>
      <c r="K168" s="62">
        <f t="shared" si="12"/>
        <v>-1166982</v>
      </c>
      <c r="L168" s="24"/>
      <c r="M168" s="24"/>
    </row>
    <row r="169" s="1" customFormat="1" spans="1:13">
      <c r="A169" s="113" t="s">
        <v>864</v>
      </c>
      <c r="B169" s="107">
        <v>1329148</v>
      </c>
      <c r="C169" s="107">
        <v>2349356</v>
      </c>
      <c r="D169" s="331" t="s">
        <v>866</v>
      </c>
      <c r="E169" s="331" t="s">
        <v>609</v>
      </c>
      <c r="F169" s="106">
        <v>43307</v>
      </c>
      <c r="G169" s="106">
        <v>43310</v>
      </c>
      <c r="H169" s="108">
        <f t="shared" si="11"/>
        <v>3</v>
      </c>
      <c r="I169" s="108"/>
      <c r="J169" s="108">
        <v>-68850</v>
      </c>
      <c r="K169" s="62">
        <f t="shared" si="12"/>
        <v>-1235832</v>
      </c>
      <c r="L169" s="24"/>
      <c r="M169" s="24"/>
    </row>
    <row r="170" s="1" customFormat="1" spans="1:13">
      <c r="A170" s="113" t="s">
        <v>867</v>
      </c>
      <c r="B170" s="107">
        <v>1341308</v>
      </c>
      <c r="C170" s="107">
        <v>2319624</v>
      </c>
      <c r="D170" s="331" t="s">
        <v>868</v>
      </c>
      <c r="E170" s="331" t="s">
        <v>597</v>
      </c>
      <c r="F170" s="106">
        <v>43310</v>
      </c>
      <c r="G170" s="106">
        <v>43313</v>
      </c>
      <c r="H170" s="108">
        <f t="shared" si="11"/>
        <v>3</v>
      </c>
      <c r="I170" s="108"/>
      <c r="J170" s="108">
        <v>-52425</v>
      </c>
      <c r="K170" s="62">
        <f t="shared" si="12"/>
        <v>-1288257</v>
      </c>
      <c r="L170" s="24">
        <v>1340794</v>
      </c>
      <c r="M170" s="24">
        <v>1341307</v>
      </c>
    </row>
    <row r="171" spans="1:16373">
      <c r="A171" s="113" t="s">
        <v>867</v>
      </c>
      <c r="B171" s="107">
        <v>1340836</v>
      </c>
      <c r="C171" s="107">
        <v>2346093</v>
      </c>
      <c r="D171" s="331" t="s">
        <v>869</v>
      </c>
      <c r="E171" s="331" t="s">
        <v>595</v>
      </c>
      <c r="F171" s="106">
        <v>43309</v>
      </c>
      <c r="G171" s="106">
        <v>43311</v>
      </c>
      <c r="H171" s="108">
        <f t="shared" si="11"/>
        <v>2</v>
      </c>
      <c r="I171" s="108"/>
      <c r="J171" s="108">
        <v>-36900</v>
      </c>
      <c r="K171" s="62">
        <f t="shared" si="12"/>
        <v>-1325157</v>
      </c>
      <c r="L171" s="24"/>
      <c r="M171" s="24"/>
      <c r="XER171"/>
      <c r="XES171"/>
    </row>
    <row r="172" spans="10:16373">
      <c r="J172" s="7">
        <f>SUM(J160:J171)</f>
        <v>-643087</v>
      </c>
      <c r="L172" s="118" t="s">
        <v>870</v>
      </c>
      <c r="XER172"/>
      <c r="XES172"/>
    </row>
    <row r="173" spans="2:11">
      <c r="B173" s="64" t="s">
        <v>871</v>
      </c>
      <c r="C173" s="64"/>
      <c r="D173" s="64"/>
      <c r="E173" s="64"/>
      <c r="F173" s="64"/>
      <c r="G173" s="64"/>
      <c r="H173" s="62">
        <f>+G173-F173</f>
        <v>0</v>
      </c>
      <c r="I173" s="62">
        <v>1000000</v>
      </c>
      <c r="J173" s="62"/>
      <c r="K173" s="62">
        <f>+K171+I173+J173</f>
        <v>-325157</v>
      </c>
    </row>
    <row r="175" spans="1:16373">
      <c r="A175" s="114" t="s">
        <v>867</v>
      </c>
      <c r="B175" s="28">
        <v>1341187</v>
      </c>
      <c r="C175" s="28">
        <v>2379845</v>
      </c>
      <c r="D175" s="335" t="s">
        <v>872</v>
      </c>
      <c r="E175" s="335" t="s">
        <v>595</v>
      </c>
      <c r="F175" s="64">
        <v>43307</v>
      </c>
      <c r="G175" s="64">
        <v>43308</v>
      </c>
      <c r="H175" s="62">
        <f t="shared" ref="H175:H181" si="13">+G175-F175</f>
        <v>1</v>
      </c>
      <c r="I175" s="62"/>
      <c r="J175" s="62">
        <v>-18450</v>
      </c>
      <c r="K175" s="62">
        <f>+K173+I175+J175</f>
        <v>-343607</v>
      </c>
      <c r="L175" s="24"/>
      <c r="M175" s="24"/>
      <c r="XEQ175"/>
      <c r="XER175"/>
      <c r="XES175"/>
    </row>
    <row r="176" spans="1:16373">
      <c r="A176" s="114" t="s">
        <v>867</v>
      </c>
      <c r="B176" s="28">
        <v>1341187</v>
      </c>
      <c r="C176" s="28">
        <v>2382356</v>
      </c>
      <c r="D176" s="335" t="s">
        <v>873</v>
      </c>
      <c r="E176" s="335" t="s">
        <v>595</v>
      </c>
      <c r="F176" s="64">
        <v>43307</v>
      </c>
      <c r="G176" s="64">
        <v>43308</v>
      </c>
      <c r="H176" s="62">
        <f t="shared" si="13"/>
        <v>1</v>
      </c>
      <c r="I176" s="62"/>
      <c r="J176" s="62">
        <v>-18450</v>
      </c>
      <c r="K176" s="62">
        <f t="shared" ref="K176:K181" si="14">+K175+I176+J176</f>
        <v>-362057</v>
      </c>
      <c r="L176" s="24"/>
      <c r="M176" s="24"/>
      <c r="XEQ176"/>
      <c r="XER176"/>
      <c r="XES176"/>
    </row>
    <row r="177" spans="1:16373">
      <c r="A177" s="114" t="s">
        <v>867</v>
      </c>
      <c r="B177" s="28">
        <v>1341289</v>
      </c>
      <c r="C177" s="28">
        <v>2382352</v>
      </c>
      <c r="D177" s="335" t="s">
        <v>874</v>
      </c>
      <c r="E177" s="335" t="s">
        <v>597</v>
      </c>
      <c r="F177" s="64">
        <v>43308</v>
      </c>
      <c r="G177" s="64">
        <v>43309</v>
      </c>
      <c r="H177" s="62">
        <f t="shared" si="13"/>
        <v>1</v>
      </c>
      <c r="I177" s="62"/>
      <c r="J177" s="62">
        <v>-20250</v>
      </c>
      <c r="K177" s="62">
        <f t="shared" si="14"/>
        <v>-382307</v>
      </c>
      <c r="L177" s="24"/>
      <c r="M177" s="24"/>
      <c r="XEQ177"/>
      <c r="XER177"/>
      <c r="XES177"/>
    </row>
    <row r="178" spans="1:16373">
      <c r="A178" s="64" t="s">
        <v>875</v>
      </c>
      <c r="B178" s="28">
        <v>1341920</v>
      </c>
      <c r="C178" s="28">
        <v>2384845</v>
      </c>
      <c r="D178" s="335" t="s">
        <v>876</v>
      </c>
      <c r="E178" s="335" t="s">
        <v>597</v>
      </c>
      <c r="F178" s="64">
        <v>43308</v>
      </c>
      <c r="G178" s="64">
        <v>43309</v>
      </c>
      <c r="H178" s="62">
        <f t="shared" si="13"/>
        <v>1</v>
      </c>
      <c r="I178" s="62"/>
      <c r="J178" s="62">
        <v>-20250</v>
      </c>
      <c r="K178" s="62">
        <f t="shared" si="14"/>
        <v>-402557</v>
      </c>
      <c r="L178" s="24"/>
      <c r="M178" s="24"/>
      <c r="XEQ178"/>
      <c r="XER178"/>
      <c r="XES178"/>
    </row>
    <row r="179" spans="1:16373">
      <c r="A179" s="64" t="s">
        <v>875</v>
      </c>
      <c r="B179" s="24">
        <v>1344507</v>
      </c>
      <c r="C179" s="28">
        <v>2382358</v>
      </c>
      <c r="D179" s="335" t="s">
        <v>877</v>
      </c>
      <c r="E179" s="335" t="s">
        <v>597</v>
      </c>
      <c r="F179" s="64">
        <v>43312</v>
      </c>
      <c r="G179" s="64">
        <v>43313</v>
      </c>
      <c r="H179" s="62">
        <f t="shared" si="13"/>
        <v>1</v>
      </c>
      <c r="I179" s="62"/>
      <c r="J179" s="62">
        <v>-20250</v>
      </c>
      <c r="K179" s="62">
        <f t="shared" si="14"/>
        <v>-422807</v>
      </c>
      <c r="L179" s="24">
        <v>1341959</v>
      </c>
      <c r="M179" s="24">
        <v>1344508</v>
      </c>
      <c r="XEQ179"/>
      <c r="XER179"/>
      <c r="XES179"/>
    </row>
    <row r="180" spans="1:16373">
      <c r="A180" s="64" t="s">
        <v>875</v>
      </c>
      <c r="B180" s="28">
        <v>1342157</v>
      </c>
      <c r="C180" s="28">
        <v>2319619</v>
      </c>
      <c r="D180" s="335" t="s">
        <v>878</v>
      </c>
      <c r="E180" s="335" t="s">
        <v>593</v>
      </c>
      <c r="F180" s="115">
        <v>43308</v>
      </c>
      <c r="G180" s="64">
        <v>43310</v>
      </c>
      <c r="H180" s="62">
        <f t="shared" si="13"/>
        <v>2</v>
      </c>
      <c r="I180" s="62"/>
      <c r="J180" s="62">
        <v>-85360</v>
      </c>
      <c r="K180" s="62">
        <f t="shared" si="14"/>
        <v>-508167</v>
      </c>
      <c r="L180" s="24"/>
      <c r="M180" s="24"/>
      <c r="XEQ180"/>
      <c r="XER180"/>
      <c r="XES180"/>
    </row>
    <row r="181" spans="1:16373">
      <c r="A181" s="64" t="s">
        <v>879</v>
      </c>
      <c r="B181" s="114" t="s">
        <v>880</v>
      </c>
      <c r="C181" s="114"/>
      <c r="D181" s="114"/>
      <c r="E181" s="114"/>
      <c r="F181" s="114"/>
      <c r="G181" s="114"/>
      <c r="H181" s="62">
        <f t="shared" si="13"/>
        <v>0</v>
      </c>
      <c r="I181" s="62">
        <v>500000</v>
      </c>
      <c r="J181" s="62"/>
      <c r="K181" s="62">
        <f t="shared" si="14"/>
        <v>-8167</v>
      </c>
      <c r="L181" s="24"/>
      <c r="M181" s="24"/>
      <c r="XEQ181"/>
      <c r="XER181"/>
      <c r="XES181"/>
    </row>
    <row r="182" spans="10:16373">
      <c r="J182" s="7">
        <f>SUM(J175:J181)</f>
        <v>-183010</v>
      </c>
      <c r="L182" s="118" t="s">
        <v>881</v>
      </c>
      <c r="XEQ182"/>
      <c r="XER182"/>
      <c r="XES182"/>
    </row>
    <row r="183" spans="16371:16373">
      <c r="XEQ183"/>
      <c r="XER183"/>
      <c r="XES183"/>
    </row>
    <row r="184" spans="1:13">
      <c r="A184" s="64" t="s">
        <v>882</v>
      </c>
      <c r="B184" s="28">
        <v>1345194</v>
      </c>
      <c r="C184" s="28">
        <v>2346094</v>
      </c>
      <c r="D184" s="335" t="s">
        <v>883</v>
      </c>
      <c r="E184" s="335" t="s">
        <v>591</v>
      </c>
      <c r="F184" s="115">
        <v>43312</v>
      </c>
      <c r="G184" s="64">
        <v>43313</v>
      </c>
      <c r="H184" s="62">
        <f>+G184-F184</f>
        <v>1</v>
      </c>
      <c r="I184" s="62"/>
      <c r="J184" s="62">
        <v>-27600</v>
      </c>
      <c r="K184" s="62">
        <f>+K181+I184+J184</f>
        <v>-35767</v>
      </c>
      <c r="L184" s="24">
        <v>1327024</v>
      </c>
      <c r="M184" s="58">
        <v>1345195</v>
      </c>
    </row>
    <row r="185" ht="15" spans="12:12">
      <c r="L185" s="120" t="s">
        <v>884</v>
      </c>
    </row>
  </sheetData>
  <mergeCells count="11">
    <mergeCell ref="A2:K2"/>
    <mergeCell ref="B5:G5"/>
    <mergeCell ref="B6:G6"/>
    <mergeCell ref="B7:G7"/>
    <mergeCell ref="A109:G109"/>
    <mergeCell ref="A111:G111"/>
    <mergeCell ref="F116:G116"/>
    <mergeCell ref="F117:G117"/>
    <mergeCell ref="B125:G125"/>
    <mergeCell ref="B173:G173"/>
    <mergeCell ref="B181:G181"/>
  </mergeCells>
  <conditionalFormatting sqref="B8:B108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281"/>
  <sheetViews>
    <sheetView topLeftCell="A250" workbookViewId="0">
      <selection activeCell="L4" sqref="L4:M4"/>
    </sheetView>
  </sheetViews>
  <sheetFormatPr defaultColWidth="9" defaultRowHeight="14.25"/>
  <cols>
    <col min="1" max="1" width="12" style="1" customWidth="1"/>
    <col min="2" max="2" width="8.5" style="1" customWidth="1"/>
    <col min="3" max="3" width="8.125" style="6" customWidth="1"/>
    <col min="4" max="4" width="15.5" style="6" customWidth="1"/>
    <col min="5" max="5" width="20.625" style="6" customWidth="1"/>
    <col min="6" max="6" width="9.375" style="6" customWidth="1"/>
    <col min="7" max="7" width="7.625" style="6" customWidth="1"/>
    <col min="8" max="8" width="7.25" style="6" customWidth="1"/>
    <col min="9" max="9" width="12.75" style="7" customWidth="1"/>
    <col min="10" max="10" width="13.375" style="7" customWidth="1"/>
    <col min="11" max="11" width="15.375" style="8" customWidth="1"/>
    <col min="12" max="12" width="10.375" style="8" customWidth="1"/>
    <col min="13" max="13" width="13.75" style="8" customWidth="1"/>
  </cols>
  <sheetData>
    <row r="2" ht="15.75" spans="1:13">
      <c r="A2" s="9" t="s">
        <v>476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>
      <c r="A3" s="6"/>
      <c r="B3" s="6"/>
      <c r="I3" s="6"/>
      <c r="J3" s="6"/>
      <c r="K3" s="21" t="s">
        <v>885</v>
      </c>
      <c r="L3" s="21"/>
      <c r="M3" s="21"/>
    </row>
    <row r="4" ht="30" spans="1:13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2" t="s">
        <v>9</v>
      </c>
      <c r="J4" s="22" t="s">
        <v>10</v>
      </c>
      <c r="K4" s="60" t="s">
        <v>11</v>
      </c>
      <c r="L4" s="23" t="s">
        <v>852</v>
      </c>
      <c r="M4" s="24" t="s">
        <v>886</v>
      </c>
    </row>
    <row r="5" ht="13.5" spans="1:13">
      <c r="A5" s="11" t="s">
        <v>854</v>
      </c>
      <c r="B5" s="333" t="s">
        <v>887</v>
      </c>
      <c r="C5" s="55"/>
      <c r="D5" s="55"/>
      <c r="E5" s="55"/>
      <c r="F5" s="55"/>
      <c r="G5" s="56"/>
      <c r="H5" s="16">
        <f t="shared" ref="H5:H13" si="0">+G5-F5</f>
        <v>0</v>
      </c>
      <c r="I5" s="25">
        <v>1000000</v>
      </c>
      <c r="J5" s="25"/>
      <c r="K5" s="61">
        <f>+I5+J5</f>
        <v>1000000</v>
      </c>
      <c r="L5" s="62"/>
      <c r="M5" s="62"/>
    </row>
    <row r="6" ht="13.5" spans="1:13">
      <c r="A6" s="11" t="s">
        <v>858</v>
      </c>
      <c r="B6" s="333" t="s">
        <v>888</v>
      </c>
      <c r="C6" s="55"/>
      <c r="D6" s="55"/>
      <c r="E6" s="55"/>
      <c r="F6" s="55"/>
      <c r="G6" s="56"/>
      <c r="H6" s="16">
        <f t="shared" si="0"/>
        <v>0</v>
      </c>
      <c r="I6" s="25">
        <v>1000000</v>
      </c>
      <c r="J6" s="25"/>
      <c r="K6" s="61">
        <f t="shared" ref="K6:K12" si="1">+K5+I6+J6</f>
        <v>2000000</v>
      </c>
      <c r="L6" s="62"/>
      <c r="M6" s="62"/>
    </row>
    <row r="7" ht="13.5" spans="1:13">
      <c r="A7" s="11" t="s">
        <v>858</v>
      </c>
      <c r="B7" s="333" t="s">
        <v>889</v>
      </c>
      <c r="C7" s="55"/>
      <c r="D7" s="55"/>
      <c r="E7" s="55"/>
      <c r="F7" s="55"/>
      <c r="G7" s="56"/>
      <c r="H7" s="16">
        <f t="shared" si="0"/>
        <v>0</v>
      </c>
      <c r="I7" s="25">
        <v>1000000</v>
      </c>
      <c r="J7" s="25"/>
      <c r="K7" s="61">
        <f t="shared" si="1"/>
        <v>3000000</v>
      </c>
      <c r="L7" s="62"/>
      <c r="M7" s="62"/>
    </row>
    <row r="8" ht="13.5" spans="1:13">
      <c r="A8" s="11" t="s">
        <v>858</v>
      </c>
      <c r="B8" s="333" t="s">
        <v>890</v>
      </c>
      <c r="C8" s="55"/>
      <c r="D8" s="55"/>
      <c r="E8" s="55"/>
      <c r="F8" s="55"/>
      <c r="G8" s="56"/>
      <c r="H8" s="16">
        <f t="shared" si="0"/>
        <v>0</v>
      </c>
      <c r="I8" s="25">
        <v>1000000</v>
      </c>
      <c r="J8" s="25"/>
      <c r="K8" s="61">
        <f t="shared" si="1"/>
        <v>4000000</v>
      </c>
      <c r="L8" s="62"/>
      <c r="M8" s="62"/>
    </row>
    <row r="9" ht="13.5" spans="1:13">
      <c r="A9" s="11" t="s">
        <v>864</v>
      </c>
      <c r="B9" s="333" t="s">
        <v>891</v>
      </c>
      <c r="C9" s="55"/>
      <c r="D9" s="55"/>
      <c r="E9" s="55"/>
      <c r="F9" s="55"/>
      <c r="G9" s="56"/>
      <c r="H9" s="16">
        <f t="shared" si="0"/>
        <v>0</v>
      </c>
      <c r="I9" s="25">
        <v>1802500</v>
      </c>
      <c r="J9" s="25"/>
      <c r="K9" s="61">
        <f t="shared" si="1"/>
        <v>5802500</v>
      </c>
      <c r="L9" s="62"/>
      <c r="M9" s="62"/>
    </row>
    <row r="10" ht="13.5" spans="1:13">
      <c r="A10" s="11" t="s">
        <v>816</v>
      </c>
      <c r="B10" s="12">
        <v>1333831</v>
      </c>
      <c r="C10" s="327" t="s">
        <v>892</v>
      </c>
      <c r="D10" s="326" t="s">
        <v>893</v>
      </c>
      <c r="E10" s="326" t="s">
        <v>595</v>
      </c>
      <c r="F10" s="11">
        <v>43313</v>
      </c>
      <c r="G10" s="11">
        <v>43315</v>
      </c>
      <c r="H10" s="15">
        <f t="shared" si="0"/>
        <v>2</v>
      </c>
      <c r="I10" s="25"/>
      <c r="J10" s="25">
        <v>-36900</v>
      </c>
      <c r="K10" s="61">
        <f t="shared" si="1"/>
        <v>5765600</v>
      </c>
      <c r="L10" s="62"/>
      <c r="M10" s="62"/>
    </row>
    <row r="11" spans="1:13">
      <c r="A11" s="11" t="s">
        <v>858</v>
      </c>
      <c r="B11" s="12">
        <v>1339482</v>
      </c>
      <c r="C11" s="327" t="s">
        <v>894</v>
      </c>
      <c r="D11" s="326" t="s">
        <v>895</v>
      </c>
      <c r="E11" s="326" t="s">
        <v>597</v>
      </c>
      <c r="F11" s="11">
        <v>43313</v>
      </c>
      <c r="G11" s="11">
        <v>43315</v>
      </c>
      <c r="H11" s="15">
        <f t="shared" si="0"/>
        <v>2</v>
      </c>
      <c r="I11" s="25"/>
      <c r="J11" s="25">
        <v>-37280</v>
      </c>
      <c r="K11" s="61">
        <f t="shared" si="1"/>
        <v>5728320</v>
      </c>
      <c r="L11" s="58">
        <v>1339466</v>
      </c>
      <c r="M11" s="62"/>
    </row>
    <row r="12" spans="1:13">
      <c r="A12" s="11" t="s">
        <v>858</v>
      </c>
      <c r="B12" s="12">
        <v>1339482</v>
      </c>
      <c r="C12" s="327" t="s">
        <v>896</v>
      </c>
      <c r="D12" s="326" t="s">
        <v>862</v>
      </c>
      <c r="E12" s="326" t="s">
        <v>597</v>
      </c>
      <c r="F12" s="11">
        <v>43313</v>
      </c>
      <c r="G12" s="11">
        <v>43315</v>
      </c>
      <c r="H12" s="15">
        <f t="shared" si="0"/>
        <v>2</v>
      </c>
      <c r="I12" s="25"/>
      <c r="J12" s="25">
        <v>-37280</v>
      </c>
      <c r="K12" s="61">
        <f t="shared" si="1"/>
        <v>5691040</v>
      </c>
      <c r="L12" s="58">
        <v>1339466</v>
      </c>
      <c r="M12" s="62"/>
    </row>
    <row r="13" s="3" customFormat="1" ht="25.5" outlineLevel="1" spans="1:13">
      <c r="A13" s="11" t="s">
        <v>897</v>
      </c>
      <c r="B13" s="57" t="s">
        <v>898</v>
      </c>
      <c r="C13" s="333" t="s">
        <v>899</v>
      </c>
      <c r="D13" s="55"/>
      <c r="E13" s="55"/>
      <c r="F13" s="55"/>
      <c r="G13" s="56"/>
      <c r="H13" s="16">
        <f t="shared" si="0"/>
        <v>0</v>
      </c>
      <c r="I13" s="25">
        <v>9320</v>
      </c>
      <c r="J13" s="25"/>
      <c r="K13" s="61">
        <f>+K123+I13+J13</f>
        <v>-383580</v>
      </c>
      <c r="L13" s="26"/>
      <c r="M13" s="26"/>
    </row>
    <row r="14" ht="13.5" spans="1:13">
      <c r="A14" s="11" t="s">
        <v>864</v>
      </c>
      <c r="B14" s="12">
        <v>1340201</v>
      </c>
      <c r="C14" s="327" t="s">
        <v>900</v>
      </c>
      <c r="D14" s="326" t="s">
        <v>865</v>
      </c>
      <c r="E14" s="326" t="s">
        <v>591</v>
      </c>
      <c r="F14" s="11">
        <v>43313</v>
      </c>
      <c r="G14" s="11">
        <v>43317</v>
      </c>
      <c r="H14" s="15">
        <f t="shared" ref="H14:H69" si="2">+G14-F14</f>
        <v>4</v>
      </c>
      <c r="I14" s="25"/>
      <c r="J14" s="25">
        <v>-82800</v>
      </c>
      <c r="K14" s="61">
        <f>+K12+I14+J14</f>
        <v>5608240</v>
      </c>
      <c r="L14" s="62"/>
      <c r="M14" s="62"/>
    </row>
    <row r="15" spans="1:13">
      <c r="A15" s="11" t="s">
        <v>867</v>
      </c>
      <c r="B15" s="24">
        <v>1341307</v>
      </c>
      <c r="C15" s="327" t="s">
        <v>901</v>
      </c>
      <c r="D15" s="326" t="s">
        <v>868</v>
      </c>
      <c r="E15" s="326" t="s">
        <v>597</v>
      </c>
      <c r="F15" s="11">
        <v>43313</v>
      </c>
      <c r="G15" s="11">
        <v>43314</v>
      </c>
      <c r="H15" s="15">
        <f t="shared" si="2"/>
        <v>1</v>
      </c>
      <c r="I15" s="25"/>
      <c r="J15" s="25">
        <v>-17475</v>
      </c>
      <c r="K15" s="61">
        <f t="shared" ref="K14:K70" si="3">+K14+I15+J15</f>
        <v>5590765</v>
      </c>
      <c r="L15" s="28">
        <v>1340794</v>
      </c>
      <c r="M15" s="62"/>
    </row>
    <row r="16" ht="13.5" spans="1:13">
      <c r="A16" s="11" t="s">
        <v>875</v>
      </c>
      <c r="B16" s="12">
        <v>1342211</v>
      </c>
      <c r="C16" s="327" t="s">
        <v>902</v>
      </c>
      <c r="D16" s="326" t="s">
        <v>903</v>
      </c>
      <c r="E16" s="326" t="s">
        <v>595</v>
      </c>
      <c r="F16" s="11">
        <v>43313</v>
      </c>
      <c r="G16" s="11">
        <v>43315</v>
      </c>
      <c r="H16" s="15">
        <f t="shared" si="2"/>
        <v>2</v>
      </c>
      <c r="I16" s="25"/>
      <c r="J16" s="25">
        <v>-36900</v>
      </c>
      <c r="K16" s="61">
        <f t="shared" si="3"/>
        <v>5553865</v>
      </c>
      <c r="L16" s="62"/>
      <c r="M16" s="62"/>
    </row>
    <row r="17" ht="13.5" spans="1:13">
      <c r="A17" s="11" t="s">
        <v>875</v>
      </c>
      <c r="B17" s="12">
        <v>1342074</v>
      </c>
      <c r="C17" s="327" t="s">
        <v>904</v>
      </c>
      <c r="D17" s="326" t="s">
        <v>905</v>
      </c>
      <c r="E17" s="326" t="s">
        <v>595</v>
      </c>
      <c r="F17" s="11">
        <v>43313</v>
      </c>
      <c r="G17" s="11">
        <v>43315</v>
      </c>
      <c r="H17" s="15">
        <f t="shared" si="2"/>
        <v>2</v>
      </c>
      <c r="I17" s="25"/>
      <c r="J17" s="25">
        <v>-36900</v>
      </c>
      <c r="K17" s="61">
        <f t="shared" si="3"/>
        <v>5516965</v>
      </c>
      <c r="L17" s="62"/>
      <c r="M17" s="62"/>
    </row>
    <row r="18" spans="1:13">
      <c r="A18" s="11" t="s">
        <v>875</v>
      </c>
      <c r="B18" s="24">
        <v>1344508</v>
      </c>
      <c r="C18" s="327" t="s">
        <v>906</v>
      </c>
      <c r="D18" s="326" t="s">
        <v>877</v>
      </c>
      <c r="E18" s="326" t="s">
        <v>597</v>
      </c>
      <c r="F18" s="11">
        <v>43313</v>
      </c>
      <c r="G18" s="11">
        <v>43314</v>
      </c>
      <c r="H18" s="15">
        <f t="shared" si="2"/>
        <v>1</v>
      </c>
      <c r="I18" s="25"/>
      <c r="J18" s="25">
        <v>-20250</v>
      </c>
      <c r="K18" s="61">
        <f t="shared" si="3"/>
        <v>5496715</v>
      </c>
      <c r="L18" s="24">
        <v>1341959</v>
      </c>
      <c r="M18" s="62"/>
    </row>
    <row r="19" ht="13.5" spans="1:13">
      <c r="A19" s="11" t="s">
        <v>879</v>
      </c>
      <c r="B19" s="12">
        <v>1342521</v>
      </c>
      <c r="C19" s="327" t="s">
        <v>907</v>
      </c>
      <c r="D19" s="326" t="s">
        <v>908</v>
      </c>
      <c r="E19" s="326" t="s">
        <v>595</v>
      </c>
      <c r="F19" s="11">
        <v>43313</v>
      </c>
      <c r="G19" s="11">
        <v>43315</v>
      </c>
      <c r="H19" s="15">
        <f t="shared" si="2"/>
        <v>2</v>
      </c>
      <c r="I19" s="25"/>
      <c r="J19" s="25">
        <v>-36900</v>
      </c>
      <c r="K19" s="61">
        <f t="shared" si="3"/>
        <v>5459815</v>
      </c>
      <c r="L19" s="62"/>
      <c r="M19" s="62"/>
    </row>
    <row r="20" spans="1:13">
      <c r="A20" s="11" t="s">
        <v>882</v>
      </c>
      <c r="B20" s="58">
        <v>1345195</v>
      </c>
      <c r="C20" s="327" t="s">
        <v>909</v>
      </c>
      <c r="D20" s="326" t="s">
        <v>883</v>
      </c>
      <c r="E20" s="326" t="s">
        <v>591</v>
      </c>
      <c r="F20" s="11">
        <v>43313</v>
      </c>
      <c r="G20" s="11">
        <v>43317</v>
      </c>
      <c r="H20" s="15">
        <f t="shared" si="2"/>
        <v>4</v>
      </c>
      <c r="I20" s="25"/>
      <c r="J20" s="25">
        <v>-110400</v>
      </c>
      <c r="K20" s="61">
        <f t="shared" si="3"/>
        <v>5349415</v>
      </c>
      <c r="L20" s="28">
        <v>1327024</v>
      </c>
      <c r="M20" s="62"/>
    </row>
    <row r="21" ht="13.5" spans="1:13">
      <c r="A21" s="11" t="s">
        <v>910</v>
      </c>
      <c r="B21" s="12">
        <v>1345165</v>
      </c>
      <c r="C21" s="327" t="s">
        <v>911</v>
      </c>
      <c r="D21" s="326" t="s">
        <v>912</v>
      </c>
      <c r="E21" s="326" t="s">
        <v>595</v>
      </c>
      <c r="F21" s="11">
        <v>43313</v>
      </c>
      <c r="G21" s="11">
        <v>43315</v>
      </c>
      <c r="H21" s="15">
        <f t="shared" si="2"/>
        <v>2</v>
      </c>
      <c r="I21" s="25"/>
      <c r="J21" s="25">
        <v>-36900</v>
      </c>
      <c r="K21" s="61">
        <f t="shared" si="3"/>
        <v>5312515</v>
      </c>
      <c r="L21" s="62"/>
      <c r="M21" s="62"/>
    </row>
    <row r="22" ht="13.5" spans="1:13">
      <c r="A22" s="11" t="s">
        <v>913</v>
      </c>
      <c r="B22" s="12">
        <v>1345703</v>
      </c>
      <c r="C22" s="327" t="s">
        <v>914</v>
      </c>
      <c r="D22" s="326" t="s">
        <v>915</v>
      </c>
      <c r="E22" s="326" t="s">
        <v>595</v>
      </c>
      <c r="F22" s="11">
        <v>43314</v>
      </c>
      <c r="G22" s="11">
        <v>43316</v>
      </c>
      <c r="H22" s="15">
        <f t="shared" si="2"/>
        <v>2</v>
      </c>
      <c r="I22" s="25"/>
      <c r="J22" s="25">
        <v>-35000</v>
      </c>
      <c r="K22" s="61">
        <f t="shared" si="3"/>
        <v>5277515</v>
      </c>
      <c r="L22" s="62"/>
      <c r="M22" s="62"/>
    </row>
    <row r="23" ht="13.5" spans="1:13">
      <c r="A23" s="11" t="s">
        <v>875</v>
      </c>
      <c r="B23" s="12">
        <v>1342122</v>
      </c>
      <c r="C23" s="327" t="s">
        <v>916</v>
      </c>
      <c r="D23" s="326" t="s">
        <v>917</v>
      </c>
      <c r="E23" s="326" t="s">
        <v>593</v>
      </c>
      <c r="F23" s="11">
        <v>43314</v>
      </c>
      <c r="G23" s="11">
        <v>43316</v>
      </c>
      <c r="H23" s="15">
        <f t="shared" si="2"/>
        <v>2</v>
      </c>
      <c r="I23" s="25"/>
      <c r="J23" s="25">
        <v>-85360</v>
      </c>
      <c r="K23" s="61">
        <f t="shared" si="3"/>
        <v>5192155</v>
      </c>
      <c r="L23" s="62"/>
      <c r="M23" s="62"/>
    </row>
    <row r="24" ht="13.5" spans="1:13">
      <c r="A24" s="11" t="s">
        <v>818</v>
      </c>
      <c r="B24" s="12">
        <v>1329347</v>
      </c>
      <c r="C24" s="327" t="s">
        <v>918</v>
      </c>
      <c r="D24" s="326" t="s">
        <v>919</v>
      </c>
      <c r="E24" s="326" t="s">
        <v>597</v>
      </c>
      <c r="F24" s="11">
        <v>43314</v>
      </c>
      <c r="G24" s="11">
        <v>43319</v>
      </c>
      <c r="H24" s="15">
        <f t="shared" si="2"/>
        <v>5</v>
      </c>
      <c r="I24" s="25"/>
      <c r="J24" s="25">
        <v>-101250</v>
      </c>
      <c r="K24" s="61">
        <f t="shared" si="3"/>
        <v>5090905</v>
      </c>
      <c r="L24" s="62"/>
      <c r="M24" s="62"/>
    </row>
    <row r="25" ht="13.5" spans="1:13">
      <c r="A25" s="11" t="s">
        <v>734</v>
      </c>
      <c r="B25" s="12">
        <v>1305326</v>
      </c>
      <c r="C25" s="327" t="s">
        <v>920</v>
      </c>
      <c r="D25" s="326" t="s">
        <v>921</v>
      </c>
      <c r="E25" s="326" t="s">
        <v>597</v>
      </c>
      <c r="F25" s="11">
        <v>43314</v>
      </c>
      <c r="G25" s="11">
        <v>43317</v>
      </c>
      <c r="H25" s="15">
        <f t="shared" si="2"/>
        <v>3</v>
      </c>
      <c r="I25" s="25"/>
      <c r="J25" s="25">
        <v>-69900</v>
      </c>
      <c r="K25" s="61">
        <f t="shared" si="3"/>
        <v>5021005</v>
      </c>
      <c r="L25" s="62"/>
      <c r="M25" s="62"/>
    </row>
    <row r="26" ht="13.5" spans="1:13">
      <c r="A26" s="11" t="s">
        <v>867</v>
      </c>
      <c r="B26" s="12">
        <v>1340742</v>
      </c>
      <c r="C26" s="327" t="s">
        <v>922</v>
      </c>
      <c r="D26" s="326" t="s">
        <v>923</v>
      </c>
      <c r="E26" s="326" t="s">
        <v>597</v>
      </c>
      <c r="F26" s="11">
        <v>43314</v>
      </c>
      <c r="G26" s="11">
        <v>43316</v>
      </c>
      <c r="H26" s="15">
        <f t="shared" si="2"/>
        <v>2</v>
      </c>
      <c r="I26" s="25"/>
      <c r="J26" s="25">
        <v>-40500</v>
      </c>
      <c r="K26" s="61">
        <f t="shared" si="3"/>
        <v>4980505</v>
      </c>
      <c r="L26" s="62"/>
      <c r="M26" s="62"/>
    </row>
    <row r="27" ht="13.5" spans="1:13">
      <c r="A27" s="11" t="s">
        <v>913</v>
      </c>
      <c r="B27" s="12">
        <v>1345584</v>
      </c>
      <c r="C27" s="325" t="s">
        <v>924</v>
      </c>
      <c r="D27" s="325" t="s">
        <v>912</v>
      </c>
      <c r="E27" s="326" t="s">
        <v>595</v>
      </c>
      <c r="F27" s="11">
        <v>43315</v>
      </c>
      <c r="G27" s="11">
        <v>43316</v>
      </c>
      <c r="H27" s="16">
        <f t="shared" si="2"/>
        <v>1</v>
      </c>
      <c r="I27" s="25"/>
      <c r="J27" s="25">
        <v>-17500</v>
      </c>
      <c r="K27" s="61">
        <f t="shared" si="3"/>
        <v>4963005</v>
      </c>
      <c r="L27" s="62"/>
      <c r="M27" s="62"/>
    </row>
    <row r="28" spans="1:13">
      <c r="A28" s="11" t="s">
        <v>858</v>
      </c>
      <c r="B28" s="12">
        <v>1339482</v>
      </c>
      <c r="C28" s="12">
        <v>2373098</v>
      </c>
      <c r="D28" s="325" t="s">
        <v>895</v>
      </c>
      <c r="E28" s="326" t="s">
        <v>597</v>
      </c>
      <c r="F28" s="11">
        <v>43315</v>
      </c>
      <c r="G28" s="11">
        <v>43316</v>
      </c>
      <c r="H28" s="16">
        <f t="shared" si="2"/>
        <v>1</v>
      </c>
      <c r="I28" s="25"/>
      <c r="J28" s="25">
        <v>-20250</v>
      </c>
      <c r="K28" s="61">
        <f t="shared" si="3"/>
        <v>4942755</v>
      </c>
      <c r="L28" s="58">
        <v>1339466</v>
      </c>
      <c r="M28" s="62"/>
    </row>
    <row r="29" ht="13.5" spans="1:13">
      <c r="A29" s="11" t="s">
        <v>875</v>
      </c>
      <c r="B29" s="12">
        <v>1341757</v>
      </c>
      <c r="C29" s="325" t="s">
        <v>925</v>
      </c>
      <c r="D29" s="325" t="s">
        <v>926</v>
      </c>
      <c r="E29" s="326" t="s">
        <v>597</v>
      </c>
      <c r="F29" s="11">
        <v>43315</v>
      </c>
      <c r="G29" s="11">
        <v>43317</v>
      </c>
      <c r="H29" s="16">
        <f t="shared" si="2"/>
        <v>2</v>
      </c>
      <c r="I29" s="25"/>
      <c r="J29" s="25">
        <v>-40500</v>
      </c>
      <c r="K29" s="61">
        <f t="shared" si="3"/>
        <v>4902255</v>
      </c>
      <c r="L29" s="62"/>
      <c r="M29" s="62"/>
    </row>
    <row r="30" spans="1:13">
      <c r="A30" s="11" t="s">
        <v>858</v>
      </c>
      <c r="B30" s="12">
        <v>1339482</v>
      </c>
      <c r="C30" s="12">
        <v>2373097</v>
      </c>
      <c r="D30" s="325" t="s">
        <v>862</v>
      </c>
      <c r="E30" s="326" t="s">
        <v>597</v>
      </c>
      <c r="F30" s="11">
        <v>43315</v>
      </c>
      <c r="G30" s="11">
        <v>43316</v>
      </c>
      <c r="H30" s="16">
        <f t="shared" si="2"/>
        <v>1</v>
      </c>
      <c r="I30" s="25"/>
      <c r="J30" s="25">
        <v>-20250</v>
      </c>
      <c r="K30" s="61">
        <f t="shared" si="3"/>
        <v>4882005</v>
      </c>
      <c r="L30" s="58">
        <v>1339466</v>
      </c>
      <c r="M30" s="62"/>
    </row>
    <row r="31" ht="13.5" spans="1:13">
      <c r="A31" s="11" t="s">
        <v>910</v>
      </c>
      <c r="B31" s="12">
        <v>1345219</v>
      </c>
      <c r="C31" s="12">
        <v>2406857</v>
      </c>
      <c r="D31" s="325" t="s">
        <v>927</v>
      </c>
      <c r="E31" s="326" t="s">
        <v>595</v>
      </c>
      <c r="F31" s="11">
        <v>43315</v>
      </c>
      <c r="G31" s="11">
        <v>43318</v>
      </c>
      <c r="H31" s="16">
        <f t="shared" si="2"/>
        <v>3</v>
      </c>
      <c r="I31" s="25"/>
      <c r="J31" s="25">
        <v>-52500</v>
      </c>
      <c r="K31" s="61">
        <f t="shared" si="3"/>
        <v>4829505</v>
      </c>
      <c r="L31" s="62"/>
      <c r="M31" s="62"/>
    </row>
    <row r="32" ht="13.5" spans="1:13">
      <c r="A32" s="11" t="s">
        <v>818</v>
      </c>
      <c r="B32" s="12">
        <v>1338078</v>
      </c>
      <c r="C32" s="325" t="s">
        <v>928</v>
      </c>
      <c r="D32" s="325" t="s">
        <v>929</v>
      </c>
      <c r="E32" s="326" t="s">
        <v>777</v>
      </c>
      <c r="F32" s="11">
        <v>43316</v>
      </c>
      <c r="G32" s="11">
        <v>43319</v>
      </c>
      <c r="H32" s="16">
        <f t="shared" si="2"/>
        <v>3</v>
      </c>
      <c r="I32" s="25"/>
      <c r="J32" s="25">
        <v>-82350</v>
      </c>
      <c r="K32" s="61">
        <f t="shared" si="3"/>
        <v>4747155</v>
      </c>
      <c r="L32" s="62"/>
      <c r="M32" s="62"/>
    </row>
    <row r="33" ht="13.5" spans="1:13">
      <c r="A33" s="11" t="s">
        <v>734</v>
      </c>
      <c r="B33" s="12">
        <v>1308476</v>
      </c>
      <c r="C33" s="325" t="s">
        <v>930</v>
      </c>
      <c r="D33" s="325" t="s">
        <v>931</v>
      </c>
      <c r="E33" s="326" t="s">
        <v>595</v>
      </c>
      <c r="F33" s="11">
        <v>43316</v>
      </c>
      <c r="G33" s="11">
        <v>43318</v>
      </c>
      <c r="H33" s="16">
        <f t="shared" si="2"/>
        <v>2</v>
      </c>
      <c r="I33" s="25"/>
      <c r="J33" s="25">
        <v>-42200</v>
      </c>
      <c r="K33" s="61">
        <f t="shared" si="3"/>
        <v>4704955</v>
      </c>
      <c r="L33" s="62"/>
      <c r="M33" s="62"/>
    </row>
    <row r="34" ht="25.5" spans="1:13">
      <c r="A34" s="11" t="s">
        <v>734</v>
      </c>
      <c r="B34" s="12">
        <v>1308476</v>
      </c>
      <c r="C34" s="12">
        <v>2220346</v>
      </c>
      <c r="D34" s="325" t="s">
        <v>932</v>
      </c>
      <c r="E34" s="325" t="s">
        <v>595</v>
      </c>
      <c r="F34" s="11">
        <v>43316</v>
      </c>
      <c r="G34" s="11">
        <v>43318</v>
      </c>
      <c r="H34" s="16">
        <f t="shared" si="2"/>
        <v>2</v>
      </c>
      <c r="I34" s="25"/>
      <c r="J34" s="25">
        <v>-42200</v>
      </c>
      <c r="K34" s="61">
        <f t="shared" si="3"/>
        <v>4662755</v>
      </c>
      <c r="L34" s="62"/>
      <c r="M34" s="62"/>
    </row>
    <row r="35" ht="13.5" spans="1:13">
      <c r="A35" s="11" t="s">
        <v>854</v>
      </c>
      <c r="B35" s="12">
        <v>1338505</v>
      </c>
      <c r="C35" s="325" t="s">
        <v>933</v>
      </c>
      <c r="D35" s="325" t="s">
        <v>934</v>
      </c>
      <c r="E35" s="325" t="s">
        <v>595</v>
      </c>
      <c r="F35" s="11">
        <v>43316</v>
      </c>
      <c r="G35" s="11">
        <v>43320</v>
      </c>
      <c r="H35" s="16">
        <f t="shared" si="2"/>
        <v>4</v>
      </c>
      <c r="I35" s="25"/>
      <c r="J35" s="25">
        <v>-63300</v>
      </c>
      <c r="K35" s="61">
        <f t="shared" si="3"/>
        <v>4599455</v>
      </c>
      <c r="L35" s="62"/>
      <c r="M35" s="62"/>
    </row>
    <row r="36" ht="13.5" spans="1:13">
      <c r="A36" s="11" t="s">
        <v>913</v>
      </c>
      <c r="B36" s="12">
        <v>1345865</v>
      </c>
      <c r="C36" s="12">
        <v>2410351</v>
      </c>
      <c r="D36" s="325" t="s">
        <v>935</v>
      </c>
      <c r="E36" s="325" t="s">
        <v>595</v>
      </c>
      <c r="F36" s="11">
        <v>43316</v>
      </c>
      <c r="G36" s="11">
        <v>43318</v>
      </c>
      <c r="H36" s="16">
        <f t="shared" si="2"/>
        <v>2</v>
      </c>
      <c r="I36" s="25"/>
      <c r="J36" s="25">
        <v>-35000</v>
      </c>
      <c r="K36" s="61">
        <f t="shared" si="3"/>
        <v>4564455</v>
      </c>
      <c r="L36" s="62"/>
      <c r="M36" s="62"/>
    </row>
    <row r="37" ht="13.5" spans="1:13">
      <c r="A37" s="11" t="s">
        <v>936</v>
      </c>
      <c r="B37" s="12">
        <v>1346383</v>
      </c>
      <c r="C37" s="12">
        <v>2216598</v>
      </c>
      <c r="D37" s="325" t="s">
        <v>937</v>
      </c>
      <c r="E37" s="325" t="s">
        <v>595</v>
      </c>
      <c r="F37" s="11">
        <v>43317</v>
      </c>
      <c r="G37" s="11">
        <v>43319</v>
      </c>
      <c r="H37" s="16">
        <f t="shared" si="2"/>
        <v>2</v>
      </c>
      <c r="I37" s="25"/>
      <c r="J37" s="25">
        <v>-35950</v>
      </c>
      <c r="K37" s="61">
        <f t="shared" si="3"/>
        <v>4528505</v>
      </c>
      <c r="L37" s="62"/>
      <c r="M37" s="62"/>
    </row>
    <row r="38" ht="13.5" spans="1:13">
      <c r="A38" s="11" t="s">
        <v>875</v>
      </c>
      <c r="B38" s="12">
        <v>1341195</v>
      </c>
      <c r="C38" s="325" t="s">
        <v>938</v>
      </c>
      <c r="D38" s="325" t="s">
        <v>939</v>
      </c>
      <c r="E38" s="325" t="s">
        <v>593</v>
      </c>
      <c r="F38" s="11">
        <v>43317</v>
      </c>
      <c r="G38" s="11">
        <v>43323</v>
      </c>
      <c r="H38" s="16">
        <f t="shared" si="2"/>
        <v>6</v>
      </c>
      <c r="I38" s="25"/>
      <c r="J38" s="25">
        <v>-256080</v>
      </c>
      <c r="K38" s="61">
        <f t="shared" si="3"/>
        <v>4272425</v>
      </c>
      <c r="L38" s="62"/>
      <c r="M38" s="62"/>
    </row>
    <row r="39" ht="13.5" spans="1:13">
      <c r="A39" s="11" t="s">
        <v>864</v>
      </c>
      <c r="B39" s="12">
        <v>1340273</v>
      </c>
      <c r="C39" s="325" t="s">
        <v>940</v>
      </c>
      <c r="D39" s="325" t="s">
        <v>941</v>
      </c>
      <c r="E39" s="325" t="s">
        <v>595</v>
      </c>
      <c r="F39" s="11">
        <v>43317</v>
      </c>
      <c r="G39" s="11">
        <v>43319</v>
      </c>
      <c r="H39" s="16">
        <f t="shared" si="2"/>
        <v>2</v>
      </c>
      <c r="I39" s="25"/>
      <c r="J39" s="25">
        <v>-36900</v>
      </c>
      <c r="K39" s="61">
        <f t="shared" si="3"/>
        <v>4235525</v>
      </c>
      <c r="L39" s="62"/>
      <c r="M39" s="62"/>
    </row>
    <row r="40" ht="13.5" spans="1:13">
      <c r="A40" s="11" t="s">
        <v>818</v>
      </c>
      <c r="B40" s="12">
        <v>1328700</v>
      </c>
      <c r="C40" s="12">
        <v>2359343</v>
      </c>
      <c r="D40" s="325" t="s">
        <v>942</v>
      </c>
      <c r="E40" s="325" t="s">
        <v>595</v>
      </c>
      <c r="F40" s="11">
        <v>43317</v>
      </c>
      <c r="G40" s="11">
        <v>43319</v>
      </c>
      <c r="H40" s="16">
        <f t="shared" si="2"/>
        <v>2</v>
      </c>
      <c r="I40" s="25"/>
      <c r="J40" s="25">
        <v>-36900</v>
      </c>
      <c r="K40" s="61">
        <f t="shared" si="3"/>
        <v>4198625</v>
      </c>
      <c r="L40" s="62"/>
      <c r="M40" s="62"/>
    </row>
    <row r="41" ht="13.5" spans="1:13">
      <c r="A41" s="11" t="s">
        <v>943</v>
      </c>
      <c r="B41" s="12">
        <v>1343172</v>
      </c>
      <c r="C41" s="12">
        <v>2393845</v>
      </c>
      <c r="D41" s="325" t="s">
        <v>944</v>
      </c>
      <c r="E41" s="325" t="s">
        <v>591</v>
      </c>
      <c r="F41" s="11">
        <v>43317</v>
      </c>
      <c r="G41" s="11">
        <v>43321</v>
      </c>
      <c r="H41" s="16">
        <f t="shared" si="2"/>
        <v>4</v>
      </c>
      <c r="I41" s="25"/>
      <c r="J41" s="25">
        <v>-82800</v>
      </c>
      <c r="K41" s="61">
        <f t="shared" si="3"/>
        <v>4115825</v>
      </c>
      <c r="L41" s="62"/>
      <c r="M41" s="62"/>
    </row>
    <row r="42" ht="13.5" spans="1:13">
      <c r="A42" s="11" t="s">
        <v>936</v>
      </c>
      <c r="B42" s="12">
        <v>1346078</v>
      </c>
      <c r="C42" s="12">
        <v>2292595</v>
      </c>
      <c r="D42" s="325" t="s">
        <v>945</v>
      </c>
      <c r="E42" s="325" t="s">
        <v>595</v>
      </c>
      <c r="F42" s="11">
        <v>43317</v>
      </c>
      <c r="G42" s="11">
        <v>43318</v>
      </c>
      <c r="H42" s="16">
        <f t="shared" si="2"/>
        <v>1</v>
      </c>
      <c r="I42" s="25"/>
      <c r="J42" s="25">
        <v>-17500</v>
      </c>
      <c r="K42" s="61">
        <f t="shared" si="3"/>
        <v>4098325</v>
      </c>
      <c r="L42" s="62"/>
      <c r="M42" s="62"/>
    </row>
    <row r="43" ht="13.5" spans="1:13">
      <c r="A43" s="11" t="s">
        <v>936</v>
      </c>
      <c r="B43" s="12">
        <v>1346078</v>
      </c>
      <c r="C43" s="12">
        <v>2413095</v>
      </c>
      <c r="D43" s="325" t="s">
        <v>946</v>
      </c>
      <c r="E43" s="325" t="s">
        <v>595</v>
      </c>
      <c r="F43" s="11">
        <v>43317</v>
      </c>
      <c r="G43" s="11">
        <v>43318</v>
      </c>
      <c r="H43" s="16">
        <f t="shared" si="2"/>
        <v>1</v>
      </c>
      <c r="I43" s="25"/>
      <c r="J43" s="25">
        <v>-17500</v>
      </c>
      <c r="K43" s="61">
        <f t="shared" si="3"/>
        <v>4080825</v>
      </c>
      <c r="L43" s="62"/>
      <c r="M43" s="62"/>
    </row>
    <row r="44" ht="13.5" spans="1:13">
      <c r="A44" s="11" t="s">
        <v>947</v>
      </c>
      <c r="B44" s="12">
        <v>1335079</v>
      </c>
      <c r="C44" s="12">
        <v>2346843</v>
      </c>
      <c r="D44" s="325" t="s">
        <v>948</v>
      </c>
      <c r="E44" s="325" t="s">
        <v>595</v>
      </c>
      <c r="F44" s="11">
        <v>43317</v>
      </c>
      <c r="G44" s="11">
        <v>43321</v>
      </c>
      <c r="H44" s="16">
        <f t="shared" si="2"/>
        <v>4</v>
      </c>
      <c r="I44" s="25"/>
      <c r="J44" s="25">
        <v>-73800</v>
      </c>
      <c r="K44" s="61">
        <f t="shared" si="3"/>
        <v>4007025</v>
      </c>
      <c r="L44" s="62"/>
      <c r="M44" s="62"/>
    </row>
    <row r="45" ht="13.5" spans="1:13">
      <c r="A45" s="11" t="s">
        <v>947</v>
      </c>
      <c r="B45" s="12">
        <v>1330747</v>
      </c>
      <c r="C45" s="12">
        <v>2325598</v>
      </c>
      <c r="D45" s="325" t="s">
        <v>949</v>
      </c>
      <c r="E45" s="325" t="s">
        <v>597</v>
      </c>
      <c r="F45" s="11">
        <v>43317</v>
      </c>
      <c r="G45" s="11">
        <v>43318</v>
      </c>
      <c r="H45" s="16">
        <f t="shared" si="2"/>
        <v>1</v>
      </c>
      <c r="I45" s="25"/>
      <c r="J45" s="25">
        <v>-29600</v>
      </c>
      <c r="K45" s="61">
        <f t="shared" si="3"/>
        <v>3977425</v>
      </c>
      <c r="L45" s="62"/>
      <c r="M45" s="62"/>
    </row>
    <row r="46" ht="13.5" spans="1:13">
      <c r="A46" s="11" t="s">
        <v>936</v>
      </c>
      <c r="B46" s="12">
        <v>1346503</v>
      </c>
      <c r="C46" s="12">
        <v>2414345</v>
      </c>
      <c r="D46" s="325" t="s">
        <v>950</v>
      </c>
      <c r="E46" s="325" t="s">
        <v>595</v>
      </c>
      <c r="F46" s="11">
        <v>43318</v>
      </c>
      <c r="G46" s="11">
        <v>43320</v>
      </c>
      <c r="H46" s="16">
        <f t="shared" si="2"/>
        <v>2</v>
      </c>
      <c r="I46" s="25"/>
      <c r="J46" s="25">
        <v>-36900</v>
      </c>
      <c r="K46" s="61">
        <f t="shared" si="3"/>
        <v>3940525</v>
      </c>
      <c r="L46" s="62"/>
      <c r="M46" s="62"/>
    </row>
    <row r="47" ht="13.5" spans="1:13">
      <c r="A47" s="11" t="s">
        <v>858</v>
      </c>
      <c r="B47" s="12">
        <v>1338964</v>
      </c>
      <c r="C47" s="12">
        <v>2370852</v>
      </c>
      <c r="D47" s="325" t="s">
        <v>951</v>
      </c>
      <c r="E47" s="325" t="s">
        <v>595</v>
      </c>
      <c r="F47" s="11">
        <v>43318</v>
      </c>
      <c r="G47" s="11">
        <v>43320</v>
      </c>
      <c r="H47" s="16">
        <f t="shared" si="2"/>
        <v>2</v>
      </c>
      <c r="I47" s="25"/>
      <c r="J47" s="25">
        <v>-36900</v>
      </c>
      <c r="K47" s="61">
        <f t="shared" si="3"/>
        <v>3903625</v>
      </c>
      <c r="L47" s="62"/>
      <c r="M47" s="62"/>
    </row>
    <row r="48" ht="13.5" spans="1:13">
      <c r="A48" s="11" t="s">
        <v>947</v>
      </c>
      <c r="B48" s="12">
        <v>1347084</v>
      </c>
      <c r="C48" s="12">
        <v>2421343</v>
      </c>
      <c r="D48" s="325" t="s">
        <v>952</v>
      </c>
      <c r="E48" s="325" t="s">
        <v>595</v>
      </c>
      <c r="F48" s="11">
        <v>43318</v>
      </c>
      <c r="G48" s="11">
        <v>43320</v>
      </c>
      <c r="H48" s="16">
        <f t="shared" si="2"/>
        <v>2</v>
      </c>
      <c r="I48" s="25"/>
      <c r="J48" s="25">
        <v>-36900</v>
      </c>
      <c r="K48" s="61">
        <f t="shared" si="3"/>
        <v>3866725</v>
      </c>
      <c r="L48" s="62"/>
      <c r="M48" s="62"/>
    </row>
    <row r="49" ht="13.5" spans="1:13">
      <c r="A49" s="11" t="s">
        <v>947</v>
      </c>
      <c r="B49" s="12">
        <v>1346925</v>
      </c>
      <c r="C49" s="12">
        <v>2418594</v>
      </c>
      <c r="D49" s="325" t="s">
        <v>953</v>
      </c>
      <c r="E49" s="325" t="s">
        <v>609</v>
      </c>
      <c r="F49" s="11">
        <v>43319</v>
      </c>
      <c r="G49" s="11">
        <v>43321</v>
      </c>
      <c r="H49" s="16">
        <f t="shared" si="2"/>
        <v>2</v>
      </c>
      <c r="I49" s="25"/>
      <c r="J49" s="25">
        <v>-45900</v>
      </c>
      <c r="K49" s="61">
        <f t="shared" si="3"/>
        <v>3820825</v>
      </c>
      <c r="L49" s="62"/>
      <c r="M49" s="62"/>
    </row>
    <row r="50" ht="13.5" spans="1:13">
      <c r="A50" s="11" t="s">
        <v>910</v>
      </c>
      <c r="B50" s="12">
        <v>1344712</v>
      </c>
      <c r="C50" s="12">
        <v>2406855</v>
      </c>
      <c r="D50" s="325" t="s">
        <v>954</v>
      </c>
      <c r="E50" s="325" t="s">
        <v>595</v>
      </c>
      <c r="F50" s="11">
        <v>43319</v>
      </c>
      <c r="G50" s="11">
        <v>43322</v>
      </c>
      <c r="H50" s="16">
        <f t="shared" si="2"/>
        <v>3</v>
      </c>
      <c r="I50" s="25"/>
      <c r="J50" s="25">
        <v>-55350</v>
      </c>
      <c r="K50" s="61">
        <f t="shared" si="3"/>
        <v>3765475</v>
      </c>
      <c r="L50" s="62"/>
      <c r="M50" s="62"/>
    </row>
    <row r="51" ht="13.5" spans="1:13">
      <c r="A51" s="11" t="s">
        <v>818</v>
      </c>
      <c r="B51" s="12">
        <v>1335888</v>
      </c>
      <c r="C51" s="12">
        <v>2352597</v>
      </c>
      <c r="D51" s="325" t="s">
        <v>955</v>
      </c>
      <c r="E51" s="325" t="s">
        <v>595</v>
      </c>
      <c r="F51" s="11">
        <v>43319</v>
      </c>
      <c r="G51" s="11">
        <v>43322</v>
      </c>
      <c r="H51" s="16">
        <f t="shared" si="2"/>
        <v>3</v>
      </c>
      <c r="I51" s="25"/>
      <c r="J51" s="25">
        <v>-55350</v>
      </c>
      <c r="K51" s="61">
        <f t="shared" si="3"/>
        <v>3710125</v>
      </c>
      <c r="L51" s="62"/>
      <c r="M51" s="62"/>
    </row>
    <row r="52" ht="13.5" spans="1:13">
      <c r="A52" s="11" t="s">
        <v>734</v>
      </c>
      <c r="B52" s="59">
        <v>1315822</v>
      </c>
      <c r="C52" s="12">
        <v>2216607</v>
      </c>
      <c r="D52" s="325" t="s">
        <v>956</v>
      </c>
      <c r="E52" s="325" t="s">
        <v>777</v>
      </c>
      <c r="F52" s="11">
        <v>43319</v>
      </c>
      <c r="G52" s="11">
        <v>43327</v>
      </c>
      <c r="H52" s="16">
        <f t="shared" si="2"/>
        <v>8</v>
      </c>
      <c r="I52" s="25"/>
      <c r="J52" s="25">
        <v>-234400</v>
      </c>
      <c r="K52" s="61">
        <f t="shared" si="3"/>
        <v>3475725</v>
      </c>
      <c r="L52" s="62"/>
      <c r="M52" s="62"/>
    </row>
    <row r="53" ht="13.5" spans="1:13">
      <c r="A53" s="11" t="s">
        <v>734</v>
      </c>
      <c r="B53" s="59">
        <v>1315822</v>
      </c>
      <c r="C53" s="12">
        <v>2246846</v>
      </c>
      <c r="D53" s="325" t="s">
        <v>957</v>
      </c>
      <c r="E53" s="325" t="s">
        <v>777</v>
      </c>
      <c r="F53" s="11">
        <v>43319</v>
      </c>
      <c r="G53" s="11">
        <v>43327</v>
      </c>
      <c r="H53" s="16">
        <f t="shared" si="2"/>
        <v>8</v>
      </c>
      <c r="I53" s="25"/>
      <c r="J53" s="25">
        <v>-234400</v>
      </c>
      <c r="K53" s="61">
        <f t="shared" si="3"/>
        <v>3241325</v>
      </c>
      <c r="L53" s="62"/>
      <c r="M53" s="62"/>
    </row>
    <row r="54" ht="13.5" spans="1:13">
      <c r="A54" s="11" t="s">
        <v>854</v>
      </c>
      <c r="B54" s="59">
        <v>1338576</v>
      </c>
      <c r="C54" s="12">
        <v>2367593</v>
      </c>
      <c r="D54" s="325" t="s">
        <v>958</v>
      </c>
      <c r="E54" s="325" t="s">
        <v>595</v>
      </c>
      <c r="F54" s="11">
        <v>43319</v>
      </c>
      <c r="G54" s="11">
        <v>43323</v>
      </c>
      <c r="H54" s="16">
        <f t="shared" si="2"/>
        <v>4</v>
      </c>
      <c r="I54" s="25"/>
      <c r="J54" s="25">
        <v>-63300</v>
      </c>
      <c r="K54" s="61">
        <f t="shared" si="3"/>
        <v>3178025</v>
      </c>
      <c r="L54" s="62"/>
      <c r="M54" s="62"/>
    </row>
    <row r="55" ht="13.5" spans="1:13">
      <c r="A55" s="11" t="s">
        <v>854</v>
      </c>
      <c r="B55" s="59">
        <v>1338612</v>
      </c>
      <c r="C55" s="12">
        <v>2368593</v>
      </c>
      <c r="D55" s="325" t="s">
        <v>959</v>
      </c>
      <c r="E55" s="325" t="s">
        <v>597</v>
      </c>
      <c r="F55" s="11">
        <v>43319</v>
      </c>
      <c r="G55" s="11">
        <v>43322</v>
      </c>
      <c r="H55" s="16">
        <f t="shared" si="2"/>
        <v>3</v>
      </c>
      <c r="I55" s="25"/>
      <c r="J55" s="25">
        <v>-60750</v>
      </c>
      <c r="K55" s="61">
        <f t="shared" si="3"/>
        <v>3117275</v>
      </c>
      <c r="L55" s="62"/>
      <c r="M55" s="62"/>
    </row>
    <row r="56" ht="13.5" spans="1:13">
      <c r="A56" s="11" t="s">
        <v>913</v>
      </c>
      <c r="B56" s="12">
        <v>1345878</v>
      </c>
      <c r="C56" s="12">
        <v>2410349</v>
      </c>
      <c r="D56" s="326" t="s">
        <v>960</v>
      </c>
      <c r="E56" s="325" t="s">
        <v>609</v>
      </c>
      <c r="F56" s="11">
        <v>43320</v>
      </c>
      <c r="G56" s="11">
        <v>43322</v>
      </c>
      <c r="H56" s="16">
        <f t="shared" si="2"/>
        <v>2</v>
      </c>
      <c r="I56" s="25"/>
      <c r="J56" s="25">
        <v>-45900</v>
      </c>
      <c r="K56" s="61">
        <f t="shared" si="3"/>
        <v>3071375</v>
      </c>
      <c r="L56" s="62"/>
      <c r="M56" s="62"/>
    </row>
    <row r="57" ht="13.5" spans="1:13">
      <c r="A57" s="11" t="s">
        <v>913</v>
      </c>
      <c r="B57" s="12">
        <v>1345876</v>
      </c>
      <c r="C57" s="12">
        <v>2410350</v>
      </c>
      <c r="D57" s="326" t="s">
        <v>961</v>
      </c>
      <c r="E57" s="325" t="s">
        <v>597</v>
      </c>
      <c r="F57" s="11">
        <v>43320</v>
      </c>
      <c r="G57" s="11">
        <v>43322</v>
      </c>
      <c r="H57" s="16">
        <f t="shared" si="2"/>
        <v>2</v>
      </c>
      <c r="I57" s="25"/>
      <c r="J57" s="25">
        <v>-40500</v>
      </c>
      <c r="K57" s="61">
        <f t="shared" si="3"/>
        <v>3030875</v>
      </c>
      <c r="L57" s="62"/>
      <c r="M57" s="62"/>
    </row>
    <row r="58" ht="13.5" spans="1:13">
      <c r="A58" s="11" t="s">
        <v>818</v>
      </c>
      <c r="B58" s="12">
        <v>1336116</v>
      </c>
      <c r="C58" s="12">
        <v>2354605</v>
      </c>
      <c r="D58" s="326" t="s">
        <v>962</v>
      </c>
      <c r="E58" s="325" t="s">
        <v>595</v>
      </c>
      <c r="F58" s="11">
        <v>43320</v>
      </c>
      <c r="G58" s="11">
        <v>43322</v>
      </c>
      <c r="H58" s="16">
        <f t="shared" si="2"/>
        <v>2</v>
      </c>
      <c r="I58" s="25"/>
      <c r="J58" s="25">
        <v>-36900</v>
      </c>
      <c r="K58" s="61">
        <f t="shared" si="3"/>
        <v>2993975</v>
      </c>
      <c r="L58" s="62"/>
      <c r="M58" s="62"/>
    </row>
    <row r="59" ht="13.5" spans="1:13">
      <c r="A59" s="11" t="s">
        <v>734</v>
      </c>
      <c r="B59" s="12">
        <v>1311862</v>
      </c>
      <c r="C59" s="12">
        <v>2231605</v>
      </c>
      <c r="D59" s="326" t="s">
        <v>963</v>
      </c>
      <c r="E59" s="325" t="s">
        <v>591</v>
      </c>
      <c r="F59" s="11">
        <v>43320</v>
      </c>
      <c r="G59" s="11">
        <v>43322</v>
      </c>
      <c r="H59" s="16">
        <f t="shared" si="2"/>
        <v>2</v>
      </c>
      <c r="I59" s="25"/>
      <c r="J59" s="25">
        <v>-55200</v>
      </c>
      <c r="K59" s="61">
        <f t="shared" si="3"/>
        <v>2938775</v>
      </c>
      <c r="L59" s="62"/>
      <c r="M59" s="62"/>
    </row>
    <row r="60" ht="13.5" spans="1:13">
      <c r="A60" s="11" t="s">
        <v>964</v>
      </c>
      <c r="B60" s="12">
        <v>1341295</v>
      </c>
      <c r="C60" s="12">
        <v>2382360</v>
      </c>
      <c r="D60" s="326" t="s">
        <v>965</v>
      </c>
      <c r="E60" s="325" t="s">
        <v>597</v>
      </c>
      <c r="F60" s="11">
        <v>43320</v>
      </c>
      <c r="G60" s="11">
        <v>43324</v>
      </c>
      <c r="H60" s="16">
        <f t="shared" si="2"/>
        <v>4</v>
      </c>
      <c r="I60" s="25"/>
      <c r="J60" s="25">
        <v>-69900</v>
      </c>
      <c r="K60" s="61">
        <f t="shared" si="3"/>
        <v>2868875</v>
      </c>
      <c r="L60" s="62"/>
      <c r="M60" s="62"/>
    </row>
    <row r="61" ht="13.5" spans="1:13">
      <c r="A61" s="11" t="s">
        <v>910</v>
      </c>
      <c r="B61" s="12">
        <v>1344556</v>
      </c>
      <c r="C61" s="12">
        <v>2216605</v>
      </c>
      <c r="D61" s="326" t="s">
        <v>966</v>
      </c>
      <c r="E61" s="325" t="s">
        <v>609</v>
      </c>
      <c r="F61" s="11">
        <v>43321</v>
      </c>
      <c r="G61" s="11">
        <v>43324</v>
      </c>
      <c r="H61" s="16">
        <f t="shared" si="2"/>
        <v>3</v>
      </c>
      <c r="I61" s="25"/>
      <c r="J61" s="25">
        <v>-68850</v>
      </c>
      <c r="K61" s="61">
        <f t="shared" si="3"/>
        <v>2800025</v>
      </c>
      <c r="L61" s="62"/>
      <c r="M61" s="62"/>
    </row>
    <row r="62" ht="13.5" spans="1:13">
      <c r="A62" s="11" t="s">
        <v>943</v>
      </c>
      <c r="B62" s="12">
        <v>1343171</v>
      </c>
      <c r="C62" s="12">
        <v>2393847</v>
      </c>
      <c r="D62" s="326" t="s">
        <v>944</v>
      </c>
      <c r="E62" s="325" t="s">
        <v>591</v>
      </c>
      <c r="F62" s="11">
        <v>43321</v>
      </c>
      <c r="G62" s="11">
        <v>43322</v>
      </c>
      <c r="H62" s="16">
        <f t="shared" si="2"/>
        <v>1</v>
      </c>
      <c r="I62" s="25"/>
      <c r="J62" s="25">
        <v>-20700</v>
      </c>
      <c r="K62" s="61">
        <f t="shared" si="3"/>
        <v>2779325</v>
      </c>
      <c r="L62" s="62"/>
      <c r="M62" s="62"/>
    </row>
    <row r="63" ht="13.5" spans="1:13">
      <c r="A63" s="11" t="s">
        <v>882</v>
      </c>
      <c r="B63" s="12">
        <v>1344250</v>
      </c>
      <c r="C63" s="325" t="s">
        <v>967</v>
      </c>
      <c r="D63" s="326" t="s">
        <v>968</v>
      </c>
      <c r="E63" s="325" t="s">
        <v>595</v>
      </c>
      <c r="F63" s="11">
        <v>43321</v>
      </c>
      <c r="G63" s="11">
        <v>43323</v>
      </c>
      <c r="H63" s="16">
        <f t="shared" si="2"/>
        <v>2</v>
      </c>
      <c r="I63" s="25"/>
      <c r="J63" s="25">
        <v>-37650</v>
      </c>
      <c r="K63" s="61">
        <f t="shared" si="3"/>
        <v>2741675</v>
      </c>
      <c r="L63" s="62"/>
      <c r="M63" s="62"/>
    </row>
    <row r="64" ht="13.5" spans="1:13">
      <c r="A64" s="11" t="s">
        <v>913</v>
      </c>
      <c r="B64" s="12">
        <v>1345720</v>
      </c>
      <c r="C64" s="325" t="s">
        <v>969</v>
      </c>
      <c r="D64" s="326" t="s">
        <v>970</v>
      </c>
      <c r="E64" s="325" t="s">
        <v>597</v>
      </c>
      <c r="F64" s="11">
        <v>43321</v>
      </c>
      <c r="G64" s="11">
        <v>43323</v>
      </c>
      <c r="H64" s="16">
        <f t="shared" si="2"/>
        <v>2</v>
      </c>
      <c r="I64" s="25"/>
      <c r="J64" s="25">
        <v>-40500</v>
      </c>
      <c r="K64" s="61">
        <f t="shared" si="3"/>
        <v>2701175</v>
      </c>
      <c r="L64" s="62"/>
      <c r="M64" s="62"/>
    </row>
    <row r="65" ht="13.5" spans="1:13">
      <c r="A65" s="11" t="s">
        <v>882</v>
      </c>
      <c r="B65" s="12">
        <v>1343828</v>
      </c>
      <c r="C65" s="12">
        <v>2399101</v>
      </c>
      <c r="D65" s="326" t="s">
        <v>971</v>
      </c>
      <c r="E65" s="325" t="s">
        <v>591</v>
      </c>
      <c r="F65" s="11">
        <v>43322</v>
      </c>
      <c r="G65" s="11">
        <v>43325</v>
      </c>
      <c r="H65" s="16">
        <f t="shared" si="2"/>
        <v>3</v>
      </c>
      <c r="I65" s="25"/>
      <c r="J65" s="25">
        <v>-74250</v>
      </c>
      <c r="K65" s="61">
        <f t="shared" si="3"/>
        <v>2626925</v>
      </c>
      <c r="L65" s="62"/>
      <c r="M65" s="62"/>
    </row>
    <row r="66" ht="13.5" spans="1:13">
      <c r="A66" s="11" t="s">
        <v>858</v>
      </c>
      <c r="B66" s="12">
        <v>1339304</v>
      </c>
      <c r="C66" s="12">
        <v>2371851</v>
      </c>
      <c r="D66" s="326" t="s">
        <v>972</v>
      </c>
      <c r="E66" s="325" t="s">
        <v>595</v>
      </c>
      <c r="F66" s="11">
        <v>43322</v>
      </c>
      <c r="G66" s="11">
        <v>43323</v>
      </c>
      <c r="H66" s="16">
        <f t="shared" si="2"/>
        <v>1</v>
      </c>
      <c r="I66" s="25"/>
      <c r="J66" s="25">
        <v>-18450</v>
      </c>
      <c r="K66" s="61">
        <f t="shared" si="3"/>
        <v>2608475</v>
      </c>
      <c r="L66" s="62"/>
      <c r="M66" s="62"/>
    </row>
    <row r="67" ht="13.5" spans="1:13">
      <c r="A67" s="11" t="s">
        <v>858</v>
      </c>
      <c r="B67" s="12">
        <v>1338946</v>
      </c>
      <c r="C67" s="325" t="s">
        <v>973</v>
      </c>
      <c r="D67" s="326" t="s">
        <v>974</v>
      </c>
      <c r="E67" s="325" t="s">
        <v>591</v>
      </c>
      <c r="F67" s="11">
        <v>43322</v>
      </c>
      <c r="G67" s="11">
        <v>43325</v>
      </c>
      <c r="H67" s="16">
        <f t="shared" si="2"/>
        <v>3</v>
      </c>
      <c r="I67" s="25"/>
      <c r="J67" s="25">
        <v>-74250</v>
      </c>
      <c r="K67" s="61">
        <f t="shared" si="3"/>
        <v>2534225</v>
      </c>
      <c r="L67" s="62"/>
      <c r="M67" s="62"/>
    </row>
    <row r="68" ht="13.5" spans="1:13">
      <c r="A68" s="11" t="s">
        <v>858</v>
      </c>
      <c r="B68" s="12">
        <v>1338946</v>
      </c>
      <c r="C68" s="325" t="s">
        <v>975</v>
      </c>
      <c r="D68" s="326" t="s">
        <v>976</v>
      </c>
      <c r="E68" s="325" t="s">
        <v>591</v>
      </c>
      <c r="F68" s="11">
        <v>43322</v>
      </c>
      <c r="G68" s="11">
        <v>43325</v>
      </c>
      <c r="H68" s="16">
        <f t="shared" si="2"/>
        <v>3</v>
      </c>
      <c r="I68" s="25"/>
      <c r="J68" s="25">
        <v>-74250</v>
      </c>
      <c r="K68" s="61">
        <f t="shared" si="3"/>
        <v>2459975</v>
      </c>
      <c r="L68" s="62"/>
      <c r="M68" s="62"/>
    </row>
    <row r="69" ht="13.5" spans="1:13">
      <c r="A69" s="11" t="s">
        <v>734</v>
      </c>
      <c r="B69" s="12">
        <v>1311868</v>
      </c>
      <c r="C69" s="12">
        <v>2231607</v>
      </c>
      <c r="D69" s="326" t="s">
        <v>963</v>
      </c>
      <c r="E69" s="325" t="s">
        <v>595</v>
      </c>
      <c r="F69" s="11">
        <v>43322</v>
      </c>
      <c r="G69" s="11">
        <v>43324</v>
      </c>
      <c r="H69" s="16">
        <f t="shared" si="2"/>
        <v>2</v>
      </c>
      <c r="I69" s="25"/>
      <c r="J69" s="25">
        <v>-42200</v>
      </c>
      <c r="K69" s="61">
        <f t="shared" si="3"/>
        <v>2417775</v>
      </c>
      <c r="L69" s="62"/>
      <c r="M69" s="62"/>
    </row>
    <row r="70" ht="13.5" spans="1:13">
      <c r="A70" s="11" t="s">
        <v>867</v>
      </c>
      <c r="B70" s="12">
        <v>1340818</v>
      </c>
      <c r="C70" s="12">
        <v>2380094</v>
      </c>
      <c r="D70" s="326" t="s">
        <v>977</v>
      </c>
      <c r="E70" s="325" t="s">
        <v>597</v>
      </c>
      <c r="F70" s="11">
        <v>43322</v>
      </c>
      <c r="G70" s="11">
        <v>43324</v>
      </c>
      <c r="H70" s="16">
        <f t="shared" ref="H70:H132" si="4">+G70-F70</f>
        <v>2</v>
      </c>
      <c r="I70" s="25"/>
      <c r="J70" s="25">
        <v>-40500</v>
      </c>
      <c r="K70" s="61">
        <f t="shared" si="3"/>
        <v>2377275</v>
      </c>
      <c r="L70" s="62"/>
      <c r="M70" s="62"/>
    </row>
    <row r="71" ht="13.5" spans="1:13">
      <c r="A71" s="11" t="s">
        <v>910</v>
      </c>
      <c r="B71" s="12">
        <v>1345173</v>
      </c>
      <c r="C71" s="12">
        <v>2231606</v>
      </c>
      <c r="D71" s="325" t="s">
        <v>978</v>
      </c>
      <c r="E71" s="325" t="s">
        <v>595</v>
      </c>
      <c r="F71" s="11">
        <v>43323</v>
      </c>
      <c r="G71" s="11">
        <v>43327</v>
      </c>
      <c r="H71" s="16">
        <f t="shared" si="4"/>
        <v>4</v>
      </c>
      <c r="I71" s="25"/>
      <c r="J71" s="25">
        <v>-63300</v>
      </c>
      <c r="K71" s="61">
        <f t="shared" ref="K71:K123" si="5">+K70+I71+J71</f>
        <v>2313975</v>
      </c>
      <c r="L71" s="62"/>
      <c r="M71" s="62"/>
    </row>
    <row r="72" ht="13.5" spans="1:13">
      <c r="A72" s="11" t="s">
        <v>858</v>
      </c>
      <c r="B72" s="12">
        <v>1339306</v>
      </c>
      <c r="C72" s="12">
        <v>2371853</v>
      </c>
      <c r="D72" s="325" t="s">
        <v>972</v>
      </c>
      <c r="E72" s="325" t="s">
        <v>595</v>
      </c>
      <c r="F72" s="11">
        <v>43323</v>
      </c>
      <c r="G72" s="11">
        <v>43324</v>
      </c>
      <c r="H72" s="16">
        <f t="shared" si="4"/>
        <v>1</v>
      </c>
      <c r="I72" s="25"/>
      <c r="J72" s="25">
        <v>-18450</v>
      </c>
      <c r="K72" s="61">
        <f t="shared" si="5"/>
        <v>2295525</v>
      </c>
      <c r="L72" s="62"/>
      <c r="M72" s="62"/>
    </row>
    <row r="73" ht="13.5" spans="1:13">
      <c r="A73" s="11" t="s">
        <v>947</v>
      </c>
      <c r="B73" s="12">
        <v>1346483</v>
      </c>
      <c r="C73" s="12">
        <v>2423843</v>
      </c>
      <c r="D73" s="325" t="s">
        <v>979</v>
      </c>
      <c r="E73" s="325" t="s">
        <v>597</v>
      </c>
      <c r="F73" s="11">
        <v>43324</v>
      </c>
      <c r="G73" s="11">
        <v>43326</v>
      </c>
      <c r="H73" s="16">
        <f t="shared" si="4"/>
        <v>2</v>
      </c>
      <c r="I73" s="25"/>
      <c r="J73" s="25">
        <v>-40500</v>
      </c>
      <c r="K73" s="61">
        <f t="shared" si="5"/>
        <v>2255025</v>
      </c>
      <c r="L73" s="62"/>
      <c r="M73" s="62"/>
    </row>
    <row r="74" ht="13.5" spans="1:13">
      <c r="A74" s="11" t="s">
        <v>818</v>
      </c>
      <c r="B74" s="12">
        <v>1336110</v>
      </c>
      <c r="C74" s="12">
        <v>2216600</v>
      </c>
      <c r="D74" s="325" t="s">
        <v>980</v>
      </c>
      <c r="E74" s="325" t="s">
        <v>595</v>
      </c>
      <c r="F74" s="11">
        <v>43324</v>
      </c>
      <c r="G74" s="11">
        <v>43328</v>
      </c>
      <c r="H74" s="16">
        <f t="shared" si="4"/>
        <v>4</v>
      </c>
      <c r="I74" s="25"/>
      <c r="J74" s="25">
        <v>-73800</v>
      </c>
      <c r="K74" s="61">
        <f t="shared" si="5"/>
        <v>2181225</v>
      </c>
      <c r="L74" s="62"/>
      <c r="M74" s="62"/>
    </row>
    <row r="75" ht="13.5" spans="1:13">
      <c r="A75" s="11" t="s">
        <v>947</v>
      </c>
      <c r="B75" s="12">
        <v>1347011</v>
      </c>
      <c r="C75" s="12">
        <v>2231604</v>
      </c>
      <c r="D75" s="325" t="s">
        <v>981</v>
      </c>
      <c r="E75" s="325" t="s">
        <v>609</v>
      </c>
      <c r="F75" s="11">
        <v>43325</v>
      </c>
      <c r="G75" s="11">
        <v>43328</v>
      </c>
      <c r="H75" s="16">
        <f t="shared" si="4"/>
        <v>3</v>
      </c>
      <c r="I75" s="25"/>
      <c r="J75" s="25">
        <v>-68850</v>
      </c>
      <c r="K75" s="61">
        <f t="shared" si="5"/>
        <v>2112375</v>
      </c>
      <c r="L75" s="62"/>
      <c r="M75" s="62"/>
    </row>
    <row r="76" ht="13.5" spans="1:13">
      <c r="A76" s="11" t="s">
        <v>734</v>
      </c>
      <c r="B76" s="12">
        <v>1327414</v>
      </c>
      <c r="C76" s="12">
        <v>2303346</v>
      </c>
      <c r="D76" s="325" t="s">
        <v>982</v>
      </c>
      <c r="E76" s="325" t="s">
        <v>597</v>
      </c>
      <c r="F76" s="11">
        <v>43325</v>
      </c>
      <c r="G76" s="11">
        <v>43329</v>
      </c>
      <c r="H76" s="16">
        <f t="shared" si="4"/>
        <v>4</v>
      </c>
      <c r="I76" s="25"/>
      <c r="J76" s="25">
        <v>-93200</v>
      </c>
      <c r="K76" s="61">
        <f t="shared" si="5"/>
        <v>2019175</v>
      </c>
      <c r="L76" s="62"/>
      <c r="M76" s="62"/>
    </row>
    <row r="77" ht="13.5" spans="1:13">
      <c r="A77" s="11" t="s">
        <v>864</v>
      </c>
      <c r="B77" s="12">
        <v>1340299</v>
      </c>
      <c r="C77" s="12">
        <v>2377101</v>
      </c>
      <c r="D77" s="325" t="s">
        <v>983</v>
      </c>
      <c r="E77" s="325" t="s">
        <v>595</v>
      </c>
      <c r="F77" s="11">
        <v>43325</v>
      </c>
      <c r="G77" s="11">
        <v>43328</v>
      </c>
      <c r="H77" s="16">
        <f t="shared" si="4"/>
        <v>3</v>
      </c>
      <c r="I77" s="25"/>
      <c r="J77" s="25">
        <v>-55350</v>
      </c>
      <c r="K77" s="61">
        <f t="shared" si="5"/>
        <v>1963825</v>
      </c>
      <c r="L77" s="62"/>
      <c r="M77" s="62"/>
    </row>
    <row r="78" ht="13.5" spans="1:13">
      <c r="A78" s="11" t="s">
        <v>882</v>
      </c>
      <c r="B78" s="12">
        <v>1343580</v>
      </c>
      <c r="C78" s="12">
        <v>2216599</v>
      </c>
      <c r="D78" s="325" t="s">
        <v>984</v>
      </c>
      <c r="E78" s="325" t="s">
        <v>595</v>
      </c>
      <c r="F78" s="11">
        <v>43325</v>
      </c>
      <c r="G78" s="11">
        <v>43329</v>
      </c>
      <c r="H78" s="16">
        <f t="shared" si="4"/>
        <v>4</v>
      </c>
      <c r="I78" s="25"/>
      <c r="J78" s="25">
        <v>-63300</v>
      </c>
      <c r="K78" s="61">
        <f t="shared" si="5"/>
        <v>1900525</v>
      </c>
      <c r="L78" s="62"/>
      <c r="M78" s="62"/>
    </row>
    <row r="79" ht="13.5" spans="1:13">
      <c r="A79" s="11" t="s">
        <v>985</v>
      </c>
      <c r="B79" s="12">
        <v>1349091</v>
      </c>
      <c r="C79" s="12">
        <v>2431093</v>
      </c>
      <c r="D79" s="325" t="s">
        <v>986</v>
      </c>
      <c r="E79" s="325" t="s">
        <v>609</v>
      </c>
      <c r="F79" s="11">
        <v>43326</v>
      </c>
      <c r="G79" s="11">
        <v>43328</v>
      </c>
      <c r="H79" s="16">
        <f t="shared" si="4"/>
        <v>2</v>
      </c>
      <c r="I79" s="25"/>
      <c r="J79" s="25">
        <v>-45900</v>
      </c>
      <c r="K79" s="61">
        <f t="shared" si="5"/>
        <v>1854625</v>
      </c>
      <c r="L79" s="62"/>
      <c r="M79" s="62"/>
    </row>
    <row r="80" ht="13.5" spans="1:13">
      <c r="A80" s="11" t="s">
        <v>936</v>
      </c>
      <c r="B80" s="12">
        <v>1346180</v>
      </c>
      <c r="C80" s="12">
        <v>2216604</v>
      </c>
      <c r="D80" s="325" t="s">
        <v>631</v>
      </c>
      <c r="E80" s="325" t="s">
        <v>597</v>
      </c>
      <c r="F80" s="11">
        <v>43326</v>
      </c>
      <c r="G80" s="11">
        <v>43328</v>
      </c>
      <c r="H80" s="16">
        <f t="shared" si="4"/>
        <v>2</v>
      </c>
      <c r="I80" s="25"/>
      <c r="J80" s="25">
        <v>-40500</v>
      </c>
      <c r="K80" s="61">
        <f t="shared" si="5"/>
        <v>1814125</v>
      </c>
      <c r="L80" s="62"/>
      <c r="M80" s="62"/>
    </row>
    <row r="81" ht="13.5" spans="1:13">
      <c r="A81" s="11" t="s">
        <v>867</v>
      </c>
      <c r="B81" s="12">
        <v>1340796</v>
      </c>
      <c r="C81" s="12">
        <v>2216602</v>
      </c>
      <c r="D81" s="325" t="s">
        <v>987</v>
      </c>
      <c r="E81" s="325" t="s">
        <v>595</v>
      </c>
      <c r="F81" s="11">
        <v>43326</v>
      </c>
      <c r="G81" s="11">
        <v>43330</v>
      </c>
      <c r="H81" s="16">
        <f t="shared" si="4"/>
        <v>4</v>
      </c>
      <c r="I81" s="25"/>
      <c r="J81" s="25">
        <v>-63300</v>
      </c>
      <c r="K81" s="61">
        <f t="shared" si="5"/>
        <v>1750825</v>
      </c>
      <c r="L81" s="62"/>
      <c r="M81" s="62"/>
    </row>
    <row r="82" ht="13.5" spans="1:13">
      <c r="A82" s="11" t="s">
        <v>820</v>
      </c>
      <c r="B82" s="12">
        <v>1334836</v>
      </c>
      <c r="C82" s="12">
        <v>2216606</v>
      </c>
      <c r="D82" s="325" t="s">
        <v>988</v>
      </c>
      <c r="E82" s="325" t="s">
        <v>609</v>
      </c>
      <c r="F82" s="11">
        <v>43327</v>
      </c>
      <c r="G82" s="11">
        <v>43331</v>
      </c>
      <c r="H82" s="16">
        <f t="shared" si="4"/>
        <v>4</v>
      </c>
      <c r="I82" s="25"/>
      <c r="J82" s="25">
        <v>-91800</v>
      </c>
      <c r="K82" s="61">
        <f t="shared" si="5"/>
        <v>1659025</v>
      </c>
      <c r="L82" s="62"/>
      <c r="M82" s="62"/>
    </row>
    <row r="83" ht="13.5" spans="1:13">
      <c r="A83" s="11" t="s">
        <v>828</v>
      </c>
      <c r="B83" s="12">
        <v>1328599</v>
      </c>
      <c r="C83" s="12">
        <v>2360599</v>
      </c>
      <c r="D83" s="325" t="s">
        <v>989</v>
      </c>
      <c r="E83" s="325" t="s">
        <v>595</v>
      </c>
      <c r="F83" s="11">
        <v>43328</v>
      </c>
      <c r="G83" s="11">
        <v>43329</v>
      </c>
      <c r="H83" s="16">
        <f t="shared" si="4"/>
        <v>1</v>
      </c>
      <c r="I83" s="25"/>
      <c r="J83" s="25">
        <v>-18450</v>
      </c>
      <c r="K83" s="61">
        <f t="shared" si="5"/>
        <v>1640575</v>
      </c>
      <c r="L83" s="62"/>
      <c r="M83" s="62"/>
    </row>
    <row r="84" ht="13.5" spans="1:13">
      <c r="A84" s="11" t="s">
        <v>818</v>
      </c>
      <c r="B84" s="12">
        <v>1336799</v>
      </c>
      <c r="C84" s="12">
        <v>2356858</v>
      </c>
      <c r="D84" s="325" t="s">
        <v>990</v>
      </c>
      <c r="E84" s="325" t="s">
        <v>595</v>
      </c>
      <c r="F84" s="11">
        <v>43328</v>
      </c>
      <c r="G84" s="11">
        <v>43329</v>
      </c>
      <c r="H84" s="16">
        <f t="shared" si="4"/>
        <v>1</v>
      </c>
      <c r="I84" s="25"/>
      <c r="J84" s="25">
        <v>-18450</v>
      </c>
      <c r="K84" s="61">
        <f t="shared" si="5"/>
        <v>1622125</v>
      </c>
      <c r="L84" s="62"/>
      <c r="M84" s="62"/>
    </row>
    <row r="85" ht="13.5" spans="1:13">
      <c r="A85" s="11" t="s">
        <v>734</v>
      </c>
      <c r="B85" s="12">
        <v>1313287</v>
      </c>
      <c r="C85" s="12">
        <v>2236675</v>
      </c>
      <c r="D85" s="325" t="s">
        <v>991</v>
      </c>
      <c r="E85" s="325" t="s">
        <v>597</v>
      </c>
      <c r="F85" s="11">
        <v>43329</v>
      </c>
      <c r="G85" s="11">
        <v>43332</v>
      </c>
      <c r="H85" s="16">
        <f t="shared" si="4"/>
        <v>3</v>
      </c>
      <c r="I85" s="25"/>
      <c r="J85" s="25">
        <v>-69900</v>
      </c>
      <c r="K85" s="61">
        <f t="shared" si="5"/>
        <v>1552225</v>
      </c>
      <c r="L85" s="62"/>
      <c r="M85" s="62"/>
    </row>
    <row r="86" ht="13.5" spans="1:13">
      <c r="A86" s="11" t="s">
        <v>734</v>
      </c>
      <c r="B86" s="12">
        <v>1325317</v>
      </c>
      <c r="C86" s="12">
        <v>2292598</v>
      </c>
      <c r="D86" s="325" t="s">
        <v>992</v>
      </c>
      <c r="E86" s="325" t="s">
        <v>595</v>
      </c>
      <c r="F86" s="11">
        <v>43330</v>
      </c>
      <c r="G86" s="11">
        <v>43333</v>
      </c>
      <c r="H86" s="16">
        <f t="shared" si="4"/>
        <v>3</v>
      </c>
      <c r="I86" s="25"/>
      <c r="J86" s="25">
        <v>-63300</v>
      </c>
      <c r="K86" s="61">
        <f t="shared" si="5"/>
        <v>1488925</v>
      </c>
      <c r="L86" s="62"/>
      <c r="M86" s="62"/>
    </row>
    <row r="87" ht="13.5" spans="1:13">
      <c r="A87" s="11" t="s">
        <v>734</v>
      </c>
      <c r="B87" s="12">
        <v>1324871</v>
      </c>
      <c r="C87" s="12">
        <v>2292594</v>
      </c>
      <c r="D87" s="326" t="s">
        <v>993</v>
      </c>
      <c r="E87" s="325" t="s">
        <v>591</v>
      </c>
      <c r="F87" s="11">
        <v>43330</v>
      </c>
      <c r="G87" s="11">
        <v>43332</v>
      </c>
      <c r="H87" s="16">
        <f t="shared" si="4"/>
        <v>2</v>
      </c>
      <c r="I87" s="25"/>
      <c r="J87" s="25">
        <v>-55200</v>
      </c>
      <c r="K87" s="61">
        <f t="shared" si="5"/>
        <v>1433725</v>
      </c>
      <c r="L87" s="62"/>
      <c r="M87" s="62"/>
    </row>
    <row r="88" ht="13.5" spans="1:13">
      <c r="A88" s="11" t="s">
        <v>734</v>
      </c>
      <c r="B88" s="12">
        <v>1325317</v>
      </c>
      <c r="C88" s="12">
        <v>2292596</v>
      </c>
      <c r="D88" s="325" t="s">
        <v>994</v>
      </c>
      <c r="E88" s="325" t="s">
        <v>595</v>
      </c>
      <c r="F88" s="11">
        <v>43330</v>
      </c>
      <c r="G88" s="11">
        <v>43333</v>
      </c>
      <c r="H88" s="16">
        <f t="shared" si="4"/>
        <v>3</v>
      </c>
      <c r="I88" s="25"/>
      <c r="J88" s="25">
        <v>-63300</v>
      </c>
      <c r="K88" s="61">
        <f t="shared" si="5"/>
        <v>1370425</v>
      </c>
      <c r="L88" s="62"/>
      <c r="M88" s="62"/>
    </row>
    <row r="89" ht="13.5" spans="1:13">
      <c r="A89" s="11" t="s">
        <v>858</v>
      </c>
      <c r="B89" s="12">
        <v>1339290</v>
      </c>
      <c r="C89" s="12">
        <v>2371848</v>
      </c>
      <c r="D89" s="325" t="s">
        <v>953</v>
      </c>
      <c r="E89" s="325" t="s">
        <v>609</v>
      </c>
      <c r="F89" s="11">
        <v>43330</v>
      </c>
      <c r="G89" s="11">
        <v>43332</v>
      </c>
      <c r="H89" s="16">
        <f t="shared" si="4"/>
        <v>2</v>
      </c>
      <c r="I89" s="25"/>
      <c r="J89" s="25">
        <v>-45900</v>
      </c>
      <c r="K89" s="61">
        <f t="shared" si="5"/>
        <v>1324525</v>
      </c>
      <c r="L89" s="62"/>
      <c r="M89" s="62"/>
    </row>
    <row r="90" ht="13.5" spans="1:13">
      <c r="A90" s="11" t="s">
        <v>867</v>
      </c>
      <c r="B90" s="12">
        <v>1340797</v>
      </c>
      <c r="C90" s="12">
        <v>2380096</v>
      </c>
      <c r="D90" s="325" t="s">
        <v>987</v>
      </c>
      <c r="E90" s="325" t="s">
        <v>595</v>
      </c>
      <c r="F90" s="11">
        <v>43330</v>
      </c>
      <c r="G90" s="11">
        <v>43331</v>
      </c>
      <c r="H90" s="16">
        <f t="shared" si="4"/>
        <v>1</v>
      </c>
      <c r="I90" s="25"/>
      <c r="J90" s="25">
        <v>-18450</v>
      </c>
      <c r="K90" s="61">
        <f t="shared" si="5"/>
        <v>1306075</v>
      </c>
      <c r="L90" s="62"/>
      <c r="M90" s="62"/>
    </row>
    <row r="91" ht="13.5" spans="1:13">
      <c r="A91" s="11" t="s">
        <v>867</v>
      </c>
      <c r="B91" s="12">
        <v>1340506</v>
      </c>
      <c r="C91" s="12">
        <v>2380098</v>
      </c>
      <c r="D91" s="334" t="s">
        <v>995</v>
      </c>
      <c r="E91" s="325" t="s">
        <v>595</v>
      </c>
      <c r="F91" s="11">
        <v>43331</v>
      </c>
      <c r="G91" s="32">
        <v>43335</v>
      </c>
      <c r="H91" s="16">
        <f t="shared" si="4"/>
        <v>4</v>
      </c>
      <c r="I91" s="25"/>
      <c r="J91" s="25">
        <v>-63300</v>
      </c>
      <c r="K91" s="61">
        <f t="shared" si="5"/>
        <v>1242775</v>
      </c>
      <c r="L91" s="62"/>
      <c r="M91" s="62"/>
    </row>
    <row r="92" ht="13.5" spans="1:13">
      <c r="A92" s="11" t="s">
        <v>867</v>
      </c>
      <c r="B92" s="12">
        <v>1340506</v>
      </c>
      <c r="C92" s="12">
        <v>2380097</v>
      </c>
      <c r="D92" s="325" t="s">
        <v>995</v>
      </c>
      <c r="E92" s="334" t="s">
        <v>595</v>
      </c>
      <c r="F92" s="11">
        <v>43331</v>
      </c>
      <c r="G92" s="32">
        <v>43335</v>
      </c>
      <c r="H92" s="16">
        <f t="shared" si="4"/>
        <v>4</v>
      </c>
      <c r="I92" s="25"/>
      <c r="J92" s="25">
        <v>-63300</v>
      </c>
      <c r="K92" s="61">
        <f t="shared" si="5"/>
        <v>1179475</v>
      </c>
      <c r="L92" s="62"/>
      <c r="M92" s="62"/>
    </row>
    <row r="93" ht="13.5" spans="1:13">
      <c r="A93" s="11" t="s">
        <v>734</v>
      </c>
      <c r="B93" s="12">
        <v>1297457</v>
      </c>
      <c r="C93" s="12">
        <v>2182095</v>
      </c>
      <c r="D93" s="334" t="s">
        <v>996</v>
      </c>
      <c r="E93" s="325" t="s">
        <v>595</v>
      </c>
      <c r="F93" s="11">
        <v>43331</v>
      </c>
      <c r="G93" s="32">
        <v>43332</v>
      </c>
      <c r="H93" s="16">
        <f t="shared" si="4"/>
        <v>1</v>
      </c>
      <c r="I93" s="25"/>
      <c r="J93" s="25">
        <v>-21100</v>
      </c>
      <c r="K93" s="61">
        <f t="shared" si="5"/>
        <v>1158375</v>
      </c>
      <c r="L93" s="62"/>
      <c r="M93" s="62"/>
    </row>
    <row r="94" ht="13.5" spans="1:13">
      <c r="A94" s="11" t="s">
        <v>985</v>
      </c>
      <c r="B94" s="12">
        <v>1349043</v>
      </c>
      <c r="C94" s="12">
        <v>2425594</v>
      </c>
      <c r="D94" s="334" t="s">
        <v>997</v>
      </c>
      <c r="E94" s="325" t="s">
        <v>595</v>
      </c>
      <c r="F94" s="11">
        <v>43331</v>
      </c>
      <c r="G94" s="32">
        <v>43333</v>
      </c>
      <c r="H94" s="16">
        <f t="shared" si="4"/>
        <v>2</v>
      </c>
      <c r="I94" s="25"/>
      <c r="J94" s="25">
        <v>-36900</v>
      </c>
      <c r="K94" s="61">
        <f t="shared" si="5"/>
        <v>1121475</v>
      </c>
      <c r="L94" s="62"/>
      <c r="M94" s="62"/>
    </row>
    <row r="95" ht="13.5" spans="1:13">
      <c r="A95" s="11" t="s">
        <v>985</v>
      </c>
      <c r="B95" s="12">
        <v>1348548</v>
      </c>
      <c r="C95" s="12">
        <v>2431094</v>
      </c>
      <c r="D95" s="334" t="s">
        <v>998</v>
      </c>
      <c r="E95" s="325" t="s">
        <v>595</v>
      </c>
      <c r="F95" s="11">
        <v>43331</v>
      </c>
      <c r="G95" s="32">
        <v>43335</v>
      </c>
      <c r="H95" s="16">
        <f t="shared" si="4"/>
        <v>4</v>
      </c>
      <c r="I95" s="25"/>
      <c r="J95" s="25">
        <v>-63300</v>
      </c>
      <c r="K95" s="61">
        <f t="shared" si="5"/>
        <v>1058175</v>
      </c>
      <c r="L95" s="62"/>
      <c r="M95" s="62"/>
    </row>
    <row r="96" ht="13.5" spans="1:13">
      <c r="A96" s="11" t="s">
        <v>985</v>
      </c>
      <c r="B96" s="12">
        <v>1348546</v>
      </c>
      <c r="C96" s="12">
        <v>2425595</v>
      </c>
      <c r="D96" s="334" t="s">
        <v>999</v>
      </c>
      <c r="E96" s="325" t="s">
        <v>595</v>
      </c>
      <c r="F96" s="11">
        <v>43331</v>
      </c>
      <c r="G96" s="32">
        <v>43335</v>
      </c>
      <c r="H96" s="16">
        <f t="shared" si="4"/>
        <v>4</v>
      </c>
      <c r="I96" s="25"/>
      <c r="J96" s="25">
        <v>-63300</v>
      </c>
      <c r="K96" s="61">
        <f t="shared" si="5"/>
        <v>994875</v>
      </c>
      <c r="L96" s="62"/>
      <c r="M96" s="62"/>
    </row>
    <row r="97" ht="13.5" spans="1:13">
      <c r="A97" s="11" t="s">
        <v>985</v>
      </c>
      <c r="B97" s="12">
        <v>1348892</v>
      </c>
      <c r="C97" s="12">
        <v>2431349</v>
      </c>
      <c r="D97" s="325" t="s">
        <v>1000</v>
      </c>
      <c r="E97" s="334" t="s">
        <v>609</v>
      </c>
      <c r="F97" s="11">
        <v>43332</v>
      </c>
      <c r="G97" s="11">
        <v>43334</v>
      </c>
      <c r="H97" s="16">
        <f t="shared" si="4"/>
        <v>2</v>
      </c>
      <c r="I97" s="25"/>
      <c r="J97" s="25">
        <v>-45900</v>
      </c>
      <c r="K97" s="61">
        <f t="shared" si="5"/>
        <v>948975</v>
      </c>
      <c r="L97" s="62"/>
      <c r="M97" s="62"/>
    </row>
    <row r="98" ht="13.5" spans="1:13">
      <c r="A98" s="11" t="s">
        <v>734</v>
      </c>
      <c r="B98" s="12">
        <v>1316857</v>
      </c>
      <c r="C98" s="12">
        <v>2250344</v>
      </c>
      <c r="D98" s="325" t="s">
        <v>1001</v>
      </c>
      <c r="E98" s="334" t="s">
        <v>595</v>
      </c>
      <c r="F98" s="11">
        <v>43333</v>
      </c>
      <c r="G98" s="11">
        <v>43335</v>
      </c>
      <c r="H98" s="16">
        <f t="shared" si="4"/>
        <v>2</v>
      </c>
      <c r="I98" s="25"/>
      <c r="J98" s="25">
        <v>-54800</v>
      </c>
      <c r="K98" s="61">
        <f t="shared" si="5"/>
        <v>894175</v>
      </c>
      <c r="L98" s="62"/>
      <c r="M98" s="62"/>
    </row>
    <row r="99" ht="13.5" spans="1:13">
      <c r="A99" s="11" t="s">
        <v>985</v>
      </c>
      <c r="B99" s="12">
        <v>1348527</v>
      </c>
      <c r="C99" s="12">
        <v>2427094</v>
      </c>
      <c r="D99" s="325" t="s">
        <v>1002</v>
      </c>
      <c r="E99" s="334" t="s">
        <v>591</v>
      </c>
      <c r="F99" s="11">
        <v>43333</v>
      </c>
      <c r="G99" s="11">
        <v>43334</v>
      </c>
      <c r="H99" s="16">
        <f t="shared" si="4"/>
        <v>1</v>
      </c>
      <c r="I99" s="25"/>
      <c r="J99" s="25">
        <v>-22275</v>
      </c>
      <c r="K99" s="61">
        <f t="shared" si="5"/>
        <v>871900</v>
      </c>
      <c r="L99" s="62"/>
      <c r="M99" s="62"/>
    </row>
    <row r="100" ht="13.5" spans="1:13">
      <c r="A100" s="11" t="s">
        <v>985</v>
      </c>
      <c r="B100" s="12">
        <v>1348527</v>
      </c>
      <c r="C100" s="12">
        <v>2216611</v>
      </c>
      <c r="D100" s="325" t="s">
        <v>1003</v>
      </c>
      <c r="E100" s="334" t="s">
        <v>591</v>
      </c>
      <c r="F100" s="11">
        <v>43333</v>
      </c>
      <c r="G100" s="11">
        <v>43334</v>
      </c>
      <c r="H100" s="16">
        <f t="shared" si="4"/>
        <v>1</v>
      </c>
      <c r="I100" s="25"/>
      <c r="J100" s="25">
        <v>-22275</v>
      </c>
      <c r="K100" s="61">
        <f t="shared" si="5"/>
        <v>849625</v>
      </c>
      <c r="L100" s="62"/>
      <c r="M100" s="62"/>
    </row>
    <row r="101" ht="13.5" spans="1:13">
      <c r="A101" s="11" t="s">
        <v>985</v>
      </c>
      <c r="B101" s="12">
        <v>1348528</v>
      </c>
      <c r="C101" s="12">
        <v>2427095</v>
      </c>
      <c r="D101" s="334" t="s">
        <v>1002</v>
      </c>
      <c r="E101" s="325" t="s">
        <v>591</v>
      </c>
      <c r="F101" s="11">
        <v>43334</v>
      </c>
      <c r="G101" s="32">
        <v>43338</v>
      </c>
      <c r="H101" s="16">
        <f t="shared" si="4"/>
        <v>4</v>
      </c>
      <c r="I101" s="25"/>
      <c r="J101" s="25">
        <v>-82800</v>
      </c>
      <c r="K101" s="61">
        <f t="shared" si="5"/>
        <v>766825</v>
      </c>
      <c r="L101" s="62"/>
      <c r="M101" s="62"/>
    </row>
    <row r="102" ht="13.5" spans="1:13">
      <c r="A102" s="11" t="s">
        <v>985</v>
      </c>
      <c r="B102" s="12">
        <v>1348528</v>
      </c>
      <c r="C102" s="12">
        <v>2427096</v>
      </c>
      <c r="D102" s="334" t="s">
        <v>1003</v>
      </c>
      <c r="E102" s="325" t="s">
        <v>591</v>
      </c>
      <c r="F102" s="11">
        <v>43334</v>
      </c>
      <c r="G102" s="32">
        <v>43338</v>
      </c>
      <c r="H102" s="16">
        <f t="shared" si="4"/>
        <v>4</v>
      </c>
      <c r="I102" s="25"/>
      <c r="J102" s="25">
        <v>-82800</v>
      </c>
      <c r="K102" s="61">
        <f t="shared" si="5"/>
        <v>684025</v>
      </c>
      <c r="L102" s="62"/>
      <c r="M102" s="62"/>
    </row>
    <row r="103" ht="13.5" spans="1:13">
      <c r="A103" s="11" t="s">
        <v>985</v>
      </c>
      <c r="B103" s="12">
        <v>1348531</v>
      </c>
      <c r="C103" s="12">
        <v>2427343</v>
      </c>
      <c r="D103" s="334" t="s">
        <v>1004</v>
      </c>
      <c r="E103" s="325" t="s">
        <v>591</v>
      </c>
      <c r="F103" s="11">
        <v>43334</v>
      </c>
      <c r="G103" s="32">
        <v>43335</v>
      </c>
      <c r="H103" s="16">
        <f t="shared" si="4"/>
        <v>1</v>
      </c>
      <c r="I103" s="25"/>
      <c r="J103" s="25">
        <v>-22275</v>
      </c>
      <c r="K103" s="61">
        <f t="shared" si="5"/>
        <v>661750</v>
      </c>
      <c r="L103" s="62"/>
      <c r="M103" s="62"/>
    </row>
    <row r="104" ht="13.5" spans="1:13">
      <c r="A104" s="11" t="s">
        <v>818</v>
      </c>
      <c r="B104" s="12">
        <v>1337079</v>
      </c>
      <c r="C104" s="12">
        <v>2359093</v>
      </c>
      <c r="D104" s="334" t="s">
        <v>1005</v>
      </c>
      <c r="E104" s="325" t="s">
        <v>595</v>
      </c>
      <c r="F104" s="11">
        <v>43334</v>
      </c>
      <c r="G104" s="32">
        <v>43337</v>
      </c>
      <c r="H104" s="16">
        <f t="shared" si="4"/>
        <v>3</v>
      </c>
      <c r="I104" s="25"/>
      <c r="J104" s="25">
        <v>-55350</v>
      </c>
      <c r="K104" s="61">
        <f t="shared" si="5"/>
        <v>606400</v>
      </c>
      <c r="L104" s="62"/>
      <c r="M104" s="62"/>
    </row>
    <row r="105" ht="13.5" spans="1:13">
      <c r="A105" s="11" t="s">
        <v>734</v>
      </c>
      <c r="B105" s="12">
        <v>1319372</v>
      </c>
      <c r="C105" s="12">
        <v>2261610</v>
      </c>
      <c r="D105" s="334" t="s">
        <v>1006</v>
      </c>
      <c r="E105" s="325" t="s">
        <v>595</v>
      </c>
      <c r="F105" s="11">
        <v>43334</v>
      </c>
      <c r="G105" s="32">
        <v>43336</v>
      </c>
      <c r="H105" s="16">
        <f t="shared" si="4"/>
        <v>2</v>
      </c>
      <c r="I105" s="25"/>
      <c r="J105" s="25">
        <v>-42200</v>
      </c>
      <c r="K105" s="61">
        <f t="shared" si="5"/>
        <v>564200</v>
      </c>
      <c r="L105" s="62"/>
      <c r="M105" s="62"/>
    </row>
    <row r="106" ht="13.5" spans="1:13">
      <c r="A106" s="11" t="s">
        <v>943</v>
      </c>
      <c r="B106" s="12">
        <v>1343053</v>
      </c>
      <c r="C106" s="12">
        <v>2393848</v>
      </c>
      <c r="D106" s="334" t="s">
        <v>1007</v>
      </c>
      <c r="E106" s="325" t="s">
        <v>777</v>
      </c>
      <c r="F106" s="11">
        <v>43334</v>
      </c>
      <c r="G106" s="32">
        <v>43338</v>
      </c>
      <c r="H106" s="16">
        <f t="shared" si="4"/>
        <v>4</v>
      </c>
      <c r="I106" s="25"/>
      <c r="J106" s="25">
        <v>-87900</v>
      </c>
      <c r="K106" s="61">
        <f t="shared" si="5"/>
        <v>476300</v>
      </c>
      <c r="L106" s="62"/>
      <c r="M106" s="62"/>
    </row>
    <row r="107" ht="13.5" spans="1:13">
      <c r="A107" s="11" t="s">
        <v>985</v>
      </c>
      <c r="B107" s="12">
        <v>1348547</v>
      </c>
      <c r="C107" s="12">
        <v>2431096</v>
      </c>
      <c r="D107" s="325" t="s">
        <v>998</v>
      </c>
      <c r="E107" s="325" t="s">
        <v>595</v>
      </c>
      <c r="F107" s="11">
        <v>43335</v>
      </c>
      <c r="G107" s="32">
        <v>43336</v>
      </c>
      <c r="H107" s="16">
        <f t="shared" si="4"/>
        <v>1</v>
      </c>
      <c r="I107" s="25"/>
      <c r="J107" s="25">
        <v>-18450</v>
      </c>
      <c r="K107" s="61">
        <f t="shared" si="5"/>
        <v>457850</v>
      </c>
      <c r="L107" s="62"/>
      <c r="M107" s="62"/>
    </row>
    <row r="108" ht="13.5" spans="1:13">
      <c r="A108" s="11" t="s">
        <v>985</v>
      </c>
      <c r="B108" s="12">
        <v>1348545</v>
      </c>
      <c r="C108" s="12">
        <v>2428844</v>
      </c>
      <c r="D108" s="325" t="s">
        <v>999</v>
      </c>
      <c r="E108" s="325" t="s">
        <v>595</v>
      </c>
      <c r="F108" s="11">
        <v>43335</v>
      </c>
      <c r="G108" s="32">
        <v>43336</v>
      </c>
      <c r="H108" s="16">
        <f t="shared" si="4"/>
        <v>1</v>
      </c>
      <c r="I108" s="25"/>
      <c r="J108" s="25">
        <v>-18450</v>
      </c>
      <c r="K108" s="61">
        <f t="shared" si="5"/>
        <v>439400</v>
      </c>
      <c r="L108" s="62"/>
      <c r="M108" s="62"/>
    </row>
    <row r="109" ht="13.5" spans="1:13">
      <c r="A109" s="11" t="s">
        <v>879</v>
      </c>
      <c r="B109" s="12">
        <v>1342550</v>
      </c>
      <c r="C109" s="12">
        <v>2388357</v>
      </c>
      <c r="D109" s="325" t="s">
        <v>94</v>
      </c>
      <c r="E109" s="325" t="s">
        <v>609</v>
      </c>
      <c r="F109" s="11">
        <v>43335</v>
      </c>
      <c r="G109" s="32">
        <v>43338</v>
      </c>
      <c r="H109" s="16">
        <f t="shared" si="4"/>
        <v>3</v>
      </c>
      <c r="I109" s="25"/>
      <c r="J109" s="25">
        <v>-68850</v>
      </c>
      <c r="K109" s="61">
        <f t="shared" si="5"/>
        <v>370550</v>
      </c>
      <c r="L109" s="62"/>
      <c r="M109" s="62"/>
    </row>
    <row r="110" ht="13.5" spans="1:13">
      <c r="A110" s="11" t="s">
        <v>879</v>
      </c>
      <c r="B110" s="12">
        <v>1342550</v>
      </c>
      <c r="C110" s="12">
        <v>2388359</v>
      </c>
      <c r="D110" s="325" t="s">
        <v>1008</v>
      </c>
      <c r="E110" s="325" t="s">
        <v>609</v>
      </c>
      <c r="F110" s="11">
        <v>43335</v>
      </c>
      <c r="G110" s="32">
        <v>43338</v>
      </c>
      <c r="H110" s="16">
        <f t="shared" si="4"/>
        <v>3</v>
      </c>
      <c r="I110" s="25"/>
      <c r="J110" s="25">
        <v>-68850</v>
      </c>
      <c r="K110" s="61">
        <f t="shared" si="5"/>
        <v>301700</v>
      </c>
      <c r="L110" s="62"/>
      <c r="M110" s="62"/>
    </row>
    <row r="111" ht="13.5" spans="1:13">
      <c r="A111" s="11" t="s">
        <v>879</v>
      </c>
      <c r="B111" s="12">
        <v>1342550</v>
      </c>
      <c r="C111" s="12">
        <v>2388356</v>
      </c>
      <c r="D111" s="325" t="s">
        <v>1009</v>
      </c>
      <c r="E111" s="325" t="s">
        <v>609</v>
      </c>
      <c r="F111" s="11">
        <v>43335</v>
      </c>
      <c r="G111" s="32">
        <v>43338</v>
      </c>
      <c r="H111" s="16">
        <f t="shared" si="4"/>
        <v>3</v>
      </c>
      <c r="I111" s="25"/>
      <c r="J111" s="25">
        <v>-68850</v>
      </c>
      <c r="K111" s="61">
        <f t="shared" si="5"/>
        <v>232850</v>
      </c>
      <c r="L111" s="62"/>
      <c r="M111" s="62"/>
    </row>
    <row r="112" ht="13.5" spans="1:13">
      <c r="A112" s="11" t="s">
        <v>985</v>
      </c>
      <c r="B112" s="12">
        <v>1349343</v>
      </c>
      <c r="C112" s="12">
        <v>2432594</v>
      </c>
      <c r="D112" s="325" t="s">
        <v>1010</v>
      </c>
      <c r="E112" s="325" t="s">
        <v>595</v>
      </c>
      <c r="F112" s="11">
        <v>43335</v>
      </c>
      <c r="G112" s="32">
        <v>43337</v>
      </c>
      <c r="H112" s="16">
        <f t="shared" si="4"/>
        <v>2</v>
      </c>
      <c r="I112" s="25"/>
      <c r="J112" s="25">
        <v>-33210</v>
      </c>
      <c r="K112" s="61">
        <f t="shared" si="5"/>
        <v>199640</v>
      </c>
      <c r="L112" s="62"/>
      <c r="M112" s="62"/>
    </row>
    <row r="113" ht="13.5" spans="1:13">
      <c r="A113" s="11" t="s">
        <v>910</v>
      </c>
      <c r="B113" s="12">
        <v>1345254</v>
      </c>
      <c r="C113" s="12">
        <v>2407098</v>
      </c>
      <c r="D113" s="325" t="s">
        <v>1011</v>
      </c>
      <c r="E113" s="325" t="s">
        <v>595</v>
      </c>
      <c r="F113" s="11">
        <v>43336</v>
      </c>
      <c r="G113" s="32">
        <v>43338</v>
      </c>
      <c r="H113" s="16">
        <f t="shared" si="4"/>
        <v>2</v>
      </c>
      <c r="I113" s="25"/>
      <c r="J113" s="25">
        <v>-36900</v>
      </c>
      <c r="K113" s="61">
        <f t="shared" si="5"/>
        <v>162740</v>
      </c>
      <c r="L113" s="62"/>
      <c r="M113" s="62"/>
    </row>
    <row r="114" ht="13.5" spans="1:13">
      <c r="A114" s="11" t="s">
        <v>734</v>
      </c>
      <c r="B114" s="12">
        <v>1325137</v>
      </c>
      <c r="C114" s="12">
        <v>2289846</v>
      </c>
      <c r="D114" s="325" t="s">
        <v>1012</v>
      </c>
      <c r="E114" s="325" t="s">
        <v>595</v>
      </c>
      <c r="F114" s="11">
        <v>43336</v>
      </c>
      <c r="G114" s="32">
        <v>43339</v>
      </c>
      <c r="H114" s="16">
        <f t="shared" si="4"/>
        <v>3</v>
      </c>
      <c r="I114" s="25"/>
      <c r="J114" s="25">
        <v>-63300</v>
      </c>
      <c r="K114" s="61">
        <f t="shared" si="5"/>
        <v>99440</v>
      </c>
      <c r="L114" s="62"/>
      <c r="M114" s="62"/>
    </row>
    <row r="115" ht="13.5" spans="1:13">
      <c r="A115" s="11" t="s">
        <v>734</v>
      </c>
      <c r="B115" s="12">
        <v>1325137</v>
      </c>
      <c r="C115" s="12">
        <v>2289845</v>
      </c>
      <c r="D115" s="325" t="s">
        <v>1013</v>
      </c>
      <c r="E115" s="325" t="s">
        <v>595</v>
      </c>
      <c r="F115" s="11">
        <v>43336</v>
      </c>
      <c r="G115" s="32">
        <v>43339</v>
      </c>
      <c r="H115" s="16">
        <f t="shared" si="4"/>
        <v>3</v>
      </c>
      <c r="I115" s="25"/>
      <c r="J115" s="25">
        <v>-63300</v>
      </c>
      <c r="K115" s="61">
        <f t="shared" si="5"/>
        <v>36140</v>
      </c>
      <c r="L115" s="62"/>
      <c r="M115" s="62"/>
    </row>
    <row r="116" ht="13.5" spans="1:13">
      <c r="A116" s="11" t="s">
        <v>734</v>
      </c>
      <c r="B116" s="12">
        <v>1325137</v>
      </c>
      <c r="C116" s="12">
        <v>2289844</v>
      </c>
      <c r="D116" s="325" t="s">
        <v>1014</v>
      </c>
      <c r="E116" s="325" t="s">
        <v>595</v>
      </c>
      <c r="F116" s="11">
        <v>43336</v>
      </c>
      <c r="G116" s="32">
        <v>43339</v>
      </c>
      <c r="H116" s="16">
        <f t="shared" si="4"/>
        <v>3</v>
      </c>
      <c r="I116" s="25"/>
      <c r="J116" s="25">
        <v>-63300</v>
      </c>
      <c r="K116" s="61">
        <f t="shared" si="5"/>
        <v>-27160</v>
      </c>
      <c r="L116" s="62"/>
      <c r="M116" s="62"/>
    </row>
    <row r="117" ht="13.5" spans="1:13">
      <c r="A117" s="11" t="s">
        <v>947</v>
      </c>
      <c r="B117" s="12">
        <v>1348078</v>
      </c>
      <c r="C117" s="12">
        <v>2371847</v>
      </c>
      <c r="D117" s="325" t="s">
        <v>1015</v>
      </c>
      <c r="E117" s="325" t="s">
        <v>591</v>
      </c>
      <c r="F117" s="11">
        <v>43336</v>
      </c>
      <c r="G117" s="32">
        <v>43337</v>
      </c>
      <c r="H117" s="16">
        <f t="shared" si="4"/>
        <v>1</v>
      </c>
      <c r="I117" s="25"/>
      <c r="J117" s="25">
        <v>-36075</v>
      </c>
      <c r="K117" s="61">
        <f t="shared" si="5"/>
        <v>-63235</v>
      </c>
      <c r="L117" s="62"/>
      <c r="M117" s="62"/>
    </row>
    <row r="118" ht="13.5" spans="1:13">
      <c r="A118" s="11" t="s">
        <v>947</v>
      </c>
      <c r="B118" s="12">
        <v>1348079</v>
      </c>
      <c r="C118" s="12">
        <v>2216608</v>
      </c>
      <c r="D118" s="325" t="s">
        <v>1015</v>
      </c>
      <c r="E118" s="325" t="s">
        <v>591</v>
      </c>
      <c r="F118" s="11">
        <v>43337</v>
      </c>
      <c r="G118" s="32">
        <v>43341</v>
      </c>
      <c r="H118" s="16">
        <f t="shared" si="4"/>
        <v>4</v>
      </c>
      <c r="I118" s="25"/>
      <c r="J118" s="25">
        <v>-108000</v>
      </c>
      <c r="K118" s="61">
        <f t="shared" si="5"/>
        <v>-171235</v>
      </c>
      <c r="L118" s="62"/>
      <c r="M118" s="62"/>
    </row>
    <row r="119" ht="13.5" spans="1:13">
      <c r="A119" s="11" t="s">
        <v>943</v>
      </c>
      <c r="B119" s="12">
        <v>1343054</v>
      </c>
      <c r="C119" s="12">
        <v>2393850</v>
      </c>
      <c r="D119" s="325" t="s">
        <v>1007</v>
      </c>
      <c r="E119" s="325" t="s">
        <v>777</v>
      </c>
      <c r="F119" s="11">
        <v>43338</v>
      </c>
      <c r="G119" s="32">
        <v>43339</v>
      </c>
      <c r="H119" s="16">
        <f t="shared" si="4"/>
        <v>1</v>
      </c>
      <c r="I119" s="25"/>
      <c r="J119" s="25">
        <v>-27450</v>
      </c>
      <c r="K119" s="61">
        <f t="shared" si="5"/>
        <v>-198685</v>
      </c>
      <c r="L119" s="62"/>
      <c r="M119" s="62"/>
    </row>
    <row r="120" ht="13.5" spans="1:13">
      <c r="A120" s="11" t="s">
        <v>854</v>
      </c>
      <c r="B120" s="12">
        <v>1338786</v>
      </c>
      <c r="C120" s="12">
        <v>2369595</v>
      </c>
      <c r="D120" s="325" t="s">
        <v>1016</v>
      </c>
      <c r="E120" s="325" t="s">
        <v>591</v>
      </c>
      <c r="F120" s="11">
        <v>43341</v>
      </c>
      <c r="G120" s="11">
        <v>43343</v>
      </c>
      <c r="H120" s="16">
        <f t="shared" si="4"/>
        <v>2</v>
      </c>
      <c r="I120" s="25"/>
      <c r="J120" s="25">
        <v>-49500</v>
      </c>
      <c r="K120" s="61">
        <f t="shared" si="5"/>
        <v>-248185</v>
      </c>
      <c r="L120" s="62"/>
      <c r="M120" s="62"/>
    </row>
    <row r="121" ht="13.5" spans="1:13">
      <c r="A121" s="11" t="s">
        <v>734</v>
      </c>
      <c r="B121" s="12">
        <v>1307993</v>
      </c>
      <c r="C121" s="12">
        <v>2216595</v>
      </c>
      <c r="D121" s="325" t="s">
        <v>1017</v>
      </c>
      <c r="E121" s="325" t="s">
        <v>595</v>
      </c>
      <c r="F121" s="11">
        <v>43342</v>
      </c>
      <c r="G121" s="11">
        <v>43343</v>
      </c>
      <c r="H121" s="16">
        <f t="shared" si="4"/>
        <v>1</v>
      </c>
      <c r="I121" s="25"/>
      <c r="J121" s="25">
        <v>-21100</v>
      </c>
      <c r="K121" s="61">
        <f t="shared" si="5"/>
        <v>-269285</v>
      </c>
      <c r="L121" s="62"/>
      <c r="M121" s="62"/>
    </row>
    <row r="122" s="4" customFormat="1" outlineLevel="1" spans="1:13">
      <c r="A122" s="11" t="s">
        <v>1018</v>
      </c>
      <c r="B122" s="12">
        <v>1335506</v>
      </c>
      <c r="C122" s="12">
        <v>2349355</v>
      </c>
      <c r="D122" s="325" t="s">
        <v>1019</v>
      </c>
      <c r="E122" s="325" t="s">
        <v>595</v>
      </c>
      <c r="F122" s="11">
        <v>43319</v>
      </c>
      <c r="G122" s="11">
        <v>43323</v>
      </c>
      <c r="H122" s="16">
        <f t="shared" si="4"/>
        <v>4</v>
      </c>
      <c r="I122" s="25"/>
      <c r="J122" s="25">
        <v>-73800</v>
      </c>
      <c r="K122" s="61">
        <f t="shared" si="5"/>
        <v>-343085</v>
      </c>
      <c r="L122" s="63"/>
      <c r="M122" s="63"/>
    </row>
    <row r="123" s="4" customFormat="1" outlineLevel="1" spans="1:13">
      <c r="A123" s="11" t="s">
        <v>1018</v>
      </c>
      <c r="B123" s="12">
        <v>1349469</v>
      </c>
      <c r="C123" s="12">
        <v>2434093</v>
      </c>
      <c r="D123" s="325" t="s">
        <v>1020</v>
      </c>
      <c r="E123" s="325" t="s">
        <v>595</v>
      </c>
      <c r="F123" s="11">
        <v>43339</v>
      </c>
      <c r="G123" s="11">
        <v>43342</v>
      </c>
      <c r="H123" s="16">
        <f t="shared" si="4"/>
        <v>3</v>
      </c>
      <c r="I123" s="25"/>
      <c r="J123" s="25">
        <v>-49815</v>
      </c>
      <c r="K123" s="61">
        <f t="shared" si="5"/>
        <v>-392900</v>
      </c>
      <c r="L123" s="63"/>
      <c r="M123" s="63"/>
    </row>
    <row r="124" s="3" customFormat="1" outlineLevel="1" spans="1:13">
      <c r="A124" s="11" t="s">
        <v>897</v>
      </c>
      <c r="B124" s="12">
        <v>1350389</v>
      </c>
      <c r="C124" s="12">
        <v>2435361</v>
      </c>
      <c r="D124" s="325" t="s">
        <v>1021</v>
      </c>
      <c r="E124" s="325" t="s">
        <v>609</v>
      </c>
      <c r="F124" s="11">
        <v>43328</v>
      </c>
      <c r="G124" s="11">
        <v>43330</v>
      </c>
      <c r="H124" s="16">
        <f t="shared" si="4"/>
        <v>2</v>
      </c>
      <c r="I124" s="25"/>
      <c r="J124" s="25">
        <v>-45900</v>
      </c>
      <c r="K124" s="61">
        <f>+K13+I124+J124</f>
        <v>-429480</v>
      </c>
      <c r="L124" s="26"/>
      <c r="M124" s="26"/>
    </row>
    <row r="125" s="3" customFormat="1" outlineLevel="1" spans="1:13">
      <c r="A125" s="11" t="s">
        <v>897</v>
      </c>
      <c r="B125" s="12">
        <v>1350925</v>
      </c>
      <c r="C125" s="12">
        <v>2437343</v>
      </c>
      <c r="D125" s="325" t="s">
        <v>1022</v>
      </c>
      <c r="E125" s="325" t="s">
        <v>595</v>
      </c>
      <c r="F125" s="11">
        <v>43342</v>
      </c>
      <c r="G125" s="11">
        <v>43344</v>
      </c>
      <c r="H125" s="16">
        <f t="shared" si="4"/>
        <v>2</v>
      </c>
      <c r="I125" s="25"/>
      <c r="J125" s="25">
        <v>-33210</v>
      </c>
      <c r="K125" s="61">
        <f t="shared" ref="K125:K133" si="6">+K124+I125+J125</f>
        <v>-462690</v>
      </c>
      <c r="L125" s="26"/>
      <c r="M125" s="26"/>
    </row>
    <row r="126" s="3" customFormat="1" outlineLevel="1" spans="1:13">
      <c r="A126" s="11"/>
      <c r="B126" s="12"/>
      <c r="C126" s="12"/>
      <c r="D126" s="12"/>
      <c r="E126" s="12"/>
      <c r="F126" s="11"/>
      <c r="G126" s="11"/>
      <c r="H126" s="16">
        <f t="shared" si="4"/>
        <v>0</v>
      </c>
      <c r="I126" s="25"/>
      <c r="J126" s="25"/>
      <c r="K126" s="61">
        <f t="shared" si="6"/>
        <v>-462690</v>
      </c>
      <c r="L126" s="26"/>
      <c r="M126" s="26"/>
    </row>
    <row r="127" s="3" customFormat="1" outlineLevel="1" spans="1:13">
      <c r="A127" s="11"/>
      <c r="B127" s="12"/>
      <c r="C127" s="12"/>
      <c r="D127" s="12"/>
      <c r="E127" s="12"/>
      <c r="F127" s="11"/>
      <c r="G127" s="11"/>
      <c r="H127" s="16">
        <f t="shared" si="4"/>
        <v>0</v>
      </c>
      <c r="I127" s="25"/>
      <c r="J127" s="25"/>
      <c r="K127" s="61">
        <f t="shared" si="6"/>
        <v>-462690</v>
      </c>
      <c r="L127" s="26"/>
      <c r="M127" s="26"/>
    </row>
    <row r="128" s="3" customFormat="1" outlineLevel="1" spans="1:13">
      <c r="A128" s="11"/>
      <c r="B128" s="12"/>
      <c r="C128" s="12"/>
      <c r="D128" s="12"/>
      <c r="E128" s="12"/>
      <c r="F128" s="11"/>
      <c r="G128" s="11"/>
      <c r="H128" s="16">
        <f t="shared" si="4"/>
        <v>0</v>
      </c>
      <c r="I128" s="25"/>
      <c r="J128" s="25"/>
      <c r="K128" s="61">
        <f t="shared" si="6"/>
        <v>-462690</v>
      </c>
      <c r="L128" s="26"/>
      <c r="M128" s="26"/>
    </row>
    <row r="129" s="3" customFormat="1" outlineLevel="1" spans="1:13">
      <c r="A129" s="11"/>
      <c r="B129" s="12"/>
      <c r="C129" s="12"/>
      <c r="D129" s="12"/>
      <c r="E129" s="12"/>
      <c r="F129" s="11"/>
      <c r="G129" s="11"/>
      <c r="H129" s="16">
        <f t="shared" si="4"/>
        <v>0</v>
      </c>
      <c r="I129" s="25"/>
      <c r="J129" s="25"/>
      <c r="K129" s="61">
        <f t="shared" si="6"/>
        <v>-462690</v>
      </c>
      <c r="L129" s="26"/>
      <c r="M129" s="26"/>
    </row>
    <row r="130" s="3" customFormat="1" outlineLevel="1" spans="1:13">
      <c r="A130" s="11"/>
      <c r="B130" s="12"/>
      <c r="C130" s="12"/>
      <c r="D130" s="12"/>
      <c r="E130" s="12"/>
      <c r="F130" s="11"/>
      <c r="G130" s="11"/>
      <c r="H130" s="16">
        <f t="shared" si="4"/>
        <v>0</v>
      </c>
      <c r="I130" s="25"/>
      <c r="J130" s="25"/>
      <c r="K130" s="61">
        <f t="shared" si="6"/>
        <v>-462690</v>
      </c>
      <c r="L130" s="26"/>
      <c r="M130" s="26"/>
    </row>
    <row r="131" s="3" customFormat="1" hidden="1" outlineLevel="1" spans="1:13">
      <c r="A131" s="11"/>
      <c r="B131" s="12"/>
      <c r="C131" s="12"/>
      <c r="D131" s="12"/>
      <c r="E131" s="12"/>
      <c r="F131" s="11"/>
      <c r="G131" s="11"/>
      <c r="H131" s="16">
        <f t="shared" si="4"/>
        <v>0</v>
      </c>
      <c r="I131" s="25"/>
      <c r="J131" s="25"/>
      <c r="K131" s="61">
        <f t="shared" si="6"/>
        <v>-462690</v>
      </c>
      <c r="L131" s="26"/>
      <c r="M131" s="26"/>
    </row>
    <row r="132" s="3" customFormat="1" hidden="1" outlineLevel="1" spans="1:13">
      <c r="A132" s="11"/>
      <c r="B132" s="12"/>
      <c r="C132" s="12"/>
      <c r="D132" s="12"/>
      <c r="E132" s="12"/>
      <c r="F132" s="11"/>
      <c r="G132" s="11"/>
      <c r="H132" s="16">
        <f t="shared" si="4"/>
        <v>0</v>
      </c>
      <c r="I132" s="25"/>
      <c r="J132" s="25"/>
      <c r="K132" s="61">
        <f t="shared" si="6"/>
        <v>-462690</v>
      </c>
      <c r="L132" s="26"/>
      <c r="M132" s="26"/>
    </row>
    <row r="133" s="3" customFormat="1" hidden="1" outlineLevel="1" spans="1:13">
      <c r="A133" s="11"/>
      <c r="B133" s="12"/>
      <c r="C133" s="12"/>
      <c r="D133" s="12"/>
      <c r="E133" s="12"/>
      <c r="F133" s="11"/>
      <c r="G133" s="11"/>
      <c r="H133" s="16">
        <f t="shared" ref="H133:H196" si="7">+G133-F133</f>
        <v>0</v>
      </c>
      <c r="I133" s="25"/>
      <c r="J133" s="25"/>
      <c r="K133" s="61">
        <f t="shared" si="6"/>
        <v>-462690</v>
      </c>
      <c r="L133" s="26"/>
      <c r="M133" s="26"/>
    </row>
    <row r="134" s="3" customFormat="1" hidden="1" outlineLevel="1" spans="1:13">
      <c r="A134" s="11"/>
      <c r="B134" s="12"/>
      <c r="C134" s="12"/>
      <c r="D134" s="12"/>
      <c r="E134" s="12"/>
      <c r="F134" s="11"/>
      <c r="G134" s="11"/>
      <c r="H134" s="16">
        <f t="shared" si="7"/>
        <v>0</v>
      </c>
      <c r="I134" s="25"/>
      <c r="J134" s="25"/>
      <c r="K134" s="61">
        <f t="shared" ref="K134:K197" si="8">+K133+I134+J134</f>
        <v>-462690</v>
      </c>
      <c r="L134" s="26"/>
      <c r="M134" s="26"/>
    </row>
    <row r="135" s="3" customFormat="1" hidden="1" outlineLevel="1" spans="1:13">
      <c r="A135" s="11"/>
      <c r="B135" s="12"/>
      <c r="C135" s="12"/>
      <c r="D135" s="12"/>
      <c r="E135" s="12"/>
      <c r="F135" s="11"/>
      <c r="G135" s="11"/>
      <c r="H135" s="16">
        <f t="shared" si="7"/>
        <v>0</v>
      </c>
      <c r="I135" s="25"/>
      <c r="J135" s="25"/>
      <c r="K135" s="61">
        <f t="shared" si="8"/>
        <v>-462690</v>
      </c>
      <c r="L135" s="26"/>
      <c r="M135" s="26"/>
    </row>
    <row r="136" s="3" customFormat="1" hidden="1" outlineLevel="1" spans="1:13">
      <c r="A136" s="11"/>
      <c r="B136" s="12"/>
      <c r="C136" s="12"/>
      <c r="D136" s="12"/>
      <c r="E136" s="12"/>
      <c r="F136" s="11"/>
      <c r="G136" s="11"/>
      <c r="H136" s="16">
        <f t="shared" si="7"/>
        <v>0</v>
      </c>
      <c r="I136" s="25"/>
      <c r="J136" s="25"/>
      <c r="K136" s="61">
        <f t="shared" si="8"/>
        <v>-462690</v>
      </c>
      <c r="L136" s="26"/>
      <c r="M136" s="26"/>
    </row>
    <row r="137" s="3" customFormat="1" hidden="1" outlineLevel="1" spans="1:13">
      <c r="A137" s="11"/>
      <c r="B137" s="12"/>
      <c r="C137" s="12"/>
      <c r="D137" s="12"/>
      <c r="E137" s="12"/>
      <c r="F137" s="11"/>
      <c r="G137" s="11"/>
      <c r="H137" s="16">
        <f t="shared" si="7"/>
        <v>0</v>
      </c>
      <c r="I137" s="25"/>
      <c r="J137" s="25"/>
      <c r="K137" s="61">
        <f t="shared" si="8"/>
        <v>-462690</v>
      </c>
      <c r="L137" s="26"/>
      <c r="M137" s="26"/>
    </row>
    <row r="138" s="3" customFormat="1" hidden="1" outlineLevel="1" spans="1:13">
      <c r="A138" s="11"/>
      <c r="B138" s="12"/>
      <c r="C138" s="12"/>
      <c r="D138" s="12"/>
      <c r="E138" s="12"/>
      <c r="F138" s="11"/>
      <c r="G138" s="11"/>
      <c r="H138" s="16">
        <f t="shared" si="7"/>
        <v>0</v>
      </c>
      <c r="I138" s="25"/>
      <c r="J138" s="25"/>
      <c r="K138" s="61">
        <f t="shared" si="8"/>
        <v>-462690</v>
      </c>
      <c r="L138" s="26"/>
      <c r="M138" s="26"/>
    </row>
    <row r="139" s="3" customFormat="1" hidden="1" outlineLevel="1" spans="1:13">
      <c r="A139" s="11"/>
      <c r="B139" s="12"/>
      <c r="C139" s="12"/>
      <c r="D139" s="12"/>
      <c r="E139" s="12"/>
      <c r="F139" s="11"/>
      <c r="G139" s="11"/>
      <c r="H139" s="16">
        <f t="shared" si="7"/>
        <v>0</v>
      </c>
      <c r="I139" s="25"/>
      <c r="J139" s="25"/>
      <c r="K139" s="61">
        <f t="shared" si="8"/>
        <v>-462690</v>
      </c>
      <c r="L139" s="26"/>
      <c r="M139" s="26"/>
    </row>
    <row r="140" s="4" customFormat="1" hidden="1" outlineLevel="1" spans="1:13">
      <c r="A140" s="11"/>
      <c r="B140" s="12"/>
      <c r="C140" s="12"/>
      <c r="D140" s="12"/>
      <c r="E140" s="12"/>
      <c r="F140" s="11"/>
      <c r="G140" s="11"/>
      <c r="H140" s="16">
        <f t="shared" si="7"/>
        <v>0</v>
      </c>
      <c r="I140" s="25"/>
      <c r="J140" s="25"/>
      <c r="K140" s="61">
        <f t="shared" si="8"/>
        <v>-462690</v>
      </c>
      <c r="L140" s="63"/>
      <c r="M140" s="63"/>
    </row>
    <row r="141" s="4" customFormat="1" hidden="1" outlineLevel="1" spans="1:13">
      <c r="A141" s="11"/>
      <c r="B141" s="12"/>
      <c r="C141" s="12"/>
      <c r="D141" s="12"/>
      <c r="E141" s="12"/>
      <c r="F141" s="11"/>
      <c r="G141" s="11"/>
      <c r="H141" s="16">
        <f t="shared" si="7"/>
        <v>0</v>
      </c>
      <c r="I141" s="25"/>
      <c r="J141" s="25"/>
      <c r="K141" s="61">
        <f t="shared" si="8"/>
        <v>-462690</v>
      </c>
      <c r="L141" s="63"/>
      <c r="M141" s="63"/>
    </row>
    <row r="142" s="3" customFormat="1" hidden="1" outlineLevel="1" spans="1:13">
      <c r="A142" s="11"/>
      <c r="B142" s="12"/>
      <c r="C142" s="12"/>
      <c r="D142" s="12"/>
      <c r="E142" s="12"/>
      <c r="F142" s="11"/>
      <c r="G142" s="11"/>
      <c r="H142" s="16">
        <f t="shared" si="7"/>
        <v>0</v>
      </c>
      <c r="I142" s="25"/>
      <c r="J142" s="25"/>
      <c r="K142" s="61">
        <f t="shared" si="8"/>
        <v>-462690</v>
      </c>
      <c r="L142" s="26"/>
      <c r="M142" s="26"/>
    </row>
    <row r="143" s="3" customFormat="1" hidden="1" outlineLevel="1" spans="1:13">
      <c r="A143" s="11"/>
      <c r="B143" s="12"/>
      <c r="C143" s="12"/>
      <c r="D143" s="12"/>
      <c r="E143" s="12"/>
      <c r="F143" s="11"/>
      <c r="G143" s="11"/>
      <c r="H143" s="16">
        <f t="shared" si="7"/>
        <v>0</v>
      </c>
      <c r="I143" s="25"/>
      <c r="J143" s="25"/>
      <c r="K143" s="61">
        <f t="shared" si="8"/>
        <v>-462690</v>
      </c>
      <c r="L143" s="26"/>
      <c r="M143" s="26"/>
    </row>
    <row r="144" s="3" customFormat="1" hidden="1" outlineLevel="1" spans="1:13">
      <c r="A144" s="11"/>
      <c r="B144" s="12"/>
      <c r="C144" s="12"/>
      <c r="D144" s="12"/>
      <c r="E144" s="12"/>
      <c r="F144" s="11"/>
      <c r="G144" s="11"/>
      <c r="H144" s="16">
        <f t="shared" si="7"/>
        <v>0</v>
      </c>
      <c r="I144" s="25"/>
      <c r="J144" s="25"/>
      <c r="K144" s="61">
        <f t="shared" si="8"/>
        <v>-462690</v>
      </c>
      <c r="L144" s="26"/>
      <c r="M144" s="26"/>
    </row>
    <row r="145" s="3" customFormat="1" hidden="1" outlineLevel="1" spans="1:13">
      <c r="A145" s="11"/>
      <c r="B145" s="12"/>
      <c r="C145" s="12"/>
      <c r="D145" s="12"/>
      <c r="E145" s="12"/>
      <c r="F145" s="11"/>
      <c r="G145" s="11"/>
      <c r="H145" s="16">
        <f t="shared" si="7"/>
        <v>0</v>
      </c>
      <c r="I145" s="25"/>
      <c r="J145" s="25"/>
      <c r="K145" s="61">
        <f t="shared" si="8"/>
        <v>-462690</v>
      </c>
      <c r="L145" s="26"/>
      <c r="M145" s="26"/>
    </row>
    <row r="146" s="3" customFormat="1" hidden="1" outlineLevel="1" spans="1:13">
      <c r="A146" s="11"/>
      <c r="B146" s="12"/>
      <c r="C146" s="12"/>
      <c r="D146" s="12"/>
      <c r="E146" s="12"/>
      <c r="F146" s="11"/>
      <c r="G146" s="11"/>
      <c r="H146" s="16">
        <f t="shared" si="7"/>
        <v>0</v>
      </c>
      <c r="I146" s="25"/>
      <c r="J146" s="25"/>
      <c r="K146" s="61">
        <f t="shared" si="8"/>
        <v>-462690</v>
      </c>
      <c r="L146" s="26"/>
      <c r="M146" s="26"/>
    </row>
    <row r="147" s="3" customFormat="1" hidden="1" outlineLevel="1" spans="1:13">
      <c r="A147" s="11"/>
      <c r="B147" s="12"/>
      <c r="C147" s="12"/>
      <c r="D147" s="12"/>
      <c r="E147" s="12"/>
      <c r="F147" s="11"/>
      <c r="G147" s="11"/>
      <c r="H147" s="16">
        <f t="shared" si="7"/>
        <v>0</v>
      </c>
      <c r="I147" s="25"/>
      <c r="J147" s="25"/>
      <c r="K147" s="61">
        <f t="shared" si="8"/>
        <v>-462690</v>
      </c>
      <c r="L147" s="26"/>
      <c r="M147" s="26"/>
    </row>
    <row r="148" s="4" customFormat="1" hidden="1" outlineLevel="1" spans="1:13">
      <c r="A148" s="11"/>
      <c r="B148" s="12"/>
      <c r="C148" s="12"/>
      <c r="D148" s="12"/>
      <c r="E148" s="12"/>
      <c r="F148" s="11"/>
      <c r="G148" s="11"/>
      <c r="H148" s="16">
        <f t="shared" si="7"/>
        <v>0</v>
      </c>
      <c r="I148" s="25"/>
      <c r="J148" s="25"/>
      <c r="K148" s="61">
        <f t="shared" si="8"/>
        <v>-462690</v>
      </c>
      <c r="L148" s="63"/>
      <c r="M148" s="63"/>
    </row>
    <row r="149" s="4" customFormat="1" hidden="1" outlineLevel="1" spans="1:13">
      <c r="A149" s="11"/>
      <c r="B149" s="12"/>
      <c r="C149" s="12"/>
      <c r="D149" s="12"/>
      <c r="E149" s="12"/>
      <c r="F149" s="11"/>
      <c r="G149" s="11"/>
      <c r="H149" s="16">
        <f t="shared" si="7"/>
        <v>0</v>
      </c>
      <c r="I149" s="25"/>
      <c r="J149" s="25"/>
      <c r="K149" s="61">
        <f t="shared" si="8"/>
        <v>-462690</v>
      </c>
      <c r="L149" s="63"/>
      <c r="M149" s="63"/>
    </row>
    <row r="150" s="3" customFormat="1" hidden="1" outlineLevel="1" spans="1:13">
      <c r="A150" s="11"/>
      <c r="B150" s="12"/>
      <c r="C150" s="12"/>
      <c r="D150" s="12"/>
      <c r="E150" s="12"/>
      <c r="F150" s="11"/>
      <c r="G150" s="11"/>
      <c r="H150" s="16">
        <f t="shared" si="7"/>
        <v>0</v>
      </c>
      <c r="I150" s="25"/>
      <c r="J150" s="25"/>
      <c r="K150" s="61">
        <f t="shared" si="8"/>
        <v>-462690</v>
      </c>
      <c r="L150" s="26"/>
      <c r="M150" s="26"/>
    </row>
    <row r="151" s="3" customFormat="1" hidden="1" outlineLevel="1" spans="1:13">
      <c r="A151" s="11"/>
      <c r="B151" s="12"/>
      <c r="C151" s="12"/>
      <c r="D151" s="12"/>
      <c r="E151" s="12"/>
      <c r="F151" s="11"/>
      <c r="G151" s="11"/>
      <c r="H151" s="16">
        <f t="shared" si="7"/>
        <v>0</v>
      </c>
      <c r="I151" s="25"/>
      <c r="J151" s="25"/>
      <c r="K151" s="61">
        <f t="shared" si="8"/>
        <v>-462690</v>
      </c>
      <c r="L151" s="26"/>
      <c r="M151" s="26"/>
    </row>
    <row r="152" s="3" customFormat="1" hidden="1" outlineLevel="1" spans="1:13">
      <c r="A152" s="11"/>
      <c r="B152" s="12"/>
      <c r="C152" s="12"/>
      <c r="D152" s="12"/>
      <c r="E152" s="12"/>
      <c r="F152" s="11"/>
      <c r="G152" s="11"/>
      <c r="H152" s="16">
        <f t="shared" si="7"/>
        <v>0</v>
      </c>
      <c r="I152" s="25"/>
      <c r="J152" s="25"/>
      <c r="K152" s="61">
        <f t="shared" si="8"/>
        <v>-462690</v>
      </c>
      <c r="L152" s="26"/>
      <c r="M152" s="26"/>
    </row>
    <row r="153" s="3" customFormat="1" hidden="1" outlineLevel="1" spans="1:13">
      <c r="A153" s="11"/>
      <c r="B153" s="12"/>
      <c r="C153" s="12"/>
      <c r="D153" s="12"/>
      <c r="E153" s="12"/>
      <c r="F153" s="11"/>
      <c r="G153" s="11"/>
      <c r="H153" s="16">
        <f t="shared" si="7"/>
        <v>0</v>
      </c>
      <c r="I153" s="25"/>
      <c r="J153" s="25"/>
      <c r="K153" s="61">
        <f t="shared" si="8"/>
        <v>-462690</v>
      </c>
      <c r="L153" s="26"/>
      <c r="M153" s="26"/>
    </row>
    <row r="154" s="3" customFormat="1" hidden="1" outlineLevel="1" spans="1:13">
      <c r="A154" s="11"/>
      <c r="B154" s="12"/>
      <c r="C154" s="12"/>
      <c r="D154" s="12"/>
      <c r="E154" s="12"/>
      <c r="F154" s="11"/>
      <c r="G154" s="11"/>
      <c r="H154" s="16">
        <f t="shared" si="7"/>
        <v>0</v>
      </c>
      <c r="I154" s="25"/>
      <c r="J154" s="25"/>
      <c r="K154" s="61">
        <f t="shared" si="8"/>
        <v>-462690</v>
      </c>
      <c r="L154" s="26"/>
      <c r="M154" s="26"/>
    </row>
    <row r="155" s="3" customFormat="1" hidden="1" outlineLevel="1" spans="1:13">
      <c r="A155" s="11"/>
      <c r="B155" s="12"/>
      <c r="C155" s="12"/>
      <c r="D155" s="12"/>
      <c r="E155" s="12"/>
      <c r="F155" s="11"/>
      <c r="G155" s="11"/>
      <c r="H155" s="16">
        <f t="shared" si="7"/>
        <v>0</v>
      </c>
      <c r="I155" s="25"/>
      <c r="J155" s="25"/>
      <c r="K155" s="61">
        <f t="shared" si="8"/>
        <v>-462690</v>
      </c>
      <c r="L155" s="26"/>
      <c r="M155" s="26"/>
    </row>
    <row r="156" s="3" customFormat="1" hidden="1" outlineLevel="1" spans="1:13">
      <c r="A156" s="11"/>
      <c r="B156" s="12"/>
      <c r="C156" s="12"/>
      <c r="D156" s="12"/>
      <c r="E156" s="12"/>
      <c r="F156" s="11"/>
      <c r="G156" s="11"/>
      <c r="H156" s="16">
        <f t="shared" si="7"/>
        <v>0</v>
      </c>
      <c r="I156" s="25"/>
      <c r="J156" s="25"/>
      <c r="K156" s="61">
        <f t="shared" si="8"/>
        <v>-462690</v>
      </c>
      <c r="L156" s="26"/>
      <c r="M156" s="26"/>
    </row>
    <row r="157" s="3" customFormat="1" hidden="1" outlineLevel="1" spans="1:13">
      <c r="A157" s="11"/>
      <c r="B157" s="12"/>
      <c r="C157" s="12"/>
      <c r="D157" s="12"/>
      <c r="E157" s="12"/>
      <c r="F157" s="11"/>
      <c r="G157" s="11"/>
      <c r="H157" s="16">
        <f t="shared" si="7"/>
        <v>0</v>
      </c>
      <c r="I157" s="25"/>
      <c r="J157" s="25"/>
      <c r="K157" s="61">
        <f t="shared" si="8"/>
        <v>-462690</v>
      </c>
      <c r="L157" s="26"/>
      <c r="M157" s="26"/>
    </row>
    <row r="158" s="3" customFormat="1" hidden="1" outlineLevel="1" spans="1:13">
      <c r="A158" s="11"/>
      <c r="B158" s="12"/>
      <c r="C158" s="12"/>
      <c r="D158" s="12"/>
      <c r="E158" s="12"/>
      <c r="F158" s="11"/>
      <c r="G158" s="11"/>
      <c r="H158" s="16">
        <f t="shared" si="7"/>
        <v>0</v>
      </c>
      <c r="I158" s="25"/>
      <c r="J158" s="25"/>
      <c r="K158" s="61">
        <f t="shared" si="8"/>
        <v>-462690</v>
      </c>
      <c r="L158" s="26"/>
      <c r="M158" s="26"/>
    </row>
    <row r="159" s="3" customFormat="1" hidden="1" outlineLevel="1" spans="1:13">
      <c r="A159" s="11"/>
      <c r="B159" s="12"/>
      <c r="C159" s="12"/>
      <c r="D159" s="12"/>
      <c r="E159" s="12"/>
      <c r="F159" s="11"/>
      <c r="G159" s="11"/>
      <c r="H159" s="16">
        <f t="shared" si="7"/>
        <v>0</v>
      </c>
      <c r="I159" s="25"/>
      <c r="J159" s="25"/>
      <c r="K159" s="61">
        <f t="shared" si="8"/>
        <v>-462690</v>
      </c>
      <c r="L159" s="26"/>
      <c r="M159" s="26"/>
    </row>
    <row r="160" s="3" customFormat="1" hidden="1" outlineLevel="1" spans="1:13">
      <c r="A160" s="11"/>
      <c r="B160" s="12"/>
      <c r="C160" s="12"/>
      <c r="D160" s="12"/>
      <c r="E160" s="12"/>
      <c r="F160" s="11"/>
      <c r="G160" s="11"/>
      <c r="H160" s="16">
        <f t="shared" si="7"/>
        <v>0</v>
      </c>
      <c r="I160" s="25"/>
      <c r="J160" s="25"/>
      <c r="K160" s="61">
        <f t="shared" si="8"/>
        <v>-462690</v>
      </c>
      <c r="L160" s="26"/>
      <c r="M160" s="26"/>
    </row>
    <row r="161" s="3" customFormat="1" hidden="1" outlineLevel="1" spans="1:13">
      <c r="A161" s="11"/>
      <c r="B161" s="12"/>
      <c r="C161" s="12"/>
      <c r="D161" s="12"/>
      <c r="E161" s="12"/>
      <c r="F161" s="11"/>
      <c r="G161" s="11"/>
      <c r="H161" s="16">
        <f t="shared" si="7"/>
        <v>0</v>
      </c>
      <c r="I161" s="25"/>
      <c r="J161" s="25"/>
      <c r="K161" s="61">
        <f t="shared" si="8"/>
        <v>-462690</v>
      </c>
      <c r="L161" s="26"/>
      <c r="M161" s="26"/>
    </row>
    <row r="162" s="4" customFormat="1" hidden="1" outlineLevel="1" spans="1:13">
      <c r="A162" s="11"/>
      <c r="B162" s="12"/>
      <c r="C162" s="12"/>
      <c r="D162" s="12"/>
      <c r="E162" s="12"/>
      <c r="F162" s="11"/>
      <c r="G162" s="11"/>
      <c r="H162" s="16">
        <f t="shared" si="7"/>
        <v>0</v>
      </c>
      <c r="I162" s="25"/>
      <c r="J162" s="25"/>
      <c r="K162" s="61">
        <f t="shared" si="8"/>
        <v>-462690</v>
      </c>
      <c r="L162" s="63"/>
      <c r="M162" s="63"/>
    </row>
    <row r="163" s="4" customFormat="1" hidden="1" outlineLevel="1" spans="1:13">
      <c r="A163" s="11"/>
      <c r="B163" s="12"/>
      <c r="C163" s="12"/>
      <c r="D163" s="12"/>
      <c r="E163" s="12"/>
      <c r="F163" s="11"/>
      <c r="G163" s="11"/>
      <c r="H163" s="16">
        <f t="shared" si="7"/>
        <v>0</v>
      </c>
      <c r="I163" s="25"/>
      <c r="J163" s="25"/>
      <c r="K163" s="61">
        <f t="shared" si="8"/>
        <v>-462690</v>
      </c>
      <c r="L163" s="63"/>
      <c r="M163" s="63"/>
    </row>
    <row r="164" s="4" customFormat="1" hidden="1" outlineLevel="1" spans="1:13">
      <c r="A164" s="11"/>
      <c r="B164" s="12"/>
      <c r="C164" s="12"/>
      <c r="D164" s="12"/>
      <c r="E164" s="12"/>
      <c r="F164" s="11"/>
      <c r="G164" s="11"/>
      <c r="H164" s="16">
        <f t="shared" si="7"/>
        <v>0</v>
      </c>
      <c r="I164" s="25"/>
      <c r="J164" s="25"/>
      <c r="K164" s="61">
        <f t="shared" si="8"/>
        <v>-462690</v>
      </c>
      <c r="L164" s="63"/>
      <c r="M164" s="63"/>
    </row>
    <row r="165" s="4" customFormat="1" hidden="1" outlineLevel="1" spans="1:13">
      <c r="A165" s="11"/>
      <c r="B165" s="12"/>
      <c r="C165" s="12"/>
      <c r="D165" s="12"/>
      <c r="E165" s="12"/>
      <c r="F165" s="11"/>
      <c r="G165" s="11"/>
      <c r="H165" s="16">
        <f t="shared" si="7"/>
        <v>0</v>
      </c>
      <c r="I165" s="25"/>
      <c r="J165" s="25"/>
      <c r="K165" s="61">
        <f t="shared" si="8"/>
        <v>-462690</v>
      </c>
      <c r="L165" s="63"/>
      <c r="M165" s="63"/>
    </row>
    <row r="166" s="4" customFormat="1" hidden="1" outlineLevel="1" spans="1:13">
      <c r="A166" s="11"/>
      <c r="B166" s="12"/>
      <c r="C166" s="12"/>
      <c r="D166" s="12"/>
      <c r="E166" s="12"/>
      <c r="F166" s="11"/>
      <c r="G166" s="11"/>
      <c r="H166" s="16">
        <f t="shared" si="7"/>
        <v>0</v>
      </c>
      <c r="I166" s="25"/>
      <c r="J166" s="25"/>
      <c r="K166" s="61">
        <f t="shared" si="8"/>
        <v>-462690</v>
      </c>
      <c r="L166" s="63"/>
      <c r="M166" s="63"/>
    </row>
    <row r="167" s="4" customFormat="1" hidden="1" outlineLevel="1" spans="1:13">
      <c r="A167" s="11"/>
      <c r="B167" s="12"/>
      <c r="C167" s="12"/>
      <c r="D167" s="12"/>
      <c r="E167" s="12"/>
      <c r="F167" s="11"/>
      <c r="G167" s="11"/>
      <c r="H167" s="16">
        <f t="shared" si="7"/>
        <v>0</v>
      </c>
      <c r="I167" s="25"/>
      <c r="J167" s="25"/>
      <c r="K167" s="61">
        <f t="shared" si="8"/>
        <v>-462690</v>
      </c>
      <c r="L167" s="63"/>
      <c r="M167" s="63"/>
    </row>
    <row r="168" s="4" customFormat="1" hidden="1" outlineLevel="1" spans="1:13">
      <c r="A168" s="11"/>
      <c r="B168" s="12"/>
      <c r="C168" s="12"/>
      <c r="D168" s="12"/>
      <c r="E168" s="12"/>
      <c r="F168" s="11"/>
      <c r="G168" s="11"/>
      <c r="H168" s="16">
        <f t="shared" si="7"/>
        <v>0</v>
      </c>
      <c r="I168" s="25"/>
      <c r="J168" s="25"/>
      <c r="K168" s="61">
        <f t="shared" si="8"/>
        <v>-462690</v>
      </c>
      <c r="L168" s="63"/>
      <c r="M168" s="63"/>
    </row>
    <row r="169" s="4" customFormat="1" hidden="1" outlineLevel="1" spans="1:13">
      <c r="A169" s="11"/>
      <c r="B169" s="12"/>
      <c r="C169" s="12"/>
      <c r="D169" s="12"/>
      <c r="E169" s="12"/>
      <c r="F169" s="11"/>
      <c r="G169" s="11"/>
      <c r="H169" s="16">
        <f t="shared" si="7"/>
        <v>0</v>
      </c>
      <c r="I169" s="25"/>
      <c r="J169" s="25"/>
      <c r="K169" s="61">
        <f t="shared" si="8"/>
        <v>-462690</v>
      </c>
      <c r="L169" s="63"/>
      <c r="M169" s="63"/>
    </row>
    <row r="170" s="3" customFormat="1" hidden="1" outlineLevel="1" spans="1:13">
      <c r="A170" s="11"/>
      <c r="B170" s="12"/>
      <c r="C170" s="12"/>
      <c r="D170" s="12"/>
      <c r="E170" s="12"/>
      <c r="F170" s="11"/>
      <c r="G170" s="11"/>
      <c r="H170" s="16">
        <f t="shared" si="7"/>
        <v>0</v>
      </c>
      <c r="I170" s="25"/>
      <c r="J170" s="25"/>
      <c r="K170" s="61">
        <f t="shared" si="8"/>
        <v>-462690</v>
      </c>
      <c r="L170" s="26"/>
      <c r="M170" s="26"/>
    </row>
    <row r="171" s="3" customFormat="1" hidden="1" outlineLevel="1" spans="1:13">
      <c r="A171" s="11"/>
      <c r="B171" s="12"/>
      <c r="C171" s="12"/>
      <c r="D171" s="12"/>
      <c r="E171" s="12"/>
      <c r="F171" s="11"/>
      <c r="G171" s="11"/>
      <c r="H171" s="16">
        <f t="shared" si="7"/>
        <v>0</v>
      </c>
      <c r="I171" s="25"/>
      <c r="J171" s="25"/>
      <c r="K171" s="61">
        <f t="shared" si="8"/>
        <v>-462690</v>
      </c>
      <c r="L171" s="26"/>
      <c r="M171" s="26"/>
    </row>
    <row r="172" s="3" customFormat="1" hidden="1" outlineLevel="1" spans="1:13">
      <c r="A172" s="11"/>
      <c r="B172" s="12"/>
      <c r="C172" s="12"/>
      <c r="D172" s="12"/>
      <c r="E172" s="12"/>
      <c r="F172" s="11"/>
      <c r="G172" s="11"/>
      <c r="H172" s="16">
        <f t="shared" si="7"/>
        <v>0</v>
      </c>
      <c r="I172" s="25"/>
      <c r="J172" s="25"/>
      <c r="K172" s="61">
        <f t="shared" si="8"/>
        <v>-462690</v>
      </c>
      <c r="L172" s="26"/>
      <c r="M172" s="26"/>
    </row>
    <row r="173" s="3" customFormat="1" hidden="1" outlineLevel="1" spans="1:13">
      <c r="A173" s="11"/>
      <c r="B173" s="12"/>
      <c r="C173" s="12"/>
      <c r="D173" s="12"/>
      <c r="E173" s="12"/>
      <c r="F173" s="11"/>
      <c r="G173" s="11"/>
      <c r="H173" s="16">
        <f t="shared" si="7"/>
        <v>0</v>
      </c>
      <c r="I173" s="25"/>
      <c r="J173" s="25"/>
      <c r="K173" s="61">
        <f t="shared" si="8"/>
        <v>-462690</v>
      </c>
      <c r="L173" s="26"/>
      <c r="M173" s="26"/>
    </row>
    <row r="174" s="3" customFormat="1" hidden="1" outlineLevel="1" spans="1:13">
      <c r="A174" s="11"/>
      <c r="B174" s="12"/>
      <c r="C174" s="12"/>
      <c r="D174" s="12"/>
      <c r="E174" s="12"/>
      <c r="F174" s="11"/>
      <c r="G174" s="11"/>
      <c r="H174" s="16">
        <f t="shared" si="7"/>
        <v>0</v>
      </c>
      <c r="I174" s="25"/>
      <c r="J174" s="25"/>
      <c r="K174" s="61">
        <f t="shared" si="8"/>
        <v>-462690</v>
      </c>
      <c r="L174" s="26"/>
      <c r="M174" s="26"/>
    </row>
    <row r="175" s="3" customFormat="1" hidden="1" outlineLevel="1" spans="1:13">
      <c r="A175" s="11"/>
      <c r="B175" s="12"/>
      <c r="C175" s="12"/>
      <c r="D175" s="12"/>
      <c r="E175" s="12"/>
      <c r="F175" s="11"/>
      <c r="G175" s="11"/>
      <c r="H175" s="16">
        <f t="shared" si="7"/>
        <v>0</v>
      </c>
      <c r="I175" s="25"/>
      <c r="J175" s="25"/>
      <c r="K175" s="61">
        <f t="shared" si="8"/>
        <v>-462690</v>
      </c>
      <c r="L175" s="26"/>
      <c r="M175" s="26"/>
    </row>
    <row r="176" s="3" customFormat="1" hidden="1" outlineLevel="1" spans="1:13">
      <c r="A176" s="11"/>
      <c r="B176" s="12"/>
      <c r="C176" s="12"/>
      <c r="D176" s="12"/>
      <c r="E176" s="12"/>
      <c r="F176" s="11"/>
      <c r="G176" s="11"/>
      <c r="H176" s="16">
        <f t="shared" si="7"/>
        <v>0</v>
      </c>
      <c r="I176" s="25"/>
      <c r="J176" s="25"/>
      <c r="K176" s="61">
        <f t="shared" si="8"/>
        <v>-462690</v>
      </c>
      <c r="L176" s="26"/>
      <c r="M176" s="26"/>
    </row>
    <row r="177" s="3" customFormat="1" hidden="1" outlineLevel="1" spans="1:13">
      <c r="A177" s="11"/>
      <c r="B177" s="12"/>
      <c r="C177" s="12"/>
      <c r="D177" s="12"/>
      <c r="E177" s="12"/>
      <c r="F177" s="11"/>
      <c r="G177" s="11"/>
      <c r="H177" s="16">
        <f t="shared" si="7"/>
        <v>0</v>
      </c>
      <c r="I177" s="25"/>
      <c r="J177" s="25"/>
      <c r="K177" s="61">
        <f t="shared" si="8"/>
        <v>-462690</v>
      </c>
      <c r="L177" s="26"/>
      <c r="M177" s="26"/>
    </row>
    <row r="178" s="3" customFormat="1" hidden="1" outlineLevel="1" spans="1:13">
      <c r="A178" s="11"/>
      <c r="B178" s="12"/>
      <c r="C178" s="12"/>
      <c r="D178" s="12"/>
      <c r="E178" s="12"/>
      <c r="F178" s="11"/>
      <c r="G178" s="11"/>
      <c r="H178" s="16">
        <f t="shared" si="7"/>
        <v>0</v>
      </c>
      <c r="I178" s="25"/>
      <c r="J178" s="25"/>
      <c r="K178" s="61">
        <f t="shared" si="8"/>
        <v>-462690</v>
      </c>
      <c r="L178" s="26"/>
      <c r="M178" s="26"/>
    </row>
    <row r="179" s="3" customFormat="1" hidden="1" outlineLevel="1" spans="1:13">
      <c r="A179" s="11"/>
      <c r="B179" s="12"/>
      <c r="C179" s="12"/>
      <c r="D179" s="12"/>
      <c r="E179" s="12"/>
      <c r="F179" s="11"/>
      <c r="G179" s="11"/>
      <c r="H179" s="16">
        <f t="shared" si="7"/>
        <v>0</v>
      </c>
      <c r="I179" s="25"/>
      <c r="J179" s="25"/>
      <c r="K179" s="61">
        <f t="shared" si="8"/>
        <v>-462690</v>
      </c>
      <c r="L179" s="26"/>
      <c r="M179" s="26"/>
    </row>
    <row r="180" s="3" customFormat="1" hidden="1" outlineLevel="1" spans="1:13">
      <c r="A180" s="11"/>
      <c r="B180" s="12"/>
      <c r="C180" s="12"/>
      <c r="D180" s="12"/>
      <c r="E180" s="12"/>
      <c r="F180" s="11"/>
      <c r="G180" s="11"/>
      <c r="H180" s="16">
        <f t="shared" si="7"/>
        <v>0</v>
      </c>
      <c r="I180" s="25"/>
      <c r="J180" s="25"/>
      <c r="K180" s="61">
        <f t="shared" si="8"/>
        <v>-462690</v>
      </c>
      <c r="L180" s="26"/>
      <c r="M180" s="26"/>
    </row>
    <row r="181" s="4" customFormat="1" hidden="1" outlineLevel="1" spans="1:13">
      <c r="A181" s="11"/>
      <c r="B181" s="12"/>
      <c r="C181" s="12"/>
      <c r="D181" s="12"/>
      <c r="E181" s="12"/>
      <c r="F181" s="11"/>
      <c r="G181" s="11"/>
      <c r="H181" s="16">
        <f t="shared" si="7"/>
        <v>0</v>
      </c>
      <c r="I181" s="25"/>
      <c r="J181" s="25"/>
      <c r="K181" s="61">
        <f t="shared" si="8"/>
        <v>-462690</v>
      </c>
      <c r="L181" s="63"/>
      <c r="M181" s="63"/>
    </row>
    <row r="182" s="4" customFormat="1" hidden="1" outlineLevel="1" spans="1:13">
      <c r="A182" s="11"/>
      <c r="B182" s="12"/>
      <c r="C182" s="12"/>
      <c r="D182" s="12"/>
      <c r="E182" s="12"/>
      <c r="F182" s="11"/>
      <c r="G182" s="11"/>
      <c r="H182" s="16">
        <f t="shared" si="7"/>
        <v>0</v>
      </c>
      <c r="I182" s="25"/>
      <c r="J182" s="25"/>
      <c r="K182" s="61">
        <f t="shared" si="8"/>
        <v>-462690</v>
      </c>
      <c r="L182" s="63"/>
      <c r="M182" s="63"/>
    </row>
    <row r="183" s="4" customFormat="1" hidden="1" outlineLevel="1" spans="1:13">
      <c r="A183" s="11"/>
      <c r="B183" s="12"/>
      <c r="C183" s="12"/>
      <c r="D183" s="12"/>
      <c r="E183" s="12"/>
      <c r="F183" s="11"/>
      <c r="G183" s="11"/>
      <c r="H183" s="16">
        <f t="shared" si="7"/>
        <v>0</v>
      </c>
      <c r="I183" s="25"/>
      <c r="J183" s="25"/>
      <c r="K183" s="61">
        <f t="shared" si="8"/>
        <v>-462690</v>
      </c>
      <c r="L183" s="63"/>
      <c r="M183" s="63"/>
    </row>
    <row r="184" s="3" customFormat="1" hidden="1" outlineLevel="1" spans="1:13">
      <c r="A184" s="11"/>
      <c r="B184" s="12"/>
      <c r="C184" s="12"/>
      <c r="D184" s="12"/>
      <c r="E184" s="12"/>
      <c r="F184" s="11"/>
      <c r="G184" s="11"/>
      <c r="H184" s="16">
        <f t="shared" si="7"/>
        <v>0</v>
      </c>
      <c r="I184" s="25"/>
      <c r="J184" s="25"/>
      <c r="K184" s="61">
        <f t="shared" si="8"/>
        <v>-462690</v>
      </c>
      <c r="L184" s="26"/>
      <c r="M184" s="26"/>
    </row>
    <row r="185" s="3" customFormat="1" hidden="1" outlineLevel="1" spans="1:13">
      <c r="A185" s="11"/>
      <c r="B185" s="12"/>
      <c r="C185" s="12"/>
      <c r="D185" s="12"/>
      <c r="E185" s="12"/>
      <c r="F185" s="11"/>
      <c r="G185" s="11"/>
      <c r="H185" s="16">
        <f t="shared" si="7"/>
        <v>0</v>
      </c>
      <c r="I185" s="25"/>
      <c r="J185" s="25"/>
      <c r="K185" s="61">
        <f t="shared" si="8"/>
        <v>-462690</v>
      </c>
      <c r="L185" s="26"/>
      <c r="M185" s="26"/>
    </row>
    <row r="186" s="3" customFormat="1" hidden="1" outlineLevel="1" spans="1:13">
      <c r="A186" s="11"/>
      <c r="B186" s="12"/>
      <c r="C186" s="12"/>
      <c r="D186" s="12"/>
      <c r="E186" s="12"/>
      <c r="F186" s="11"/>
      <c r="G186" s="11"/>
      <c r="H186" s="16">
        <f t="shared" si="7"/>
        <v>0</v>
      </c>
      <c r="I186" s="25"/>
      <c r="J186" s="25"/>
      <c r="K186" s="61">
        <f t="shared" si="8"/>
        <v>-462690</v>
      </c>
      <c r="L186" s="26"/>
      <c r="M186" s="26"/>
    </row>
    <row r="187" s="3" customFormat="1" hidden="1" outlineLevel="1" spans="1:13">
      <c r="A187" s="11"/>
      <c r="B187" s="12"/>
      <c r="C187" s="12"/>
      <c r="D187" s="12"/>
      <c r="E187" s="12"/>
      <c r="F187" s="11"/>
      <c r="G187" s="11"/>
      <c r="H187" s="16">
        <f t="shared" si="7"/>
        <v>0</v>
      </c>
      <c r="I187" s="25"/>
      <c r="J187" s="25"/>
      <c r="K187" s="61">
        <f t="shared" si="8"/>
        <v>-462690</v>
      </c>
      <c r="L187" s="26"/>
      <c r="M187" s="26"/>
    </row>
    <row r="188" s="3" customFormat="1" hidden="1" outlineLevel="1" spans="1:13">
      <c r="A188" s="11"/>
      <c r="B188" s="12"/>
      <c r="C188" s="12"/>
      <c r="D188" s="12"/>
      <c r="E188" s="12"/>
      <c r="F188" s="11"/>
      <c r="G188" s="11"/>
      <c r="H188" s="16">
        <f t="shared" si="7"/>
        <v>0</v>
      </c>
      <c r="I188" s="25"/>
      <c r="J188" s="25"/>
      <c r="K188" s="61">
        <f t="shared" si="8"/>
        <v>-462690</v>
      </c>
      <c r="L188" s="26"/>
      <c r="M188" s="26"/>
    </row>
    <row r="189" s="3" customFormat="1" hidden="1" outlineLevel="1" spans="1:13">
      <c r="A189" s="11"/>
      <c r="B189" s="12"/>
      <c r="C189" s="12"/>
      <c r="D189" s="12"/>
      <c r="E189" s="12"/>
      <c r="F189" s="11"/>
      <c r="G189" s="11"/>
      <c r="H189" s="16">
        <f t="shared" si="7"/>
        <v>0</v>
      </c>
      <c r="I189" s="25"/>
      <c r="J189" s="25"/>
      <c r="K189" s="61">
        <f t="shared" si="8"/>
        <v>-462690</v>
      </c>
      <c r="L189" s="26"/>
      <c r="M189" s="26"/>
    </row>
    <row r="190" s="3" customFormat="1" hidden="1" outlineLevel="1" spans="1:13">
      <c r="A190" s="11"/>
      <c r="B190" s="12"/>
      <c r="C190" s="12"/>
      <c r="D190" s="12"/>
      <c r="E190" s="12"/>
      <c r="F190" s="11"/>
      <c r="G190" s="11"/>
      <c r="H190" s="16">
        <f t="shared" si="7"/>
        <v>0</v>
      </c>
      <c r="I190" s="25"/>
      <c r="J190" s="25"/>
      <c r="K190" s="61">
        <f t="shared" si="8"/>
        <v>-462690</v>
      </c>
      <c r="L190" s="26"/>
      <c r="M190" s="26"/>
    </row>
    <row r="191" s="3" customFormat="1" hidden="1" outlineLevel="1" spans="1:13">
      <c r="A191" s="11"/>
      <c r="B191" s="12"/>
      <c r="C191" s="12"/>
      <c r="D191" s="12"/>
      <c r="E191" s="12"/>
      <c r="F191" s="11"/>
      <c r="G191" s="11"/>
      <c r="H191" s="16">
        <f t="shared" si="7"/>
        <v>0</v>
      </c>
      <c r="I191" s="25"/>
      <c r="J191" s="25"/>
      <c r="K191" s="61">
        <f t="shared" si="8"/>
        <v>-462690</v>
      </c>
      <c r="L191" s="26"/>
      <c r="M191" s="26"/>
    </row>
    <row r="192" s="3" customFormat="1" hidden="1" outlineLevel="1" spans="1:13">
      <c r="A192" s="11"/>
      <c r="B192" s="12"/>
      <c r="C192" s="12"/>
      <c r="D192" s="12"/>
      <c r="E192" s="12"/>
      <c r="F192" s="11"/>
      <c r="G192" s="11"/>
      <c r="H192" s="16">
        <f t="shared" si="7"/>
        <v>0</v>
      </c>
      <c r="I192" s="25"/>
      <c r="J192" s="25"/>
      <c r="K192" s="61">
        <f t="shared" si="8"/>
        <v>-462690</v>
      </c>
      <c r="L192" s="26"/>
      <c r="M192" s="26"/>
    </row>
    <row r="193" s="4" customFormat="1" hidden="1" outlineLevel="1" spans="1:13">
      <c r="A193" s="11"/>
      <c r="B193" s="12"/>
      <c r="C193" s="12"/>
      <c r="D193" s="12"/>
      <c r="E193" s="12"/>
      <c r="F193" s="11"/>
      <c r="G193" s="11"/>
      <c r="H193" s="16">
        <f t="shared" si="7"/>
        <v>0</v>
      </c>
      <c r="I193" s="25"/>
      <c r="J193" s="25"/>
      <c r="K193" s="61">
        <f t="shared" si="8"/>
        <v>-462690</v>
      </c>
      <c r="L193" s="63"/>
      <c r="M193" s="63"/>
    </row>
    <row r="194" s="4" customFormat="1" hidden="1" outlineLevel="1" spans="1:13">
      <c r="A194" s="11"/>
      <c r="B194" s="12"/>
      <c r="C194" s="12"/>
      <c r="D194" s="12"/>
      <c r="E194" s="12"/>
      <c r="F194" s="11"/>
      <c r="G194" s="11"/>
      <c r="H194" s="16">
        <f t="shared" si="7"/>
        <v>0</v>
      </c>
      <c r="I194" s="25"/>
      <c r="J194" s="25"/>
      <c r="K194" s="61">
        <f t="shared" si="8"/>
        <v>-462690</v>
      </c>
      <c r="L194" s="63"/>
      <c r="M194" s="63"/>
    </row>
    <row r="195" s="4" customFormat="1" hidden="1" outlineLevel="1" spans="1:13">
      <c r="A195" s="11"/>
      <c r="B195" s="12"/>
      <c r="C195" s="12"/>
      <c r="D195" s="12"/>
      <c r="E195" s="12"/>
      <c r="F195" s="11"/>
      <c r="G195" s="11"/>
      <c r="H195" s="16">
        <f t="shared" si="7"/>
        <v>0</v>
      </c>
      <c r="I195" s="25"/>
      <c r="J195" s="25"/>
      <c r="K195" s="61">
        <f t="shared" si="8"/>
        <v>-462690</v>
      </c>
      <c r="L195" s="63"/>
      <c r="M195" s="63"/>
    </row>
    <row r="196" s="4" customFormat="1" hidden="1" outlineLevel="1" spans="1:13">
      <c r="A196" s="11"/>
      <c r="B196" s="12"/>
      <c r="C196" s="12"/>
      <c r="D196" s="12"/>
      <c r="E196" s="12"/>
      <c r="F196" s="11"/>
      <c r="G196" s="11"/>
      <c r="H196" s="16">
        <f t="shared" si="7"/>
        <v>0</v>
      </c>
      <c r="I196" s="25"/>
      <c r="J196" s="25"/>
      <c r="K196" s="61">
        <f t="shared" si="8"/>
        <v>-462690</v>
      </c>
      <c r="L196" s="63"/>
      <c r="M196" s="63"/>
    </row>
    <row r="197" s="4" customFormat="1" hidden="1" outlineLevel="1" spans="1:13">
      <c r="A197" s="11"/>
      <c r="B197" s="12"/>
      <c r="C197" s="12"/>
      <c r="D197" s="12"/>
      <c r="E197" s="12"/>
      <c r="F197" s="11"/>
      <c r="G197" s="11"/>
      <c r="H197" s="16">
        <f t="shared" ref="H197:H213" si="9">+G197-F197</f>
        <v>0</v>
      </c>
      <c r="I197" s="25"/>
      <c r="J197" s="25"/>
      <c r="K197" s="61">
        <f t="shared" si="8"/>
        <v>-462690</v>
      </c>
      <c r="L197" s="63"/>
      <c r="M197" s="63"/>
    </row>
    <row r="198" s="4" customFormat="1" hidden="1" outlineLevel="1" spans="1:13">
      <c r="A198" s="11"/>
      <c r="B198" s="12"/>
      <c r="C198" s="12"/>
      <c r="D198" s="12"/>
      <c r="E198" s="12"/>
      <c r="F198" s="11"/>
      <c r="G198" s="11"/>
      <c r="H198" s="16">
        <f t="shared" si="9"/>
        <v>0</v>
      </c>
      <c r="I198" s="25"/>
      <c r="J198" s="25"/>
      <c r="K198" s="61">
        <f t="shared" ref="K198:K213" si="10">+K197+I198+J198</f>
        <v>-462690</v>
      </c>
      <c r="L198" s="63"/>
      <c r="M198" s="63"/>
    </row>
    <row r="199" s="4" customFormat="1" hidden="1" outlineLevel="1" spans="1:13">
      <c r="A199" s="11"/>
      <c r="B199" s="12"/>
      <c r="C199" s="12"/>
      <c r="D199" s="12"/>
      <c r="E199" s="12"/>
      <c r="F199" s="11"/>
      <c r="G199" s="11"/>
      <c r="H199" s="16">
        <f t="shared" si="9"/>
        <v>0</v>
      </c>
      <c r="I199" s="25"/>
      <c r="J199" s="25"/>
      <c r="K199" s="61">
        <f t="shared" si="10"/>
        <v>-462690</v>
      </c>
      <c r="L199" s="63"/>
      <c r="M199" s="63"/>
    </row>
    <row r="200" s="3" customFormat="1" hidden="1" outlineLevel="1" spans="1:13">
      <c r="A200" s="11"/>
      <c r="B200" s="12"/>
      <c r="C200" s="12"/>
      <c r="D200" s="12"/>
      <c r="E200" s="12"/>
      <c r="F200" s="11"/>
      <c r="G200" s="11"/>
      <c r="H200" s="16">
        <f t="shared" si="9"/>
        <v>0</v>
      </c>
      <c r="I200" s="25"/>
      <c r="J200" s="25"/>
      <c r="K200" s="61">
        <f t="shared" si="10"/>
        <v>-462690</v>
      </c>
      <c r="L200" s="26"/>
      <c r="M200" s="26"/>
    </row>
    <row r="201" s="3" customFormat="1" hidden="1" outlineLevel="1" spans="1:13">
      <c r="A201" s="11"/>
      <c r="B201" s="12"/>
      <c r="C201" s="12"/>
      <c r="D201" s="12"/>
      <c r="E201" s="12"/>
      <c r="F201" s="11"/>
      <c r="G201" s="11"/>
      <c r="H201" s="16">
        <f t="shared" si="9"/>
        <v>0</v>
      </c>
      <c r="I201" s="25"/>
      <c r="J201" s="25"/>
      <c r="K201" s="61">
        <f t="shared" si="10"/>
        <v>-462690</v>
      </c>
      <c r="L201" s="26"/>
      <c r="M201" s="26"/>
    </row>
    <row r="202" s="3" customFormat="1" hidden="1" outlineLevel="1" spans="1:13">
      <c r="A202" s="11"/>
      <c r="B202" s="12"/>
      <c r="C202" s="12"/>
      <c r="D202" s="12"/>
      <c r="E202" s="12"/>
      <c r="F202" s="11"/>
      <c r="G202" s="11"/>
      <c r="H202" s="16">
        <f t="shared" si="9"/>
        <v>0</v>
      </c>
      <c r="I202" s="25"/>
      <c r="J202" s="25"/>
      <c r="K202" s="61">
        <f t="shared" si="10"/>
        <v>-462690</v>
      </c>
      <c r="L202" s="26"/>
      <c r="M202" s="26"/>
    </row>
    <row r="203" s="3" customFormat="1" hidden="1" outlineLevel="1" spans="1:13">
      <c r="A203" s="11"/>
      <c r="B203" s="12"/>
      <c r="C203" s="12"/>
      <c r="D203" s="12"/>
      <c r="E203" s="12"/>
      <c r="F203" s="11"/>
      <c r="G203" s="11"/>
      <c r="H203" s="16">
        <f t="shared" si="9"/>
        <v>0</v>
      </c>
      <c r="I203" s="25"/>
      <c r="J203" s="25"/>
      <c r="K203" s="61">
        <f t="shared" si="10"/>
        <v>-462690</v>
      </c>
      <c r="L203" s="26"/>
      <c r="M203" s="26"/>
    </row>
    <row r="204" s="3" customFormat="1" hidden="1" outlineLevel="1" spans="1:13">
      <c r="A204" s="11"/>
      <c r="B204" s="12"/>
      <c r="C204" s="12"/>
      <c r="D204" s="12"/>
      <c r="E204" s="12"/>
      <c r="F204" s="11"/>
      <c r="G204" s="11"/>
      <c r="H204" s="16">
        <f t="shared" si="9"/>
        <v>0</v>
      </c>
      <c r="I204" s="25"/>
      <c r="J204" s="25"/>
      <c r="K204" s="61">
        <f t="shared" si="10"/>
        <v>-462690</v>
      </c>
      <c r="L204" s="26"/>
      <c r="M204" s="26"/>
    </row>
    <row r="205" s="3" customFormat="1" hidden="1" outlineLevel="1" spans="1:13">
      <c r="A205" s="11"/>
      <c r="B205" s="12"/>
      <c r="C205" s="12"/>
      <c r="D205" s="12"/>
      <c r="E205" s="12"/>
      <c r="F205" s="11"/>
      <c r="G205" s="11"/>
      <c r="H205" s="16">
        <f t="shared" si="9"/>
        <v>0</v>
      </c>
      <c r="I205" s="25"/>
      <c r="J205" s="25"/>
      <c r="K205" s="61">
        <f t="shared" si="10"/>
        <v>-462690</v>
      </c>
      <c r="L205" s="26"/>
      <c r="M205" s="26"/>
    </row>
    <row r="206" s="3" customFormat="1" hidden="1" outlineLevel="1" spans="1:13">
      <c r="A206" s="11"/>
      <c r="B206" s="12"/>
      <c r="C206" s="12"/>
      <c r="D206" s="12"/>
      <c r="E206" s="12"/>
      <c r="F206" s="11"/>
      <c r="G206" s="11"/>
      <c r="H206" s="16">
        <f t="shared" si="9"/>
        <v>0</v>
      </c>
      <c r="I206" s="25"/>
      <c r="J206" s="25"/>
      <c r="K206" s="61">
        <f t="shared" si="10"/>
        <v>-462690</v>
      </c>
      <c r="L206" s="26"/>
      <c r="M206" s="26"/>
    </row>
    <row r="207" s="3" customFormat="1" hidden="1" outlineLevel="1" spans="1:13">
      <c r="A207" s="11"/>
      <c r="B207" s="12"/>
      <c r="C207" s="12"/>
      <c r="D207" s="12"/>
      <c r="E207" s="12"/>
      <c r="F207" s="11"/>
      <c r="G207" s="11"/>
      <c r="H207" s="16">
        <f t="shared" si="9"/>
        <v>0</v>
      </c>
      <c r="I207" s="25"/>
      <c r="J207" s="25"/>
      <c r="K207" s="61">
        <f t="shared" si="10"/>
        <v>-462690</v>
      </c>
      <c r="L207" s="26"/>
      <c r="M207" s="26"/>
    </row>
    <row r="208" s="4" customFormat="1" hidden="1" outlineLevel="1" spans="1:13">
      <c r="A208" s="11"/>
      <c r="B208" s="12"/>
      <c r="C208" s="12"/>
      <c r="D208" s="12"/>
      <c r="E208" s="12"/>
      <c r="F208" s="11"/>
      <c r="G208" s="11"/>
      <c r="H208" s="16">
        <f t="shared" si="9"/>
        <v>0</v>
      </c>
      <c r="I208" s="25"/>
      <c r="J208" s="25"/>
      <c r="K208" s="61">
        <f t="shared" si="10"/>
        <v>-462690</v>
      </c>
      <c r="L208" s="63"/>
      <c r="M208" s="63"/>
    </row>
    <row r="209" s="4" customFormat="1" hidden="1" outlineLevel="1" spans="1:13">
      <c r="A209" s="11"/>
      <c r="B209" s="12"/>
      <c r="C209" s="12"/>
      <c r="D209" s="12"/>
      <c r="E209" s="12"/>
      <c r="F209" s="11"/>
      <c r="G209" s="11"/>
      <c r="H209" s="16">
        <f t="shared" si="9"/>
        <v>0</v>
      </c>
      <c r="I209" s="25"/>
      <c r="J209" s="25"/>
      <c r="K209" s="61">
        <f t="shared" si="10"/>
        <v>-462690</v>
      </c>
      <c r="L209" s="63"/>
      <c r="M209" s="63"/>
    </row>
    <row r="210" s="4" customFormat="1" hidden="1" outlineLevel="1" spans="1:13">
      <c r="A210" s="11"/>
      <c r="B210" s="12"/>
      <c r="C210" s="12"/>
      <c r="D210" s="12"/>
      <c r="E210" s="12"/>
      <c r="F210" s="11"/>
      <c r="G210" s="11"/>
      <c r="H210" s="16">
        <f t="shared" si="9"/>
        <v>0</v>
      </c>
      <c r="I210" s="25"/>
      <c r="J210" s="25"/>
      <c r="K210" s="61">
        <f t="shared" si="10"/>
        <v>-462690</v>
      </c>
      <c r="L210" s="63"/>
      <c r="M210" s="63"/>
    </row>
    <row r="211" s="4" customFormat="1" hidden="1" outlineLevel="1" spans="1:13">
      <c r="A211" s="11"/>
      <c r="B211" s="12"/>
      <c r="C211" s="12"/>
      <c r="D211" s="12"/>
      <c r="E211" s="12"/>
      <c r="F211" s="11"/>
      <c r="G211" s="11"/>
      <c r="H211" s="16">
        <f t="shared" si="9"/>
        <v>0</v>
      </c>
      <c r="I211" s="25"/>
      <c r="J211" s="25"/>
      <c r="K211" s="61">
        <f t="shared" si="10"/>
        <v>-462690</v>
      </c>
      <c r="L211" s="63"/>
      <c r="M211" s="63"/>
    </row>
    <row r="212" s="4" customFormat="1" hidden="1" outlineLevel="1" spans="1:13">
      <c r="A212" s="11"/>
      <c r="B212" s="12"/>
      <c r="C212" s="12"/>
      <c r="D212" s="12"/>
      <c r="E212" s="12"/>
      <c r="F212" s="11"/>
      <c r="G212" s="11"/>
      <c r="H212" s="16">
        <f t="shared" si="9"/>
        <v>0</v>
      </c>
      <c r="I212" s="25"/>
      <c r="J212" s="25"/>
      <c r="K212" s="61">
        <f t="shared" si="10"/>
        <v>-462690</v>
      </c>
      <c r="L212" s="63"/>
      <c r="M212" s="63"/>
    </row>
    <row r="213" s="4" customFormat="1" hidden="1" outlineLevel="1" spans="1:13">
      <c r="A213" s="11"/>
      <c r="B213" s="12"/>
      <c r="C213" s="12"/>
      <c r="D213" s="12"/>
      <c r="E213" s="12"/>
      <c r="F213" s="11"/>
      <c r="G213" s="11"/>
      <c r="H213" s="16">
        <f t="shared" si="9"/>
        <v>0</v>
      </c>
      <c r="I213" s="25"/>
      <c r="J213" s="25"/>
      <c r="K213" s="61">
        <f t="shared" si="10"/>
        <v>-462690</v>
      </c>
      <c r="L213" s="63"/>
      <c r="M213" s="63"/>
    </row>
    <row r="214" s="5" customFormat="1" customHeight="1" spans="1:13">
      <c r="A214" s="35" t="s">
        <v>1023</v>
      </c>
      <c r="B214" s="36"/>
      <c r="C214" s="36"/>
      <c r="D214" s="36"/>
      <c r="E214" s="36"/>
      <c r="F214" s="36"/>
      <c r="G214" s="37"/>
      <c r="H214" s="38">
        <f>SUM(H10:H213)</f>
        <v>293</v>
      </c>
      <c r="I214" s="38">
        <f>SUM(I5:I213)</f>
        <v>5811820</v>
      </c>
      <c r="J214" s="38">
        <f>SUM(J5:J213)</f>
        <v>-6274510</v>
      </c>
      <c r="K214" s="75">
        <f>+I214+J214</f>
        <v>-462690</v>
      </c>
      <c r="L214" s="76"/>
      <c r="M214" s="76"/>
    </row>
    <row r="215" s="1" customFormat="1" ht="6.75" customHeight="1" spans="1:13">
      <c r="A215" s="39"/>
      <c r="B215" s="39"/>
      <c r="C215" s="40"/>
      <c r="D215" s="40"/>
      <c r="E215" s="40"/>
      <c r="F215" s="40"/>
      <c r="G215" s="40"/>
      <c r="H215" s="40"/>
      <c r="I215" s="48"/>
      <c r="J215" s="48"/>
      <c r="K215" s="49"/>
      <c r="L215" s="24"/>
      <c r="M215" s="24"/>
    </row>
    <row r="216" s="1" customFormat="1" ht="22.5" customHeight="1" spans="1:13">
      <c r="A216" s="41" t="s">
        <v>72</v>
      </c>
      <c r="B216" s="42"/>
      <c r="C216" s="42"/>
      <c r="D216" s="42"/>
      <c r="E216" s="42"/>
      <c r="F216" s="42"/>
      <c r="G216" s="42"/>
      <c r="H216" s="43">
        <f t="shared" ref="H216:J216" si="11">+H214</f>
        <v>293</v>
      </c>
      <c r="I216" s="43">
        <f t="shared" si="11"/>
        <v>5811820</v>
      </c>
      <c r="J216" s="43">
        <f t="shared" si="11"/>
        <v>-6274510</v>
      </c>
      <c r="K216" s="77">
        <f>+I216+J216</f>
        <v>-462690</v>
      </c>
      <c r="L216" s="24"/>
      <c r="M216" s="24"/>
    </row>
    <row r="217" s="1" customFormat="1" ht="15.75" spans="1:13">
      <c r="A217" s="44"/>
      <c r="B217" s="44"/>
      <c r="C217" s="45"/>
      <c r="D217" s="45"/>
      <c r="E217" s="45"/>
      <c r="F217" s="45"/>
      <c r="G217" s="45"/>
      <c r="H217" s="45"/>
      <c r="I217" s="50"/>
      <c r="K217" s="78" t="s">
        <v>1024</v>
      </c>
      <c r="M217" s="1">
        <f>J216+I13</f>
        <v>-6265190</v>
      </c>
    </row>
    <row r="218" s="1" customFormat="1" ht="15" spans="12:12">
      <c r="L218" s="79"/>
    </row>
    <row r="219" ht="13.5" spans="1:13">
      <c r="A219" s="64" t="s">
        <v>1025</v>
      </c>
      <c r="B219" s="335" t="s">
        <v>1026</v>
      </c>
      <c r="C219" s="28"/>
      <c r="D219" s="28"/>
      <c r="E219" s="28"/>
      <c r="F219" s="28"/>
      <c r="G219" s="64"/>
      <c r="H219" s="62">
        <f t="shared" ref="H219:H239" si="12">+G219-F219</f>
        <v>0</v>
      </c>
      <c r="I219" s="62">
        <v>1000000</v>
      </c>
      <c r="J219" s="62"/>
      <c r="K219" s="62">
        <f>K216+I219</f>
        <v>537310</v>
      </c>
      <c r="L219"/>
      <c r="M219"/>
    </row>
    <row r="220" s="1" customFormat="1" spans="1:11">
      <c r="A220" s="65" t="s">
        <v>1027</v>
      </c>
      <c r="B220" s="28">
        <v>1329588</v>
      </c>
      <c r="C220" s="28">
        <v>2216601</v>
      </c>
      <c r="D220" s="335" t="s">
        <v>1028</v>
      </c>
      <c r="E220" s="335" t="s">
        <v>595</v>
      </c>
      <c r="F220" s="64">
        <v>43326</v>
      </c>
      <c r="G220" s="64">
        <v>43328</v>
      </c>
      <c r="H220" s="62">
        <f t="shared" si="12"/>
        <v>2</v>
      </c>
      <c r="I220" s="62"/>
      <c r="J220" s="62">
        <f>-24750*2</f>
        <v>-49500</v>
      </c>
      <c r="K220" s="62">
        <f>K219+J220</f>
        <v>487810</v>
      </c>
    </row>
    <row r="221" s="1" customFormat="1" ht="31.5" customHeight="1" spans="1:11">
      <c r="A221" s="64" t="s">
        <v>1027</v>
      </c>
      <c r="B221" s="28">
        <v>1350987</v>
      </c>
      <c r="C221" s="28">
        <v>2425601</v>
      </c>
      <c r="D221" s="335" t="s">
        <v>1029</v>
      </c>
      <c r="E221" s="335" t="s">
        <v>595</v>
      </c>
      <c r="F221" s="64">
        <v>43339</v>
      </c>
      <c r="G221" s="64">
        <v>43343</v>
      </c>
      <c r="H221" s="62">
        <f t="shared" si="12"/>
        <v>4</v>
      </c>
      <c r="I221" s="62"/>
      <c r="J221" s="62">
        <f>-15825*4</f>
        <v>-63300</v>
      </c>
      <c r="K221" s="62">
        <f>+K220+I221+J221</f>
        <v>424510</v>
      </c>
    </row>
    <row r="222" ht="13.5" spans="1:13">
      <c r="A222" s="64" t="s">
        <v>1027</v>
      </c>
      <c r="B222" s="28">
        <v>1351236</v>
      </c>
      <c r="C222" s="28">
        <v>2439098</v>
      </c>
      <c r="D222" s="336" t="s">
        <v>1030</v>
      </c>
      <c r="E222" s="335" t="s">
        <v>597</v>
      </c>
      <c r="F222" s="64">
        <v>43332</v>
      </c>
      <c r="G222" s="64">
        <v>43336</v>
      </c>
      <c r="H222" s="62">
        <f t="shared" si="12"/>
        <v>4</v>
      </c>
      <c r="I222" s="62"/>
      <c r="J222" s="62">
        <f>-17475*4</f>
        <v>-69900</v>
      </c>
      <c r="K222" s="62">
        <f t="shared" ref="K222:K253" si="13">+K221+I222+J222</f>
        <v>354610</v>
      </c>
      <c r="L222"/>
      <c r="M222"/>
    </row>
    <row r="223" ht="13.5" spans="1:13">
      <c r="A223" s="64" t="s">
        <v>1027</v>
      </c>
      <c r="B223" s="28">
        <v>1351386</v>
      </c>
      <c r="C223" s="28">
        <v>2439100</v>
      </c>
      <c r="D223" s="335" t="s">
        <v>1031</v>
      </c>
      <c r="E223" s="335" t="s">
        <v>597</v>
      </c>
      <c r="F223" s="64">
        <v>43343</v>
      </c>
      <c r="G223" s="64">
        <v>43344</v>
      </c>
      <c r="H223" s="62">
        <f t="shared" si="12"/>
        <v>1</v>
      </c>
      <c r="I223" s="62"/>
      <c r="J223" s="62">
        <v>-18225</v>
      </c>
      <c r="K223" s="62">
        <f t="shared" si="13"/>
        <v>336385</v>
      </c>
      <c r="L223"/>
      <c r="M223"/>
    </row>
    <row r="224" ht="38.25" spans="1:13">
      <c r="A224" s="64" t="s">
        <v>1027</v>
      </c>
      <c r="B224" s="28">
        <v>1351746</v>
      </c>
      <c r="C224" s="28">
        <v>2425603</v>
      </c>
      <c r="D224" s="335" t="s">
        <v>1032</v>
      </c>
      <c r="E224" s="335" t="s">
        <v>597</v>
      </c>
      <c r="F224" s="64">
        <v>43338</v>
      </c>
      <c r="G224" s="64">
        <v>43341</v>
      </c>
      <c r="H224" s="62">
        <f t="shared" si="12"/>
        <v>3</v>
      </c>
      <c r="I224" s="62"/>
      <c r="J224" s="62">
        <f>-18225*3</f>
        <v>-54675</v>
      </c>
      <c r="K224" s="62">
        <f t="shared" si="13"/>
        <v>281710</v>
      </c>
      <c r="L224"/>
      <c r="M224"/>
    </row>
    <row r="225" ht="13.5" spans="1:13">
      <c r="A225" s="64" t="s">
        <v>1027</v>
      </c>
      <c r="B225" s="28">
        <v>1352146</v>
      </c>
      <c r="C225" s="28">
        <v>2425597</v>
      </c>
      <c r="D225" s="335" t="s">
        <v>1033</v>
      </c>
      <c r="E225" s="335" t="s">
        <v>597</v>
      </c>
      <c r="F225" s="64">
        <v>43327</v>
      </c>
      <c r="G225" s="64">
        <v>43329</v>
      </c>
      <c r="H225" s="62">
        <f t="shared" si="12"/>
        <v>2</v>
      </c>
      <c r="I225" s="62"/>
      <c r="J225" s="62">
        <f>-20250*2</f>
        <v>-40500</v>
      </c>
      <c r="K225" s="62">
        <f t="shared" si="13"/>
        <v>241210</v>
      </c>
      <c r="L225"/>
      <c r="M225"/>
    </row>
    <row r="226" ht="13.5" spans="1:13">
      <c r="A226" s="64" t="s">
        <v>1027</v>
      </c>
      <c r="B226" s="28">
        <v>1351779</v>
      </c>
      <c r="C226" s="28">
        <v>2425596</v>
      </c>
      <c r="D226" s="335" t="s">
        <v>1034</v>
      </c>
      <c r="E226" s="335" t="s">
        <v>591</v>
      </c>
      <c r="F226" s="64">
        <v>43327</v>
      </c>
      <c r="G226" s="64">
        <v>43331</v>
      </c>
      <c r="H226" s="62">
        <f t="shared" si="12"/>
        <v>4</v>
      </c>
      <c r="I226" s="62"/>
      <c r="J226" s="62">
        <f>-20700*4</f>
        <v>-82800</v>
      </c>
      <c r="K226" s="62">
        <f t="shared" si="13"/>
        <v>158410</v>
      </c>
      <c r="L226"/>
      <c r="M226"/>
    </row>
    <row r="227" ht="13.5" spans="1:13">
      <c r="A227" s="65" t="s">
        <v>1035</v>
      </c>
      <c r="B227" s="67">
        <v>1352684</v>
      </c>
      <c r="C227" s="28">
        <v>2445843</v>
      </c>
      <c r="D227" s="335" t="s">
        <v>1036</v>
      </c>
      <c r="E227" s="335" t="s">
        <v>777</v>
      </c>
      <c r="F227" s="64">
        <v>43328</v>
      </c>
      <c r="G227" s="64">
        <v>43331</v>
      </c>
      <c r="H227" s="62">
        <f t="shared" si="12"/>
        <v>3</v>
      </c>
      <c r="I227" s="62"/>
      <c r="J227" s="62">
        <f>-27450*3</f>
        <v>-82350</v>
      </c>
      <c r="K227" s="62">
        <f t="shared" si="13"/>
        <v>76060</v>
      </c>
      <c r="L227"/>
      <c r="M227"/>
    </row>
    <row r="228" ht="13.5" spans="1:13">
      <c r="A228" s="64" t="s">
        <v>1035</v>
      </c>
      <c r="B228" s="28">
        <v>1352701</v>
      </c>
      <c r="C228" s="28">
        <v>2425599</v>
      </c>
      <c r="D228" s="335" t="s">
        <v>1037</v>
      </c>
      <c r="E228" s="335" t="s">
        <v>595</v>
      </c>
      <c r="F228" s="64">
        <v>43336</v>
      </c>
      <c r="G228" s="64">
        <v>43338</v>
      </c>
      <c r="H228" s="62">
        <f t="shared" si="12"/>
        <v>2</v>
      </c>
      <c r="I228" s="62"/>
      <c r="J228" s="62">
        <f>-16605*2</f>
        <v>-33210</v>
      </c>
      <c r="K228" s="62">
        <f t="shared" si="13"/>
        <v>42850</v>
      </c>
      <c r="L228"/>
      <c r="M228"/>
    </row>
    <row r="229" ht="13.5" spans="1:13">
      <c r="A229" s="64" t="s">
        <v>1035</v>
      </c>
      <c r="B229" s="28">
        <v>1352691</v>
      </c>
      <c r="C229" s="28">
        <v>2428848</v>
      </c>
      <c r="D229" s="336" t="s">
        <v>1038</v>
      </c>
      <c r="E229" s="335" t="s">
        <v>595</v>
      </c>
      <c r="F229" s="64">
        <v>43336</v>
      </c>
      <c r="G229" s="64">
        <v>43340</v>
      </c>
      <c r="H229" s="62">
        <f t="shared" si="12"/>
        <v>4</v>
      </c>
      <c r="I229" s="62"/>
      <c r="J229" s="62">
        <f>(-15825*4)-(750*2)-(2900*2)-(600*2*4)</f>
        <v>-75400</v>
      </c>
      <c r="K229" s="62">
        <f t="shared" si="13"/>
        <v>-32550</v>
      </c>
      <c r="L229"/>
      <c r="M229"/>
    </row>
    <row r="230" ht="25.5" spans="1:13">
      <c r="A230" s="64" t="s">
        <v>1035</v>
      </c>
      <c r="B230" s="28">
        <v>1348532</v>
      </c>
      <c r="C230" s="28">
        <v>2427345</v>
      </c>
      <c r="D230" s="335" t="s">
        <v>1039</v>
      </c>
      <c r="E230" s="335" t="s">
        <v>591</v>
      </c>
      <c r="F230" s="64">
        <v>43330</v>
      </c>
      <c r="G230" s="64">
        <v>43334</v>
      </c>
      <c r="H230" s="62">
        <f t="shared" si="12"/>
        <v>4</v>
      </c>
      <c r="I230" s="62"/>
      <c r="J230" s="62">
        <f>-20700*4</f>
        <v>-82800</v>
      </c>
      <c r="K230" s="62">
        <f t="shared" si="13"/>
        <v>-115350</v>
      </c>
      <c r="L230"/>
      <c r="M230"/>
    </row>
    <row r="231" ht="13.5" spans="1:13">
      <c r="A231" s="64" t="s">
        <v>1035</v>
      </c>
      <c r="B231" s="28">
        <v>1351782</v>
      </c>
      <c r="C231" s="28">
        <v>2443348</v>
      </c>
      <c r="D231" s="335" t="s">
        <v>1040</v>
      </c>
      <c r="E231" s="335" t="s">
        <v>597</v>
      </c>
      <c r="F231" s="64">
        <v>43328</v>
      </c>
      <c r="G231" s="64">
        <v>43331</v>
      </c>
      <c r="H231" s="62">
        <f t="shared" si="12"/>
        <v>3</v>
      </c>
      <c r="I231" s="62"/>
      <c r="J231" s="62">
        <f>-22500*3</f>
        <v>-67500</v>
      </c>
      <c r="K231" s="62">
        <f t="shared" si="13"/>
        <v>-182850</v>
      </c>
      <c r="L231"/>
      <c r="M231"/>
    </row>
    <row r="232" ht="13.5" spans="1:13">
      <c r="A232" s="64" t="s">
        <v>1035</v>
      </c>
      <c r="B232" s="28">
        <v>1345953</v>
      </c>
      <c r="C232" s="28">
        <v>2410843</v>
      </c>
      <c r="D232" s="335" t="s">
        <v>1041</v>
      </c>
      <c r="E232" s="335" t="s">
        <v>595</v>
      </c>
      <c r="F232" s="64">
        <v>43329</v>
      </c>
      <c r="G232" s="64">
        <v>43333</v>
      </c>
      <c r="H232" s="62">
        <f t="shared" si="12"/>
        <v>4</v>
      </c>
      <c r="I232" s="62"/>
      <c r="J232" s="62">
        <f>-15825*4</f>
        <v>-63300</v>
      </c>
      <c r="K232" s="62">
        <f t="shared" si="13"/>
        <v>-246150</v>
      </c>
      <c r="L232"/>
      <c r="M232"/>
    </row>
    <row r="233" ht="13.5" spans="1:13">
      <c r="A233" s="65" t="s">
        <v>1025</v>
      </c>
      <c r="B233" s="28">
        <v>1354299</v>
      </c>
      <c r="C233" s="28">
        <v>2453343</v>
      </c>
      <c r="D233" s="335" t="s">
        <v>1042</v>
      </c>
      <c r="E233" s="335" t="s">
        <v>595</v>
      </c>
      <c r="F233" s="64">
        <v>43334</v>
      </c>
      <c r="G233" s="64">
        <v>43335</v>
      </c>
      <c r="H233" s="62">
        <f t="shared" si="12"/>
        <v>1</v>
      </c>
      <c r="I233" s="62"/>
      <c r="J233" s="62">
        <v>-18450</v>
      </c>
      <c r="K233" s="62">
        <f t="shared" si="13"/>
        <v>-264600</v>
      </c>
      <c r="L233"/>
      <c r="M233"/>
    </row>
    <row r="234" ht="25.5" spans="1:13">
      <c r="A234" s="64" t="s">
        <v>1025</v>
      </c>
      <c r="B234" s="28">
        <v>1354277</v>
      </c>
      <c r="C234" s="28">
        <v>2453344</v>
      </c>
      <c r="D234" s="335" t="s">
        <v>1043</v>
      </c>
      <c r="E234" s="335" t="s">
        <v>595</v>
      </c>
      <c r="F234" s="64">
        <v>43342</v>
      </c>
      <c r="G234" s="64">
        <v>43344</v>
      </c>
      <c r="H234" s="62">
        <f t="shared" si="12"/>
        <v>2</v>
      </c>
      <c r="I234" s="62"/>
      <c r="J234" s="62">
        <f>-16605*2</f>
        <v>-33210</v>
      </c>
      <c r="K234" s="62">
        <f t="shared" si="13"/>
        <v>-297810</v>
      </c>
      <c r="L234"/>
      <c r="M234"/>
    </row>
    <row r="235" ht="25.5" spans="1:13">
      <c r="A235" s="64" t="s">
        <v>1044</v>
      </c>
      <c r="B235" s="28">
        <v>1353897</v>
      </c>
      <c r="C235" s="28">
        <v>2453094</v>
      </c>
      <c r="D235" s="335" t="s">
        <v>1045</v>
      </c>
      <c r="E235" s="335" t="s">
        <v>591</v>
      </c>
      <c r="F235" s="64">
        <v>43336</v>
      </c>
      <c r="G235" s="64">
        <v>43338</v>
      </c>
      <c r="H235" s="62">
        <f t="shared" si="12"/>
        <v>2</v>
      </c>
      <c r="I235" s="62"/>
      <c r="J235" s="62">
        <f>-22275*2</f>
        <v>-44550</v>
      </c>
      <c r="K235" s="62">
        <f t="shared" si="13"/>
        <v>-342360</v>
      </c>
      <c r="L235"/>
      <c r="M235"/>
    </row>
    <row r="236" ht="13.5" spans="1:13">
      <c r="A236" s="64" t="s">
        <v>1044</v>
      </c>
      <c r="B236" s="28">
        <v>1354537</v>
      </c>
      <c r="C236" s="28">
        <v>2454343</v>
      </c>
      <c r="D236" s="335" t="s">
        <v>1046</v>
      </c>
      <c r="E236" s="335" t="s">
        <v>595</v>
      </c>
      <c r="F236" s="64">
        <v>43337</v>
      </c>
      <c r="G236" s="64">
        <v>43339</v>
      </c>
      <c r="H236" s="62">
        <f t="shared" si="12"/>
        <v>2</v>
      </c>
      <c r="I236" s="62"/>
      <c r="J236" s="62">
        <f>-18450*2</f>
        <v>-36900</v>
      </c>
      <c r="K236" s="62">
        <f t="shared" si="13"/>
        <v>-379260</v>
      </c>
      <c r="L236"/>
      <c r="M236"/>
    </row>
    <row r="237" ht="13.5" spans="1:13">
      <c r="A237" s="64" t="s">
        <v>1044</v>
      </c>
      <c r="B237" s="28">
        <v>1354494</v>
      </c>
      <c r="C237" s="28">
        <v>2425602</v>
      </c>
      <c r="D237" s="335" t="s">
        <v>1047</v>
      </c>
      <c r="E237" s="335" t="s">
        <v>597</v>
      </c>
      <c r="F237" s="64">
        <v>43339</v>
      </c>
      <c r="G237" s="64">
        <v>43340</v>
      </c>
      <c r="H237" s="62">
        <f t="shared" si="12"/>
        <v>1</v>
      </c>
      <c r="I237" s="62"/>
      <c r="J237" s="62">
        <v>-20250</v>
      </c>
      <c r="K237" s="62">
        <f t="shared" si="13"/>
        <v>-399510</v>
      </c>
      <c r="L237"/>
      <c r="M237"/>
    </row>
    <row r="238" ht="13.5" spans="1:13">
      <c r="A238" s="64" t="s">
        <v>1044</v>
      </c>
      <c r="B238" s="28">
        <v>1354495</v>
      </c>
      <c r="C238" s="28">
        <v>2439097</v>
      </c>
      <c r="D238" s="335" t="s">
        <v>1047</v>
      </c>
      <c r="E238" s="335" t="s">
        <v>597</v>
      </c>
      <c r="F238" s="64">
        <v>43335</v>
      </c>
      <c r="G238" s="64">
        <v>43339</v>
      </c>
      <c r="H238" s="62">
        <f t="shared" si="12"/>
        <v>4</v>
      </c>
      <c r="I238" s="62"/>
      <c r="J238" s="62">
        <f>-17475*4</f>
        <v>-69900</v>
      </c>
      <c r="K238" s="62">
        <f t="shared" si="13"/>
        <v>-469410</v>
      </c>
      <c r="L238"/>
      <c r="M238"/>
    </row>
    <row r="239" ht="13.5" spans="1:13">
      <c r="A239" s="64" t="s">
        <v>1044</v>
      </c>
      <c r="B239" s="28">
        <v>1351859</v>
      </c>
      <c r="C239" s="28">
        <v>2443343</v>
      </c>
      <c r="D239" s="335" t="s">
        <v>1048</v>
      </c>
      <c r="E239" s="335" t="s">
        <v>595</v>
      </c>
      <c r="F239" s="64">
        <v>43331</v>
      </c>
      <c r="G239" s="64">
        <v>43332</v>
      </c>
      <c r="H239" s="62">
        <f t="shared" si="12"/>
        <v>1</v>
      </c>
      <c r="I239" s="62"/>
      <c r="J239" s="62">
        <v>-18450</v>
      </c>
      <c r="K239" s="62">
        <f t="shared" si="13"/>
        <v>-487860</v>
      </c>
      <c r="L239"/>
      <c r="M239"/>
    </row>
    <row r="240" spans="1:13">
      <c r="A240" s="68"/>
      <c r="B240" s="68"/>
      <c r="C240" s="69"/>
      <c r="D240" s="69"/>
      <c r="E240" s="69"/>
      <c r="F240" s="69"/>
      <c r="G240" s="69"/>
      <c r="H240" s="69"/>
      <c r="I240" s="80"/>
      <c r="J240" s="80"/>
      <c r="K240" s="81"/>
      <c r="L240"/>
      <c r="M240"/>
    </row>
    <row r="241" ht="13.5" spans="1:13">
      <c r="A241" s="70" t="s">
        <v>72</v>
      </c>
      <c r="B241" s="70"/>
      <c r="C241" s="70"/>
      <c r="D241" s="70"/>
      <c r="E241" s="70"/>
      <c r="F241" s="70"/>
      <c r="G241" s="70"/>
      <c r="H241" s="71">
        <f>SUM(H216:H240)</f>
        <v>346</v>
      </c>
      <c r="I241" s="71">
        <f>SUM(I219:I240)</f>
        <v>1000000</v>
      </c>
      <c r="J241" s="71">
        <f>SUM(J219:J240)</f>
        <v>-1025170</v>
      </c>
      <c r="K241" s="71">
        <f>K239</f>
        <v>-487860</v>
      </c>
      <c r="L241"/>
      <c r="M241"/>
    </row>
    <row r="242" ht="15" spans="11:11">
      <c r="K242" s="78" t="s">
        <v>1049</v>
      </c>
    </row>
    <row r="244" ht="13.5" spans="1:13">
      <c r="A244" s="11" t="s">
        <v>1050</v>
      </c>
      <c r="B244" s="333" t="s">
        <v>1026</v>
      </c>
      <c r="C244" s="55"/>
      <c r="D244" s="55"/>
      <c r="E244" s="55"/>
      <c r="F244" s="56"/>
      <c r="G244" s="11"/>
      <c r="H244" s="16">
        <f t="shared" ref="H244:H249" si="14">+G244-F244</f>
        <v>0</v>
      </c>
      <c r="I244" s="25">
        <v>1000000</v>
      </c>
      <c r="J244" s="25"/>
      <c r="K244" s="25">
        <f>K241+I244</f>
        <v>512140</v>
      </c>
      <c r="L244"/>
      <c r="M244"/>
    </row>
    <row r="245" ht="13.5" spans="1:13">
      <c r="A245" s="32" t="s">
        <v>1050</v>
      </c>
      <c r="B245" s="14">
        <v>1356760</v>
      </c>
      <c r="C245" s="14">
        <v>2425600</v>
      </c>
      <c r="D245" s="326" t="s">
        <v>1051</v>
      </c>
      <c r="E245" s="325" t="s">
        <v>597</v>
      </c>
      <c r="F245" s="11">
        <v>43333</v>
      </c>
      <c r="G245" s="11">
        <v>43335</v>
      </c>
      <c r="H245" s="16">
        <f t="shared" si="14"/>
        <v>2</v>
      </c>
      <c r="I245" s="25"/>
      <c r="J245" s="25">
        <v>-40500</v>
      </c>
      <c r="K245" s="25">
        <f>K244+J245</f>
        <v>471640</v>
      </c>
      <c r="L245"/>
      <c r="M245"/>
    </row>
    <row r="246" ht="13.5" spans="1:13">
      <c r="A246" s="72"/>
      <c r="B246" s="73"/>
      <c r="C246" s="73"/>
      <c r="D246" s="73"/>
      <c r="E246" s="325" t="s">
        <v>597</v>
      </c>
      <c r="F246" s="11">
        <v>43333</v>
      </c>
      <c r="G246" s="11">
        <v>43335</v>
      </c>
      <c r="H246" s="16">
        <f t="shared" si="14"/>
        <v>2</v>
      </c>
      <c r="I246" s="25"/>
      <c r="J246" s="25">
        <v>-40500</v>
      </c>
      <c r="K246" s="25">
        <f t="shared" ref="K246:K259" si="15">K245+J246</f>
        <v>431140</v>
      </c>
      <c r="L246"/>
      <c r="M246"/>
    </row>
    <row r="247" ht="13.5" spans="1:13">
      <c r="A247" s="11" t="s">
        <v>1050</v>
      </c>
      <c r="B247" s="12">
        <v>1356760</v>
      </c>
      <c r="C247" s="12">
        <v>2463096</v>
      </c>
      <c r="D247" s="325" t="s">
        <v>1052</v>
      </c>
      <c r="E247" s="325" t="s">
        <v>597</v>
      </c>
      <c r="F247" s="11">
        <v>43333</v>
      </c>
      <c r="G247" s="11">
        <v>43335</v>
      </c>
      <c r="H247" s="16">
        <f t="shared" si="14"/>
        <v>2</v>
      </c>
      <c r="I247" s="25"/>
      <c r="J247" s="25">
        <v>-40500</v>
      </c>
      <c r="K247" s="25">
        <f t="shared" si="15"/>
        <v>390640</v>
      </c>
      <c r="L247"/>
      <c r="M247"/>
    </row>
    <row r="248" ht="13.5" spans="1:13">
      <c r="A248" s="11" t="s">
        <v>1050</v>
      </c>
      <c r="B248" s="12">
        <v>1357005</v>
      </c>
      <c r="C248" s="12">
        <v>2464094</v>
      </c>
      <c r="D248" s="325" t="s">
        <v>1053</v>
      </c>
      <c r="E248" s="325" t="s">
        <v>595</v>
      </c>
      <c r="F248" s="11">
        <v>43333</v>
      </c>
      <c r="G248" s="11">
        <v>43334</v>
      </c>
      <c r="H248" s="16">
        <f t="shared" si="14"/>
        <v>1</v>
      </c>
      <c r="I248" s="25"/>
      <c r="J248" s="25">
        <v>-18450</v>
      </c>
      <c r="K248" s="25">
        <f t="shared" si="15"/>
        <v>372190</v>
      </c>
      <c r="L248"/>
      <c r="M248"/>
    </row>
    <row r="249" ht="13.5" spans="1:13">
      <c r="A249" s="11" t="s">
        <v>1050</v>
      </c>
      <c r="B249" s="12">
        <v>1356972</v>
      </c>
      <c r="C249" s="12">
        <v>2425598</v>
      </c>
      <c r="D249" s="325" t="s">
        <v>1054</v>
      </c>
      <c r="E249" s="325" t="s">
        <v>609</v>
      </c>
      <c r="F249" s="11">
        <v>43340</v>
      </c>
      <c r="G249" s="11">
        <v>43344</v>
      </c>
      <c r="H249" s="16">
        <f t="shared" si="14"/>
        <v>4</v>
      </c>
      <c r="I249" s="25"/>
      <c r="J249" s="25">
        <v>-69900</v>
      </c>
      <c r="K249" s="25">
        <f t="shared" si="15"/>
        <v>302290</v>
      </c>
      <c r="L249"/>
      <c r="M249"/>
    </row>
    <row r="250" ht="13.5" spans="1:13">
      <c r="A250" s="11" t="s">
        <v>1055</v>
      </c>
      <c r="B250" s="12">
        <v>1357281</v>
      </c>
      <c r="C250" s="12">
        <v>2466344</v>
      </c>
      <c r="D250" s="325" t="s">
        <v>1056</v>
      </c>
      <c r="E250" s="325" t="s">
        <v>595</v>
      </c>
      <c r="F250" s="11">
        <v>43333</v>
      </c>
      <c r="G250" s="11">
        <v>43334</v>
      </c>
      <c r="H250" s="16">
        <f t="shared" ref="H244:H307" si="16">+G250-F250</f>
        <v>1</v>
      </c>
      <c r="I250" s="25"/>
      <c r="J250" s="25">
        <v>-18450</v>
      </c>
      <c r="K250" s="25">
        <f t="shared" si="15"/>
        <v>283840</v>
      </c>
      <c r="L250"/>
      <c r="M250"/>
    </row>
    <row r="251" ht="13.5" spans="1:13">
      <c r="A251" s="11" t="s">
        <v>1055</v>
      </c>
      <c r="B251" s="12">
        <v>1357281</v>
      </c>
      <c r="C251" s="12">
        <v>2466343</v>
      </c>
      <c r="D251" s="325" t="s">
        <v>1057</v>
      </c>
      <c r="E251" s="325" t="s">
        <v>595</v>
      </c>
      <c r="F251" s="11">
        <v>43333</v>
      </c>
      <c r="G251" s="11">
        <v>43334</v>
      </c>
      <c r="H251" s="16">
        <f t="shared" si="16"/>
        <v>1</v>
      </c>
      <c r="I251" s="25"/>
      <c r="J251" s="25">
        <v>-18450</v>
      </c>
      <c r="K251" s="25">
        <f t="shared" si="15"/>
        <v>265390</v>
      </c>
      <c r="L251"/>
      <c r="M251"/>
    </row>
    <row r="252" ht="13.5" spans="1:13">
      <c r="A252" s="11" t="s">
        <v>1055</v>
      </c>
      <c r="B252" s="12">
        <v>1357410</v>
      </c>
      <c r="C252" s="12">
        <v>2468593</v>
      </c>
      <c r="D252" s="325" t="s">
        <v>1058</v>
      </c>
      <c r="E252" s="325" t="s">
        <v>609</v>
      </c>
      <c r="F252" s="74">
        <v>43343</v>
      </c>
      <c r="G252" s="74">
        <v>43344</v>
      </c>
      <c r="H252" s="16">
        <f t="shared" si="16"/>
        <v>1</v>
      </c>
      <c r="I252" s="25"/>
      <c r="J252" s="82">
        <v>-22950</v>
      </c>
      <c r="K252" s="25">
        <f t="shared" si="15"/>
        <v>242440</v>
      </c>
      <c r="L252"/>
      <c r="M252"/>
    </row>
    <row r="253" ht="13.5" spans="1:13">
      <c r="A253" s="11" t="s">
        <v>1059</v>
      </c>
      <c r="B253" s="12">
        <v>1336795</v>
      </c>
      <c r="C253" s="12">
        <v>2356860</v>
      </c>
      <c r="D253" s="325" t="s">
        <v>1060</v>
      </c>
      <c r="E253" s="325" t="s">
        <v>597</v>
      </c>
      <c r="F253" s="11">
        <v>43336</v>
      </c>
      <c r="G253" s="11">
        <v>43338</v>
      </c>
      <c r="H253" s="16">
        <f t="shared" si="16"/>
        <v>2</v>
      </c>
      <c r="I253" s="25"/>
      <c r="J253" s="25">
        <v>-40500</v>
      </c>
      <c r="K253" s="25">
        <f t="shared" si="15"/>
        <v>201940</v>
      </c>
      <c r="L253"/>
      <c r="M253"/>
    </row>
    <row r="254" ht="13.5" spans="1:13">
      <c r="A254" s="11" t="s">
        <v>1059</v>
      </c>
      <c r="B254" s="12">
        <v>1358596</v>
      </c>
      <c r="C254" s="12">
        <v>2475847</v>
      </c>
      <c r="D254" s="325" t="s">
        <v>1061</v>
      </c>
      <c r="E254" s="325" t="s">
        <v>595</v>
      </c>
      <c r="F254" s="11">
        <v>43341</v>
      </c>
      <c r="G254" s="11">
        <v>43343</v>
      </c>
      <c r="H254" s="16">
        <f t="shared" si="16"/>
        <v>2</v>
      </c>
      <c r="I254" s="25"/>
      <c r="J254" s="25">
        <v>-29000</v>
      </c>
      <c r="K254" s="25">
        <f t="shared" si="15"/>
        <v>172940</v>
      </c>
      <c r="L254"/>
      <c r="M254"/>
    </row>
    <row r="255" ht="13.5" spans="1:13">
      <c r="A255" s="11" t="s">
        <v>1062</v>
      </c>
      <c r="B255" s="12">
        <v>1349146</v>
      </c>
      <c r="C255" s="12">
        <v>2432093</v>
      </c>
      <c r="D255" s="325" t="s">
        <v>1063</v>
      </c>
      <c r="E255" s="325" t="s">
        <v>595</v>
      </c>
      <c r="F255" s="11">
        <v>43337</v>
      </c>
      <c r="G255" s="11">
        <v>43339</v>
      </c>
      <c r="H255" s="16">
        <f t="shared" si="16"/>
        <v>2</v>
      </c>
      <c r="I255" s="25"/>
      <c r="J255" s="25">
        <v>-33210</v>
      </c>
      <c r="K255" s="25">
        <f t="shared" si="15"/>
        <v>139730</v>
      </c>
      <c r="L255"/>
      <c r="M255"/>
    </row>
    <row r="256" ht="13.5" spans="1:13">
      <c r="A256" s="11" t="s">
        <v>1064</v>
      </c>
      <c r="B256" s="12">
        <v>1359525</v>
      </c>
      <c r="C256" s="12">
        <v>2480595</v>
      </c>
      <c r="D256" s="325" t="s">
        <v>1065</v>
      </c>
      <c r="E256" s="325" t="s">
        <v>595</v>
      </c>
      <c r="F256" s="11">
        <v>43337</v>
      </c>
      <c r="G256" s="11">
        <v>43338</v>
      </c>
      <c r="H256" s="16">
        <f t="shared" si="16"/>
        <v>1</v>
      </c>
      <c r="I256" s="25"/>
      <c r="J256" s="25">
        <v>-18450</v>
      </c>
      <c r="K256" s="25">
        <f t="shared" si="15"/>
        <v>121280</v>
      </c>
      <c r="L256"/>
      <c r="M256"/>
    </row>
    <row r="257" ht="13.5" spans="1:13">
      <c r="A257" s="11" t="s">
        <v>1066</v>
      </c>
      <c r="B257" s="12">
        <v>1359508</v>
      </c>
      <c r="C257" s="12">
        <v>2482093</v>
      </c>
      <c r="D257" s="325" t="s">
        <v>1067</v>
      </c>
      <c r="E257" s="325" t="s">
        <v>595</v>
      </c>
      <c r="F257" s="11">
        <v>43341</v>
      </c>
      <c r="G257" s="11">
        <v>43343</v>
      </c>
      <c r="H257" s="16">
        <f t="shared" si="16"/>
        <v>2</v>
      </c>
      <c r="I257" s="25"/>
      <c r="J257" s="25">
        <v>-29000</v>
      </c>
      <c r="K257" s="25">
        <f t="shared" si="15"/>
        <v>92280</v>
      </c>
      <c r="L257"/>
      <c r="M257"/>
    </row>
    <row r="258" ht="13.5" spans="1:13">
      <c r="A258" s="11" t="s">
        <v>1066</v>
      </c>
      <c r="B258" s="12">
        <v>1359827</v>
      </c>
      <c r="C258" s="12">
        <v>2483344</v>
      </c>
      <c r="D258" s="325" t="s">
        <v>1068</v>
      </c>
      <c r="E258" s="325" t="s">
        <v>595</v>
      </c>
      <c r="F258" s="11">
        <v>43339</v>
      </c>
      <c r="G258" s="11">
        <v>43344</v>
      </c>
      <c r="H258" s="16">
        <f t="shared" si="16"/>
        <v>5</v>
      </c>
      <c r="I258" s="25"/>
      <c r="J258" s="25">
        <v>-72500</v>
      </c>
      <c r="K258" s="25">
        <f t="shared" si="15"/>
        <v>19780</v>
      </c>
      <c r="L258"/>
      <c r="M258"/>
    </row>
    <row r="259" ht="13.5" spans="1:13">
      <c r="A259" s="11" t="s">
        <v>1066</v>
      </c>
      <c r="B259" s="12">
        <v>1360709</v>
      </c>
      <c r="C259" s="12">
        <v>2490600</v>
      </c>
      <c r="D259" s="325" t="s">
        <v>1069</v>
      </c>
      <c r="E259" s="325" t="s">
        <v>595</v>
      </c>
      <c r="F259" s="11">
        <v>43340</v>
      </c>
      <c r="G259" s="11">
        <v>43344</v>
      </c>
      <c r="H259" s="16">
        <f t="shared" si="16"/>
        <v>4</v>
      </c>
      <c r="I259" s="25"/>
      <c r="J259" s="25">
        <v>-58000</v>
      </c>
      <c r="K259" s="25">
        <f t="shared" si="15"/>
        <v>-38220</v>
      </c>
      <c r="L259"/>
      <c r="M259"/>
    </row>
    <row r="260" spans="1:13">
      <c r="A260" s="35" t="s">
        <v>1023</v>
      </c>
      <c r="B260" s="36"/>
      <c r="C260" s="36"/>
      <c r="D260" s="36"/>
      <c r="E260" s="36"/>
      <c r="F260" s="36"/>
      <c r="G260" s="37"/>
      <c r="H260" s="38">
        <f>SUM(H241:H259)</f>
        <v>378</v>
      </c>
      <c r="I260" s="38">
        <f>I244</f>
        <v>1000000</v>
      </c>
      <c r="J260" s="38">
        <f>SUM(J245:J259)</f>
        <v>-550360</v>
      </c>
      <c r="K260" s="47"/>
      <c r="L260"/>
      <c r="M260"/>
    </row>
    <row r="261" ht="15" spans="1:13">
      <c r="A261" s="39"/>
      <c r="B261" s="39"/>
      <c r="C261" s="40"/>
      <c r="D261" s="40"/>
      <c r="E261" s="40"/>
      <c r="F261" s="40"/>
      <c r="G261" s="40"/>
      <c r="H261" s="40"/>
      <c r="I261" s="48"/>
      <c r="J261" s="48"/>
      <c r="K261" s="49"/>
      <c r="L261"/>
      <c r="M261"/>
    </row>
    <row r="262" spans="1:13">
      <c r="A262" s="41" t="s">
        <v>72</v>
      </c>
      <c r="B262" s="42"/>
      <c r="C262" s="42"/>
      <c r="D262" s="42"/>
      <c r="E262" s="42"/>
      <c r="F262" s="42"/>
      <c r="G262" s="42"/>
      <c r="H262" s="43">
        <f t="shared" ref="H262:J262" si="17">+H260</f>
        <v>378</v>
      </c>
      <c r="I262" s="43">
        <f t="shared" si="17"/>
        <v>1000000</v>
      </c>
      <c r="J262" s="43">
        <f t="shared" si="17"/>
        <v>-550360</v>
      </c>
      <c r="K262" s="43">
        <f>K259</f>
        <v>-38220</v>
      </c>
      <c r="L262"/>
      <c r="M262"/>
    </row>
    <row r="263" spans="11:13">
      <c r="K263" s="29" t="s">
        <v>1070</v>
      </c>
      <c r="L263"/>
      <c r="M263"/>
    </row>
    <row r="264" spans="12:13">
      <c r="L264"/>
      <c r="M264"/>
    </row>
    <row r="265" spans="12:13">
      <c r="L265"/>
      <c r="M265"/>
    </row>
    <row r="266" spans="12:13">
      <c r="L266"/>
      <c r="M266"/>
    </row>
    <row r="267" spans="12:13">
      <c r="L267"/>
      <c r="M267"/>
    </row>
    <row r="268" spans="12:13">
      <c r="L268"/>
      <c r="M268"/>
    </row>
    <row r="269" spans="12:13">
      <c r="L269"/>
      <c r="M269"/>
    </row>
    <row r="270" spans="12:13">
      <c r="L270"/>
      <c r="M270"/>
    </row>
    <row r="271" spans="12:13">
      <c r="L271"/>
      <c r="M271"/>
    </row>
    <row r="272" spans="12:13">
      <c r="L272"/>
      <c r="M272"/>
    </row>
    <row r="273" spans="12:13">
      <c r="L273"/>
      <c r="M273"/>
    </row>
    <row r="274" spans="12:13">
      <c r="L274"/>
      <c r="M274"/>
    </row>
    <row r="275" spans="12:13">
      <c r="L275"/>
      <c r="M275"/>
    </row>
    <row r="276" spans="12:13">
      <c r="L276"/>
      <c r="M276"/>
    </row>
    <row r="277" spans="12:13">
      <c r="L277"/>
      <c r="M277"/>
    </row>
    <row r="278" spans="12:13">
      <c r="L278"/>
      <c r="M278"/>
    </row>
    <row r="279" spans="12:13">
      <c r="L279"/>
      <c r="M279"/>
    </row>
    <row r="280" spans="12:13">
      <c r="L280"/>
      <c r="M280"/>
    </row>
    <row r="281" spans="12:13">
      <c r="L281"/>
      <c r="M281"/>
    </row>
  </sheetData>
  <mergeCells count="18">
    <mergeCell ref="A2:K2"/>
    <mergeCell ref="B5:G5"/>
    <mergeCell ref="B6:G6"/>
    <mergeCell ref="B7:G7"/>
    <mergeCell ref="B8:G8"/>
    <mergeCell ref="B9:G9"/>
    <mergeCell ref="C13:G13"/>
    <mergeCell ref="A214:G214"/>
    <mergeCell ref="A216:G216"/>
    <mergeCell ref="B219:F219"/>
    <mergeCell ref="A241:G241"/>
    <mergeCell ref="B244:F244"/>
    <mergeCell ref="A260:G260"/>
    <mergeCell ref="A262:G262"/>
    <mergeCell ref="A245:A246"/>
    <mergeCell ref="B245:B246"/>
    <mergeCell ref="C245:C246"/>
    <mergeCell ref="D245:D246"/>
  </mergeCells>
  <conditionalFormatting sqref="L15">
    <cfRule type="duplicateValues" dxfId="0" priority="7"/>
  </conditionalFormatting>
  <conditionalFormatting sqref="L20">
    <cfRule type="duplicateValues" dxfId="0" priority="6"/>
  </conditionalFormatting>
  <conditionalFormatting sqref="B220:B239">
    <cfRule type="duplicateValues" dxfId="0" priority="9"/>
  </conditionalFormatting>
  <conditionalFormatting sqref="B10:B12 B14 B21:B121 B19 B16:B17">
    <cfRule type="duplicateValues" dxfId="0" priority="8"/>
  </conditionalFormatting>
  <pageMargins left="0.75" right="0.75" top="1" bottom="1" header="0.511805555555556" footer="0.511805555555556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247"/>
  <sheetViews>
    <sheetView tabSelected="1" topLeftCell="B57" workbookViewId="0">
      <selection activeCell="I208" sqref="I208"/>
    </sheetView>
  </sheetViews>
  <sheetFormatPr defaultColWidth="9.125" defaultRowHeight="14.25"/>
  <cols>
    <col min="1" max="2" width="12" style="1" customWidth="1"/>
    <col min="3" max="3" width="13.125" style="6" customWidth="1"/>
    <col min="4" max="4" width="24.75" style="6" customWidth="1"/>
    <col min="5" max="5" width="20.625" style="6" customWidth="1"/>
    <col min="6" max="6" width="15.875" style="6" customWidth="1"/>
    <col min="7" max="7" width="14" style="6" customWidth="1"/>
    <col min="8" max="8" width="7.75" style="6" customWidth="1"/>
    <col min="9" max="9" width="13.875" style="7" customWidth="1"/>
    <col min="10" max="10" width="14" style="7" customWidth="1"/>
    <col min="11" max="11" width="15.375" style="8" customWidth="1"/>
    <col min="12" max="16365" width="9.125" style="1"/>
  </cols>
  <sheetData>
    <row r="1" s="1" customFormat="1" ht="16.5" customHeight="1" spans="3:11">
      <c r="C1" s="6"/>
      <c r="D1" s="6"/>
      <c r="E1" s="6"/>
      <c r="F1" s="6"/>
      <c r="G1" s="6"/>
      <c r="H1" s="6"/>
      <c r="I1" s="7"/>
      <c r="J1" s="7"/>
      <c r="K1" s="8"/>
    </row>
    <row r="2" s="1" customFormat="1" ht="22.5" customHeight="1" spans="1:11">
      <c r="A2" s="9" t="s">
        <v>1071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16.5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21" t="s">
        <v>1072</v>
      </c>
    </row>
    <row r="4" s="2" customFormat="1" ht="30" spans="1:13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2" t="s">
        <v>9</v>
      </c>
      <c r="J4" s="22" t="s">
        <v>10</v>
      </c>
      <c r="K4" s="22" t="s">
        <v>11</v>
      </c>
      <c r="L4" s="23" t="s">
        <v>852</v>
      </c>
      <c r="M4" s="24" t="s">
        <v>1073</v>
      </c>
    </row>
    <row r="5" s="3" customFormat="1" spans="1:13">
      <c r="A5" s="11" t="s">
        <v>1074</v>
      </c>
      <c r="B5" s="12">
        <v>1353365</v>
      </c>
      <c r="C5" s="327" t="s">
        <v>1075</v>
      </c>
      <c r="D5" s="326" t="s">
        <v>1076</v>
      </c>
      <c r="E5" s="326" t="s">
        <v>591</v>
      </c>
      <c r="F5" s="11">
        <v>43366</v>
      </c>
      <c r="G5" s="11">
        <v>43368</v>
      </c>
      <c r="H5" s="15">
        <f t="shared" ref="H5:H64" si="0">+G5-F5</f>
        <v>2</v>
      </c>
      <c r="I5" s="25"/>
      <c r="J5" s="25">
        <v>-49500</v>
      </c>
      <c r="K5" s="25">
        <f>+I5+J5</f>
        <v>-49500</v>
      </c>
      <c r="L5" s="26"/>
      <c r="M5" s="26"/>
    </row>
    <row r="6" s="3" customFormat="1" spans="1:13">
      <c r="A6" s="11" t="s">
        <v>1074</v>
      </c>
      <c r="B6" s="12">
        <v>1353365</v>
      </c>
      <c r="C6" s="327" t="s">
        <v>1077</v>
      </c>
      <c r="D6" s="326" t="s">
        <v>1076</v>
      </c>
      <c r="E6" s="326" t="s">
        <v>591</v>
      </c>
      <c r="F6" s="11">
        <v>43366</v>
      </c>
      <c r="G6" s="11">
        <v>43368</v>
      </c>
      <c r="H6" s="15">
        <f t="shared" si="0"/>
        <v>2</v>
      </c>
      <c r="I6" s="25"/>
      <c r="J6" s="25">
        <v>-49500</v>
      </c>
      <c r="K6" s="25">
        <f t="shared" ref="K6:K69" si="1">+K5+I6+J6</f>
        <v>-99000</v>
      </c>
      <c r="L6" s="26"/>
      <c r="M6" s="26"/>
    </row>
    <row r="7" s="3" customFormat="1" spans="1:13">
      <c r="A7" s="11" t="s">
        <v>1074</v>
      </c>
      <c r="B7" s="12">
        <v>1353365</v>
      </c>
      <c r="C7" s="327" t="s">
        <v>1078</v>
      </c>
      <c r="D7" s="326" t="s">
        <v>1079</v>
      </c>
      <c r="E7" s="326" t="s">
        <v>591</v>
      </c>
      <c r="F7" s="11">
        <v>43366</v>
      </c>
      <c r="G7" s="11">
        <v>43368</v>
      </c>
      <c r="H7" s="15">
        <f t="shared" si="0"/>
        <v>2</v>
      </c>
      <c r="I7" s="25"/>
      <c r="J7" s="25">
        <v>-49500</v>
      </c>
      <c r="K7" s="25">
        <f t="shared" si="1"/>
        <v>-148500</v>
      </c>
      <c r="L7" s="26"/>
      <c r="M7" s="26"/>
    </row>
    <row r="8" s="3" customFormat="1" spans="1:13">
      <c r="A8" s="11" t="s">
        <v>1074</v>
      </c>
      <c r="B8" s="12">
        <v>1351086</v>
      </c>
      <c r="C8" s="327" t="s">
        <v>1080</v>
      </c>
      <c r="D8" s="326" t="s">
        <v>1081</v>
      </c>
      <c r="E8" s="326" t="s">
        <v>591</v>
      </c>
      <c r="F8" s="11">
        <v>43344</v>
      </c>
      <c r="G8" s="11">
        <v>43346</v>
      </c>
      <c r="H8" s="15">
        <f t="shared" si="0"/>
        <v>2</v>
      </c>
      <c r="I8" s="25"/>
      <c r="J8" s="25">
        <v>-49500</v>
      </c>
      <c r="K8" s="25">
        <f t="shared" si="1"/>
        <v>-198000</v>
      </c>
      <c r="L8" s="26"/>
      <c r="M8" s="26"/>
    </row>
    <row r="9" s="3" customFormat="1" spans="1:13">
      <c r="A9" s="11" t="s">
        <v>1074</v>
      </c>
      <c r="B9" s="12">
        <v>1357411</v>
      </c>
      <c r="C9" s="327" t="s">
        <v>1082</v>
      </c>
      <c r="D9" s="326" t="s">
        <v>1058</v>
      </c>
      <c r="E9" s="326" t="s">
        <v>609</v>
      </c>
      <c r="F9" s="11">
        <v>43344</v>
      </c>
      <c r="G9" s="11">
        <v>43348</v>
      </c>
      <c r="H9" s="15">
        <f t="shared" si="0"/>
        <v>4</v>
      </c>
      <c r="I9" s="25"/>
      <c r="J9" s="25">
        <v>-88000</v>
      </c>
      <c r="K9" s="25">
        <f t="shared" si="1"/>
        <v>-286000</v>
      </c>
      <c r="L9" s="26"/>
      <c r="M9" s="26"/>
    </row>
    <row r="10" s="3" customFormat="1" spans="1:13">
      <c r="A10" s="11" t="s">
        <v>1074</v>
      </c>
      <c r="B10" s="12">
        <v>1357080</v>
      </c>
      <c r="C10" s="327" t="s">
        <v>1083</v>
      </c>
      <c r="D10" s="326" t="s">
        <v>1084</v>
      </c>
      <c r="E10" s="326" t="s">
        <v>597</v>
      </c>
      <c r="F10" s="11">
        <v>43352</v>
      </c>
      <c r="G10" s="11">
        <v>43354</v>
      </c>
      <c r="H10" s="15">
        <f t="shared" si="0"/>
        <v>2</v>
      </c>
      <c r="I10" s="25"/>
      <c r="J10" s="25">
        <v>-38000</v>
      </c>
      <c r="K10" s="25">
        <f t="shared" si="1"/>
        <v>-324000</v>
      </c>
      <c r="L10" s="26"/>
      <c r="M10" s="26"/>
    </row>
    <row r="11" s="3" customFormat="1" spans="1:13">
      <c r="A11" s="11" t="s">
        <v>1074</v>
      </c>
      <c r="B11" s="12">
        <v>1355790</v>
      </c>
      <c r="C11" s="327" t="s">
        <v>1085</v>
      </c>
      <c r="D11" s="326" t="s">
        <v>1086</v>
      </c>
      <c r="E11" s="326" t="s">
        <v>597</v>
      </c>
      <c r="F11" s="11">
        <v>43364</v>
      </c>
      <c r="G11" s="11">
        <v>43367</v>
      </c>
      <c r="H11" s="15">
        <f t="shared" si="0"/>
        <v>3</v>
      </c>
      <c r="I11" s="25"/>
      <c r="J11" s="25">
        <v>-57000</v>
      </c>
      <c r="K11" s="25">
        <f t="shared" si="1"/>
        <v>-381000</v>
      </c>
      <c r="L11" s="26"/>
      <c r="M11" s="26"/>
    </row>
    <row r="12" s="3" customFormat="1" spans="1:13">
      <c r="A12" s="11" t="s">
        <v>1074</v>
      </c>
      <c r="B12" s="12">
        <v>1351809</v>
      </c>
      <c r="C12" s="327" t="s">
        <v>1087</v>
      </c>
      <c r="D12" s="326" t="s">
        <v>1088</v>
      </c>
      <c r="E12" s="326" t="s">
        <v>609</v>
      </c>
      <c r="F12" s="11">
        <v>43356</v>
      </c>
      <c r="G12" s="11">
        <v>43357</v>
      </c>
      <c r="H12" s="15">
        <f t="shared" si="0"/>
        <v>1</v>
      </c>
      <c r="I12" s="25"/>
      <c r="J12" s="25">
        <v>-22000</v>
      </c>
      <c r="K12" s="25">
        <f t="shared" si="1"/>
        <v>-403000</v>
      </c>
      <c r="L12" s="26"/>
      <c r="M12" s="26"/>
    </row>
    <row r="13" s="3" customFormat="1" spans="1:13">
      <c r="A13" s="11" t="s">
        <v>1074</v>
      </c>
      <c r="B13" s="12">
        <v>1351387</v>
      </c>
      <c r="C13" s="327" t="s">
        <v>1089</v>
      </c>
      <c r="D13" s="326" t="s">
        <v>1090</v>
      </c>
      <c r="E13" s="326" t="s">
        <v>597</v>
      </c>
      <c r="F13" s="11">
        <v>43344</v>
      </c>
      <c r="G13" s="11">
        <v>43345</v>
      </c>
      <c r="H13" s="15">
        <f t="shared" si="0"/>
        <v>1</v>
      </c>
      <c r="I13" s="25"/>
      <c r="J13" s="25">
        <v>-19000</v>
      </c>
      <c r="K13" s="25">
        <f t="shared" si="1"/>
        <v>-422000</v>
      </c>
      <c r="L13" s="26"/>
      <c r="M13" s="26"/>
    </row>
    <row r="14" s="3" customFormat="1" spans="1:13">
      <c r="A14" s="11" t="s">
        <v>1074</v>
      </c>
      <c r="B14" s="12">
        <v>1356075</v>
      </c>
      <c r="C14" s="327" t="s">
        <v>1091</v>
      </c>
      <c r="D14" s="326" t="s">
        <v>1092</v>
      </c>
      <c r="E14" s="326" t="s">
        <v>609</v>
      </c>
      <c r="F14" s="11">
        <v>43365</v>
      </c>
      <c r="G14" s="11">
        <v>43366</v>
      </c>
      <c r="H14" s="15">
        <f t="shared" si="0"/>
        <v>1</v>
      </c>
      <c r="I14" s="25"/>
      <c r="J14" s="25">
        <v>-22000</v>
      </c>
      <c r="K14" s="25">
        <f t="shared" si="1"/>
        <v>-444000</v>
      </c>
      <c r="L14" s="26"/>
      <c r="M14" s="26"/>
    </row>
    <row r="15" s="3" customFormat="1" spans="1:13">
      <c r="A15" s="11" t="s">
        <v>1074</v>
      </c>
      <c r="B15" s="12">
        <v>1357737</v>
      </c>
      <c r="C15" s="12">
        <v>2471372</v>
      </c>
      <c r="D15" s="326" t="s">
        <v>1093</v>
      </c>
      <c r="E15" s="326" t="s">
        <v>595</v>
      </c>
      <c r="F15" s="11">
        <v>43356</v>
      </c>
      <c r="G15" s="11">
        <v>43359</v>
      </c>
      <c r="H15" s="15">
        <f t="shared" si="0"/>
        <v>3</v>
      </c>
      <c r="I15" s="25"/>
      <c r="J15" s="25">
        <v>-51000</v>
      </c>
      <c r="K15" s="25">
        <f t="shared" si="1"/>
        <v>-495000</v>
      </c>
      <c r="L15" s="26"/>
      <c r="M15" s="26"/>
    </row>
    <row r="16" s="3" customFormat="1" spans="1:13">
      <c r="A16" s="11" t="s">
        <v>1074</v>
      </c>
      <c r="B16" s="12">
        <v>1339474</v>
      </c>
      <c r="C16" s="12">
        <v>2471855</v>
      </c>
      <c r="D16" s="326" t="s">
        <v>1094</v>
      </c>
      <c r="E16" s="326" t="s">
        <v>595</v>
      </c>
      <c r="F16" s="11">
        <v>43358</v>
      </c>
      <c r="G16" s="11">
        <v>43360</v>
      </c>
      <c r="H16" s="15">
        <f t="shared" si="0"/>
        <v>2</v>
      </c>
      <c r="I16" s="25"/>
      <c r="J16" s="25">
        <v>-34000</v>
      </c>
      <c r="K16" s="25">
        <f t="shared" si="1"/>
        <v>-529000</v>
      </c>
      <c r="L16" s="26"/>
      <c r="M16" s="26"/>
    </row>
    <row r="17" s="3" customFormat="1" spans="1:13">
      <c r="A17" s="11" t="s">
        <v>1074</v>
      </c>
      <c r="B17" s="12">
        <v>1339474</v>
      </c>
      <c r="C17" s="12">
        <v>2471854</v>
      </c>
      <c r="D17" s="326" t="s">
        <v>1095</v>
      </c>
      <c r="E17" s="326" t="s">
        <v>595</v>
      </c>
      <c r="F17" s="11">
        <v>43358</v>
      </c>
      <c r="G17" s="11">
        <v>43360</v>
      </c>
      <c r="H17" s="15">
        <f t="shared" si="0"/>
        <v>2</v>
      </c>
      <c r="I17" s="25"/>
      <c r="J17" s="25">
        <v>-34000</v>
      </c>
      <c r="K17" s="25">
        <f t="shared" si="1"/>
        <v>-563000</v>
      </c>
      <c r="L17" s="26"/>
      <c r="M17" s="26"/>
    </row>
    <row r="18" s="3" customFormat="1" spans="1:13">
      <c r="A18" s="11" t="s">
        <v>1059</v>
      </c>
      <c r="B18" s="12">
        <v>1354722</v>
      </c>
      <c r="C18" s="12">
        <v>2473094</v>
      </c>
      <c r="D18" s="326" t="s">
        <v>1096</v>
      </c>
      <c r="E18" s="326" t="s">
        <v>595</v>
      </c>
      <c r="F18" s="11">
        <v>43363</v>
      </c>
      <c r="G18" s="11">
        <v>43367</v>
      </c>
      <c r="H18" s="15">
        <f t="shared" si="0"/>
        <v>4</v>
      </c>
      <c r="I18" s="25"/>
      <c r="J18" s="25">
        <v>-68000</v>
      </c>
      <c r="K18" s="25">
        <f t="shared" si="1"/>
        <v>-631000</v>
      </c>
      <c r="L18" s="26"/>
      <c r="M18" s="26"/>
    </row>
    <row r="19" s="3" customFormat="1" spans="1:13">
      <c r="A19" s="11" t="s">
        <v>1059</v>
      </c>
      <c r="B19" s="12">
        <v>1354691</v>
      </c>
      <c r="C19" s="12">
        <v>2474093</v>
      </c>
      <c r="D19" s="326" t="s">
        <v>1097</v>
      </c>
      <c r="E19" s="326" t="s">
        <v>595</v>
      </c>
      <c r="F19" s="11">
        <v>43347</v>
      </c>
      <c r="G19" s="11">
        <v>43349</v>
      </c>
      <c r="H19" s="15">
        <f t="shared" si="0"/>
        <v>2</v>
      </c>
      <c r="I19" s="25"/>
      <c r="J19" s="25">
        <v>-34000</v>
      </c>
      <c r="K19" s="25">
        <f t="shared" si="1"/>
        <v>-665000</v>
      </c>
      <c r="L19" s="26"/>
      <c r="M19" s="26"/>
    </row>
    <row r="20" s="3" customFormat="1" spans="1:13">
      <c r="A20" s="11" t="s">
        <v>1062</v>
      </c>
      <c r="B20" s="12">
        <v>1359033</v>
      </c>
      <c r="C20" s="12">
        <v>2478094</v>
      </c>
      <c r="D20" s="326" t="s">
        <v>1098</v>
      </c>
      <c r="E20" s="326" t="s">
        <v>777</v>
      </c>
      <c r="F20" s="11">
        <v>43352</v>
      </c>
      <c r="G20" s="11">
        <v>43353</v>
      </c>
      <c r="H20" s="15">
        <f t="shared" si="0"/>
        <v>1</v>
      </c>
      <c r="I20" s="25"/>
      <c r="J20" s="25">
        <v>-26000</v>
      </c>
      <c r="K20" s="25">
        <f t="shared" si="1"/>
        <v>-691000</v>
      </c>
      <c r="L20" s="26"/>
      <c r="M20" s="26"/>
    </row>
    <row r="21" s="3" customFormat="1" spans="1:13">
      <c r="A21" s="11" t="s">
        <v>1066</v>
      </c>
      <c r="B21" s="12">
        <v>1359826</v>
      </c>
      <c r="C21" s="12">
        <v>2488093</v>
      </c>
      <c r="D21" s="325" t="s">
        <v>1068</v>
      </c>
      <c r="E21" s="326" t="s">
        <v>595</v>
      </c>
      <c r="F21" s="11">
        <v>43344</v>
      </c>
      <c r="G21" s="11">
        <v>43345</v>
      </c>
      <c r="H21" s="16">
        <f t="shared" si="0"/>
        <v>1</v>
      </c>
      <c r="I21" s="25"/>
      <c r="J21" s="25">
        <v>-17000</v>
      </c>
      <c r="K21" s="25">
        <f t="shared" si="1"/>
        <v>-708000</v>
      </c>
      <c r="L21" s="26"/>
      <c r="M21" s="26"/>
    </row>
    <row r="22" s="3" customFormat="1" spans="1:13">
      <c r="A22" s="11" t="s">
        <v>1099</v>
      </c>
      <c r="B22" s="12">
        <v>1360710</v>
      </c>
      <c r="C22" s="12">
        <v>2491844</v>
      </c>
      <c r="D22" s="325" t="s">
        <v>1069</v>
      </c>
      <c r="E22" s="326" t="s">
        <v>595</v>
      </c>
      <c r="F22" s="11">
        <v>43344</v>
      </c>
      <c r="G22" s="11">
        <v>43348</v>
      </c>
      <c r="H22" s="16">
        <f t="shared" si="0"/>
        <v>4</v>
      </c>
      <c r="I22" s="25"/>
      <c r="J22" s="25">
        <v>-67000</v>
      </c>
      <c r="K22" s="25">
        <f t="shared" si="1"/>
        <v>-775000</v>
      </c>
      <c r="L22" s="26"/>
      <c r="M22" s="26"/>
    </row>
    <row r="23" s="3" customFormat="1" spans="1:13">
      <c r="A23" s="11" t="s">
        <v>1100</v>
      </c>
      <c r="B23" s="12">
        <v>1361164</v>
      </c>
      <c r="C23" s="12">
        <v>2494596</v>
      </c>
      <c r="D23" s="325" t="s">
        <v>1101</v>
      </c>
      <c r="E23" s="326" t="s">
        <v>591</v>
      </c>
      <c r="F23" s="11">
        <v>43344</v>
      </c>
      <c r="G23" s="11">
        <v>43347</v>
      </c>
      <c r="H23" s="16">
        <f t="shared" si="0"/>
        <v>3</v>
      </c>
      <c r="I23" s="25"/>
      <c r="J23" s="25">
        <v>-73012</v>
      </c>
      <c r="K23" s="25">
        <f t="shared" si="1"/>
        <v>-848012</v>
      </c>
      <c r="L23" s="26"/>
      <c r="M23" s="26"/>
    </row>
    <row r="24" s="3" customFormat="1" spans="1:13">
      <c r="A24" s="11" t="s">
        <v>1100</v>
      </c>
      <c r="B24" s="12">
        <v>1361359</v>
      </c>
      <c r="C24" s="12">
        <v>2497844</v>
      </c>
      <c r="D24" s="325" t="s">
        <v>1102</v>
      </c>
      <c r="E24" s="326" t="s">
        <v>591</v>
      </c>
      <c r="F24" s="11">
        <v>43358</v>
      </c>
      <c r="G24" s="11">
        <v>43362</v>
      </c>
      <c r="H24" s="16">
        <f t="shared" si="0"/>
        <v>4</v>
      </c>
      <c r="I24" s="25"/>
      <c r="J24" s="25">
        <v>-75004</v>
      </c>
      <c r="K24" s="25">
        <f t="shared" si="1"/>
        <v>-923016</v>
      </c>
      <c r="L24" s="26"/>
      <c r="M24" s="26"/>
    </row>
    <row r="25" s="3" customFormat="1" customHeight="1" spans="1:13">
      <c r="A25" s="11" t="s">
        <v>1100</v>
      </c>
      <c r="B25" s="337" t="s">
        <v>1103</v>
      </c>
      <c r="C25" s="18"/>
      <c r="D25" s="18"/>
      <c r="E25" s="18"/>
      <c r="F25" s="18"/>
      <c r="G25" s="19"/>
      <c r="H25" s="16">
        <f t="shared" si="0"/>
        <v>0</v>
      </c>
      <c r="I25" s="25">
        <v>1500000</v>
      </c>
      <c r="J25" s="25"/>
      <c r="K25" s="25">
        <f t="shared" si="1"/>
        <v>576984</v>
      </c>
      <c r="L25" s="26"/>
      <c r="M25" s="26"/>
    </row>
    <row r="26" s="3" customFormat="1" spans="1:13">
      <c r="A26" s="11" t="s">
        <v>1104</v>
      </c>
      <c r="B26" s="12">
        <v>1361853</v>
      </c>
      <c r="C26" s="12">
        <v>2502593</v>
      </c>
      <c r="D26" s="325" t="s">
        <v>1105</v>
      </c>
      <c r="E26" s="326" t="s">
        <v>595</v>
      </c>
      <c r="F26" s="11">
        <v>43346</v>
      </c>
      <c r="G26" s="11">
        <v>43347</v>
      </c>
      <c r="H26" s="16">
        <f t="shared" si="0"/>
        <v>1</v>
      </c>
      <c r="I26" s="25"/>
      <c r="J26" s="25">
        <v>-15000</v>
      </c>
      <c r="K26" s="25">
        <f t="shared" si="1"/>
        <v>561984</v>
      </c>
      <c r="L26" s="26"/>
      <c r="M26" s="26"/>
    </row>
    <row r="27" s="3" customFormat="1" spans="1:13">
      <c r="A27" s="11" t="s">
        <v>1104</v>
      </c>
      <c r="B27" s="12">
        <v>1361215</v>
      </c>
      <c r="C27" s="12">
        <v>2502844</v>
      </c>
      <c r="D27" s="325" t="s">
        <v>1106</v>
      </c>
      <c r="E27" s="326" t="s">
        <v>597</v>
      </c>
      <c r="F27" s="11">
        <v>43348</v>
      </c>
      <c r="G27" s="11">
        <v>43350</v>
      </c>
      <c r="H27" s="16">
        <f t="shared" si="0"/>
        <v>2</v>
      </c>
      <c r="I27" s="25"/>
      <c r="J27" s="25">
        <v>-34000</v>
      </c>
      <c r="K27" s="25">
        <f t="shared" si="1"/>
        <v>527984</v>
      </c>
      <c r="L27" s="26"/>
      <c r="M27" s="26"/>
    </row>
    <row r="28" s="3" customFormat="1" spans="1:13">
      <c r="A28" s="11" t="s">
        <v>1104</v>
      </c>
      <c r="B28" s="12">
        <v>1361573</v>
      </c>
      <c r="C28" s="12">
        <v>2503610</v>
      </c>
      <c r="D28" s="325" t="s">
        <v>1107</v>
      </c>
      <c r="E28" s="325" t="s">
        <v>595</v>
      </c>
      <c r="F28" s="11">
        <v>43355</v>
      </c>
      <c r="G28" s="11">
        <v>43356</v>
      </c>
      <c r="H28" s="16">
        <f t="shared" si="0"/>
        <v>1</v>
      </c>
      <c r="I28" s="25"/>
      <c r="J28" s="25">
        <v>-15000</v>
      </c>
      <c r="K28" s="25">
        <f t="shared" si="1"/>
        <v>512984</v>
      </c>
      <c r="L28" s="26"/>
      <c r="M28" s="26"/>
    </row>
    <row r="29" s="3" customFormat="1" spans="1:13">
      <c r="A29" s="11" t="s">
        <v>1104</v>
      </c>
      <c r="B29" s="12">
        <v>1362309</v>
      </c>
      <c r="C29" s="12">
        <v>2504095</v>
      </c>
      <c r="D29" s="325" t="s">
        <v>1108</v>
      </c>
      <c r="E29" s="325" t="s">
        <v>591</v>
      </c>
      <c r="F29" s="11">
        <v>43351</v>
      </c>
      <c r="G29" s="11">
        <v>43352</v>
      </c>
      <c r="H29" s="16">
        <f t="shared" si="0"/>
        <v>1</v>
      </c>
      <c r="I29" s="25"/>
      <c r="J29" s="25">
        <v>-22275</v>
      </c>
      <c r="K29" s="25">
        <f t="shared" si="1"/>
        <v>490709</v>
      </c>
      <c r="L29" s="26"/>
      <c r="M29" s="26"/>
    </row>
    <row r="30" s="3" customFormat="1" spans="1:13">
      <c r="A30" s="11" t="s">
        <v>1104</v>
      </c>
      <c r="B30" s="12">
        <v>1362309</v>
      </c>
      <c r="C30" s="12">
        <v>2504094</v>
      </c>
      <c r="D30" s="325" t="s">
        <v>1109</v>
      </c>
      <c r="E30" s="325" t="s">
        <v>591</v>
      </c>
      <c r="F30" s="11">
        <v>43351</v>
      </c>
      <c r="G30" s="11">
        <v>43352</v>
      </c>
      <c r="H30" s="16">
        <f t="shared" si="0"/>
        <v>1</v>
      </c>
      <c r="I30" s="25"/>
      <c r="J30" s="25">
        <v>-22275</v>
      </c>
      <c r="K30" s="25">
        <f t="shared" si="1"/>
        <v>468434</v>
      </c>
      <c r="L30" s="26"/>
      <c r="M30" s="26"/>
    </row>
    <row r="31" s="3" customFormat="1" spans="1:13">
      <c r="A31" s="11" t="s">
        <v>1104</v>
      </c>
      <c r="B31" s="12">
        <v>1362308</v>
      </c>
      <c r="C31" s="12">
        <v>2504098</v>
      </c>
      <c r="D31" s="325" t="s">
        <v>1108</v>
      </c>
      <c r="E31" s="325" t="s">
        <v>609</v>
      </c>
      <c r="F31" s="11">
        <v>43350</v>
      </c>
      <c r="G31" s="11">
        <v>43351</v>
      </c>
      <c r="H31" s="16">
        <f t="shared" si="0"/>
        <v>1</v>
      </c>
      <c r="I31" s="25"/>
      <c r="J31" s="25">
        <v>-22000</v>
      </c>
      <c r="K31" s="25">
        <f t="shared" si="1"/>
        <v>446434</v>
      </c>
      <c r="L31" s="26"/>
      <c r="M31" s="26"/>
    </row>
    <row r="32" s="3" customFormat="1" spans="1:13">
      <c r="A32" s="11" t="s">
        <v>1104</v>
      </c>
      <c r="B32" s="12">
        <v>1362308</v>
      </c>
      <c r="C32" s="12">
        <v>2504097</v>
      </c>
      <c r="D32" s="325" t="s">
        <v>1109</v>
      </c>
      <c r="E32" s="325" t="s">
        <v>609</v>
      </c>
      <c r="F32" s="11">
        <v>43350</v>
      </c>
      <c r="G32" s="11">
        <v>43351</v>
      </c>
      <c r="H32" s="16">
        <f t="shared" si="0"/>
        <v>1</v>
      </c>
      <c r="I32" s="25"/>
      <c r="J32" s="25">
        <v>-22000</v>
      </c>
      <c r="K32" s="25">
        <f t="shared" si="1"/>
        <v>424434</v>
      </c>
      <c r="L32" s="26"/>
      <c r="M32" s="26"/>
    </row>
    <row r="33" s="3" customFormat="1" customHeight="1" spans="1:13">
      <c r="A33" s="11" t="s">
        <v>1110</v>
      </c>
      <c r="B33" s="337" t="s">
        <v>1111</v>
      </c>
      <c r="C33" s="18"/>
      <c r="D33" s="18"/>
      <c r="E33" s="18"/>
      <c r="F33" s="18"/>
      <c r="G33" s="19"/>
      <c r="H33" s="16">
        <f t="shared" si="0"/>
        <v>0</v>
      </c>
      <c r="I33" s="25">
        <v>1560000</v>
      </c>
      <c r="J33" s="25"/>
      <c r="K33" s="25">
        <f t="shared" si="1"/>
        <v>1984434</v>
      </c>
      <c r="L33" s="26"/>
      <c r="M33" s="26"/>
    </row>
    <row r="34" s="3" customFormat="1" spans="1:13">
      <c r="A34" s="11" t="s">
        <v>1112</v>
      </c>
      <c r="B34" s="12">
        <v>1361053</v>
      </c>
      <c r="C34" s="12">
        <v>2512593</v>
      </c>
      <c r="D34" s="325" t="s">
        <v>1113</v>
      </c>
      <c r="E34" s="325" t="s">
        <v>609</v>
      </c>
      <c r="F34" s="20">
        <v>43371</v>
      </c>
      <c r="G34" s="11">
        <v>43374</v>
      </c>
      <c r="H34" s="16">
        <f t="shared" si="0"/>
        <v>3</v>
      </c>
      <c r="I34" s="25"/>
      <c r="J34" s="27">
        <v>-64638</v>
      </c>
      <c r="K34" s="25">
        <f t="shared" si="1"/>
        <v>1919796</v>
      </c>
      <c r="L34" s="26"/>
      <c r="M34" s="26"/>
    </row>
    <row r="35" s="3" customFormat="1" spans="1:13">
      <c r="A35" s="11" t="s">
        <v>1112</v>
      </c>
      <c r="B35" s="12">
        <v>1363435</v>
      </c>
      <c r="C35" s="12">
        <v>2512596</v>
      </c>
      <c r="D35" s="325" t="s">
        <v>1114</v>
      </c>
      <c r="E35" s="325" t="s">
        <v>595</v>
      </c>
      <c r="F35" s="11">
        <v>43367</v>
      </c>
      <c r="G35" s="11">
        <v>43369</v>
      </c>
      <c r="H35" s="16">
        <f t="shared" si="0"/>
        <v>2</v>
      </c>
      <c r="I35" s="25"/>
      <c r="J35" s="25">
        <v>-30000</v>
      </c>
      <c r="K35" s="25">
        <f t="shared" si="1"/>
        <v>1889796</v>
      </c>
      <c r="L35" s="26"/>
      <c r="M35" s="26"/>
    </row>
    <row r="36" s="3" customFormat="1" spans="1:13">
      <c r="A36" s="11" t="s">
        <v>1112</v>
      </c>
      <c r="B36" s="12">
        <v>1363377</v>
      </c>
      <c r="C36" s="12">
        <v>2512599</v>
      </c>
      <c r="D36" s="325" t="s">
        <v>1115</v>
      </c>
      <c r="E36" s="325" t="s">
        <v>595</v>
      </c>
      <c r="F36" s="11">
        <v>43350</v>
      </c>
      <c r="G36" s="11">
        <v>43352</v>
      </c>
      <c r="H36" s="16">
        <f t="shared" si="0"/>
        <v>2</v>
      </c>
      <c r="I36" s="25"/>
      <c r="J36" s="25">
        <v>-30000</v>
      </c>
      <c r="K36" s="25">
        <f t="shared" si="1"/>
        <v>1859796</v>
      </c>
      <c r="L36" s="26"/>
      <c r="M36" s="26"/>
    </row>
    <row r="37" s="3" customFormat="1" spans="1:13">
      <c r="A37" s="11" t="s">
        <v>1112</v>
      </c>
      <c r="B37" s="12">
        <v>1363300</v>
      </c>
      <c r="C37" s="12">
        <v>2515356</v>
      </c>
      <c r="D37" s="325" t="s">
        <v>1116</v>
      </c>
      <c r="E37" s="325" t="s">
        <v>609</v>
      </c>
      <c r="F37" s="11">
        <v>43358</v>
      </c>
      <c r="G37" s="11">
        <v>43360</v>
      </c>
      <c r="H37" s="16">
        <f t="shared" si="0"/>
        <v>2</v>
      </c>
      <c r="I37" s="25"/>
      <c r="J37" s="25">
        <v>-44000</v>
      </c>
      <c r="K37" s="25">
        <f t="shared" si="1"/>
        <v>1815796</v>
      </c>
      <c r="L37" s="26"/>
      <c r="M37" s="26"/>
    </row>
    <row r="38" s="3" customFormat="1" spans="1:13">
      <c r="A38" s="11" t="s">
        <v>1112</v>
      </c>
      <c r="B38" s="12">
        <v>1363298</v>
      </c>
      <c r="C38" s="12">
        <v>2515355</v>
      </c>
      <c r="D38" s="325" t="s">
        <v>1117</v>
      </c>
      <c r="E38" s="325" t="s">
        <v>591</v>
      </c>
      <c r="F38" s="11">
        <v>43358</v>
      </c>
      <c r="G38" s="11">
        <v>43360</v>
      </c>
      <c r="H38" s="16">
        <f t="shared" si="0"/>
        <v>2</v>
      </c>
      <c r="I38" s="25"/>
      <c r="J38" s="25">
        <v>-49500</v>
      </c>
      <c r="K38" s="25">
        <f t="shared" si="1"/>
        <v>1766296</v>
      </c>
      <c r="L38" s="26"/>
      <c r="M38" s="26"/>
    </row>
    <row r="39" s="3" customFormat="1" spans="1:13">
      <c r="A39" s="11" t="s">
        <v>1112</v>
      </c>
      <c r="B39" s="12">
        <v>1355696</v>
      </c>
      <c r="C39" s="12">
        <v>2515360</v>
      </c>
      <c r="D39" s="325" t="s">
        <v>1118</v>
      </c>
      <c r="E39" s="325" t="s">
        <v>595</v>
      </c>
      <c r="F39" s="11">
        <v>43366</v>
      </c>
      <c r="G39" s="11">
        <v>43368</v>
      </c>
      <c r="H39" s="16">
        <f t="shared" si="0"/>
        <v>2</v>
      </c>
      <c r="I39" s="25"/>
      <c r="J39" s="25">
        <v>-30000</v>
      </c>
      <c r="K39" s="25">
        <f t="shared" si="1"/>
        <v>1736296</v>
      </c>
      <c r="L39" s="26"/>
      <c r="M39" s="26"/>
    </row>
    <row r="40" s="3" customFormat="1" spans="1:13">
      <c r="A40" s="11" t="s">
        <v>1112</v>
      </c>
      <c r="B40" s="12">
        <v>1364263</v>
      </c>
      <c r="C40" s="12">
        <v>2515358</v>
      </c>
      <c r="D40" s="325" t="s">
        <v>1119</v>
      </c>
      <c r="E40" s="325" t="s">
        <v>595</v>
      </c>
      <c r="F40" s="11">
        <v>43353</v>
      </c>
      <c r="G40" s="11">
        <v>43355</v>
      </c>
      <c r="H40" s="16">
        <f t="shared" si="0"/>
        <v>2</v>
      </c>
      <c r="I40" s="25"/>
      <c r="J40" s="25">
        <v>-30000</v>
      </c>
      <c r="K40" s="25">
        <f t="shared" si="1"/>
        <v>1706296</v>
      </c>
      <c r="L40" s="26"/>
      <c r="M40" s="26"/>
    </row>
    <row r="41" s="3" customFormat="1" spans="1:16365">
      <c r="A41" s="11" t="s">
        <v>1112</v>
      </c>
      <c r="B41" s="12">
        <v>1371369</v>
      </c>
      <c r="C41" s="12">
        <v>2515362</v>
      </c>
      <c r="D41" s="325" t="s">
        <v>1120</v>
      </c>
      <c r="E41" s="325" t="s">
        <v>777</v>
      </c>
      <c r="F41" s="20">
        <v>43373</v>
      </c>
      <c r="G41" s="11">
        <v>43374</v>
      </c>
      <c r="H41" s="16">
        <f t="shared" si="0"/>
        <v>1</v>
      </c>
      <c r="I41" s="25"/>
      <c r="J41" s="27">
        <v>-32000</v>
      </c>
      <c r="K41" s="25">
        <f t="shared" si="1"/>
        <v>1674296</v>
      </c>
      <c r="L41" s="28">
        <v>1364153</v>
      </c>
      <c r="M41" s="28">
        <v>1371370</v>
      </c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</row>
    <row r="42" s="3" customFormat="1" spans="1:13">
      <c r="A42" s="11" t="s">
        <v>1121</v>
      </c>
      <c r="B42" s="12">
        <v>1364687</v>
      </c>
      <c r="C42" s="12">
        <v>2517343</v>
      </c>
      <c r="D42" s="325" t="s">
        <v>1122</v>
      </c>
      <c r="E42" s="325" t="s">
        <v>595</v>
      </c>
      <c r="F42" s="11">
        <v>43348</v>
      </c>
      <c r="G42" s="11">
        <v>43349</v>
      </c>
      <c r="H42" s="16">
        <f t="shared" si="0"/>
        <v>1</v>
      </c>
      <c r="I42" s="25"/>
      <c r="J42" s="25">
        <v>-15000</v>
      </c>
      <c r="K42" s="25">
        <f t="shared" si="1"/>
        <v>1659296</v>
      </c>
      <c r="L42" s="26"/>
      <c r="M42" s="28"/>
    </row>
    <row r="43" s="3" customFormat="1" spans="1:13">
      <c r="A43" s="11" t="s">
        <v>1121</v>
      </c>
      <c r="B43" s="12">
        <v>1364679</v>
      </c>
      <c r="C43" s="12">
        <v>2518094</v>
      </c>
      <c r="D43" s="325" t="s">
        <v>1123</v>
      </c>
      <c r="E43" s="325" t="s">
        <v>595</v>
      </c>
      <c r="F43" s="11">
        <v>43358</v>
      </c>
      <c r="G43" s="11">
        <v>43361</v>
      </c>
      <c r="H43" s="16">
        <f t="shared" si="0"/>
        <v>3</v>
      </c>
      <c r="I43" s="25"/>
      <c r="J43" s="25">
        <v>-45000</v>
      </c>
      <c r="K43" s="25">
        <f t="shared" si="1"/>
        <v>1614296</v>
      </c>
      <c r="L43" s="26"/>
      <c r="M43" s="28"/>
    </row>
    <row r="44" s="3" customFormat="1" spans="1:13">
      <c r="A44" s="11" t="s">
        <v>1121</v>
      </c>
      <c r="B44" s="12">
        <v>1364557</v>
      </c>
      <c r="C44" s="12">
        <v>2502843</v>
      </c>
      <c r="D44" s="325" t="s">
        <v>1124</v>
      </c>
      <c r="E44" s="325" t="s">
        <v>595</v>
      </c>
      <c r="F44" s="11">
        <v>43366</v>
      </c>
      <c r="G44" s="11">
        <v>43370</v>
      </c>
      <c r="H44" s="16">
        <f t="shared" si="0"/>
        <v>4</v>
      </c>
      <c r="I44" s="25"/>
      <c r="J44" s="25">
        <v>-60000</v>
      </c>
      <c r="K44" s="25">
        <f t="shared" si="1"/>
        <v>1554296</v>
      </c>
      <c r="L44" s="26"/>
      <c r="M44" s="28"/>
    </row>
    <row r="45" s="3" customFormat="1" spans="1:13">
      <c r="A45" s="11" t="s">
        <v>1121</v>
      </c>
      <c r="B45" s="12">
        <v>1356796</v>
      </c>
      <c r="C45" s="12">
        <v>2518099</v>
      </c>
      <c r="D45" s="325" t="s">
        <v>714</v>
      </c>
      <c r="E45" s="325" t="s">
        <v>595</v>
      </c>
      <c r="F45" s="11">
        <v>43364</v>
      </c>
      <c r="G45" s="11">
        <v>43365</v>
      </c>
      <c r="H45" s="16">
        <f t="shared" si="0"/>
        <v>1</v>
      </c>
      <c r="I45" s="25"/>
      <c r="J45" s="25">
        <v>-15000</v>
      </c>
      <c r="K45" s="25">
        <f t="shared" si="1"/>
        <v>1539296</v>
      </c>
      <c r="L45" s="26"/>
      <c r="M45" s="28"/>
    </row>
    <row r="46" s="3" customFormat="1" spans="1:13">
      <c r="A46" s="11" t="s">
        <v>1125</v>
      </c>
      <c r="B46" s="12">
        <v>1355814</v>
      </c>
      <c r="C46" s="12">
        <v>2512844</v>
      </c>
      <c r="D46" s="325" t="s">
        <v>1126</v>
      </c>
      <c r="E46" s="325" t="s">
        <v>609</v>
      </c>
      <c r="F46" s="11">
        <v>43367</v>
      </c>
      <c r="G46" s="11">
        <v>43371</v>
      </c>
      <c r="H46" s="16">
        <f t="shared" si="0"/>
        <v>4</v>
      </c>
      <c r="I46" s="25"/>
      <c r="J46" s="25">
        <v>-65124</v>
      </c>
      <c r="K46" s="25">
        <f t="shared" si="1"/>
        <v>1474172</v>
      </c>
      <c r="L46" s="26"/>
      <c r="M46" s="28"/>
    </row>
    <row r="47" s="3" customFormat="1" spans="1:13">
      <c r="A47" s="11" t="s">
        <v>1125</v>
      </c>
      <c r="B47" s="12">
        <v>1365200</v>
      </c>
      <c r="C47" s="12">
        <v>2520348</v>
      </c>
      <c r="D47" s="325" t="s">
        <v>1127</v>
      </c>
      <c r="E47" s="325" t="s">
        <v>597</v>
      </c>
      <c r="F47" s="11">
        <v>43361</v>
      </c>
      <c r="G47" s="11">
        <v>43364</v>
      </c>
      <c r="H47" s="16">
        <f t="shared" si="0"/>
        <v>3</v>
      </c>
      <c r="I47" s="25"/>
      <c r="J47" s="25">
        <v>-51000</v>
      </c>
      <c r="K47" s="25">
        <f t="shared" si="1"/>
        <v>1423172</v>
      </c>
      <c r="L47" s="26"/>
      <c r="M47" s="28"/>
    </row>
    <row r="48" s="3" customFormat="1" spans="1:13">
      <c r="A48" s="11" t="s">
        <v>1125</v>
      </c>
      <c r="B48" s="12">
        <v>1365567</v>
      </c>
      <c r="C48" s="12">
        <v>2520378</v>
      </c>
      <c r="D48" s="325" t="s">
        <v>1128</v>
      </c>
      <c r="E48" s="325" t="s">
        <v>595</v>
      </c>
      <c r="F48" s="11">
        <v>43357</v>
      </c>
      <c r="G48" s="11">
        <v>43359</v>
      </c>
      <c r="H48" s="16">
        <f t="shared" si="0"/>
        <v>2</v>
      </c>
      <c r="I48" s="25"/>
      <c r="J48" s="25">
        <v>-30000</v>
      </c>
      <c r="K48" s="25">
        <f t="shared" si="1"/>
        <v>1393172</v>
      </c>
      <c r="L48" s="26"/>
      <c r="M48" s="28"/>
    </row>
    <row r="49" s="3" customFormat="1" spans="1:13">
      <c r="A49" s="11" t="s">
        <v>1125</v>
      </c>
      <c r="B49" s="12">
        <v>1363834</v>
      </c>
      <c r="C49" s="12">
        <v>2520844</v>
      </c>
      <c r="D49" s="325" t="s">
        <v>1129</v>
      </c>
      <c r="E49" s="325" t="s">
        <v>595</v>
      </c>
      <c r="F49" s="20">
        <v>43373</v>
      </c>
      <c r="G49" s="11">
        <v>43374</v>
      </c>
      <c r="H49" s="16">
        <f t="shared" si="0"/>
        <v>1</v>
      </c>
      <c r="I49" s="25"/>
      <c r="J49" s="27">
        <v>-16235</v>
      </c>
      <c r="K49" s="25">
        <f t="shared" si="1"/>
        <v>1376937</v>
      </c>
      <c r="L49" s="26"/>
      <c r="M49" s="28"/>
    </row>
    <row r="50" s="3" customFormat="1" spans="1:13">
      <c r="A50" s="11" t="s">
        <v>1125</v>
      </c>
      <c r="B50" s="12">
        <v>1365923</v>
      </c>
      <c r="C50" s="12">
        <v>2521120</v>
      </c>
      <c r="D50" s="326" t="s">
        <v>164</v>
      </c>
      <c r="E50" s="325" t="s">
        <v>595</v>
      </c>
      <c r="F50" s="11">
        <v>43351</v>
      </c>
      <c r="G50" s="11">
        <v>43355</v>
      </c>
      <c r="H50" s="16">
        <f t="shared" si="0"/>
        <v>4</v>
      </c>
      <c r="I50" s="25"/>
      <c r="J50" s="25">
        <v>-57000</v>
      </c>
      <c r="K50" s="25">
        <f t="shared" si="1"/>
        <v>1319937</v>
      </c>
      <c r="L50" s="26"/>
      <c r="M50" s="28"/>
    </row>
    <row r="51" s="3" customFormat="1" spans="1:13">
      <c r="A51" s="11" t="s">
        <v>1130</v>
      </c>
      <c r="B51" s="12">
        <v>1365976</v>
      </c>
      <c r="C51" s="12">
        <v>2521122</v>
      </c>
      <c r="D51" s="326" t="s">
        <v>1131</v>
      </c>
      <c r="E51" s="325" t="s">
        <v>597</v>
      </c>
      <c r="F51" s="11">
        <v>43363</v>
      </c>
      <c r="G51" s="11">
        <v>43367</v>
      </c>
      <c r="H51" s="16">
        <f t="shared" si="0"/>
        <v>4</v>
      </c>
      <c r="I51" s="25"/>
      <c r="J51" s="25">
        <v>-68000</v>
      </c>
      <c r="K51" s="25">
        <f t="shared" si="1"/>
        <v>1251937</v>
      </c>
      <c r="L51" s="26"/>
      <c r="M51" s="28"/>
    </row>
    <row r="52" s="3" customFormat="1" spans="1:13">
      <c r="A52" s="11" t="s">
        <v>1130</v>
      </c>
      <c r="B52" s="12">
        <v>1360426</v>
      </c>
      <c r="C52" s="12">
        <v>2521123</v>
      </c>
      <c r="D52" s="326" t="s">
        <v>1132</v>
      </c>
      <c r="E52" s="325" t="s">
        <v>609</v>
      </c>
      <c r="F52" s="11">
        <v>43359</v>
      </c>
      <c r="G52" s="11">
        <v>43361</v>
      </c>
      <c r="H52" s="16">
        <f t="shared" si="0"/>
        <v>2</v>
      </c>
      <c r="I52" s="25"/>
      <c r="J52" s="25">
        <v>-44000</v>
      </c>
      <c r="K52" s="25">
        <f t="shared" si="1"/>
        <v>1207937</v>
      </c>
      <c r="L52" s="26"/>
      <c r="M52" s="28"/>
    </row>
    <row r="53" s="3" customFormat="1" spans="1:13">
      <c r="A53" s="11" t="s">
        <v>1133</v>
      </c>
      <c r="B53" s="12">
        <v>1366447</v>
      </c>
      <c r="C53" s="12">
        <v>2522095</v>
      </c>
      <c r="D53" s="326" t="s">
        <v>1134</v>
      </c>
      <c r="E53" s="325" t="s">
        <v>595</v>
      </c>
      <c r="F53" s="11">
        <v>43359</v>
      </c>
      <c r="G53" s="11">
        <v>43363</v>
      </c>
      <c r="H53" s="16">
        <f t="shared" si="0"/>
        <v>4</v>
      </c>
      <c r="I53" s="25"/>
      <c r="J53" s="25">
        <v>-54000</v>
      </c>
      <c r="K53" s="25">
        <f t="shared" si="1"/>
        <v>1153937</v>
      </c>
      <c r="L53" s="26"/>
      <c r="M53" s="28"/>
    </row>
    <row r="54" s="3" customFormat="1" spans="1:13">
      <c r="A54" s="11" t="s">
        <v>1133</v>
      </c>
      <c r="B54" s="12">
        <v>1366447</v>
      </c>
      <c r="C54" s="12">
        <v>2522094</v>
      </c>
      <c r="D54" s="326" t="s">
        <v>1135</v>
      </c>
      <c r="E54" s="325" t="s">
        <v>595</v>
      </c>
      <c r="F54" s="11">
        <v>43359</v>
      </c>
      <c r="G54" s="11">
        <v>43363</v>
      </c>
      <c r="H54" s="16">
        <f t="shared" si="0"/>
        <v>4</v>
      </c>
      <c r="I54" s="25"/>
      <c r="J54" s="25">
        <v>-54000</v>
      </c>
      <c r="K54" s="25">
        <f t="shared" si="1"/>
        <v>1099937</v>
      </c>
      <c r="L54" s="26"/>
      <c r="M54" s="28"/>
    </row>
    <row r="55" s="3" customFormat="1" spans="1:13">
      <c r="A55" s="11" t="s">
        <v>1133</v>
      </c>
      <c r="B55" s="12">
        <v>1366762</v>
      </c>
      <c r="C55" s="12">
        <v>2523093</v>
      </c>
      <c r="D55" s="326" t="s">
        <v>1136</v>
      </c>
      <c r="E55" s="325" t="s">
        <v>595</v>
      </c>
      <c r="F55" s="11">
        <v>43361</v>
      </c>
      <c r="G55" s="11">
        <v>43365</v>
      </c>
      <c r="H55" s="16">
        <f t="shared" si="0"/>
        <v>4</v>
      </c>
      <c r="I55" s="25"/>
      <c r="J55" s="25">
        <v>-60000</v>
      </c>
      <c r="K55" s="25">
        <f t="shared" si="1"/>
        <v>1039937</v>
      </c>
      <c r="L55" s="26"/>
      <c r="M55" s="28"/>
    </row>
    <row r="56" s="3" customFormat="1" spans="1:13">
      <c r="A56" s="11" t="s">
        <v>1133</v>
      </c>
      <c r="B56" s="12">
        <v>1366150</v>
      </c>
      <c r="C56" s="12">
        <v>2523099</v>
      </c>
      <c r="D56" s="326" t="s">
        <v>1137</v>
      </c>
      <c r="E56" s="325" t="s">
        <v>595</v>
      </c>
      <c r="F56" s="11">
        <v>43358</v>
      </c>
      <c r="G56" s="11">
        <v>43360</v>
      </c>
      <c r="H56" s="16">
        <f t="shared" si="0"/>
        <v>2</v>
      </c>
      <c r="I56" s="25"/>
      <c r="J56" s="25">
        <v>-27702</v>
      </c>
      <c r="K56" s="25">
        <f t="shared" si="1"/>
        <v>1012235</v>
      </c>
      <c r="L56" s="26"/>
      <c r="M56" s="28"/>
    </row>
    <row r="57" s="3" customFormat="1" spans="1:13">
      <c r="A57" s="11" t="s">
        <v>1133</v>
      </c>
      <c r="B57" s="12">
        <v>1365784</v>
      </c>
      <c r="C57" s="12">
        <v>2523101</v>
      </c>
      <c r="D57" s="326" t="s">
        <v>1138</v>
      </c>
      <c r="E57" s="325" t="s">
        <v>595</v>
      </c>
      <c r="F57" s="11">
        <v>43361</v>
      </c>
      <c r="G57" s="11">
        <v>43363</v>
      </c>
      <c r="H57" s="16">
        <f t="shared" si="0"/>
        <v>2</v>
      </c>
      <c r="I57" s="25"/>
      <c r="J57" s="25">
        <v>-23968</v>
      </c>
      <c r="K57" s="25">
        <f t="shared" si="1"/>
        <v>988267</v>
      </c>
      <c r="L57" s="26"/>
      <c r="M57" s="28"/>
    </row>
    <row r="58" s="3" customFormat="1" spans="1:13">
      <c r="A58" s="11" t="s">
        <v>1133</v>
      </c>
      <c r="B58" s="12">
        <v>1367044</v>
      </c>
      <c r="C58" s="12">
        <v>2471371</v>
      </c>
      <c r="D58" s="326" t="s">
        <v>1139</v>
      </c>
      <c r="E58" s="325" t="s">
        <v>595</v>
      </c>
      <c r="F58" s="11">
        <v>43358</v>
      </c>
      <c r="G58" s="11">
        <v>43362</v>
      </c>
      <c r="H58" s="16">
        <f t="shared" si="0"/>
        <v>4</v>
      </c>
      <c r="I58" s="25"/>
      <c r="J58" s="25">
        <v>-54000</v>
      </c>
      <c r="K58" s="25">
        <f t="shared" si="1"/>
        <v>934267</v>
      </c>
      <c r="L58" s="26"/>
      <c r="M58" s="28"/>
    </row>
    <row r="59" s="3" customFormat="1" spans="1:13">
      <c r="A59" s="11" t="s">
        <v>1133</v>
      </c>
      <c r="B59" s="12">
        <v>1367337</v>
      </c>
      <c r="C59" s="12">
        <v>2523605</v>
      </c>
      <c r="D59" s="326" t="s">
        <v>1140</v>
      </c>
      <c r="E59" s="325" t="s">
        <v>609</v>
      </c>
      <c r="F59" s="20">
        <v>43369</v>
      </c>
      <c r="G59" s="11">
        <v>43371</v>
      </c>
      <c r="H59" s="16">
        <f t="shared" si="0"/>
        <v>2</v>
      </c>
      <c r="I59" s="25"/>
      <c r="J59" s="27">
        <v>-44000</v>
      </c>
      <c r="K59" s="25">
        <f t="shared" si="1"/>
        <v>890267</v>
      </c>
      <c r="L59" s="26"/>
      <c r="M59" s="28"/>
    </row>
    <row r="60" s="3" customFormat="1" spans="1:13">
      <c r="A60" s="11" t="s">
        <v>1133</v>
      </c>
      <c r="B60" s="12">
        <v>1364079</v>
      </c>
      <c r="C60" s="12">
        <v>2523602</v>
      </c>
      <c r="D60" s="326" t="s">
        <v>1141</v>
      </c>
      <c r="E60" s="325" t="s">
        <v>609</v>
      </c>
      <c r="F60" s="11">
        <v>43360</v>
      </c>
      <c r="G60" s="11">
        <v>43362</v>
      </c>
      <c r="H60" s="16">
        <f t="shared" si="0"/>
        <v>2</v>
      </c>
      <c r="I60" s="25"/>
      <c r="J60" s="25">
        <v>-44000</v>
      </c>
      <c r="K60" s="25">
        <f t="shared" si="1"/>
        <v>846267</v>
      </c>
      <c r="L60" s="26"/>
      <c r="M60" s="28"/>
    </row>
    <row r="61" s="3" customFormat="1" spans="1:13">
      <c r="A61" s="11" t="s">
        <v>1133</v>
      </c>
      <c r="B61" s="12">
        <v>1367556</v>
      </c>
      <c r="C61" s="12">
        <v>2524597</v>
      </c>
      <c r="D61" s="326" t="s">
        <v>1142</v>
      </c>
      <c r="E61" s="325" t="s">
        <v>591</v>
      </c>
      <c r="F61" s="11">
        <v>43365</v>
      </c>
      <c r="G61" s="11">
        <v>43369</v>
      </c>
      <c r="H61" s="16">
        <f t="shared" si="0"/>
        <v>4</v>
      </c>
      <c r="I61" s="25"/>
      <c r="J61" s="25">
        <v>-99000</v>
      </c>
      <c r="K61" s="25">
        <f t="shared" si="1"/>
        <v>747267</v>
      </c>
      <c r="L61" s="26"/>
      <c r="M61" s="28"/>
    </row>
    <row r="62" s="3" customFormat="1" spans="1:13">
      <c r="A62" s="11" t="s">
        <v>1133</v>
      </c>
      <c r="B62" s="12">
        <v>1367473</v>
      </c>
      <c r="C62" s="12">
        <v>2524096</v>
      </c>
      <c r="D62" s="326" t="s">
        <v>1143</v>
      </c>
      <c r="E62" s="325" t="s">
        <v>597</v>
      </c>
      <c r="F62" s="11">
        <v>43362</v>
      </c>
      <c r="G62" s="11">
        <v>43363</v>
      </c>
      <c r="H62" s="16">
        <f t="shared" si="0"/>
        <v>1</v>
      </c>
      <c r="I62" s="25"/>
      <c r="J62" s="25">
        <v>-17000</v>
      </c>
      <c r="K62" s="25">
        <f t="shared" si="1"/>
        <v>730267</v>
      </c>
      <c r="L62" s="26"/>
      <c r="M62" s="28"/>
    </row>
    <row r="63" s="3" customFormat="1" spans="1:13">
      <c r="A63" s="11" t="s">
        <v>1144</v>
      </c>
      <c r="B63" s="12">
        <v>1368147</v>
      </c>
      <c r="C63" s="12">
        <v>2528343</v>
      </c>
      <c r="D63" s="326" t="s">
        <v>1145</v>
      </c>
      <c r="E63" s="325" t="s">
        <v>609</v>
      </c>
      <c r="F63" s="11">
        <v>43365</v>
      </c>
      <c r="G63" s="11">
        <v>43367</v>
      </c>
      <c r="H63" s="16">
        <f t="shared" si="0"/>
        <v>2</v>
      </c>
      <c r="I63" s="25"/>
      <c r="J63" s="25">
        <v>-44000</v>
      </c>
      <c r="K63" s="25">
        <f t="shared" si="1"/>
        <v>686267</v>
      </c>
      <c r="L63" s="26"/>
      <c r="M63" s="28"/>
    </row>
    <row r="64" s="3" customFormat="1" spans="1:13">
      <c r="A64" s="11" t="s">
        <v>1144</v>
      </c>
      <c r="B64" s="12">
        <v>1368809</v>
      </c>
      <c r="C64" s="12">
        <v>2529093</v>
      </c>
      <c r="D64" s="326" t="s">
        <v>1146</v>
      </c>
      <c r="E64" s="325" t="s">
        <v>595</v>
      </c>
      <c r="F64" s="11">
        <v>43368</v>
      </c>
      <c r="G64" s="11">
        <v>43369</v>
      </c>
      <c r="H64" s="16">
        <f t="shared" si="0"/>
        <v>1</v>
      </c>
      <c r="I64" s="25"/>
      <c r="J64" s="25">
        <v>-15000</v>
      </c>
      <c r="K64" s="25">
        <f t="shared" si="1"/>
        <v>671267</v>
      </c>
      <c r="L64" s="26"/>
      <c r="M64" s="28"/>
    </row>
    <row r="65" s="3" customFormat="1" ht="25.5" spans="1:13">
      <c r="A65" s="11" t="s">
        <v>1144</v>
      </c>
      <c r="B65" s="12">
        <v>1368879</v>
      </c>
      <c r="C65" s="325" t="s">
        <v>1147</v>
      </c>
      <c r="D65" s="325" t="s">
        <v>1148</v>
      </c>
      <c r="E65" s="325" t="s">
        <v>595</v>
      </c>
      <c r="F65" s="11">
        <v>43357</v>
      </c>
      <c r="G65" s="11">
        <v>43359</v>
      </c>
      <c r="H65" s="16">
        <f>2*12</f>
        <v>24</v>
      </c>
      <c r="I65" s="25"/>
      <c r="J65" s="25">
        <v>-408000</v>
      </c>
      <c r="K65" s="25">
        <f t="shared" si="1"/>
        <v>263267</v>
      </c>
      <c r="L65" s="26"/>
      <c r="M65" s="28"/>
    </row>
    <row r="66" s="3" customFormat="1" spans="1:13">
      <c r="A66" s="11" t="s">
        <v>1144</v>
      </c>
      <c r="B66" s="12">
        <v>1368992</v>
      </c>
      <c r="C66" s="12">
        <v>2528622</v>
      </c>
      <c r="D66" s="325" t="s">
        <v>1149</v>
      </c>
      <c r="E66" s="325" t="s">
        <v>597</v>
      </c>
      <c r="F66" s="11">
        <v>43356</v>
      </c>
      <c r="G66" s="11">
        <v>43357</v>
      </c>
      <c r="H66" s="16">
        <f t="shared" ref="H66:H75" si="2">+G66-F66</f>
        <v>1</v>
      </c>
      <c r="I66" s="25"/>
      <c r="J66" s="25">
        <v>-17000</v>
      </c>
      <c r="K66" s="25">
        <f t="shared" si="1"/>
        <v>246267</v>
      </c>
      <c r="L66" s="26"/>
      <c r="M66" s="28"/>
    </row>
    <row r="67" s="3" customFormat="1" spans="1:13">
      <c r="A67" s="11" t="s">
        <v>1150</v>
      </c>
      <c r="B67" s="12">
        <v>1369065</v>
      </c>
      <c r="C67" s="12">
        <v>2464601</v>
      </c>
      <c r="D67" s="325" t="s">
        <v>1151</v>
      </c>
      <c r="E67" s="325" t="s">
        <v>591</v>
      </c>
      <c r="F67" s="11">
        <v>43358</v>
      </c>
      <c r="G67" s="11">
        <v>43362</v>
      </c>
      <c r="H67" s="16">
        <f t="shared" si="2"/>
        <v>4</v>
      </c>
      <c r="I67" s="25"/>
      <c r="J67" s="25">
        <v>-96525</v>
      </c>
      <c r="K67" s="25">
        <f t="shared" si="1"/>
        <v>149742</v>
      </c>
      <c r="L67" s="26"/>
      <c r="M67" s="28"/>
    </row>
    <row r="68" s="3" customFormat="1" spans="1:13">
      <c r="A68" s="11" t="s">
        <v>1150</v>
      </c>
      <c r="B68" s="12">
        <v>1369053</v>
      </c>
      <c r="C68" s="12">
        <v>2530345</v>
      </c>
      <c r="D68" s="325" t="s">
        <v>1152</v>
      </c>
      <c r="E68" s="325" t="s">
        <v>595</v>
      </c>
      <c r="F68" s="11">
        <v>43367</v>
      </c>
      <c r="G68" s="11">
        <v>43369</v>
      </c>
      <c r="H68" s="16">
        <f t="shared" si="2"/>
        <v>2</v>
      </c>
      <c r="I68" s="25"/>
      <c r="J68" s="25">
        <v>-27000</v>
      </c>
      <c r="K68" s="25">
        <f t="shared" si="1"/>
        <v>122742</v>
      </c>
      <c r="L68" s="26"/>
      <c r="M68" s="28"/>
    </row>
    <row r="69" s="3" customFormat="1" spans="1:13">
      <c r="A69" s="11" t="s">
        <v>1150</v>
      </c>
      <c r="B69" s="29">
        <v>1371377</v>
      </c>
      <c r="C69" s="12">
        <v>2530617</v>
      </c>
      <c r="D69" s="325" t="s">
        <v>1153</v>
      </c>
      <c r="E69" s="325" t="s">
        <v>595</v>
      </c>
      <c r="F69" s="20">
        <v>43373</v>
      </c>
      <c r="G69" s="11">
        <v>43374</v>
      </c>
      <c r="H69" s="16">
        <f t="shared" si="2"/>
        <v>1</v>
      </c>
      <c r="I69" s="25"/>
      <c r="J69" s="27">
        <v>-16354</v>
      </c>
      <c r="K69" s="25">
        <f t="shared" si="1"/>
        <v>106388</v>
      </c>
      <c r="L69" s="28">
        <v>1369332</v>
      </c>
      <c r="M69" s="28">
        <v>1371378</v>
      </c>
    </row>
    <row r="70" s="3" customFormat="1" spans="1:13">
      <c r="A70" s="11" t="s">
        <v>1150</v>
      </c>
      <c r="B70" s="29">
        <v>1371379</v>
      </c>
      <c r="C70" s="12">
        <v>2530621</v>
      </c>
      <c r="D70" s="325" t="s">
        <v>1154</v>
      </c>
      <c r="E70" s="325" t="s">
        <v>595</v>
      </c>
      <c r="F70" s="20">
        <v>43373</v>
      </c>
      <c r="G70" s="11">
        <v>43374</v>
      </c>
      <c r="H70" s="16">
        <f t="shared" si="2"/>
        <v>1</v>
      </c>
      <c r="I70" s="25"/>
      <c r="J70" s="27">
        <v>-16354</v>
      </c>
      <c r="K70" s="25">
        <f t="shared" ref="K70:K75" si="3">+K69+I70+J70</f>
        <v>90034</v>
      </c>
      <c r="L70" s="28">
        <v>1369391</v>
      </c>
      <c r="M70" s="28">
        <v>1371380</v>
      </c>
    </row>
    <row r="71" s="3" customFormat="1" spans="1:13">
      <c r="A71" s="11" t="s">
        <v>1150</v>
      </c>
      <c r="B71" s="12">
        <v>1370107</v>
      </c>
      <c r="C71" s="12">
        <v>2531844</v>
      </c>
      <c r="D71" s="325" t="s">
        <v>1155</v>
      </c>
      <c r="E71" s="325" t="s">
        <v>595</v>
      </c>
      <c r="F71" s="20">
        <v>43373</v>
      </c>
      <c r="G71" s="11">
        <v>43374</v>
      </c>
      <c r="H71" s="16">
        <f t="shared" si="2"/>
        <v>1</v>
      </c>
      <c r="I71" s="25"/>
      <c r="J71" s="27">
        <v>-16173</v>
      </c>
      <c r="K71" s="25">
        <f t="shared" si="3"/>
        <v>73861</v>
      </c>
      <c r="L71" s="28"/>
      <c r="M71" s="28"/>
    </row>
    <row r="72" s="3" customFormat="1" spans="1:13">
      <c r="A72" s="11" t="s">
        <v>1156</v>
      </c>
      <c r="B72" s="12">
        <v>1370359</v>
      </c>
      <c r="C72" s="12">
        <v>2533350</v>
      </c>
      <c r="D72" s="325" t="s">
        <v>1157</v>
      </c>
      <c r="E72" s="325" t="s">
        <v>597</v>
      </c>
      <c r="F72" s="11">
        <v>43361</v>
      </c>
      <c r="G72" s="11">
        <v>43362</v>
      </c>
      <c r="H72" s="16">
        <f t="shared" si="2"/>
        <v>1</v>
      </c>
      <c r="I72" s="25"/>
      <c r="J72" s="25">
        <v>-17000</v>
      </c>
      <c r="K72" s="25">
        <f t="shared" si="3"/>
        <v>56861</v>
      </c>
      <c r="L72" s="28"/>
      <c r="M72" s="28"/>
    </row>
    <row r="73" s="3" customFormat="1" spans="1:13">
      <c r="A73" s="11" t="s">
        <v>1156</v>
      </c>
      <c r="B73" s="12">
        <v>1370649</v>
      </c>
      <c r="C73" s="12">
        <v>2534848</v>
      </c>
      <c r="D73" s="325" t="s">
        <v>1158</v>
      </c>
      <c r="E73" s="325" t="s">
        <v>595</v>
      </c>
      <c r="F73" s="30">
        <v>43366</v>
      </c>
      <c r="G73" s="11">
        <v>43367</v>
      </c>
      <c r="H73" s="16">
        <f t="shared" si="2"/>
        <v>1</v>
      </c>
      <c r="I73" s="25"/>
      <c r="J73" s="27">
        <v>-15000</v>
      </c>
      <c r="K73" s="25">
        <f t="shared" si="3"/>
        <v>41861</v>
      </c>
      <c r="L73" s="28"/>
      <c r="M73" s="28"/>
    </row>
    <row r="74" s="3" customFormat="1" spans="1:13">
      <c r="A74" s="11" t="s">
        <v>1156</v>
      </c>
      <c r="B74" s="12">
        <v>1368684</v>
      </c>
      <c r="C74" s="12">
        <v>2522096</v>
      </c>
      <c r="D74" s="325" t="s">
        <v>1159</v>
      </c>
      <c r="E74" s="325" t="s">
        <v>595</v>
      </c>
      <c r="F74" s="20">
        <v>43372</v>
      </c>
      <c r="G74" s="11">
        <v>43374</v>
      </c>
      <c r="H74" s="16">
        <f t="shared" si="2"/>
        <v>2</v>
      </c>
      <c r="I74" s="25"/>
      <c r="J74" s="27">
        <f>-16170*2</f>
        <v>-32340</v>
      </c>
      <c r="K74" s="25">
        <f t="shared" si="3"/>
        <v>9521</v>
      </c>
      <c r="L74" s="28"/>
      <c r="M74" s="28"/>
    </row>
    <row r="75" s="3" customFormat="1" spans="1:13">
      <c r="A75" s="11" t="s">
        <v>1156</v>
      </c>
      <c r="B75" s="12">
        <v>1368270</v>
      </c>
      <c r="C75" s="12">
        <v>2527349</v>
      </c>
      <c r="D75" s="325" t="s">
        <v>1160</v>
      </c>
      <c r="E75" s="325" t="s">
        <v>595</v>
      </c>
      <c r="F75" s="20">
        <v>43373</v>
      </c>
      <c r="G75" s="11">
        <v>43374</v>
      </c>
      <c r="H75" s="16">
        <f t="shared" si="2"/>
        <v>1</v>
      </c>
      <c r="I75" s="25"/>
      <c r="J75" s="25">
        <v>-16487</v>
      </c>
      <c r="K75" s="25">
        <f t="shared" si="3"/>
        <v>-6966</v>
      </c>
      <c r="L75" s="28"/>
      <c r="M75" s="26"/>
    </row>
    <row r="76" s="3" customFormat="1" hidden="1" spans="1:12">
      <c r="A76" s="11"/>
      <c r="B76" s="12"/>
      <c r="C76" s="12"/>
      <c r="D76" s="31"/>
      <c r="E76" s="12"/>
      <c r="F76" s="11"/>
      <c r="G76" s="32"/>
      <c r="H76" s="16">
        <f t="shared" ref="H76:H108" si="4">+G76-F76</f>
        <v>0</v>
      </c>
      <c r="I76" s="25"/>
      <c r="J76" s="25"/>
      <c r="K76" s="25" t="e">
        <f>+#REF!+I76+J76</f>
        <v>#REF!</v>
      </c>
      <c r="L76" s="28"/>
    </row>
    <row r="77" s="3" customFormat="1" hidden="1" spans="1:12">
      <c r="A77" s="11"/>
      <c r="B77" s="12"/>
      <c r="C77" s="12"/>
      <c r="D77" s="31"/>
      <c r="E77" s="12"/>
      <c r="F77" s="11"/>
      <c r="G77" s="32"/>
      <c r="H77" s="16">
        <f t="shared" si="4"/>
        <v>0</v>
      </c>
      <c r="I77" s="25"/>
      <c r="J77" s="25"/>
      <c r="K77" s="25" t="e">
        <f t="shared" ref="K76:K112" si="5">+K76+I77+J77</f>
        <v>#REF!</v>
      </c>
      <c r="L77" s="28"/>
    </row>
    <row r="78" s="3" customFormat="1" hidden="1" spans="1:12">
      <c r="A78" s="11"/>
      <c r="B78" s="12"/>
      <c r="C78" s="12"/>
      <c r="D78" s="12"/>
      <c r="E78" s="12"/>
      <c r="F78" s="11"/>
      <c r="G78" s="32"/>
      <c r="H78" s="16">
        <f t="shared" si="4"/>
        <v>0</v>
      </c>
      <c r="I78" s="25"/>
      <c r="J78" s="25"/>
      <c r="K78" s="25" t="e">
        <f t="shared" si="5"/>
        <v>#REF!</v>
      </c>
      <c r="L78" s="28"/>
    </row>
    <row r="79" s="3" customFormat="1" hidden="1" spans="1:12">
      <c r="A79" s="11"/>
      <c r="B79" s="12"/>
      <c r="C79" s="12"/>
      <c r="D79" s="12"/>
      <c r="E79" s="12"/>
      <c r="F79" s="11"/>
      <c r="G79" s="32"/>
      <c r="H79" s="16">
        <f t="shared" si="4"/>
        <v>0</v>
      </c>
      <c r="I79" s="25"/>
      <c r="J79" s="25"/>
      <c r="K79" s="25" t="e">
        <f t="shared" si="5"/>
        <v>#REF!</v>
      </c>
      <c r="L79" s="28"/>
    </row>
    <row r="80" s="3" customFormat="1" hidden="1" spans="1:12">
      <c r="A80" s="11"/>
      <c r="B80" s="12"/>
      <c r="C80" s="12"/>
      <c r="D80" s="12"/>
      <c r="E80" s="12"/>
      <c r="F80" s="11"/>
      <c r="G80" s="32"/>
      <c r="H80" s="16">
        <f t="shared" si="4"/>
        <v>0</v>
      </c>
      <c r="I80" s="25"/>
      <c r="J80" s="25"/>
      <c r="K80" s="25" t="e">
        <f t="shared" si="5"/>
        <v>#REF!</v>
      </c>
      <c r="L80" s="28"/>
    </row>
    <row r="81" s="3" customFormat="1" hidden="1" spans="1:12">
      <c r="A81" s="11"/>
      <c r="B81" s="12"/>
      <c r="C81" s="12"/>
      <c r="D81" s="12"/>
      <c r="E81" s="12"/>
      <c r="F81" s="11"/>
      <c r="G81" s="32"/>
      <c r="H81" s="16">
        <f t="shared" si="4"/>
        <v>0</v>
      </c>
      <c r="I81" s="25"/>
      <c r="J81" s="25"/>
      <c r="K81" s="25" t="e">
        <f t="shared" si="5"/>
        <v>#REF!</v>
      </c>
      <c r="L81" s="28"/>
    </row>
    <row r="82" s="3" customFormat="1" hidden="1" spans="1:11">
      <c r="A82" s="11"/>
      <c r="B82" s="12"/>
      <c r="C82" s="12"/>
      <c r="D82" s="12"/>
      <c r="E82" s="12"/>
      <c r="F82" s="11"/>
      <c r="G82" s="32"/>
      <c r="H82" s="16">
        <f t="shared" si="4"/>
        <v>0</v>
      </c>
      <c r="I82" s="25"/>
      <c r="J82" s="25"/>
      <c r="K82" s="25" t="e">
        <f t="shared" si="5"/>
        <v>#REF!</v>
      </c>
    </row>
    <row r="83" s="3" customFormat="1" hidden="1" spans="1:11">
      <c r="A83" s="11"/>
      <c r="B83" s="12"/>
      <c r="C83" s="12"/>
      <c r="D83" s="12"/>
      <c r="E83" s="12"/>
      <c r="F83" s="11"/>
      <c r="G83" s="32"/>
      <c r="H83" s="16">
        <f t="shared" si="4"/>
        <v>0</v>
      </c>
      <c r="I83" s="25"/>
      <c r="J83" s="25"/>
      <c r="K83" s="25" t="e">
        <f t="shared" si="5"/>
        <v>#REF!</v>
      </c>
    </row>
    <row r="84" s="3" customFormat="1" hidden="1" spans="1:11">
      <c r="A84" s="11"/>
      <c r="B84" s="12"/>
      <c r="C84" s="12"/>
      <c r="D84" s="12"/>
      <c r="E84" s="12"/>
      <c r="F84" s="11"/>
      <c r="G84" s="32"/>
      <c r="H84" s="16">
        <f t="shared" si="4"/>
        <v>0</v>
      </c>
      <c r="I84" s="25"/>
      <c r="J84" s="25"/>
      <c r="K84" s="25" t="e">
        <f t="shared" si="5"/>
        <v>#REF!</v>
      </c>
    </row>
    <row r="85" s="3" customFormat="1" hidden="1" spans="1:11">
      <c r="A85" s="11"/>
      <c r="B85" s="12"/>
      <c r="C85" s="12"/>
      <c r="D85" s="12"/>
      <c r="E85" s="12"/>
      <c r="F85" s="11"/>
      <c r="G85" s="32"/>
      <c r="H85" s="16">
        <f t="shared" si="4"/>
        <v>0</v>
      </c>
      <c r="I85" s="25"/>
      <c r="J85" s="25"/>
      <c r="K85" s="25" t="e">
        <f t="shared" si="5"/>
        <v>#REF!</v>
      </c>
    </row>
    <row r="86" s="3" customFormat="1" hidden="1" spans="1:11">
      <c r="A86" s="11"/>
      <c r="B86" s="12"/>
      <c r="C86" s="12"/>
      <c r="D86" s="12"/>
      <c r="E86" s="12"/>
      <c r="F86" s="11"/>
      <c r="G86" s="32"/>
      <c r="H86" s="16">
        <f t="shared" si="4"/>
        <v>0</v>
      </c>
      <c r="I86" s="25"/>
      <c r="J86" s="25"/>
      <c r="K86" s="25" t="e">
        <f t="shared" si="5"/>
        <v>#REF!</v>
      </c>
    </row>
    <row r="87" s="3" customFormat="1" hidden="1" spans="1:11">
      <c r="A87" s="11"/>
      <c r="B87" s="12"/>
      <c r="C87" s="12"/>
      <c r="D87" s="12"/>
      <c r="E87" s="12"/>
      <c r="F87" s="11"/>
      <c r="G87" s="32"/>
      <c r="H87" s="16">
        <f t="shared" si="4"/>
        <v>0</v>
      </c>
      <c r="I87" s="25"/>
      <c r="J87" s="25"/>
      <c r="K87" s="25" t="e">
        <f t="shared" si="5"/>
        <v>#REF!</v>
      </c>
    </row>
    <row r="88" s="3" customFormat="1" hidden="1" spans="1:11">
      <c r="A88" s="11"/>
      <c r="B88" s="12"/>
      <c r="C88" s="12"/>
      <c r="D88" s="12"/>
      <c r="E88" s="12"/>
      <c r="F88" s="11"/>
      <c r="G88" s="32"/>
      <c r="H88" s="16">
        <f t="shared" si="4"/>
        <v>0</v>
      </c>
      <c r="I88" s="25"/>
      <c r="J88" s="25"/>
      <c r="K88" s="25" t="e">
        <f t="shared" si="5"/>
        <v>#REF!</v>
      </c>
    </row>
    <row r="89" s="3" customFormat="1" hidden="1" spans="1:11">
      <c r="A89" s="11"/>
      <c r="B89" s="12"/>
      <c r="C89" s="12"/>
      <c r="D89" s="12"/>
      <c r="E89" s="12"/>
      <c r="F89" s="11"/>
      <c r="G89" s="32"/>
      <c r="H89" s="16">
        <f t="shared" si="4"/>
        <v>0</v>
      </c>
      <c r="I89" s="25"/>
      <c r="J89" s="25"/>
      <c r="K89" s="25" t="e">
        <f t="shared" si="5"/>
        <v>#REF!</v>
      </c>
    </row>
    <row r="90" s="3" customFormat="1" hidden="1" spans="1:11">
      <c r="A90" s="11"/>
      <c r="B90" s="12"/>
      <c r="C90" s="12"/>
      <c r="D90" s="12"/>
      <c r="E90" s="12"/>
      <c r="F90" s="11"/>
      <c r="G90" s="32"/>
      <c r="H90" s="16">
        <f t="shared" si="4"/>
        <v>0</v>
      </c>
      <c r="I90" s="25"/>
      <c r="J90" s="25"/>
      <c r="K90" s="25" t="e">
        <f t="shared" si="5"/>
        <v>#REF!</v>
      </c>
    </row>
    <row r="91" s="3" customFormat="1" hidden="1" spans="1:11">
      <c r="A91" s="11"/>
      <c r="B91" s="12"/>
      <c r="C91" s="12"/>
      <c r="D91" s="12"/>
      <c r="E91" s="12"/>
      <c r="F91" s="11"/>
      <c r="G91" s="11"/>
      <c r="H91" s="16">
        <f t="shared" si="4"/>
        <v>0</v>
      </c>
      <c r="I91" s="25"/>
      <c r="J91" s="25"/>
      <c r="K91" s="25" t="e">
        <f t="shared" si="5"/>
        <v>#REF!</v>
      </c>
    </row>
    <row r="92" s="3" customFormat="1" hidden="1" spans="1:11">
      <c r="A92" s="11"/>
      <c r="B92" s="12"/>
      <c r="C92" s="12"/>
      <c r="D92" s="12"/>
      <c r="E92" s="12"/>
      <c r="F92" s="11"/>
      <c r="G92" s="11"/>
      <c r="H92" s="16">
        <f t="shared" si="4"/>
        <v>0</v>
      </c>
      <c r="I92" s="25"/>
      <c r="J92" s="25"/>
      <c r="K92" s="25" t="e">
        <f t="shared" si="5"/>
        <v>#REF!</v>
      </c>
    </row>
    <row r="93" s="4" customFormat="1" hidden="1" spans="1:11">
      <c r="A93" s="11"/>
      <c r="B93" s="12"/>
      <c r="C93" s="12"/>
      <c r="D93" s="12"/>
      <c r="E93" s="12"/>
      <c r="F93" s="11"/>
      <c r="G93" s="11"/>
      <c r="H93" s="16">
        <f t="shared" si="4"/>
        <v>0</v>
      </c>
      <c r="I93" s="25"/>
      <c r="J93" s="25"/>
      <c r="K93" s="25" t="e">
        <f t="shared" si="5"/>
        <v>#REF!</v>
      </c>
    </row>
    <row r="94" s="4" customFormat="1" hidden="1" spans="1:11">
      <c r="A94" s="11"/>
      <c r="B94" s="12"/>
      <c r="C94" s="12"/>
      <c r="D94" s="12"/>
      <c r="E94" s="12"/>
      <c r="F94" s="11"/>
      <c r="G94" s="11"/>
      <c r="H94" s="16">
        <f t="shared" si="4"/>
        <v>0</v>
      </c>
      <c r="I94" s="25"/>
      <c r="J94" s="25"/>
      <c r="K94" s="25" t="e">
        <f t="shared" si="5"/>
        <v>#REF!</v>
      </c>
    </row>
    <row r="95" s="3" customFormat="1" hidden="1" spans="1:11">
      <c r="A95" s="11"/>
      <c r="B95" s="12"/>
      <c r="C95" s="12"/>
      <c r="D95" s="12"/>
      <c r="E95" s="12"/>
      <c r="F95" s="11"/>
      <c r="G95" s="11"/>
      <c r="H95" s="16">
        <f t="shared" si="4"/>
        <v>0</v>
      </c>
      <c r="I95" s="25"/>
      <c r="J95" s="25"/>
      <c r="K95" s="25" t="e">
        <f t="shared" si="5"/>
        <v>#REF!</v>
      </c>
    </row>
    <row r="96" s="3" customFormat="1" hidden="1" spans="1:11">
      <c r="A96" s="11"/>
      <c r="B96" s="12"/>
      <c r="C96" s="12"/>
      <c r="D96" s="12"/>
      <c r="E96" s="12"/>
      <c r="F96" s="11"/>
      <c r="G96" s="11"/>
      <c r="H96" s="16">
        <f t="shared" si="4"/>
        <v>0</v>
      </c>
      <c r="I96" s="25"/>
      <c r="J96" s="25"/>
      <c r="K96" s="25" t="e">
        <f t="shared" si="5"/>
        <v>#REF!</v>
      </c>
    </row>
    <row r="97" s="3" customFormat="1" hidden="1" spans="1:11">
      <c r="A97" s="33"/>
      <c r="B97" s="12"/>
      <c r="C97" s="12"/>
      <c r="D97" s="12"/>
      <c r="E97" s="12"/>
      <c r="F97" s="11"/>
      <c r="G97" s="11"/>
      <c r="H97" s="16">
        <f t="shared" si="4"/>
        <v>0</v>
      </c>
      <c r="I97" s="25"/>
      <c r="J97" s="25"/>
      <c r="K97" s="25" t="e">
        <f t="shared" si="5"/>
        <v>#REF!</v>
      </c>
    </row>
    <row r="98" s="3" customFormat="1" hidden="1" spans="1:11">
      <c r="A98" s="11"/>
      <c r="B98" s="12"/>
      <c r="C98" s="12"/>
      <c r="D98" s="12"/>
      <c r="E98" s="12"/>
      <c r="F98" s="11"/>
      <c r="G98" s="11"/>
      <c r="H98" s="16">
        <f t="shared" si="4"/>
        <v>0</v>
      </c>
      <c r="I98" s="25"/>
      <c r="J98" s="25"/>
      <c r="K98" s="25" t="e">
        <f t="shared" si="5"/>
        <v>#REF!</v>
      </c>
    </row>
    <row r="99" s="3" customFormat="1" hidden="1" spans="1:11">
      <c r="A99" s="11"/>
      <c r="B99" s="12"/>
      <c r="C99" s="12"/>
      <c r="D99" s="34"/>
      <c r="E99" s="12"/>
      <c r="F99" s="11"/>
      <c r="G99" s="11"/>
      <c r="H99" s="16">
        <f t="shared" si="4"/>
        <v>0</v>
      </c>
      <c r="I99" s="25"/>
      <c r="J99" s="25"/>
      <c r="K99" s="25" t="e">
        <f t="shared" si="5"/>
        <v>#REF!</v>
      </c>
    </row>
    <row r="100" s="3" customFormat="1" hidden="1" spans="1:11">
      <c r="A100" s="11"/>
      <c r="B100" s="12"/>
      <c r="C100" s="12"/>
      <c r="D100" s="12"/>
      <c r="E100" s="12"/>
      <c r="F100" s="11"/>
      <c r="G100" s="11"/>
      <c r="H100" s="16">
        <f t="shared" si="4"/>
        <v>0</v>
      </c>
      <c r="I100" s="25"/>
      <c r="J100" s="25"/>
      <c r="K100" s="25" t="e">
        <f t="shared" si="5"/>
        <v>#REF!</v>
      </c>
    </row>
    <row r="101" s="3" customFormat="1" hidden="1" spans="1:11">
      <c r="A101" s="11"/>
      <c r="B101" s="12"/>
      <c r="C101" s="12"/>
      <c r="D101" s="12"/>
      <c r="E101" s="12"/>
      <c r="F101" s="11"/>
      <c r="G101" s="11"/>
      <c r="H101" s="16">
        <f t="shared" si="4"/>
        <v>0</v>
      </c>
      <c r="I101" s="25"/>
      <c r="J101" s="25"/>
      <c r="K101" s="25" t="e">
        <f t="shared" si="5"/>
        <v>#REF!</v>
      </c>
    </row>
    <row r="102" s="3" customFormat="1" hidden="1" spans="1:11">
      <c r="A102" s="11"/>
      <c r="B102" s="12"/>
      <c r="C102" s="12"/>
      <c r="D102" s="12"/>
      <c r="E102" s="12"/>
      <c r="F102" s="11"/>
      <c r="G102" s="11"/>
      <c r="H102" s="16">
        <f t="shared" si="4"/>
        <v>0</v>
      </c>
      <c r="I102" s="25"/>
      <c r="J102" s="25"/>
      <c r="K102" s="25" t="e">
        <f t="shared" si="5"/>
        <v>#REF!</v>
      </c>
    </row>
    <row r="103" s="3" customFormat="1" hidden="1" spans="1:11">
      <c r="A103" s="11"/>
      <c r="B103" s="12"/>
      <c r="C103" s="12"/>
      <c r="D103" s="12"/>
      <c r="E103" s="12"/>
      <c r="F103" s="11"/>
      <c r="G103" s="11"/>
      <c r="H103" s="16">
        <f t="shared" si="4"/>
        <v>0</v>
      </c>
      <c r="I103" s="25"/>
      <c r="J103" s="25"/>
      <c r="K103" s="25" t="e">
        <f t="shared" si="5"/>
        <v>#REF!</v>
      </c>
    </row>
    <row r="104" s="3" customFormat="1" hidden="1" spans="1:11">
      <c r="A104" s="33"/>
      <c r="B104" s="12"/>
      <c r="C104" s="12"/>
      <c r="D104" s="12"/>
      <c r="E104" s="12"/>
      <c r="F104" s="11"/>
      <c r="G104" s="11"/>
      <c r="H104" s="16">
        <f t="shared" si="4"/>
        <v>0</v>
      </c>
      <c r="I104" s="25"/>
      <c r="J104" s="25"/>
      <c r="K104" s="25" t="e">
        <f t="shared" si="5"/>
        <v>#REF!</v>
      </c>
    </row>
    <row r="105" s="3" customFormat="1" hidden="1" spans="1:11">
      <c r="A105" s="11"/>
      <c r="B105" s="12"/>
      <c r="C105" s="12"/>
      <c r="D105" s="12"/>
      <c r="E105" s="12"/>
      <c r="F105" s="11"/>
      <c r="G105" s="11"/>
      <c r="H105" s="16">
        <f t="shared" si="4"/>
        <v>0</v>
      </c>
      <c r="I105" s="25"/>
      <c r="J105" s="25"/>
      <c r="K105" s="25" t="e">
        <f t="shared" si="5"/>
        <v>#REF!</v>
      </c>
    </row>
    <row r="106" s="3" customFormat="1" hidden="1" spans="1:11">
      <c r="A106" s="11"/>
      <c r="B106" s="12"/>
      <c r="C106" s="12"/>
      <c r="D106" s="34"/>
      <c r="E106" s="12"/>
      <c r="F106" s="11"/>
      <c r="G106" s="11"/>
      <c r="H106" s="16">
        <f t="shared" si="4"/>
        <v>0</v>
      </c>
      <c r="I106" s="25"/>
      <c r="J106" s="25"/>
      <c r="K106" s="25" t="e">
        <f t="shared" si="5"/>
        <v>#REF!</v>
      </c>
    </row>
    <row r="107" s="3" customFormat="1" hidden="1" spans="1:11">
      <c r="A107" s="11"/>
      <c r="B107" s="12"/>
      <c r="C107" s="12"/>
      <c r="D107" s="12"/>
      <c r="E107" s="12"/>
      <c r="F107" s="11"/>
      <c r="G107" s="11"/>
      <c r="H107" s="16">
        <f t="shared" si="4"/>
        <v>0</v>
      </c>
      <c r="I107" s="25"/>
      <c r="J107" s="25"/>
      <c r="K107" s="25" t="e">
        <f t="shared" si="5"/>
        <v>#REF!</v>
      </c>
    </row>
    <row r="108" s="3" customFormat="1" hidden="1" spans="1:11">
      <c r="A108" s="11"/>
      <c r="B108" s="12"/>
      <c r="C108" s="12"/>
      <c r="D108" s="12"/>
      <c r="E108" s="12"/>
      <c r="F108" s="11"/>
      <c r="G108" s="11"/>
      <c r="H108" s="16">
        <f t="shared" si="4"/>
        <v>0</v>
      </c>
      <c r="I108" s="25"/>
      <c r="J108" s="25"/>
      <c r="K108" s="25" t="e">
        <f t="shared" si="5"/>
        <v>#REF!</v>
      </c>
    </row>
    <row r="109" s="3" customFormat="1" hidden="1" spans="1:11">
      <c r="A109" s="11"/>
      <c r="B109" s="12"/>
      <c r="C109" s="12"/>
      <c r="D109" s="12"/>
      <c r="E109" s="12"/>
      <c r="F109" s="11"/>
      <c r="G109" s="11"/>
      <c r="H109" s="16">
        <f t="shared" ref="H109:H172" si="6">+G109-F109</f>
        <v>0</v>
      </c>
      <c r="I109" s="25"/>
      <c r="J109" s="25"/>
      <c r="K109" s="25" t="e">
        <f t="shared" si="5"/>
        <v>#REF!</v>
      </c>
    </row>
    <row r="110" s="3" customFormat="1" hidden="1" spans="1:11">
      <c r="A110" s="33"/>
      <c r="B110" s="12"/>
      <c r="C110" s="12"/>
      <c r="D110" s="12"/>
      <c r="E110" s="12"/>
      <c r="F110" s="11"/>
      <c r="G110" s="11"/>
      <c r="H110" s="16">
        <f t="shared" si="6"/>
        <v>0</v>
      </c>
      <c r="I110" s="25"/>
      <c r="J110" s="25"/>
      <c r="K110" s="25" t="e">
        <f t="shared" si="5"/>
        <v>#REF!</v>
      </c>
    </row>
    <row r="111" s="3" customFormat="1" hidden="1" spans="1:11">
      <c r="A111" s="11"/>
      <c r="B111" s="12"/>
      <c r="C111" s="12"/>
      <c r="D111" s="12"/>
      <c r="E111" s="12"/>
      <c r="F111" s="11"/>
      <c r="G111" s="11"/>
      <c r="H111" s="16">
        <f t="shared" si="6"/>
        <v>0</v>
      </c>
      <c r="I111" s="25"/>
      <c r="J111" s="25"/>
      <c r="K111" s="25" t="e">
        <f t="shared" si="5"/>
        <v>#REF!</v>
      </c>
    </row>
    <row r="112" s="3" customFormat="1" hidden="1" spans="1:11">
      <c r="A112" s="11"/>
      <c r="B112" s="12"/>
      <c r="C112" s="12"/>
      <c r="D112" s="12"/>
      <c r="E112" s="12"/>
      <c r="F112" s="11"/>
      <c r="G112" s="11"/>
      <c r="H112" s="16">
        <f t="shared" si="6"/>
        <v>0</v>
      </c>
      <c r="I112" s="25"/>
      <c r="J112" s="25"/>
      <c r="K112" s="25" t="e">
        <f t="shared" si="5"/>
        <v>#REF!</v>
      </c>
    </row>
    <row r="113" s="3" customFormat="1" hidden="1" spans="1:11">
      <c r="A113" s="11"/>
      <c r="B113" s="12"/>
      <c r="C113" s="12"/>
      <c r="D113" s="12"/>
      <c r="E113" s="12"/>
      <c r="F113" s="11"/>
      <c r="G113" s="11"/>
      <c r="H113" s="16">
        <f t="shared" si="6"/>
        <v>0</v>
      </c>
      <c r="I113" s="25"/>
      <c r="J113" s="25"/>
      <c r="K113" s="25" t="e">
        <f t="shared" ref="K113:K176" si="7">+K112+I113+J113</f>
        <v>#REF!</v>
      </c>
    </row>
    <row r="114" s="3" customFormat="1" hidden="1" spans="1:11">
      <c r="A114" s="11"/>
      <c r="B114" s="12"/>
      <c r="C114" s="12"/>
      <c r="D114" s="12"/>
      <c r="E114" s="12"/>
      <c r="F114" s="11"/>
      <c r="G114" s="11"/>
      <c r="H114" s="16">
        <f t="shared" si="6"/>
        <v>0</v>
      </c>
      <c r="I114" s="25"/>
      <c r="J114" s="25"/>
      <c r="K114" s="25" t="e">
        <f t="shared" si="7"/>
        <v>#REF!</v>
      </c>
    </row>
    <row r="115" s="3" customFormat="1" hidden="1" spans="1:11">
      <c r="A115" s="11"/>
      <c r="B115" s="12"/>
      <c r="C115" s="12"/>
      <c r="D115" s="12"/>
      <c r="E115" s="12"/>
      <c r="F115" s="11"/>
      <c r="G115" s="11"/>
      <c r="H115" s="16">
        <f t="shared" si="6"/>
        <v>0</v>
      </c>
      <c r="I115" s="25"/>
      <c r="J115" s="25"/>
      <c r="K115" s="25" t="e">
        <f t="shared" si="7"/>
        <v>#REF!</v>
      </c>
    </row>
    <row r="116" s="3" customFormat="1" hidden="1" spans="1:11">
      <c r="A116" s="11"/>
      <c r="B116" s="12"/>
      <c r="C116" s="12"/>
      <c r="D116" s="12"/>
      <c r="E116" s="12"/>
      <c r="F116" s="11"/>
      <c r="G116" s="11"/>
      <c r="H116" s="16">
        <f t="shared" si="6"/>
        <v>0</v>
      </c>
      <c r="I116" s="25"/>
      <c r="J116" s="25"/>
      <c r="K116" s="25" t="e">
        <f t="shared" si="7"/>
        <v>#REF!</v>
      </c>
    </row>
    <row r="117" s="3" customFormat="1" hidden="1" spans="1:11">
      <c r="A117" s="11"/>
      <c r="B117" s="12"/>
      <c r="C117" s="12"/>
      <c r="D117" s="12"/>
      <c r="E117" s="12"/>
      <c r="F117" s="11"/>
      <c r="G117" s="11"/>
      <c r="H117" s="16">
        <f t="shared" si="6"/>
        <v>0</v>
      </c>
      <c r="I117" s="25"/>
      <c r="J117" s="25"/>
      <c r="K117" s="25" t="e">
        <f t="shared" si="7"/>
        <v>#REF!</v>
      </c>
    </row>
    <row r="118" s="3" customFormat="1" hidden="1" spans="1:11">
      <c r="A118" s="11"/>
      <c r="B118" s="12"/>
      <c r="C118" s="12"/>
      <c r="D118" s="12"/>
      <c r="E118" s="12"/>
      <c r="F118" s="11"/>
      <c r="G118" s="11"/>
      <c r="H118" s="16">
        <f t="shared" si="6"/>
        <v>0</v>
      </c>
      <c r="I118" s="25"/>
      <c r="J118" s="25"/>
      <c r="K118" s="25" t="e">
        <f t="shared" si="7"/>
        <v>#REF!</v>
      </c>
    </row>
    <row r="119" s="3" customFormat="1" hidden="1" spans="1:11">
      <c r="A119" s="11"/>
      <c r="B119" s="12"/>
      <c r="C119" s="12"/>
      <c r="D119" s="12"/>
      <c r="E119" s="12"/>
      <c r="F119" s="11"/>
      <c r="G119" s="11"/>
      <c r="H119" s="16">
        <f t="shared" si="6"/>
        <v>0</v>
      </c>
      <c r="I119" s="25"/>
      <c r="J119" s="25"/>
      <c r="K119" s="25" t="e">
        <f t="shared" si="7"/>
        <v>#REF!</v>
      </c>
    </row>
    <row r="120" s="3" customFormat="1" hidden="1" spans="1:11">
      <c r="A120" s="11"/>
      <c r="B120" s="12"/>
      <c r="C120" s="12"/>
      <c r="D120" s="12"/>
      <c r="E120" s="12"/>
      <c r="F120" s="11"/>
      <c r="G120" s="11"/>
      <c r="H120" s="16">
        <f t="shared" si="6"/>
        <v>0</v>
      </c>
      <c r="I120" s="25"/>
      <c r="J120" s="25"/>
      <c r="K120" s="25" t="e">
        <f t="shared" si="7"/>
        <v>#REF!</v>
      </c>
    </row>
    <row r="121" s="3" customFormat="1" hidden="1" spans="1:11">
      <c r="A121" s="11"/>
      <c r="B121" s="12"/>
      <c r="C121" s="12"/>
      <c r="D121" s="12"/>
      <c r="E121" s="12"/>
      <c r="F121" s="11"/>
      <c r="G121" s="11"/>
      <c r="H121" s="16">
        <f t="shared" si="6"/>
        <v>0</v>
      </c>
      <c r="I121" s="25"/>
      <c r="J121" s="25"/>
      <c r="K121" s="25" t="e">
        <f t="shared" si="7"/>
        <v>#REF!</v>
      </c>
    </row>
    <row r="122" s="3" customFormat="1" hidden="1" spans="1:11">
      <c r="A122" s="11"/>
      <c r="B122" s="12"/>
      <c r="C122" s="12"/>
      <c r="D122" s="12"/>
      <c r="E122" s="12"/>
      <c r="F122" s="11"/>
      <c r="G122" s="11"/>
      <c r="H122" s="16">
        <f t="shared" si="6"/>
        <v>0</v>
      </c>
      <c r="I122" s="25"/>
      <c r="J122" s="25"/>
      <c r="K122" s="25" t="e">
        <f t="shared" si="7"/>
        <v>#REF!</v>
      </c>
    </row>
    <row r="123" s="3" customFormat="1" hidden="1" spans="1:11">
      <c r="A123" s="11"/>
      <c r="B123" s="12"/>
      <c r="C123" s="12"/>
      <c r="D123" s="12"/>
      <c r="E123" s="12"/>
      <c r="F123" s="11"/>
      <c r="G123" s="11"/>
      <c r="H123" s="16">
        <f t="shared" si="6"/>
        <v>0</v>
      </c>
      <c r="I123" s="25"/>
      <c r="J123" s="25"/>
      <c r="K123" s="25" t="e">
        <f t="shared" si="7"/>
        <v>#REF!</v>
      </c>
    </row>
    <row r="124" s="3" customFormat="1" hidden="1" spans="1:11">
      <c r="A124" s="11"/>
      <c r="B124" s="12"/>
      <c r="C124" s="12"/>
      <c r="D124" s="12"/>
      <c r="E124" s="12"/>
      <c r="F124" s="11"/>
      <c r="G124" s="11"/>
      <c r="H124" s="16">
        <f t="shared" si="6"/>
        <v>0</v>
      </c>
      <c r="I124" s="25"/>
      <c r="J124" s="25"/>
      <c r="K124" s="25" t="e">
        <f t="shared" si="7"/>
        <v>#REF!</v>
      </c>
    </row>
    <row r="125" s="3" customFormat="1" hidden="1" spans="1:11">
      <c r="A125" s="11"/>
      <c r="B125" s="12"/>
      <c r="C125" s="12"/>
      <c r="D125" s="12"/>
      <c r="E125" s="12"/>
      <c r="F125" s="11"/>
      <c r="G125" s="11"/>
      <c r="H125" s="16">
        <f t="shared" si="6"/>
        <v>0</v>
      </c>
      <c r="I125" s="25"/>
      <c r="J125" s="25"/>
      <c r="K125" s="25" t="e">
        <f t="shared" si="7"/>
        <v>#REF!</v>
      </c>
    </row>
    <row r="126" s="3" customFormat="1" hidden="1" spans="1:11">
      <c r="A126" s="11"/>
      <c r="B126" s="12"/>
      <c r="C126" s="12"/>
      <c r="D126" s="12"/>
      <c r="E126" s="12"/>
      <c r="F126" s="11"/>
      <c r="G126" s="11"/>
      <c r="H126" s="16">
        <f t="shared" si="6"/>
        <v>0</v>
      </c>
      <c r="I126" s="25"/>
      <c r="J126" s="25"/>
      <c r="K126" s="25" t="e">
        <f t="shared" si="7"/>
        <v>#REF!</v>
      </c>
    </row>
    <row r="127" s="3" customFormat="1" hidden="1" spans="1:11">
      <c r="A127" s="11"/>
      <c r="B127" s="12"/>
      <c r="C127" s="12"/>
      <c r="D127" s="12"/>
      <c r="E127" s="12"/>
      <c r="F127" s="11"/>
      <c r="G127" s="11"/>
      <c r="H127" s="16">
        <f t="shared" si="6"/>
        <v>0</v>
      </c>
      <c r="I127" s="25"/>
      <c r="J127" s="25"/>
      <c r="K127" s="25" t="e">
        <f t="shared" si="7"/>
        <v>#REF!</v>
      </c>
    </row>
    <row r="128" s="3" customFormat="1" hidden="1" spans="1:11">
      <c r="A128" s="11"/>
      <c r="B128" s="12"/>
      <c r="C128" s="12"/>
      <c r="D128" s="12"/>
      <c r="E128" s="12"/>
      <c r="F128" s="11"/>
      <c r="G128" s="11"/>
      <c r="H128" s="16">
        <f t="shared" si="6"/>
        <v>0</v>
      </c>
      <c r="I128" s="25"/>
      <c r="J128" s="25"/>
      <c r="K128" s="25" t="e">
        <f t="shared" si="7"/>
        <v>#REF!</v>
      </c>
    </row>
    <row r="129" s="3" customFormat="1" hidden="1" spans="1:11">
      <c r="A129" s="11"/>
      <c r="B129" s="12"/>
      <c r="C129" s="12"/>
      <c r="D129" s="12"/>
      <c r="E129" s="12"/>
      <c r="F129" s="11"/>
      <c r="G129" s="11"/>
      <c r="H129" s="16">
        <f t="shared" si="6"/>
        <v>0</v>
      </c>
      <c r="I129" s="25"/>
      <c r="J129" s="25"/>
      <c r="K129" s="25" t="e">
        <f t="shared" si="7"/>
        <v>#REF!</v>
      </c>
    </row>
    <row r="130" s="3" customFormat="1" hidden="1" spans="1:11">
      <c r="A130" s="11"/>
      <c r="B130" s="12"/>
      <c r="C130" s="12"/>
      <c r="D130" s="12"/>
      <c r="E130" s="12"/>
      <c r="F130" s="11"/>
      <c r="G130" s="11"/>
      <c r="H130" s="16">
        <f t="shared" si="6"/>
        <v>0</v>
      </c>
      <c r="I130" s="25"/>
      <c r="J130" s="25"/>
      <c r="K130" s="25" t="e">
        <f t="shared" si="7"/>
        <v>#REF!</v>
      </c>
    </row>
    <row r="131" s="3" customFormat="1" hidden="1" spans="1:11">
      <c r="A131" s="11"/>
      <c r="B131" s="12"/>
      <c r="C131" s="12"/>
      <c r="D131" s="12"/>
      <c r="E131" s="12"/>
      <c r="F131" s="11"/>
      <c r="G131" s="11"/>
      <c r="H131" s="16">
        <f t="shared" si="6"/>
        <v>0</v>
      </c>
      <c r="I131" s="25"/>
      <c r="J131" s="25"/>
      <c r="K131" s="25" t="e">
        <f t="shared" si="7"/>
        <v>#REF!</v>
      </c>
    </row>
    <row r="132" s="4" customFormat="1" hidden="1" spans="1:11">
      <c r="A132" s="11"/>
      <c r="B132" s="12"/>
      <c r="C132" s="12"/>
      <c r="D132" s="12"/>
      <c r="E132" s="12"/>
      <c r="F132" s="11"/>
      <c r="G132" s="11"/>
      <c r="H132" s="16">
        <f t="shared" si="6"/>
        <v>0</v>
      </c>
      <c r="I132" s="25"/>
      <c r="J132" s="25"/>
      <c r="K132" s="25" t="e">
        <f t="shared" si="7"/>
        <v>#REF!</v>
      </c>
    </row>
    <row r="133" s="4" customFormat="1" hidden="1" spans="1:11">
      <c r="A133" s="11"/>
      <c r="B133" s="12"/>
      <c r="C133" s="12"/>
      <c r="D133" s="12"/>
      <c r="E133" s="12"/>
      <c r="F133" s="11"/>
      <c r="G133" s="11"/>
      <c r="H133" s="16">
        <f t="shared" si="6"/>
        <v>0</v>
      </c>
      <c r="I133" s="25"/>
      <c r="J133" s="25"/>
      <c r="K133" s="25" t="e">
        <f t="shared" si="7"/>
        <v>#REF!</v>
      </c>
    </row>
    <row r="134" s="3" customFormat="1" hidden="1" spans="1:11">
      <c r="A134" s="11"/>
      <c r="B134" s="12"/>
      <c r="C134" s="12"/>
      <c r="D134" s="12"/>
      <c r="E134" s="12"/>
      <c r="F134" s="11"/>
      <c r="G134" s="11"/>
      <c r="H134" s="16">
        <f t="shared" si="6"/>
        <v>0</v>
      </c>
      <c r="I134" s="25"/>
      <c r="J134" s="25"/>
      <c r="K134" s="25" t="e">
        <f t="shared" si="7"/>
        <v>#REF!</v>
      </c>
    </row>
    <row r="135" s="3" customFormat="1" hidden="1" spans="1:11">
      <c r="A135" s="11"/>
      <c r="B135" s="12"/>
      <c r="C135" s="12"/>
      <c r="D135" s="12"/>
      <c r="E135" s="12"/>
      <c r="F135" s="11"/>
      <c r="G135" s="11"/>
      <c r="H135" s="16">
        <f t="shared" si="6"/>
        <v>0</v>
      </c>
      <c r="I135" s="25"/>
      <c r="J135" s="25"/>
      <c r="K135" s="25" t="e">
        <f t="shared" si="7"/>
        <v>#REF!</v>
      </c>
    </row>
    <row r="136" s="3" customFormat="1" hidden="1" spans="1:11">
      <c r="A136" s="11"/>
      <c r="B136" s="12"/>
      <c r="C136" s="12"/>
      <c r="D136" s="12"/>
      <c r="E136" s="12"/>
      <c r="F136" s="11"/>
      <c r="G136" s="11"/>
      <c r="H136" s="16">
        <f t="shared" si="6"/>
        <v>0</v>
      </c>
      <c r="I136" s="25"/>
      <c r="J136" s="25"/>
      <c r="K136" s="25" t="e">
        <f t="shared" si="7"/>
        <v>#REF!</v>
      </c>
    </row>
    <row r="137" s="3" customFormat="1" hidden="1" spans="1:11">
      <c r="A137" s="11"/>
      <c r="B137" s="12"/>
      <c r="C137" s="12"/>
      <c r="D137" s="12"/>
      <c r="E137" s="12"/>
      <c r="F137" s="11"/>
      <c r="G137" s="11"/>
      <c r="H137" s="16">
        <f t="shared" si="6"/>
        <v>0</v>
      </c>
      <c r="I137" s="25"/>
      <c r="J137" s="25"/>
      <c r="K137" s="25" t="e">
        <f t="shared" si="7"/>
        <v>#REF!</v>
      </c>
    </row>
    <row r="138" s="3" customFormat="1" hidden="1" spans="1:11">
      <c r="A138" s="11"/>
      <c r="B138" s="12"/>
      <c r="C138" s="12"/>
      <c r="D138" s="12"/>
      <c r="E138" s="12"/>
      <c r="F138" s="11"/>
      <c r="G138" s="11"/>
      <c r="H138" s="16">
        <f t="shared" si="6"/>
        <v>0</v>
      </c>
      <c r="I138" s="25"/>
      <c r="J138" s="25"/>
      <c r="K138" s="25" t="e">
        <f t="shared" si="7"/>
        <v>#REF!</v>
      </c>
    </row>
    <row r="139" s="3" customFormat="1" hidden="1" spans="1:11">
      <c r="A139" s="11"/>
      <c r="B139" s="12"/>
      <c r="C139" s="12"/>
      <c r="D139" s="12"/>
      <c r="E139" s="12"/>
      <c r="F139" s="11"/>
      <c r="G139" s="11"/>
      <c r="H139" s="16">
        <f t="shared" si="6"/>
        <v>0</v>
      </c>
      <c r="I139" s="25"/>
      <c r="J139" s="25"/>
      <c r="K139" s="25" t="e">
        <f t="shared" si="7"/>
        <v>#REF!</v>
      </c>
    </row>
    <row r="140" s="3" customFormat="1" hidden="1" spans="1:11">
      <c r="A140" s="11"/>
      <c r="B140" s="12"/>
      <c r="C140" s="12"/>
      <c r="D140" s="12"/>
      <c r="E140" s="12"/>
      <c r="F140" s="11"/>
      <c r="G140" s="11"/>
      <c r="H140" s="16">
        <f t="shared" si="6"/>
        <v>0</v>
      </c>
      <c r="I140" s="25"/>
      <c r="J140" s="25"/>
      <c r="K140" s="25" t="e">
        <f t="shared" si="7"/>
        <v>#REF!</v>
      </c>
    </row>
    <row r="141" s="3" customFormat="1" hidden="1" spans="1:11">
      <c r="A141" s="11"/>
      <c r="B141" s="12"/>
      <c r="C141" s="12"/>
      <c r="D141" s="12"/>
      <c r="E141" s="12"/>
      <c r="F141" s="11"/>
      <c r="G141" s="11"/>
      <c r="H141" s="16">
        <f t="shared" si="6"/>
        <v>0</v>
      </c>
      <c r="I141" s="25"/>
      <c r="J141" s="25"/>
      <c r="K141" s="25" t="e">
        <f t="shared" si="7"/>
        <v>#REF!</v>
      </c>
    </row>
    <row r="142" s="3" customFormat="1" hidden="1" spans="1:11">
      <c r="A142" s="11"/>
      <c r="B142" s="12"/>
      <c r="C142" s="12"/>
      <c r="D142" s="12"/>
      <c r="E142" s="12"/>
      <c r="F142" s="11"/>
      <c r="G142" s="11"/>
      <c r="H142" s="16">
        <f t="shared" si="6"/>
        <v>0</v>
      </c>
      <c r="I142" s="25"/>
      <c r="J142" s="25"/>
      <c r="K142" s="25" t="e">
        <f t="shared" si="7"/>
        <v>#REF!</v>
      </c>
    </row>
    <row r="143" s="3" customFormat="1" hidden="1" spans="1:11">
      <c r="A143" s="11"/>
      <c r="B143" s="12"/>
      <c r="C143" s="12"/>
      <c r="D143" s="12"/>
      <c r="E143" s="12"/>
      <c r="F143" s="11"/>
      <c r="G143" s="11"/>
      <c r="H143" s="16">
        <f t="shared" si="6"/>
        <v>0</v>
      </c>
      <c r="I143" s="25"/>
      <c r="J143" s="25"/>
      <c r="K143" s="25" t="e">
        <f t="shared" si="7"/>
        <v>#REF!</v>
      </c>
    </row>
    <row r="144" s="3" customFormat="1" hidden="1" spans="1:11">
      <c r="A144" s="11"/>
      <c r="B144" s="12"/>
      <c r="C144" s="12"/>
      <c r="D144" s="12"/>
      <c r="E144" s="12"/>
      <c r="F144" s="11"/>
      <c r="G144" s="11"/>
      <c r="H144" s="16">
        <f t="shared" si="6"/>
        <v>0</v>
      </c>
      <c r="I144" s="25"/>
      <c r="J144" s="25"/>
      <c r="K144" s="25" t="e">
        <f t="shared" si="7"/>
        <v>#REF!</v>
      </c>
    </row>
    <row r="145" s="3" customFormat="1" hidden="1" spans="1:11">
      <c r="A145" s="11"/>
      <c r="B145" s="12"/>
      <c r="C145" s="12"/>
      <c r="D145" s="12"/>
      <c r="E145" s="12"/>
      <c r="F145" s="11"/>
      <c r="G145" s="11"/>
      <c r="H145" s="16">
        <f t="shared" si="6"/>
        <v>0</v>
      </c>
      <c r="I145" s="25"/>
      <c r="J145" s="25"/>
      <c r="K145" s="25" t="e">
        <f t="shared" si="7"/>
        <v>#REF!</v>
      </c>
    </row>
    <row r="146" s="4" customFormat="1" hidden="1" spans="1:11">
      <c r="A146" s="11"/>
      <c r="B146" s="12"/>
      <c r="C146" s="12"/>
      <c r="D146" s="12"/>
      <c r="E146" s="12"/>
      <c r="F146" s="11"/>
      <c r="G146" s="11"/>
      <c r="H146" s="16">
        <f t="shared" si="6"/>
        <v>0</v>
      </c>
      <c r="I146" s="25"/>
      <c r="J146" s="25"/>
      <c r="K146" s="25" t="e">
        <f t="shared" si="7"/>
        <v>#REF!</v>
      </c>
    </row>
    <row r="147" s="4" customFormat="1" hidden="1" spans="1:11">
      <c r="A147" s="11"/>
      <c r="B147" s="12"/>
      <c r="C147" s="12"/>
      <c r="D147" s="12"/>
      <c r="E147" s="12"/>
      <c r="F147" s="11"/>
      <c r="G147" s="11"/>
      <c r="H147" s="16">
        <f t="shared" si="6"/>
        <v>0</v>
      </c>
      <c r="I147" s="25"/>
      <c r="J147" s="25"/>
      <c r="K147" s="25" t="e">
        <f t="shared" si="7"/>
        <v>#REF!</v>
      </c>
    </row>
    <row r="148" s="4" customFormat="1" hidden="1" spans="1:11">
      <c r="A148" s="11"/>
      <c r="B148" s="12"/>
      <c r="C148" s="12"/>
      <c r="D148" s="12"/>
      <c r="E148" s="12"/>
      <c r="F148" s="11"/>
      <c r="G148" s="11"/>
      <c r="H148" s="16">
        <f t="shared" si="6"/>
        <v>0</v>
      </c>
      <c r="I148" s="25"/>
      <c r="J148" s="25"/>
      <c r="K148" s="25" t="e">
        <f t="shared" si="7"/>
        <v>#REF!</v>
      </c>
    </row>
    <row r="149" s="4" customFormat="1" hidden="1" spans="1:11">
      <c r="A149" s="11"/>
      <c r="B149" s="12"/>
      <c r="C149" s="12"/>
      <c r="D149" s="12"/>
      <c r="E149" s="12"/>
      <c r="F149" s="11"/>
      <c r="G149" s="11"/>
      <c r="H149" s="16">
        <f t="shared" si="6"/>
        <v>0</v>
      </c>
      <c r="I149" s="25"/>
      <c r="J149" s="25"/>
      <c r="K149" s="25" t="e">
        <f t="shared" si="7"/>
        <v>#REF!</v>
      </c>
    </row>
    <row r="150" s="4" customFormat="1" hidden="1" spans="1:11">
      <c r="A150" s="11"/>
      <c r="B150" s="12"/>
      <c r="C150" s="12"/>
      <c r="D150" s="12"/>
      <c r="E150" s="12"/>
      <c r="F150" s="11"/>
      <c r="G150" s="11"/>
      <c r="H150" s="16">
        <f t="shared" si="6"/>
        <v>0</v>
      </c>
      <c r="I150" s="25"/>
      <c r="J150" s="25"/>
      <c r="K150" s="25" t="e">
        <f t="shared" si="7"/>
        <v>#REF!</v>
      </c>
    </row>
    <row r="151" s="4" customFormat="1" hidden="1" spans="1:11">
      <c r="A151" s="11"/>
      <c r="B151" s="12"/>
      <c r="C151" s="12"/>
      <c r="D151" s="12"/>
      <c r="E151" s="12"/>
      <c r="F151" s="11"/>
      <c r="G151" s="11"/>
      <c r="H151" s="16">
        <f t="shared" si="6"/>
        <v>0</v>
      </c>
      <c r="I151" s="25"/>
      <c r="J151" s="25"/>
      <c r="K151" s="25" t="e">
        <f t="shared" si="7"/>
        <v>#REF!</v>
      </c>
    </row>
    <row r="152" s="4" customFormat="1" hidden="1" spans="1:11">
      <c r="A152" s="11"/>
      <c r="B152" s="12"/>
      <c r="C152" s="12"/>
      <c r="D152" s="12"/>
      <c r="E152" s="12"/>
      <c r="F152" s="11"/>
      <c r="G152" s="11"/>
      <c r="H152" s="16">
        <f t="shared" si="6"/>
        <v>0</v>
      </c>
      <c r="I152" s="25"/>
      <c r="J152" s="25"/>
      <c r="K152" s="25" t="e">
        <f t="shared" si="7"/>
        <v>#REF!</v>
      </c>
    </row>
    <row r="153" s="4" customFormat="1" hidden="1" spans="1:11">
      <c r="A153" s="11"/>
      <c r="B153" s="12"/>
      <c r="C153" s="12"/>
      <c r="D153" s="12"/>
      <c r="E153" s="12"/>
      <c r="F153" s="11"/>
      <c r="G153" s="11"/>
      <c r="H153" s="16">
        <f t="shared" si="6"/>
        <v>0</v>
      </c>
      <c r="I153" s="25"/>
      <c r="J153" s="25"/>
      <c r="K153" s="25" t="e">
        <f t="shared" si="7"/>
        <v>#REF!</v>
      </c>
    </row>
    <row r="154" s="3" customFormat="1" hidden="1" spans="1:11">
      <c r="A154" s="11"/>
      <c r="B154" s="12"/>
      <c r="C154" s="12"/>
      <c r="D154" s="12"/>
      <c r="E154" s="12"/>
      <c r="F154" s="11"/>
      <c r="G154" s="11"/>
      <c r="H154" s="16">
        <f t="shared" si="6"/>
        <v>0</v>
      </c>
      <c r="I154" s="25"/>
      <c r="J154" s="25"/>
      <c r="K154" s="25" t="e">
        <f t="shared" si="7"/>
        <v>#REF!</v>
      </c>
    </row>
    <row r="155" s="3" customFormat="1" hidden="1" spans="1:11">
      <c r="A155" s="11"/>
      <c r="B155" s="12"/>
      <c r="C155" s="12"/>
      <c r="D155" s="12"/>
      <c r="E155" s="12"/>
      <c r="F155" s="11"/>
      <c r="G155" s="11"/>
      <c r="H155" s="16">
        <f t="shared" si="6"/>
        <v>0</v>
      </c>
      <c r="I155" s="25"/>
      <c r="J155" s="25"/>
      <c r="K155" s="25" t="e">
        <f t="shared" si="7"/>
        <v>#REF!</v>
      </c>
    </row>
    <row r="156" s="3" customFormat="1" hidden="1" spans="1:11">
      <c r="A156" s="11"/>
      <c r="B156" s="12"/>
      <c r="C156" s="12"/>
      <c r="D156" s="12"/>
      <c r="E156" s="12"/>
      <c r="F156" s="11"/>
      <c r="G156" s="11"/>
      <c r="H156" s="16">
        <f t="shared" si="6"/>
        <v>0</v>
      </c>
      <c r="I156" s="25"/>
      <c r="J156" s="25"/>
      <c r="K156" s="25" t="e">
        <f t="shared" si="7"/>
        <v>#REF!</v>
      </c>
    </row>
    <row r="157" s="3" customFormat="1" hidden="1" spans="1:11">
      <c r="A157" s="11"/>
      <c r="B157" s="12"/>
      <c r="C157" s="12"/>
      <c r="D157" s="12"/>
      <c r="E157" s="12"/>
      <c r="F157" s="11"/>
      <c r="G157" s="11"/>
      <c r="H157" s="16">
        <f t="shared" si="6"/>
        <v>0</v>
      </c>
      <c r="I157" s="25"/>
      <c r="J157" s="25"/>
      <c r="K157" s="25" t="e">
        <f t="shared" si="7"/>
        <v>#REF!</v>
      </c>
    </row>
    <row r="158" s="3" customFormat="1" hidden="1" spans="1:11">
      <c r="A158" s="11"/>
      <c r="B158" s="12"/>
      <c r="C158" s="12"/>
      <c r="D158" s="12"/>
      <c r="E158" s="12"/>
      <c r="F158" s="11"/>
      <c r="G158" s="11"/>
      <c r="H158" s="16">
        <f t="shared" si="6"/>
        <v>0</v>
      </c>
      <c r="I158" s="25"/>
      <c r="J158" s="25"/>
      <c r="K158" s="25" t="e">
        <f t="shared" si="7"/>
        <v>#REF!</v>
      </c>
    </row>
    <row r="159" s="3" customFormat="1" hidden="1" spans="1:11">
      <c r="A159" s="11"/>
      <c r="B159" s="12"/>
      <c r="C159" s="12"/>
      <c r="D159" s="12"/>
      <c r="E159" s="12"/>
      <c r="F159" s="11"/>
      <c r="G159" s="11"/>
      <c r="H159" s="16">
        <f t="shared" si="6"/>
        <v>0</v>
      </c>
      <c r="I159" s="25"/>
      <c r="J159" s="25"/>
      <c r="K159" s="25" t="e">
        <f t="shared" si="7"/>
        <v>#REF!</v>
      </c>
    </row>
    <row r="160" s="3" customFormat="1" hidden="1" spans="1:11">
      <c r="A160" s="11"/>
      <c r="B160" s="12"/>
      <c r="C160" s="12"/>
      <c r="D160" s="12"/>
      <c r="E160" s="12"/>
      <c r="F160" s="11"/>
      <c r="G160" s="11"/>
      <c r="H160" s="16">
        <f t="shared" si="6"/>
        <v>0</v>
      </c>
      <c r="I160" s="25"/>
      <c r="J160" s="25"/>
      <c r="K160" s="25" t="e">
        <f t="shared" si="7"/>
        <v>#REF!</v>
      </c>
    </row>
    <row r="161" s="3" customFormat="1" hidden="1" spans="1:11">
      <c r="A161" s="11"/>
      <c r="B161" s="12"/>
      <c r="C161" s="12"/>
      <c r="D161" s="12"/>
      <c r="E161" s="12"/>
      <c r="F161" s="11"/>
      <c r="G161" s="11"/>
      <c r="H161" s="16">
        <f t="shared" si="6"/>
        <v>0</v>
      </c>
      <c r="I161" s="25"/>
      <c r="J161" s="25"/>
      <c r="K161" s="25" t="e">
        <f t="shared" si="7"/>
        <v>#REF!</v>
      </c>
    </row>
    <row r="162" s="3" customFormat="1" hidden="1" spans="1:11">
      <c r="A162" s="11"/>
      <c r="B162" s="12"/>
      <c r="C162" s="12"/>
      <c r="D162" s="12"/>
      <c r="E162" s="12"/>
      <c r="F162" s="11"/>
      <c r="G162" s="11"/>
      <c r="H162" s="16">
        <f t="shared" si="6"/>
        <v>0</v>
      </c>
      <c r="I162" s="25"/>
      <c r="J162" s="25"/>
      <c r="K162" s="25" t="e">
        <f t="shared" si="7"/>
        <v>#REF!</v>
      </c>
    </row>
    <row r="163" s="3" customFormat="1" hidden="1" spans="1:11">
      <c r="A163" s="11"/>
      <c r="B163" s="12"/>
      <c r="C163" s="12"/>
      <c r="D163" s="12"/>
      <c r="E163" s="12"/>
      <c r="F163" s="11"/>
      <c r="G163" s="11"/>
      <c r="H163" s="16">
        <f t="shared" si="6"/>
        <v>0</v>
      </c>
      <c r="I163" s="25"/>
      <c r="J163" s="25"/>
      <c r="K163" s="25" t="e">
        <f t="shared" si="7"/>
        <v>#REF!</v>
      </c>
    </row>
    <row r="164" s="3" customFormat="1" hidden="1" spans="1:11">
      <c r="A164" s="11"/>
      <c r="B164" s="12"/>
      <c r="C164" s="12"/>
      <c r="D164" s="12"/>
      <c r="E164" s="12"/>
      <c r="F164" s="11"/>
      <c r="G164" s="11"/>
      <c r="H164" s="16">
        <f t="shared" si="6"/>
        <v>0</v>
      </c>
      <c r="I164" s="25"/>
      <c r="J164" s="25"/>
      <c r="K164" s="25" t="e">
        <f t="shared" si="7"/>
        <v>#REF!</v>
      </c>
    </row>
    <row r="165" s="4" customFormat="1" hidden="1" spans="1:11">
      <c r="A165" s="11"/>
      <c r="B165" s="12"/>
      <c r="C165" s="12"/>
      <c r="D165" s="12"/>
      <c r="E165" s="12"/>
      <c r="F165" s="11"/>
      <c r="G165" s="11"/>
      <c r="H165" s="16">
        <f t="shared" si="6"/>
        <v>0</v>
      </c>
      <c r="I165" s="25"/>
      <c r="J165" s="25"/>
      <c r="K165" s="25" t="e">
        <f t="shared" si="7"/>
        <v>#REF!</v>
      </c>
    </row>
    <row r="166" s="4" customFormat="1" hidden="1" spans="1:11">
      <c r="A166" s="11"/>
      <c r="B166" s="12"/>
      <c r="C166" s="12"/>
      <c r="D166" s="12"/>
      <c r="E166" s="12"/>
      <c r="F166" s="11"/>
      <c r="G166" s="11"/>
      <c r="H166" s="16">
        <f t="shared" si="6"/>
        <v>0</v>
      </c>
      <c r="I166" s="25"/>
      <c r="J166" s="25"/>
      <c r="K166" s="25" t="e">
        <f t="shared" si="7"/>
        <v>#REF!</v>
      </c>
    </row>
    <row r="167" s="4" customFormat="1" hidden="1" spans="1:11">
      <c r="A167" s="11"/>
      <c r="B167" s="12"/>
      <c r="C167" s="12"/>
      <c r="D167" s="12"/>
      <c r="E167" s="12"/>
      <c r="F167" s="11"/>
      <c r="G167" s="11"/>
      <c r="H167" s="16">
        <f t="shared" si="6"/>
        <v>0</v>
      </c>
      <c r="I167" s="25"/>
      <c r="J167" s="25"/>
      <c r="K167" s="25" t="e">
        <f t="shared" si="7"/>
        <v>#REF!</v>
      </c>
    </row>
    <row r="168" s="3" customFormat="1" hidden="1" spans="1:11">
      <c r="A168" s="11"/>
      <c r="B168" s="12"/>
      <c r="C168" s="12"/>
      <c r="D168" s="12"/>
      <c r="E168" s="12"/>
      <c r="F168" s="11"/>
      <c r="G168" s="11"/>
      <c r="H168" s="16">
        <f t="shared" si="6"/>
        <v>0</v>
      </c>
      <c r="I168" s="25"/>
      <c r="J168" s="25"/>
      <c r="K168" s="25" t="e">
        <f t="shared" si="7"/>
        <v>#REF!</v>
      </c>
    </row>
    <row r="169" s="3" customFormat="1" hidden="1" spans="1:11">
      <c r="A169" s="11"/>
      <c r="B169" s="12"/>
      <c r="C169" s="12"/>
      <c r="D169" s="12"/>
      <c r="E169" s="12"/>
      <c r="F169" s="11"/>
      <c r="G169" s="11"/>
      <c r="H169" s="16">
        <f t="shared" si="6"/>
        <v>0</v>
      </c>
      <c r="I169" s="25"/>
      <c r="J169" s="25"/>
      <c r="K169" s="25" t="e">
        <f t="shared" si="7"/>
        <v>#REF!</v>
      </c>
    </row>
    <row r="170" s="3" customFormat="1" hidden="1" spans="1:11">
      <c r="A170" s="11"/>
      <c r="B170" s="12"/>
      <c r="C170" s="12"/>
      <c r="D170" s="12"/>
      <c r="E170" s="12"/>
      <c r="F170" s="11"/>
      <c r="G170" s="11"/>
      <c r="H170" s="16">
        <f t="shared" si="6"/>
        <v>0</v>
      </c>
      <c r="I170" s="25"/>
      <c r="J170" s="25"/>
      <c r="K170" s="25" t="e">
        <f t="shared" si="7"/>
        <v>#REF!</v>
      </c>
    </row>
    <row r="171" s="3" customFormat="1" hidden="1" spans="1:11">
      <c r="A171" s="11"/>
      <c r="B171" s="12"/>
      <c r="C171" s="12"/>
      <c r="D171" s="12"/>
      <c r="E171" s="12"/>
      <c r="F171" s="11"/>
      <c r="G171" s="11"/>
      <c r="H171" s="16">
        <f t="shared" si="6"/>
        <v>0</v>
      </c>
      <c r="I171" s="25"/>
      <c r="J171" s="25"/>
      <c r="K171" s="25" t="e">
        <f t="shared" si="7"/>
        <v>#REF!</v>
      </c>
    </row>
    <row r="172" s="3" customFormat="1" hidden="1" spans="1:11">
      <c r="A172" s="11"/>
      <c r="B172" s="12"/>
      <c r="C172" s="12"/>
      <c r="D172" s="12"/>
      <c r="E172" s="12"/>
      <c r="F172" s="11"/>
      <c r="G172" s="11"/>
      <c r="H172" s="16">
        <f t="shared" si="6"/>
        <v>0</v>
      </c>
      <c r="I172" s="25"/>
      <c r="J172" s="25"/>
      <c r="K172" s="25" t="e">
        <f t="shared" si="7"/>
        <v>#REF!</v>
      </c>
    </row>
    <row r="173" s="3" customFormat="1" hidden="1" spans="1:11">
      <c r="A173" s="11"/>
      <c r="B173" s="12"/>
      <c r="C173" s="12"/>
      <c r="D173" s="12"/>
      <c r="E173" s="12"/>
      <c r="F173" s="11"/>
      <c r="G173" s="11"/>
      <c r="H173" s="16">
        <f t="shared" ref="H173:H197" si="8">+G173-F173</f>
        <v>0</v>
      </c>
      <c r="I173" s="25"/>
      <c r="J173" s="25"/>
      <c r="K173" s="25" t="e">
        <f t="shared" si="7"/>
        <v>#REF!</v>
      </c>
    </row>
    <row r="174" s="3" customFormat="1" hidden="1" spans="1:11">
      <c r="A174" s="11"/>
      <c r="B174" s="12"/>
      <c r="C174" s="12"/>
      <c r="D174" s="12"/>
      <c r="E174" s="12"/>
      <c r="F174" s="11"/>
      <c r="G174" s="11"/>
      <c r="H174" s="16">
        <f t="shared" si="8"/>
        <v>0</v>
      </c>
      <c r="I174" s="25"/>
      <c r="J174" s="25"/>
      <c r="K174" s="25" t="e">
        <f t="shared" si="7"/>
        <v>#REF!</v>
      </c>
    </row>
    <row r="175" s="3" customFormat="1" hidden="1" spans="1:11">
      <c r="A175" s="11"/>
      <c r="B175" s="12"/>
      <c r="C175" s="12"/>
      <c r="D175" s="12"/>
      <c r="E175" s="12"/>
      <c r="F175" s="11"/>
      <c r="G175" s="11"/>
      <c r="H175" s="16">
        <f t="shared" si="8"/>
        <v>0</v>
      </c>
      <c r="I175" s="25"/>
      <c r="J175" s="25"/>
      <c r="K175" s="25" t="e">
        <f t="shared" si="7"/>
        <v>#REF!</v>
      </c>
    </row>
    <row r="176" s="3" customFormat="1" hidden="1" spans="1:11">
      <c r="A176" s="11"/>
      <c r="B176" s="12"/>
      <c r="C176" s="12"/>
      <c r="D176" s="12"/>
      <c r="E176" s="12"/>
      <c r="F176" s="11"/>
      <c r="G176" s="11"/>
      <c r="H176" s="16">
        <f t="shared" si="8"/>
        <v>0</v>
      </c>
      <c r="I176" s="25"/>
      <c r="J176" s="25"/>
      <c r="K176" s="25" t="e">
        <f t="shared" si="7"/>
        <v>#REF!</v>
      </c>
    </row>
    <row r="177" s="4" customFormat="1" hidden="1" spans="1:11">
      <c r="A177" s="11"/>
      <c r="B177" s="12"/>
      <c r="C177" s="12"/>
      <c r="D177" s="12"/>
      <c r="E177" s="12"/>
      <c r="F177" s="11"/>
      <c r="G177" s="11"/>
      <c r="H177" s="16">
        <f t="shared" si="8"/>
        <v>0</v>
      </c>
      <c r="I177" s="25"/>
      <c r="J177" s="25"/>
      <c r="K177" s="25" t="e">
        <f t="shared" ref="K177:K197" si="9">+K176+I177+J177</f>
        <v>#REF!</v>
      </c>
    </row>
    <row r="178" s="4" customFormat="1" hidden="1" spans="1:11">
      <c r="A178" s="11"/>
      <c r="B178" s="12"/>
      <c r="C178" s="12"/>
      <c r="D178" s="12"/>
      <c r="E178" s="12"/>
      <c r="F178" s="11"/>
      <c r="G178" s="11"/>
      <c r="H178" s="16">
        <f t="shared" si="8"/>
        <v>0</v>
      </c>
      <c r="I178" s="25"/>
      <c r="J178" s="25"/>
      <c r="K178" s="25" t="e">
        <f t="shared" si="9"/>
        <v>#REF!</v>
      </c>
    </row>
    <row r="179" s="4" customFormat="1" hidden="1" spans="1:11">
      <c r="A179" s="11"/>
      <c r="B179" s="12"/>
      <c r="C179" s="12"/>
      <c r="D179" s="12"/>
      <c r="E179" s="12"/>
      <c r="F179" s="11"/>
      <c r="G179" s="11"/>
      <c r="H179" s="16">
        <f t="shared" si="8"/>
        <v>0</v>
      </c>
      <c r="I179" s="25"/>
      <c r="J179" s="25"/>
      <c r="K179" s="25" t="e">
        <f t="shared" si="9"/>
        <v>#REF!</v>
      </c>
    </row>
    <row r="180" s="4" customFormat="1" hidden="1" spans="1:11">
      <c r="A180" s="11"/>
      <c r="B180" s="12"/>
      <c r="C180" s="12"/>
      <c r="D180" s="12"/>
      <c r="E180" s="12"/>
      <c r="F180" s="11"/>
      <c r="G180" s="11"/>
      <c r="H180" s="16">
        <f t="shared" si="8"/>
        <v>0</v>
      </c>
      <c r="I180" s="25"/>
      <c r="J180" s="25"/>
      <c r="K180" s="25" t="e">
        <f t="shared" si="9"/>
        <v>#REF!</v>
      </c>
    </row>
    <row r="181" s="4" customFormat="1" hidden="1" spans="1:11">
      <c r="A181" s="11"/>
      <c r="B181" s="12"/>
      <c r="C181" s="12"/>
      <c r="D181" s="12"/>
      <c r="E181" s="12"/>
      <c r="F181" s="11"/>
      <c r="G181" s="11"/>
      <c r="H181" s="16">
        <f t="shared" si="8"/>
        <v>0</v>
      </c>
      <c r="I181" s="25"/>
      <c r="J181" s="25"/>
      <c r="K181" s="25" t="e">
        <f t="shared" si="9"/>
        <v>#REF!</v>
      </c>
    </row>
    <row r="182" s="4" customFormat="1" hidden="1" spans="1:11">
      <c r="A182" s="11"/>
      <c r="B182" s="12"/>
      <c r="C182" s="12"/>
      <c r="D182" s="12"/>
      <c r="E182" s="12"/>
      <c r="F182" s="11"/>
      <c r="G182" s="11"/>
      <c r="H182" s="16">
        <f t="shared" si="8"/>
        <v>0</v>
      </c>
      <c r="I182" s="25"/>
      <c r="J182" s="25"/>
      <c r="K182" s="25" t="e">
        <f t="shared" si="9"/>
        <v>#REF!</v>
      </c>
    </row>
    <row r="183" s="4" customFormat="1" hidden="1" spans="1:11">
      <c r="A183" s="11"/>
      <c r="B183" s="12"/>
      <c r="C183" s="12"/>
      <c r="D183" s="12"/>
      <c r="E183" s="12"/>
      <c r="F183" s="11"/>
      <c r="G183" s="11"/>
      <c r="H183" s="16">
        <f t="shared" si="8"/>
        <v>0</v>
      </c>
      <c r="I183" s="25"/>
      <c r="J183" s="25"/>
      <c r="K183" s="25" t="e">
        <f t="shared" si="9"/>
        <v>#REF!</v>
      </c>
    </row>
    <row r="184" s="3" customFormat="1" hidden="1" spans="1:11">
      <c r="A184" s="11"/>
      <c r="B184" s="12"/>
      <c r="C184" s="12"/>
      <c r="D184" s="12"/>
      <c r="E184" s="12"/>
      <c r="F184" s="11"/>
      <c r="G184" s="11"/>
      <c r="H184" s="16">
        <f t="shared" si="8"/>
        <v>0</v>
      </c>
      <c r="I184" s="25"/>
      <c r="J184" s="25"/>
      <c r="K184" s="25" t="e">
        <f t="shared" si="9"/>
        <v>#REF!</v>
      </c>
    </row>
    <row r="185" s="3" customFormat="1" hidden="1" spans="1:11">
      <c r="A185" s="11"/>
      <c r="B185" s="12"/>
      <c r="C185" s="12"/>
      <c r="D185" s="12"/>
      <c r="E185" s="12"/>
      <c r="F185" s="11"/>
      <c r="G185" s="11"/>
      <c r="H185" s="16">
        <f t="shared" si="8"/>
        <v>0</v>
      </c>
      <c r="I185" s="25"/>
      <c r="J185" s="25"/>
      <c r="K185" s="25" t="e">
        <f t="shared" si="9"/>
        <v>#REF!</v>
      </c>
    </row>
    <row r="186" s="3" customFormat="1" hidden="1" spans="1:11">
      <c r="A186" s="11"/>
      <c r="B186" s="12"/>
      <c r="C186" s="12"/>
      <c r="D186" s="12"/>
      <c r="E186" s="12"/>
      <c r="F186" s="11"/>
      <c r="G186" s="11"/>
      <c r="H186" s="16">
        <f t="shared" si="8"/>
        <v>0</v>
      </c>
      <c r="I186" s="25"/>
      <c r="J186" s="25"/>
      <c r="K186" s="25" t="e">
        <f t="shared" si="9"/>
        <v>#REF!</v>
      </c>
    </row>
    <row r="187" s="3" customFormat="1" hidden="1" spans="1:11">
      <c r="A187" s="11"/>
      <c r="B187" s="12"/>
      <c r="C187" s="12"/>
      <c r="D187" s="12"/>
      <c r="E187" s="12"/>
      <c r="F187" s="11"/>
      <c r="G187" s="11"/>
      <c r="H187" s="16">
        <f t="shared" si="8"/>
        <v>0</v>
      </c>
      <c r="I187" s="25"/>
      <c r="J187" s="25"/>
      <c r="K187" s="25" t="e">
        <f t="shared" si="9"/>
        <v>#REF!</v>
      </c>
    </row>
    <row r="188" s="3" customFormat="1" hidden="1" spans="1:11">
      <c r="A188" s="11"/>
      <c r="B188" s="12"/>
      <c r="C188" s="12"/>
      <c r="D188" s="12"/>
      <c r="E188" s="12"/>
      <c r="F188" s="11"/>
      <c r="G188" s="11"/>
      <c r="H188" s="16">
        <f t="shared" si="8"/>
        <v>0</v>
      </c>
      <c r="I188" s="25"/>
      <c r="J188" s="25"/>
      <c r="K188" s="25" t="e">
        <f t="shared" si="9"/>
        <v>#REF!</v>
      </c>
    </row>
    <row r="189" s="3" customFormat="1" hidden="1" spans="1:11">
      <c r="A189" s="11"/>
      <c r="B189" s="12"/>
      <c r="C189" s="12"/>
      <c r="D189" s="12"/>
      <c r="E189" s="12"/>
      <c r="F189" s="11"/>
      <c r="G189" s="11"/>
      <c r="H189" s="16">
        <f t="shared" si="8"/>
        <v>0</v>
      </c>
      <c r="I189" s="25"/>
      <c r="J189" s="25"/>
      <c r="K189" s="25" t="e">
        <f t="shared" si="9"/>
        <v>#REF!</v>
      </c>
    </row>
    <row r="190" s="3" customFormat="1" hidden="1" spans="1:11">
      <c r="A190" s="11"/>
      <c r="B190" s="12"/>
      <c r="C190" s="12"/>
      <c r="D190" s="12"/>
      <c r="E190" s="12"/>
      <c r="F190" s="11"/>
      <c r="G190" s="11"/>
      <c r="H190" s="16">
        <f t="shared" si="8"/>
        <v>0</v>
      </c>
      <c r="I190" s="25"/>
      <c r="J190" s="25"/>
      <c r="K190" s="25" t="e">
        <f t="shared" si="9"/>
        <v>#REF!</v>
      </c>
    </row>
    <row r="191" s="3" customFormat="1" hidden="1" spans="1:11">
      <c r="A191" s="11"/>
      <c r="B191" s="12"/>
      <c r="C191" s="12"/>
      <c r="D191" s="12"/>
      <c r="E191" s="12"/>
      <c r="F191" s="11"/>
      <c r="G191" s="11"/>
      <c r="H191" s="16">
        <f t="shared" si="8"/>
        <v>0</v>
      </c>
      <c r="I191" s="25"/>
      <c r="J191" s="25"/>
      <c r="K191" s="25" t="e">
        <f t="shared" si="9"/>
        <v>#REF!</v>
      </c>
    </row>
    <row r="192" s="4" customFormat="1" hidden="1" spans="1:11">
      <c r="A192" s="11"/>
      <c r="B192" s="12"/>
      <c r="C192" s="12"/>
      <c r="D192" s="12"/>
      <c r="E192" s="12"/>
      <c r="F192" s="11"/>
      <c r="G192" s="11"/>
      <c r="H192" s="16">
        <f t="shared" si="8"/>
        <v>0</v>
      </c>
      <c r="I192" s="25"/>
      <c r="J192" s="25"/>
      <c r="K192" s="25" t="e">
        <f t="shared" si="9"/>
        <v>#REF!</v>
      </c>
    </row>
    <row r="193" s="4" customFormat="1" hidden="1" spans="1:11">
      <c r="A193" s="11"/>
      <c r="B193" s="12"/>
      <c r="C193" s="12"/>
      <c r="D193" s="12"/>
      <c r="E193" s="12"/>
      <c r="F193" s="11"/>
      <c r="G193" s="11"/>
      <c r="H193" s="16">
        <f t="shared" si="8"/>
        <v>0</v>
      </c>
      <c r="I193" s="25"/>
      <c r="J193" s="25"/>
      <c r="K193" s="25" t="e">
        <f t="shared" si="9"/>
        <v>#REF!</v>
      </c>
    </row>
    <row r="194" s="4" customFormat="1" hidden="1" spans="1:11">
      <c r="A194" s="11"/>
      <c r="B194" s="12"/>
      <c r="C194" s="12"/>
      <c r="D194" s="12"/>
      <c r="E194" s="12"/>
      <c r="F194" s="11"/>
      <c r="G194" s="11"/>
      <c r="H194" s="16">
        <f t="shared" si="8"/>
        <v>0</v>
      </c>
      <c r="I194" s="25"/>
      <c r="J194" s="25"/>
      <c r="K194" s="25" t="e">
        <f t="shared" si="9"/>
        <v>#REF!</v>
      </c>
    </row>
    <row r="195" s="4" customFormat="1" hidden="1" spans="1:11">
      <c r="A195" s="11"/>
      <c r="B195" s="12"/>
      <c r="C195" s="12"/>
      <c r="D195" s="12"/>
      <c r="E195" s="12"/>
      <c r="F195" s="11"/>
      <c r="G195" s="11"/>
      <c r="H195" s="16">
        <f t="shared" si="8"/>
        <v>0</v>
      </c>
      <c r="I195" s="25"/>
      <c r="J195" s="25"/>
      <c r="K195" s="25" t="e">
        <f t="shared" si="9"/>
        <v>#REF!</v>
      </c>
    </row>
    <row r="196" s="4" customFormat="1" hidden="1" spans="1:11">
      <c r="A196" s="11"/>
      <c r="B196" s="12"/>
      <c r="C196" s="12"/>
      <c r="D196" s="12"/>
      <c r="E196" s="12"/>
      <c r="F196" s="11"/>
      <c r="G196" s="11"/>
      <c r="H196" s="16">
        <f t="shared" si="8"/>
        <v>0</v>
      </c>
      <c r="I196" s="25"/>
      <c r="J196" s="25"/>
      <c r="K196" s="25" t="e">
        <f t="shared" si="9"/>
        <v>#REF!</v>
      </c>
    </row>
    <row r="197" s="4" customFormat="1" hidden="1" spans="1:11">
      <c r="A197" s="11"/>
      <c r="B197" s="12"/>
      <c r="C197" s="12"/>
      <c r="D197" s="12"/>
      <c r="E197" s="12"/>
      <c r="F197" s="11"/>
      <c r="G197" s="11"/>
      <c r="H197" s="16">
        <f t="shared" si="8"/>
        <v>0</v>
      </c>
      <c r="I197" s="25"/>
      <c r="J197" s="25"/>
      <c r="K197" s="25" t="e">
        <f t="shared" si="9"/>
        <v>#REF!</v>
      </c>
    </row>
    <row r="198" s="5" customFormat="1" customHeight="1" spans="1:12">
      <c r="A198" s="35" t="s">
        <v>1161</v>
      </c>
      <c r="B198" s="36"/>
      <c r="C198" s="36"/>
      <c r="D198" s="36"/>
      <c r="E198" s="36"/>
      <c r="F198" s="36"/>
      <c r="G198" s="37"/>
      <c r="H198" s="38">
        <f>SUM(H5:H197)</f>
        <v>170</v>
      </c>
      <c r="I198" s="38">
        <f>SUM(I5:I197)</f>
        <v>3060000</v>
      </c>
      <c r="J198" s="38">
        <f>SUM(J5:J197)</f>
        <v>-3066966</v>
      </c>
      <c r="K198" s="47">
        <f>+I198+J198</f>
        <v>-6966</v>
      </c>
      <c r="L198" s="5" t="s">
        <v>1162</v>
      </c>
    </row>
    <row r="199" s="1" customFormat="1" ht="6.75" customHeight="1" spans="1:11">
      <c r="A199" s="39"/>
      <c r="B199" s="39"/>
      <c r="C199" s="40"/>
      <c r="D199" s="40"/>
      <c r="E199" s="40"/>
      <c r="F199" s="40"/>
      <c r="G199" s="40"/>
      <c r="H199" s="40"/>
      <c r="I199" s="48"/>
      <c r="J199" s="48"/>
      <c r="K199" s="49"/>
    </row>
    <row r="200" s="1" customFormat="1" ht="22.5" customHeight="1" spans="1:12">
      <c r="A200" s="41" t="s">
        <v>72</v>
      </c>
      <c r="B200" s="42"/>
      <c r="C200" s="42"/>
      <c r="D200" s="42"/>
      <c r="E200" s="42"/>
      <c r="F200" s="42"/>
      <c r="G200" s="42"/>
      <c r="H200" s="43">
        <f t="shared" ref="H200:J200" si="10">+H198</f>
        <v>170</v>
      </c>
      <c r="I200" s="43">
        <f t="shared" si="10"/>
        <v>3060000</v>
      </c>
      <c r="J200" s="43">
        <f t="shared" si="10"/>
        <v>-3066966</v>
      </c>
      <c r="K200" s="43">
        <f>+I200+J200</f>
        <v>-6966</v>
      </c>
      <c r="L200" s="1" t="s">
        <v>1163</v>
      </c>
    </row>
    <row r="201" s="1" customFormat="1" ht="15" spans="1:11">
      <c r="A201" s="44"/>
      <c r="B201" s="44"/>
      <c r="C201" s="45"/>
      <c r="D201" s="45"/>
      <c r="E201" s="45"/>
      <c r="F201" s="45"/>
      <c r="G201" s="45"/>
      <c r="H201" s="45"/>
      <c r="I201" s="50"/>
      <c r="J201" s="50"/>
      <c r="K201" s="51"/>
    </row>
    <row r="202" s="1" customFormat="1" ht="15" spans="3:11">
      <c r="C202" s="6"/>
      <c r="D202" s="6"/>
      <c r="E202" s="6"/>
      <c r="F202" s="6"/>
      <c r="G202" s="46"/>
      <c r="H202" s="46"/>
      <c r="I202" s="52"/>
      <c r="J202" s="52"/>
      <c r="K202" s="53"/>
    </row>
    <row r="203" s="1" customFormat="1" spans="3:11">
      <c r="C203" s="6"/>
      <c r="D203" s="6"/>
      <c r="E203" s="6"/>
      <c r="F203" s="6"/>
      <c r="G203" s="6"/>
      <c r="H203" s="6"/>
      <c r="I203" s="7"/>
      <c r="J203" s="7"/>
      <c r="K203" s="8"/>
    </row>
    <row r="247" ht="13.5"/>
  </sheetData>
  <mergeCells count="3">
    <mergeCell ref="A2:K2"/>
    <mergeCell ref="A198:G198"/>
    <mergeCell ref="A200:G200"/>
  </mergeCells>
  <conditionalFormatting sqref="L41">
    <cfRule type="duplicateValues" dxfId="0" priority="4"/>
  </conditionalFormatting>
  <conditionalFormatting sqref="L69:L81">
    <cfRule type="duplicateValues" dxfId="0" priority="1"/>
  </conditionalFormatting>
  <conditionalFormatting sqref="M41:M74">
    <cfRule type="duplicateValues" dxfId="0" priority="2"/>
  </conditionalFormatting>
  <conditionalFormatting sqref="B5:B68 B71:B75">
    <cfRule type="duplicateValues" dxfId="0" priority="5"/>
  </conditionalFormatting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Statement Jan - Dec 17</vt:lpstr>
      <vt:lpstr>布拉旅行</vt:lpstr>
      <vt:lpstr>包房18春节</vt:lpstr>
      <vt:lpstr>包房05</vt:lpstr>
      <vt:lpstr>06</vt:lpstr>
      <vt:lpstr>07</vt:lpstr>
      <vt:lpstr>08</vt:lpstr>
      <vt:lpstr>09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rotjana.chaisang</dc:creator>
  <cp:lastModifiedBy>财务崔</cp:lastModifiedBy>
  <dcterms:created xsi:type="dcterms:W3CDTF">2012-04-19T06:30:00Z</dcterms:created>
  <cp:lastPrinted>2017-02-09T06:26:00Z</cp:lastPrinted>
  <dcterms:modified xsi:type="dcterms:W3CDTF">2018-09-18T06:37:32Z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