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bookViews>
  <sheets>
    <sheet name="Statement"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<sst xmlns="http://schemas.openxmlformats.org/spreadsheetml/2006/main" count="277">
  <si>
    <t>8 Holmes Road</t>
  </si>
  <si>
    <t>Kentish Town</t>
  </si>
  <si>
    <t>London</t>
  </si>
  <si>
    <t>NW5 3AB</t>
  </si>
  <si>
    <t>(t) 0044 (0) 870 405 0405</t>
  </si>
  <si>
    <t>(f) 0044 (0) 208 829 4251</t>
  </si>
  <si>
    <t xml:space="preserve"> Accounts Department </t>
  </si>
  <si>
    <t>VAT N° 100050059300003</t>
  </si>
  <si>
    <t>Shenzhen Convergent</t>
  </si>
  <si>
    <t>7th, TaiPingYang Plaza</t>
  </si>
  <si>
    <t xml:space="preserve">Statement </t>
  </si>
  <si>
    <t>#273864</t>
  </si>
  <si>
    <t>LuoHu District</t>
  </si>
  <si>
    <t>Statement Date</t>
  </si>
  <si>
    <t>Shenzhen</t>
  </si>
  <si>
    <t>01 Oct 2018</t>
  </si>
  <si>
    <t>TBA</t>
  </si>
  <si>
    <t>86 20 66347911</t>
  </si>
  <si>
    <t>Aged Debt Summary</t>
  </si>
  <si>
    <t>Aged Debt</t>
  </si>
  <si>
    <t>Total</t>
  </si>
  <si>
    <t>0-30</t>
  </si>
  <si>
    <t>30-60</t>
  </si>
  <si>
    <t>60-90</t>
  </si>
  <si>
    <t>90-120</t>
  </si>
  <si>
    <t>120-150</t>
  </si>
  <si>
    <t>150+</t>
  </si>
  <si>
    <t>USD</t>
  </si>
  <si>
    <t>Our Ref</t>
  </si>
  <si>
    <t>Your Ref</t>
  </si>
  <si>
    <t>Due Date</t>
  </si>
  <si>
    <t>Dep Date</t>
  </si>
  <si>
    <t>Location</t>
  </si>
  <si>
    <t>Lead Name</t>
  </si>
  <si>
    <t>Book Date</t>
  </si>
  <si>
    <t>Gross Amt</t>
  </si>
  <si>
    <t>Commission</t>
  </si>
  <si>
    <t>Net Amt</t>
  </si>
  <si>
    <t>Amt Paid</t>
  </si>
  <si>
    <t>Due Now</t>
  </si>
  <si>
    <t>Due Differene</t>
  </si>
  <si>
    <t>系统金额</t>
  </si>
  <si>
    <t>差异</t>
  </si>
  <si>
    <t>，</t>
  </si>
  <si>
    <t>6395195</t>
  </si>
  <si>
    <t>05 Sep 2018</t>
  </si>
  <si>
    <t>St Petersburg,St Petersburg</t>
  </si>
  <si>
    <t>NG</t>
  </si>
  <si>
    <t>29 Aug 2018</t>
  </si>
  <si>
    <t>，1361867</t>
  </si>
  <si>
    <t>6353849</t>
  </si>
  <si>
    <t>07 Sep 2018</t>
  </si>
  <si>
    <t>Chester,Chester</t>
  </si>
  <si>
    <t>Ye</t>
  </si>
  <si>
    <t>20 Aug 2018</t>
  </si>
  <si>
    <t>，1357043</t>
  </si>
  <si>
    <r>
      <t>，</t>
    </r>
    <r>
      <rPr>
        <sz val="11"/>
        <rFont val="Arial"/>
        <charset val="134"/>
      </rPr>
      <t>1361867</t>
    </r>
    <r>
      <rPr>
        <sz val="11"/>
        <rFont val="宋体"/>
        <charset val="134"/>
      </rPr>
      <t>，</t>
    </r>
    <r>
      <rPr>
        <sz val="11"/>
        <rFont val="Arial"/>
        <charset val="134"/>
      </rPr>
      <t>1357043</t>
    </r>
    <r>
      <rPr>
        <sz val="11"/>
        <rFont val="宋体"/>
        <charset val="134"/>
      </rPr>
      <t>，</t>
    </r>
    <r>
      <rPr>
        <sz val="11"/>
        <rFont val="Arial"/>
        <charset val="134"/>
      </rPr>
      <t>1357299</t>
    </r>
    <r>
      <rPr>
        <sz val="11"/>
        <rFont val="宋体"/>
        <charset val="134"/>
      </rPr>
      <t>，</t>
    </r>
    <r>
      <rPr>
        <sz val="11"/>
        <rFont val="Arial"/>
        <charset val="134"/>
      </rPr>
      <t>1353275</t>
    </r>
    <r>
      <rPr>
        <sz val="11"/>
        <rFont val="宋体"/>
        <charset val="134"/>
      </rPr>
      <t>，</t>
    </r>
    <r>
      <rPr>
        <sz val="11"/>
        <rFont val="Arial"/>
        <charset val="134"/>
      </rPr>
      <t>1361662</t>
    </r>
    <r>
      <rPr>
        <sz val="11"/>
        <rFont val="宋体"/>
        <charset val="134"/>
      </rPr>
      <t>，</t>
    </r>
    <r>
      <rPr>
        <sz val="11"/>
        <rFont val="Arial"/>
        <charset val="134"/>
      </rPr>
      <t>1361939</t>
    </r>
    <r>
      <rPr>
        <sz val="11"/>
        <rFont val="宋体"/>
        <charset val="134"/>
      </rPr>
      <t>，</t>
    </r>
    <r>
      <rPr>
        <sz val="11"/>
        <rFont val="Arial"/>
        <charset val="134"/>
      </rPr>
      <t>1365345</t>
    </r>
    <r>
      <rPr>
        <sz val="11"/>
        <rFont val="宋体"/>
        <charset val="134"/>
      </rPr>
      <t>，</t>
    </r>
    <r>
      <rPr>
        <sz val="11"/>
        <rFont val="Arial"/>
        <charset val="134"/>
      </rPr>
      <t>1365357</t>
    </r>
    <r>
      <rPr>
        <sz val="11"/>
        <rFont val="宋体"/>
        <charset val="134"/>
      </rPr>
      <t>，</t>
    </r>
    <r>
      <rPr>
        <sz val="11"/>
        <rFont val="Arial"/>
        <charset val="134"/>
      </rPr>
      <t>1347129</t>
    </r>
    <r>
      <rPr>
        <sz val="11"/>
        <rFont val="宋体"/>
        <charset val="134"/>
      </rPr>
      <t>，</t>
    </r>
    <r>
      <rPr>
        <sz val="11"/>
        <rFont val="Arial"/>
        <charset val="134"/>
      </rPr>
      <t>1361975</t>
    </r>
    <r>
      <rPr>
        <sz val="11"/>
        <rFont val="宋体"/>
        <charset val="134"/>
      </rPr>
      <t>，</t>
    </r>
    <r>
      <rPr>
        <sz val="11"/>
        <rFont val="Arial"/>
        <charset val="134"/>
      </rPr>
      <t>1365023</t>
    </r>
    <r>
      <rPr>
        <sz val="11"/>
        <rFont val="宋体"/>
        <charset val="134"/>
      </rPr>
      <t>，</t>
    </r>
    <r>
      <rPr>
        <sz val="11"/>
        <rFont val="Arial"/>
        <charset val="134"/>
      </rPr>
      <t>1359880</t>
    </r>
    <r>
      <rPr>
        <sz val="11"/>
        <rFont val="宋体"/>
        <charset val="134"/>
      </rPr>
      <t>，</t>
    </r>
    <r>
      <rPr>
        <sz val="11"/>
        <rFont val="Arial"/>
        <charset val="134"/>
      </rPr>
      <t>1356458</t>
    </r>
    <r>
      <rPr>
        <sz val="11"/>
        <rFont val="宋体"/>
        <charset val="134"/>
      </rPr>
      <t>，</t>
    </r>
    <r>
      <rPr>
        <sz val="11"/>
        <rFont val="Arial"/>
        <charset val="134"/>
      </rPr>
      <t>1361354</t>
    </r>
    <r>
      <rPr>
        <sz val="11"/>
        <rFont val="宋体"/>
        <charset val="134"/>
      </rPr>
      <t>，</t>
    </r>
    <r>
      <rPr>
        <sz val="11"/>
        <rFont val="Arial"/>
        <charset val="134"/>
      </rPr>
      <t>1348270</t>
    </r>
    <r>
      <rPr>
        <sz val="11"/>
        <rFont val="宋体"/>
        <charset val="134"/>
      </rPr>
      <t>，</t>
    </r>
    <r>
      <rPr>
        <sz val="11"/>
        <rFont val="Arial"/>
        <charset val="134"/>
      </rPr>
      <t>1348271</t>
    </r>
    <r>
      <rPr>
        <sz val="11"/>
        <rFont val="宋体"/>
        <charset val="134"/>
      </rPr>
      <t>，</t>
    </r>
    <r>
      <rPr>
        <sz val="11"/>
        <rFont val="Arial"/>
        <charset val="134"/>
      </rPr>
      <t>1360608</t>
    </r>
    <r>
      <rPr>
        <sz val="11"/>
        <rFont val="宋体"/>
        <charset val="134"/>
      </rPr>
      <t>，</t>
    </r>
    <r>
      <rPr>
        <sz val="11"/>
        <rFont val="Arial"/>
        <charset val="134"/>
      </rPr>
      <t>1362890</t>
    </r>
    <r>
      <rPr>
        <sz val="11"/>
        <rFont val="宋体"/>
        <charset val="134"/>
      </rPr>
      <t>，</t>
    </r>
    <r>
      <rPr>
        <sz val="11"/>
        <rFont val="Arial"/>
        <charset val="134"/>
      </rPr>
      <t>1362891</t>
    </r>
    <r>
      <rPr>
        <sz val="11"/>
        <rFont val="宋体"/>
        <charset val="134"/>
      </rPr>
      <t>，</t>
    </r>
    <r>
      <rPr>
        <sz val="11"/>
        <rFont val="Arial"/>
        <charset val="134"/>
      </rPr>
      <t>1362892</t>
    </r>
    <r>
      <rPr>
        <sz val="11"/>
        <rFont val="宋体"/>
        <charset val="134"/>
      </rPr>
      <t>，</t>
    </r>
    <r>
      <rPr>
        <sz val="11"/>
        <rFont val="Arial"/>
        <charset val="134"/>
      </rPr>
      <t>1350570</t>
    </r>
    <r>
      <rPr>
        <sz val="11"/>
        <rFont val="宋体"/>
        <charset val="134"/>
      </rPr>
      <t>，</t>
    </r>
    <r>
      <rPr>
        <sz val="11"/>
        <rFont val="Arial"/>
        <charset val="134"/>
      </rPr>
      <t>1331101</t>
    </r>
    <r>
      <rPr>
        <sz val="11"/>
        <rFont val="宋体"/>
        <charset val="134"/>
      </rPr>
      <t>，</t>
    </r>
    <r>
      <rPr>
        <sz val="11"/>
        <rFont val="Arial"/>
        <charset val="134"/>
      </rPr>
      <t>1348312</t>
    </r>
    <r>
      <rPr>
        <sz val="11"/>
        <rFont val="宋体"/>
        <charset val="134"/>
      </rPr>
      <t>，</t>
    </r>
    <r>
      <rPr>
        <sz val="11"/>
        <rFont val="Arial"/>
        <charset val="134"/>
      </rPr>
      <t>1353141</t>
    </r>
    <r>
      <rPr>
        <sz val="11"/>
        <rFont val="宋体"/>
        <charset val="134"/>
      </rPr>
      <t>，</t>
    </r>
    <r>
      <rPr>
        <sz val="11"/>
        <rFont val="Arial"/>
        <charset val="134"/>
      </rPr>
      <t>1337300</t>
    </r>
    <r>
      <rPr>
        <sz val="11"/>
        <rFont val="宋体"/>
        <charset val="134"/>
      </rPr>
      <t>，</t>
    </r>
    <r>
      <rPr>
        <sz val="11"/>
        <rFont val="Arial"/>
        <charset val="134"/>
      </rPr>
      <t>1358050</t>
    </r>
    <r>
      <rPr>
        <sz val="11"/>
        <rFont val="宋体"/>
        <charset val="134"/>
      </rPr>
      <t>，</t>
    </r>
    <r>
      <rPr>
        <sz val="11"/>
        <rFont val="Arial"/>
        <charset val="134"/>
      </rPr>
      <t>1364615</t>
    </r>
  </si>
  <si>
    <t>6356347</t>
  </si>
  <si>
    <t>Southampton,Southampton</t>
  </si>
  <si>
    <t>GAO</t>
  </si>
  <si>
    <t>，1357299</t>
  </si>
  <si>
    <t>6332867</t>
  </si>
  <si>
    <t>09 Sep 2018</t>
  </si>
  <si>
    <t>London,London City Airport, Docklands &amp; Excel</t>
  </si>
  <si>
    <t>PEI</t>
  </si>
  <si>
    <t>14 Aug 2018</t>
  </si>
  <si>
    <t>，1353275</t>
  </si>
  <si>
    <t>6392789</t>
  </si>
  <si>
    <t>Athens,Psiri/Plaki (Old Town)</t>
  </si>
  <si>
    <t>Wu</t>
  </si>
  <si>
    <t>，1361662</t>
  </si>
  <si>
    <t>6396387</t>
  </si>
  <si>
    <t>11 Sep 2018</t>
  </si>
  <si>
    <t>Cardiff,Cardiff city centre</t>
  </si>
  <si>
    <t>Shuyan</t>
  </si>
  <si>
    <t>30 Aug 2018</t>
  </si>
  <si>
    <t>，1361939</t>
  </si>
  <si>
    <t>6424819</t>
  </si>
  <si>
    <t>12 Sep 2018</t>
  </si>
  <si>
    <t>Moscow,Moscow North</t>
  </si>
  <si>
    <t>YANG</t>
  </si>
  <si>
    <t>06 Sep 2018</t>
  </si>
  <si>
    <t>，1365345</t>
  </si>
  <si>
    <t>6424876</t>
  </si>
  <si>
    <t>LI</t>
  </si>
  <si>
    <t>，1365357</t>
  </si>
  <si>
    <t>6297350</t>
  </si>
  <si>
    <t>13 Sep 2018</t>
  </si>
  <si>
    <t>Fnideq,Fnideq</t>
  </si>
  <si>
    <t>04 Aug 2018</t>
  </si>
  <si>
    <t>，1347129</t>
  </si>
  <si>
    <t>6396519</t>
  </si>
  <si>
    <t>Mumbai,Chhatrapati Shivaji Int'l Airport</t>
  </si>
  <si>
    <t>zhao</t>
  </si>
  <si>
    <t>，1361975</t>
  </si>
  <si>
    <t>6421337</t>
  </si>
  <si>
    <t>15 Sep 2018</t>
  </si>
  <si>
    <t>Algiers,Algiers</t>
  </si>
  <si>
    <t>WANG</t>
  </si>
  <si>
    <t>，1365023</t>
  </si>
  <si>
    <t>6378777</t>
  </si>
  <si>
    <t>16 Sep 2018</t>
  </si>
  <si>
    <t>London,Westminster &amp; Belgravia</t>
  </si>
  <si>
    <t>JIN</t>
  </si>
  <si>
    <t>25 Aug 2018</t>
  </si>
  <si>
    <t>，1359880</t>
  </si>
  <si>
    <t>6351301</t>
  </si>
  <si>
    <t>17 Sep 2018</t>
  </si>
  <si>
    <t>LING</t>
  </si>
  <si>
    <t>19 Aug 2018</t>
  </si>
  <si>
    <t>，1356458</t>
  </si>
  <si>
    <t>6389883</t>
  </si>
  <si>
    <t>Brussels,Brussels City Centre</t>
  </si>
  <si>
    <t>chen</t>
  </si>
  <si>
    <t>28 Aug 2018</t>
  </si>
  <si>
    <t>，1361354</t>
  </si>
  <si>
    <t>6301889</t>
  </si>
  <si>
    <t>18 Sep 2018</t>
  </si>
  <si>
    <t>San Diego, CA,Mission Bay/SeaWorld</t>
  </si>
  <si>
    <t>Yu</t>
  </si>
  <si>
    <t>06 Aug 2018</t>
  </si>
  <si>
    <t>，1348270</t>
  </si>
  <si>
    <t>6301893</t>
  </si>
  <si>
    <t>19 Sep 2018</t>
  </si>
  <si>
    <t>，1348271</t>
  </si>
  <si>
    <t>6382303</t>
  </si>
  <si>
    <t>23 Sep 2018</t>
  </si>
  <si>
    <t>Geneva,Geneva City Centre</t>
  </si>
  <si>
    <t>QI</t>
  </si>
  <si>
    <t>27 Aug 2018</t>
  </si>
  <si>
    <t>，1360608</t>
  </si>
  <si>
    <t>6405405</t>
  </si>
  <si>
    <t>24 Sep 2018</t>
  </si>
  <si>
    <t>Pekan,Pekan</t>
  </si>
  <si>
    <t>Zhang</t>
  </si>
  <si>
    <t>01 Sep 2018</t>
  </si>
  <si>
    <t>，1362890</t>
  </si>
  <si>
    <t>6405407</t>
  </si>
  <si>
    <t>，1362891</t>
  </si>
  <si>
    <t>6405408</t>
  </si>
  <si>
    <t>Shi</t>
  </si>
  <si>
    <t>，1362892</t>
  </si>
  <si>
    <t>6316849</t>
  </si>
  <si>
    <t>25 Sep 2018</t>
  </si>
  <si>
    <t>Vienna,Wieden</t>
  </si>
  <si>
    <t>PENG</t>
  </si>
  <si>
    <t>09 Aug 2018</t>
  </si>
  <si>
    <t>，1350570</t>
  </si>
  <si>
    <t>6183820</t>
  </si>
  <si>
    <t>26 Sep 2018</t>
  </si>
  <si>
    <t>Innsbruck,Innsbruck</t>
  </si>
  <si>
    <t>ZHAO</t>
  </si>
  <si>
    <t>05 Jul 2018</t>
  </si>
  <si>
    <t>，1331101</t>
  </si>
  <si>
    <t>6302217</t>
  </si>
  <si>
    <t>29 Sep 2018</t>
  </si>
  <si>
    <t>Dijon,Dijon</t>
  </si>
  <si>
    <t>BAO</t>
  </si>
  <si>
    <t>，1348312</t>
  </si>
  <si>
    <t>6332114</t>
  </si>
  <si>
    <t>Durham,Durham</t>
  </si>
  <si>
    <t>ZHAN</t>
  </si>
  <si>
    <t>，1353141</t>
  </si>
  <si>
    <t>6230229</t>
  </si>
  <si>
    <t>Kildare,Kildare</t>
  </si>
  <si>
    <t>17 Jul 2018</t>
  </si>
  <si>
    <t>，1337300</t>
  </si>
  <si>
    <t>6364277</t>
  </si>
  <si>
    <t>02 Oct 2018</t>
  </si>
  <si>
    <t>Orlando, FL,International Drive/Universal</t>
  </si>
  <si>
    <t>22 Aug 2018</t>
  </si>
  <si>
    <t>，1358050</t>
  </si>
  <si>
    <t>6417469</t>
  </si>
  <si>
    <t>03 Oct 2018</t>
  </si>
  <si>
    <t>San Francisco, CA,Nob Hill Area</t>
  </si>
  <si>
    <t>Song</t>
  </si>
  <si>
    <t>04 Sep 2018</t>
  </si>
  <si>
    <t>，1364615</t>
  </si>
  <si>
    <t>BALANCE OUTSTANDING</t>
  </si>
  <si>
    <t>US$</t>
  </si>
  <si>
    <r>
      <t>确定应付：</t>
    </r>
    <r>
      <rPr>
        <b/>
        <sz val="14"/>
        <rFont val="Arial"/>
        <charset val="134"/>
      </rPr>
      <t xml:space="preserve">9769   </t>
    </r>
    <r>
      <rPr>
        <b/>
        <sz val="14"/>
        <rFont val="宋体"/>
        <charset val="134"/>
      </rPr>
      <t>付款编号：</t>
    </r>
    <r>
      <rPr>
        <b/>
        <sz val="14"/>
        <rFont val="Arial"/>
        <charset val="134"/>
      </rPr>
      <t>P181009102007322</t>
    </r>
  </si>
  <si>
    <t>Payment can be made by using the below details, based on the appropriate trading currency.</t>
  </si>
  <si>
    <t>We also accept payments by Visa, Mastercard &amp; Diners Club (all subject to a 2% charge) and American Express (subject to 2.5% charge).</t>
  </si>
  <si>
    <t>Please note, if you are a travel agent using a credit card to pay for individual bookings (online at totalstay.com or via our contact centres), these additional charges do not apply. If you have any questions regarding your payment terms, please contact us.</t>
  </si>
  <si>
    <t>WebBeds Ltd bank accounts</t>
  </si>
  <si>
    <t>BANK</t>
  </si>
  <si>
    <t>COUNTRY</t>
  </si>
  <si>
    <t>CURRENCY</t>
  </si>
  <si>
    <t>ACCOUNT NUMBER</t>
  </si>
  <si>
    <t>SWIFT</t>
  </si>
  <si>
    <t>IBAN</t>
  </si>
  <si>
    <t>DANSKE BANK</t>
  </si>
  <si>
    <t>Denmark</t>
  </si>
  <si>
    <t>DKK</t>
  </si>
  <si>
    <t>3928018628</t>
  </si>
  <si>
    <t>DABADKKK</t>
  </si>
  <si>
    <t>DK7830003928018628</t>
  </si>
  <si>
    <t>DNB BANK ASA</t>
  </si>
  <si>
    <t>Norway</t>
  </si>
  <si>
    <t>NOK</t>
  </si>
  <si>
    <t>82001000949</t>
  </si>
  <si>
    <t>DNBANOKK</t>
  </si>
  <si>
    <t>NO41 82001000949</t>
  </si>
  <si>
    <t>HK and Shanghai Banking Corp Ltd</t>
  </si>
  <si>
    <t>Hong Kong</t>
  </si>
  <si>
    <t>HKD</t>
  </si>
  <si>
    <t>741-044697-001</t>
  </si>
  <si>
    <t>HSBCHKHH</t>
  </si>
  <si>
    <t/>
  </si>
  <si>
    <t>HSBC Bank</t>
  </si>
  <si>
    <t>Singapore</t>
  </si>
  <si>
    <t>SGD</t>
  </si>
  <si>
    <t>052-468600-002</t>
  </si>
  <si>
    <t>HSBCSGSG</t>
  </si>
  <si>
    <t>HSBC Bank Canada</t>
  </si>
  <si>
    <t>Canada</t>
  </si>
  <si>
    <t>CAD</t>
  </si>
  <si>
    <t>002854392001</t>
  </si>
  <si>
    <t>HKBCCATT</t>
  </si>
  <si>
    <t>Institution 016, Transit 10002</t>
  </si>
  <si>
    <t>HSBC Bank Middle East</t>
  </si>
  <si>
    <t>UAE</t>
  </si>
  <si>
    <t>AED</t>
  </si>
  <si>
    <t>036-423929-004</t>
  </si>
  <si>
    <t>BBMEAEAD</t>
  </si>
  <si>
    <t>AE980200000036423929004</t>
  </si>
  <si>
    <t>HSBC Bank PLC (AUD)</t>
  </si>
  <si>
    <t>UK</t>
  </si>
  <si>
    <t>AUD</t>
  </si>
  <si>
    <t>83130943</t>
  </si>
  <si>
    <t>HBUKGB4B</t>
  </si>
  <si>
    <t>GB71HBUK40127683130943</t>
  </si>
  <si>
    <t>HSBC Bank PLC (CHF)</t>
  </si>
  <si>
    <t>CHF</t>
  </si>
  <si>
    <t>83130935</t>
  </si>
  <si>
    <t>GB93HBUK40127683130935</t>
  </si>
  <si>
    <t>HSBC Bank PLC (DKK)</t>
  </si>
  <si>
    <t>83130951</t>
  </si>
  <si>
    <t>GB49HBUK40127683130951</t>
  </si>
  <si>
    <t>HSBC Bank PLC (EUR)</t>
  </si>
  <si>
    <t>EUR</t>
  </si>
  <si>
    <t>83131000</t>
  </si>
  <si>
    <t>GB84HBUK40127683131000</t>
  </si>
  <si>
    <t>HSBC Bank PLC (GBP)</t>
  </si>
  <si>
    <t>GBP</t>
  </si>
  <si>
    <t>41100351</t>
  </si>
  <si>
    <t>GB06HBUK40116041100351</t>
  </si>
  <si>
    <t>HSBC Bank PLC (JPY)</t>
  </si>
  <si>
    <t>JPY</t>
  </si>
  <si>
    <t>83130986</t>
  </si>
  <si>
    <t>GB74HBUK40127683130986</t>
  </si>
  <si>
    <t>HSBC Bank PLC (NOK)</t>
  </si>
  <si>
    <t>83130994</t>
  </si>
  <si>
    <t>GB52HBUK40127683130994</t>
  </si>
  <si>
    <t>HSBC Bank PLC (SEK)</t>
  </si>
  <si>
    <t>SEK</t>
  </si>
  <si>
    <t>83130978</t>
  </si>
  <si>
    <t>GB96HBUK40127683130978</t>
  </si>
  <si>
    <t>HSBC Bank PLC (USD)</t>
  </si>
  <si>
    <t>83131019</t>
  </si>
  <si>
    <t>GB56HBUK40127683131019</t>
  </si>
  <si>
    <t>HSBC Bank PLC Johannesburg Branch</t>
  </si>
  <si>
    <t>South Africa</t>
  </si>
  <si>
    <t>ZAR</t>
  </si>
  <si>
    <t>121-020200-003</t>
  </si>
  <si>
    <t>HSBCZAJJ</t>
  </si>
  <si>
    <t>HSBC Bank USA, N.A.</t>
  </si>
  <si>
    <t>USA</t>
  </si>
  <si>
    <t>000278696</t>
  </si>
  <si>
    <t>MRMDUS33</t>
  </si>
  <si>
    <t>SKANDINAVISKA ENSKILDA BANKEN AB</t>
  </si>
  <si>
    <t>Sweden</t>
  </si>
  <si>
    <t>58151023376</t>
  </si>
  <si>
    <t>ESSESESS</t>
  </si>
  <si>
    <t>SE8350000000058151023376</t>
  </si>
  <si>
    <t>Totalstay and JacTravel are trading names of WebBeds FZ LLC, a Dubai registered company, Licence No 91277</t>
  </si>
  <si>
    <t>Registered Address 1714-1715 Al Shatha Towers, Dubai United Arab Emirates</t>
  </si>
</sst>
</file>

<file path=xl/styles.xml><?xml version="1.0" encoding="utf-8"?>
<styleSheet xmlns="http://schemas.openxmlformats.org/spreadsheetml/2006/main">
  <numFmts count="6">
    <numFmt numFmtId="44" formatCode="_ &quot;￥&quot;* #,##0.00_ ;_ &quot;￥&quot;* \-#,##0.00_ ;_ &quot;￥&quot;* &quot;-&quot;??_ ;_ @_ "/>
    <numFmt numFmtId="176" formatCode="dd\-mmm\-yy"/>
    <numFmt numFmtId="42" formatCode="_ &quot;￥&quot;* #,##0_ ;_ &quot;￥&quot;* \-#,##0_ ;_ &quot;￥&quot;* &quot;-&quot;_ ;_ @_ "/>
    <numFmt numFmtId="41" formatCode="_ * #,##0_ ;_ * \-#,##0_ ;_ * &quot;-&quot;_ ;_ @_ "/>
    <numFmt numFmtId="43" formatCode="_ * #,##0.00_ ;_ * \-#,##0.00_ ;_ * &quot;-&quot;??_ ;_ @_ "/>
    <numFmt numFmtId="177" formatCode="#,###,##0.00"/>
  </numFmts>
  <fonts count="33">
    <font>
      <sz val="11"/>
      <name val="Calibri"/>
      <charset val="134"/>
    </font>
    <font>
      <sz val="11"/>
      <name val="Arial"/>
      <charset val="134"/>
    </font>
    <font>
      <sz val="10"/>
      <name val="Arial"/>
      <charset val="134"/>
    </font>
    <font>
      <b/>
      <sz val="11"/>
      <name val="Arial"/>
      <charset val="134"/>
    </font>
    <font>
      <b/>
      <sz val="11"/>
      <color rgb="FF969696"/>
      <name val="Arial"/>
      <charset val="134"/>
    </font>
    <font>
      <b/>
      <sz val="15"/>
      <name val="Arial"/>
      <charset val="134"/>
    </font>
    <font>
      <sz val="11"/>
      <color rgb="FFFFFFFF"/>
      <name val="Arial"/>
      <charset val="134"/>
    </font>
    <font>
      <b/>
      <sz val="20"/>
      <name val="Arial"/>
      <charset val="134"/>
    </font>
    <font>
      <b/>
      <sz val="16"/>
      <name val="Arial"/>
      <charset val="134"/>
    </font>
    <font>
      <b/>
      <sz val="16"/>
      <name val="Calibri"/>
      <charset val="134"/>
    </font>
    <font>
      <sz val="11"/>
      <name val="宋体"/>
      <charset val="134"/>
    </font>
    <font>
      <b/>
      <sz val="14"/>
      <name val="宋体"/>
      <charset val="134"/>
    </font>
    <font>
      <sz val="11"/>
      <color theme="1"/>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4"/>
      <name val="Arial"/>
      <charset val="134"/>
    </font>
  </fonts>
  <fills count="36">
    <fill>
      <patternFill patternType="none"/>
    </fill>
    <fill>
      <patternFill patternType="gray125"/>
    </fill>
    <fill>
      <patternFill patternType="solid">
        <fgColor rgb="FFE6E6E6"/>
        <bgColor indexed="64"/>
      </patternFill>
    </fill>
    <fill>
      <patternFill patternType="solid">
        <fgColor indexed="65"/>
        <bgColor indexed="64"/>
      </patternFill>
    </fill>
    <fill>
      <patternFill patternType="solid">
        <fgColor rgb="FFFFFF00"/>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right/>
      <top style="dotted">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3" fillId="0" borderId="0" applyFont="0" applyFill="0" applyBorder="0" applyAlignment="0" applyProtection="0">
      <alignment vertical="center"/>
    </xf>
    <xf numFmtId="0" fontId="12" fillId="5" borderId="0" applyNumberFormat="0" applyBorder="0" applyAlignment="0" applyProtection="0">
      <alignment vertical="center"/>
    </xf>
    <xf numFmtId="0" fontId="20" fillId="9"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2" fillId="6" borderId="0" applyNumberFormat="0" applyBorder="0" applyAlignment="0" applyProtection="0">
      <alignment vertical="center"/>
    </xf>
    <xf numFmtId="0" fontId="19" fillId="8" borderId="0" applyNumberFormat="0" applyBorder="0" applyAlignment="0" applyProtection="0">
      <alignment vertical="center"/>
    </xf>
    <xf numFmtId="43" fontId="13" fillId="0" borderId="0" applyFont="0" applyFill="0" applyBorder="0" applyAlignment="0" applyProtection="0">
      <alignment vertical="center"/>
    </xf>
    <xf numFmtId="0" fontId="14" fillId="12" borderId="0" applyNumberFormat="0" applyBorder="0" applyAlignment="0" applyProtection="0">
      <alignment vertical="center"/>
    </xf>
    <xf numFmtId="0" fontId="21" fillId="0" borderId="0" applyNumberFormat="0" applyFill="0" applyBorder="0" applyAlignment="0" applyProtection="0">
      <alignment vertical="center"/>
    </xf>
    <xf numFmtId="9" fontId="13" fillId="0" borderId="0" applyFont="0" applyFill="0" applyBorder="0" applyAlignment="0" applyProtection="0">
      <alignment vertical="center"/>
    </xf>
    <xf numFmtId="0" fontId="23" fillId="0" borderId="0" applyNumberFormat="0" applyFill="0" applyBorder="0" applyAlignment="0" applyProtection="0">
      <alignment vertical="center"/>
    </xf>
    <xf numFmtId="0" fontId="13" fillId="13" borderId="4" applyNumberFormat="0" applyFont="0" applyAlignment="0" applyProtection="0">
      <alignment vertical="center"/>
    </xf>
    <xf numFmtId="0" fontId="14" fillId="14"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2" applyNumberFormat="0" applyFill="0" applyAlignment="0" applyProtection="0">
      <alignment vertical="center"/>
    </xf>
    <xf numFmtId="0" fontId="17" fillId="0" borderId="2" applyNumberFormat="0" applyFill="0" applyAlignment="0" applyProtection="0">
      <alignment vertical="center"/>
    </xf>
    <xf numFmtId="0" fontId="14" fillId="15" borderId="0" applyNumberFormat="0" applyBorder="0" applyAlignment="0" applyProtection="0">
      <alignment vertical="center"/>
    </xf>
    <xf numFmtId="0" fontId="18" fillId="0" borderId="5" applyNumberFormat="0" applyFill="0" applyAlignment="0" applyProtection="0">
      <alignment vertical="center"/>
    </xf>
    <xf numFmtId="0" fontId="14" fillId="17" borderId="0" applyNumberFormat="0" applyBorder="0" applyAlignment="0" applyProtection="0">
      <alignment vertical="center"/>
    </xf>
    <xf numFmtId="0" fontId="26" fillId="18" borderId="6" applyNumberFormat="0" applyAlignment="0" applyProtection="0">
      <alignment vertical="center"/>
    </xf>
    <xf numFmtId="0" fontId="27" fillId="18" borderId="3" applyNumberFormat="0" applyAlignment="0" applyProtection="0">
      <alignment vertical="center"/>
    </xf>
    <xf numFmtId="0" fontId="28" fillId="19" borderId="7" applyNumberFormat="0" applyAlignment="0" applyProtection="0">
      <alignment vertical="center"/>
    </xf>
    <xf numFmtId="0" fontId="12" fillId="21" borderId="0" applyNumberFormat="0" applyBorder="0" applyAlignment="0" applyProtection="0">
      <alignment vertical="center"/>
    </xf>
    <xf numFmtId="0" fontId="14" fillId="22"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25" fillId="16" borderId="0" applyNumberFormat="0" applyBorder="0" applyAlignment="0" applyProtection="0">
      <alignment vertical="center"/>
    </xf>
    <xf numFmtId="0" fontId="31" fillId="23" borderId="0" applyNumberFormat="0" applyBorder="0" applyAlignment="0" applyProtection="0">
      <alignment vertical="center"/>
    </xf>
    <xf numFmtId="0" fontId="12" fillId="24" borderId="0" applyNumberFormat="0" applyBorder="0" applyAlignment="0" applyProtection="0">
      <alignment vertical="center"/>
    </xf>
    <xf numFmtId="0" fontId="14"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4" fillId="7" borderId="0" applyNumberFormat="0" applyBorder="0" applyAlignment="0" applyProtection="0">
      <alignment vertical="center"/>
    </xf>
    <xf numFmtId="0" fontId="14" fillId="31"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Alignment="0" applyProtection="0">
      <alignment vertical="center"/>
    </xf>
    <xf numFmtId="0" fontId="14" fillId="34" borderId="0" applyNumberFormat="0" applyBorder="0" applyAlignment="0" applyProtection="0">
      <alignment vertical="center"/>
    </xf>
    <xf numFmtId="0" fontId="12" fillId="35"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2" fillId="32" borderId="0" applyNumberFormat="0" applyBorder="0" applyAlignment="0" applyProtection="0">
      <alignment vertical="center"/>
    </xf>
    <xf numFmtId="0" fontId="14" fillId="10" borderId="0" applyNumberFormat="0" applyBorder="0" applyAlignment="0" applyProtection="0">
      <alignment vertical="center"/>
    </xf>
  </cellStyleXfs>
  <cellXfs count="26">
    <xf numFmtId="0" fontId="0" fillId="0" borderId="0" xfId="0" applyProtection="1"/>
    <xf numFmtId="0" fontId="1" fillId="0" borderId="0" xfId="0" applyFont="1" applyProtection="1"/>
    <xf numFmtId="0" fontId="2" fillId="0" borderId="0" xfId="0" applyFont="1" applyProtection="1"/>
    <xf numFmtId="0" fontId="1" fillId="0" borderId="0" xfId="0" applyFont="1" applyAlignment="1" applyProtection="1">
      <alignment horizontal="left"/>
    </xf>
    <xf numFmtId="0" fontId="3"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right"/>
    </xf>
    <xf numFmtId="177" fontId="1" fillId="0" borderId="0" xfId="0" applyNumberFormat="1" applyFont="1" applyProtection="1"/>
    <xf numFmtId="177" fontId="2" fillId="0" borderId="0" xfId="0" applyNumberFormat="1" applyFont="1" applyProtection="1"/>
    <xf numFmtId="0" fontId="4" fillId="2" borderId="0" xfId="0" applyFont="1" applyFill="1" applyProtection="1"/>
    <xf numFmtId="0" fontId="1" fillId="0" borderId="0" xfId="0" applyNumberFormat="1" applyFont="1" applyProtection="1"/>
    <xf numFmtId="176" fontId="1" fillId="0" borderId="0" xfId="0" applyNumberFormat="1" applyFont="1" applyProtection="1"/>
    <xf numFmtId="0" fontId="3" fillId="0" borderId="1" xfId="0" applyFont="1" applyBorder="1" applyProtection="1"/>
    <xf numFmtId="0" fontId="5" fillId="0" borderId="0" xfId="0" applyFont="1" applyProtection="1"/>
    <xf numFmtId="0" fontId="6" fillId="3" borderId="0" xfId="0" applyFont="1" applyFill="1" applyProtection="1"/>
    <xf numFmtId="0" fontId="7" fillId="0" borderId="0" xfId="0" applyFont="1" applyAlignment="1" applyProtection="1">
      <alignment horizontal="right" vertical="center"/>
    </xf>
    <xf numFmtId="0" fontId="7" fillId="0" borderId="0" xfId="0" applyFont="1" applyAlignment="1" applyProtection="1">
      <alignment vertical="center"/>
    </xf>
    <xf numFmtId="176" fontId="1" fillId="0" borderId="0" xfId="0" applyNumberFormat="1" applyFont="1" applyAlignment="1" applyProtection="1">
      <alignment horizontal="right"/>
    </xf>
    <xf numFmtId="49" fontId="3" fillId="0" borderId="0" xfId="0" applyNumberFormat="1" applyFont="1" applyAlignment="1" applyProtection="1">
      <alignment horizontal="right"/>
    </xf>
    <xf numFmtId="177" fontId="3" fillId="0" borderId="1" xfId="0" applyNumberFormat="1" applyFont="1" applyBorder="1" applyProtection="1"/>
    <xf numFmtId="0" fontId="8" fillId="0" borderId="0" xfId="0" applyFont="1" applyBorder="1" applyAlignment="1" applyProtection="1">
      <alignment horizontal="right"/>
    </xf>
    <xf numFmtId="177" fontId="9" fillId="0" borderId="0" xfId="0" applyNumberFormat="1" applyFont="1" applyAlignment="1" applyProtection="1">
      <alignment horizontal="left"/>
    </xf>
    <xf numFmtId="0" fontId="1" fillId="4" borderId="0" xfId="0" applyFont="1" applyFill="1" applyProtection="1"/>
    <xf numFmtId="0" fontId="10" fillId="0" borderId="0" xfId="0" applyFont="1" applyProtection="1"/>
    <xf numFmtId="0" fontId="11" fillId="4" borderId="0" xfId="0" applyFont="1" applyFill="1" applyProtection="1"/>
    <xf numFmtId="0" fontId="1" fillId="0" borderId="0" xfId="0" applyFont="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1</xdr:row>
      <xdr:rowOff>0</xdr:rowOff>
    </xdr:from>
    <xdr:to>
      <xdr:col>3</xdr:col>
      <xdr:colOff>514350</xdr:colOff>
      <xdr:row>4</xdr:row>
      <xdr:rowOff>142875</xdr:rowOff>
    </xdr:to>
    <xdr:pic>
      <xdr:nvPicPr>
        <xdr:cNvPr id="2" name="Picture 1"/>
        <xdr:cNvPicPr/>
      </xdr:nvPicPr>
      <xdr:blipFill>
        <a:blip r:embed="rId1"/>
        <a:stretch>
          <a:fillRect/>
        </a:stretch>
      </xdr:blipFill>
      <xdr:spPr>
        <a:xfrm>
          <a:off x="0" y="190500"/>
          <a:ext cx="3314700"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MEN\Desktop\&#20379;&#24212;&#21830;-&#31995;&#32479;&#25968;&#25454;\JAC10.09&#31995;&#3247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应付款管理"/>
    </sheetNames>
    <sheetDataSet>
      <sheetData sheetId="0">
        <row r="1">
          <cell r="A1" t="str">
            <v>单号</v>
          </cell>
          <cell r="B1" t="str">
            <v>酒店名</v>
          </cell>
          <cell r="C1" t="str">
            <v>采购单号</v>
          </cell>
          <cell r="D1" t="str">
            <v>酒店确认号</v>
          </cell>
          <cell r="E1" t="str">
            <v>出账银行</v>
          </cell>
          <cell r="F1" t="str">
            <v>出账金额</v>
          </cell>
          <cell r="G1" t="str">
            <v>出账币种</v>
          </cell>
          <cell r="H1" t="str">
            <v>出账汇率</v>
          </cell>
          <cell r="I1" t="str">
            <v>原币金额</v>
          </cell>
        </row>
        <row r="2">
          <cell r="A2">
            <v>1361354</v>
          </cell>
          <cell r="B2" t="str">
            <v>迈克斯酒店</v>
          </cell>
          <cell r="C2" t="str">
            <v>6389883</v>
          </cell>
          <cell r="D2" t="str">
            <v>6389883</v>
          </cell>
          <cell r="E2" t="str">
            <v/>
          </cell>
          <cell r="F2" t="str">
            <v>1359.57</v>
          </cell>
          <cell r="G2" t="str">
            <v>RMB</v>
          </cell>
          <cell r="H2" t="str">
            <v>1</v>
          </cell>
          <cell r="I2">
            <v>199</v>
          </cell>
        </row>
        <row r="3">
          <cell r="A3">
            <v>1357043</v>
          </cell>
          <cell r="B3" t="str">
            <v>布鲁克莫灵顿班纳斯特里温泉酒店</v>
          </cell>
          <cell r="C3" t="str">
            <v>6353849</v>
          </cell>
          <cell r="D3" t="str">
            <v>59607</v>
          </cell>
          <cell r="E3" t="str">
            <v/>
          </cell>
          <cell r="F3" t="str">
            <v>1607.17</v>
          </cell>
          <cell r="G3" t="str">
            <v>RMB</v>
          </cell>
          <cell r="H3" t="str">
            <v>1</v>
          </cell>
          <cell r="I3">
            <v>235</v>
          </cell>
        </row>
        <row r="4">
          <cell r="A4">
            <v>1361939</v>
          </cell>
          <cell r="B4" t="str">
            <v>希尔顿加帝夫酒店</v>
          </cell>
          <cell r="C4" t="str">
            <v>6396387</v>
          </cell>
          <cell r="D4" t="str">
            <v/>
          </cell>
          <cell r="E4" t="str">
            <v/>
          </cell>
          <cell r="F4" t="str">
            <v>1021.23</v>
          </cell>
          <cell r="G4" t="str">
            <v>RMB</v>
          </cell>
          <cell r="H4" t="str">
            <v>1</v>
          </cell>
          <cell r="I4">
            <v>150</v>
          </cell>
        </row>
        <row r="5">
          <cell r="A5">
            <v>1367354</v>
          </cell>
          <cell r="B5" t="str">
            <v>伦敦塔希尔顿逸林酒店</v>
          </cell>
          <cell r="C5" t="str">
            <v>6438278</v>
          </cell>
          <cell r="D5" t="str">
            <v/>
          </cell>
          <cell r="E5" t="str">
            <v/>
          </cell>
          <cell r="F5" t="str">
            <v>2349.73</v>
          </cell>
          <cell r="G5" t="str">
            <v>RMB</v>
          </cell>
          <cell r="H5" t="str">
            <v>1</v>
          </cell>
          <cell r="I5">
            <v>344</v>
          </cell>
        </row>
        <row r="6">
          <cell r="A6">
            <v>1359880</v>
          </cell>
          <cell r="B6" t="str">
            <v>圣詹姆士庭院-阿塔酒店-伦敦</v>
          </cell>
          <cell r="C6" t="str">
            <v>6378777</v>
          </cell>
          <cell r="D6" t="str">
            <v>72887668,72887669</v>
          </cell>
          <cell r="E6" t="str">
            <v/>
          </cell>
          <cell r="F6" t="str">
            <v>17357.38</v>
          </cell>
          <cell r="G6" t="str">
            <v>RMB</v>
          </cell>
          <cell r="H6" t="str">
            <v>1</v>
          </cell>
          <cell r="I6">
            <v>2538</v>
          </cell>
        </row>
        <row r="7">
          <cell r="A7">
            <v>1357299</v>
          </cell>
          <cell r="B7" t="str">
            <v>朱里斯旅馆-南安普敦</v>
          </cell>
          <cell r="C7" t="str">
            <v>6356347</v>
          </cell>
          <cell r="D7" t="str">
            <v>359176370</v>
          </cell>
          <cell r="E7" t="str">
            <v/>
          </cell>
          <cell r="F7" t="str">
            <v>765.97</v>
          </cell>
          <cell r="G7" t="str">
            <v>RMB</v>
          </cell>
          <cell r="H7" t="str">
            <v>1</v>
          </cell>
          <cell r="I7">
            <v>112</v>
          </cell>
        </row>
        <row r="8">
          <cell r="A8">
            <v>1337300</v>
          </cell>
          <cell r="B8" t="str">
            <v>K俱乐部酒店</v>
          </cell>
          <cell r="C8" t="str">
            <v>6230229</v>
          </cell>
          <cell r="D8" t="str">
            <v>1192823</v>
          </cell>
          <cell r="E8" t="str">
            <v/>
          </cell>
          <cell r="F8" t="str">
            <v>2953.8</v>
          </cell>
          <cell r="G8" t="str">
            <v>RMB</v>
          </cell>
          <cell r="H8" t="str">
            <v>1</v>
          </cell>
          <cell r="I8">
            <v>436</v>
          </cell>
        </row>
        <row r="9">
          <cell r="A9">
            <v>1342833</v>
          </cell>
          <cell r="B9" t="str">
            <v>马尔代夫香格里拉大酒店</v>
          </cell>
          <cell r="C9" t="str">
            <v>6267637</v>
          </cell>
          <cell r="D9" t="str">
            <v>5777059</v>
          </cell>
          <cell r="E9" t="str">
            <v/>
          </cell>
          <cell r="F9" t="str">
            <v>28032.37</v>
          </cell>
          <cell r="G9" t="str">
            <v>RMB</v>
          </cell>
          <cell r="H9" t="str">
            <v>1</v>
          </cell>
          <cell r="I9">
            <v>4075</v>
          </cell>
        </row>
        <row r="10">
          <cell r="A10">
            <v>1360608</v>
          </cell>
          <cell r="B10" t="str">
            <v>日内瓦勃朗峰阿德吉奥公寓式酒店</v>
          </cell>
          <cell r="C10" t="str">
            <v>6382303</v>
          </cell>
          <cell r="D10" t="str">
            <v/>
          </cell>
          <cell r="E10" t="str">
            <v/>
          </cell>
          <cell r="F10" t="str">
            <v>798.99</v>
          </cell>
          <cell r="G10" t="str">
            <v>RMB</v>
          </cell>
          <cell r="H10" t="str">
            <v>1</v>
          </cell>
          <cell r="I10">
            <v>117</v>
          </cell>
        </row>
        <row r="11">
          <cell r="A11">
            <v>1353141</v>
          </cell>
          <cell r="B11" t="str">
            <v>RADISSON BLU HOTEL,DURHAM</v>
          </cell>
          <cell r="C11" t="str">
            <v>6332114</v>
          </cell>
          <cell r="D11" t="str">
            <v>117780962</v>
          </cell>
          <cell r="E11" t="str">
            <v/>
          </cell>
          <cell r="F11" t="str">
            <v>1169.47</v>
          </cell>
          <cell r="G11" t="str">
            <v>RMB</v>
          </cell>
          <cell r="H11" t="str">
            <v>1</v>
          </cell>
          <cell r="I11">
            <v>171</v>
          </cell>
        </row>
        <row r="12">
          <cell r="A12">
            <v>1361762</v>
          </cell>
          <cell r="B12" t="str">
            <v>肯辛顿酒店</v>
          </cell>
          <cell r="C12" t="str">
            <v>6394022</v>
          </cell>
          <cell r="D12" t="str">
            <v/>
          </cell>
          <cell r="E12" t="str">
            <v/>
          </cell>
          <cell r="F12" t="str">
            <v>4814.25</v>
          </cell>
          <cell r="G12" t="str">
            <v>RMB</v>
          </cell>
          <cell r="H12" t="str">
            <v>1</v>
          </cell>
          <cell r="I12">
            <v>709</v>
          </cell>
        </row>
        <row r="13">
          <cell r="A13">
            <v>1353275</v>
          </cell>
          <cell r="B13" t="str">
            <v>伦敦格林尼治希尔顿逸林酒店</v>
          </cell>
          <cell r="C13" t="str">
            <v>6332867</v>
          </cell>
          <cell r="D13" t="str">
            <v>3481975735</v>
          </cell>
          <cell r="E13" t="str">
            <v/>
          </cell>
          <cell r="F13" t="str">
            <v>2762.96</v>
          </cell>
          <cell r="G13" t="str">
            <v>RMB</v>
          </cell>
          <cell r="H13" t="str">
            <v>1</v>
          </cell>
          <cell r="I13">
            <v>404</v>
          </cell>
        </row>
        <row r="14">
          <cell r="A14">
            <v>1356458</v>
          </cell>
          <cell r="B14" t="str">
            <v>伦敦格林尼治希尔顿逸林酒店</v>
          </cell>
          <cell r="C14" t="str">
            <v>6351301</v>
          </cell>
          <cell r="D14" t="str">
            <v>3472454942</v>
          </cell>
          <cell r="E14" t="str">
            <v/>
          </cell>
          <cell r="F14" t="str">
            <v>1750.78</v>
          </cell>
          <cell r="G14" t="str">
            <v>RMB</v>
          </cell>
          <cell r="H14" t="str">
            <v>1</v>
          </cell>
          <cell r="I14">
            <v>256</v>
          </cell>
        </row>
        <row r="15">
          <cell r="A15">
            <v>1365450</v>
          </cell>
          <cell r="B15" t="str">
            <v>墨西哥城希尔顿改革大道酒店</v>
          </cell>
          <cell r="C15" t="str">
            <v>6425379</v>
          </cell>
          <cell r="D15" t="str">
            <v/>
          </cell>
          <cell r="E15" t="str">
            <v/>
          </cell>
          <cell r="F15" t="str">
            <v>3040.47</v>
          </cell>
          <cell r="G15" t="str">
            <v>RMB</v>
          </cell>
          <cell r="H15" t="str">
            <v>1</v>
          </cell>
          <cell r="I15">
            <v>446</v>
          </cell>
        </row>
        <row r="16">
          <cell r="A16">
            <v>1364615</v>
          </cell>
          <cell r="B16" t="str">
            <v>旧金山金色大道假日酒店</v>
          </cell>
          <cell r="C16" t="str">
            <v>6417469</v>
          </cell>
          <cell r="D16" t="str">
            <v>42003701</v>
          </cell>
          <cell r="E16" t="str">
            <v/>
          </cell>
          <cell r="F16" t="str">
            <v>2281.58</v>
          </cell>
          <cell r="G16" t="str">
            <v>RMB</v>
          </cell>
          <cell r="H16" t="str">
            <v>1</v>
          </cell>
          <cell r="I16">
            <v>335</v>
          </cell>
        </row>
        <row r="17">
          <cell r="A17">
            <v>1358050</v>
          </cell>
          <cell r="B17" t="str">
            <v>环球影城罗森酒店</v>
          </cell>
          <cell r="C17" t="str">
            <v>6364277</v>
          </cell>
          <cell r="D17" t="str">
            <v>RR246010</v>
          </cell>
          <cell r="E17" t="str">
            <v/>
          </cell>
          <cell r="F17" t="str">
            <v>376.15</v>
          </cell>
          <cell r="G17" t="str">
            <v>RMB</v>
          </cell>
          <cell r="H17" t="str">
            <v>1</v>
          </cell>
          <cell r="I17">
            <v>55</v>
          </cell>
        </row>
        <row r="18">
          <cell r="A18">
            <v>1361867</v>
          </cell>
          <cell r="B18" t="str">
            <v>圣彼得堡尊贵S10车站酒店</v>
          </cell>
          <cell r="C18" t="str">
            <v>6395195</v>
          </cell>
          <cell r="D18" t="str">
            <v>221736</v>
          </cell>
          <cell r="E18" t="str">
            <v/>
          </cell>
          <cell r="F18" t="str">
            <v>1262.98</v>
          </cell>
          <cell r="G18" t="str">
            <v>RMB</v>
          </cell>
          <cell r="H18" t="str">
            <v>1</v>
          </cell>
          <cell r="I18">
            <v>186</v>
          </cell>
        </row>
        <row r="19">
          <cell r="A19">
            <v>1365023</v>
          </cell>
          <cell r="B19" t="str">
            <v>松树俱乐部喜来登酒店</v>
          </cell>
          <cell r="C19" t="str">
            <v>6421337</v>
          </cell>
          <cell r="D19" t="str">
            <v>1-86846</v>
          </cell>
          <cell r="E19" t="str">
            <v/>
          </cell>
          <cell r="F19" t="str">
            <v>11080.72</v>
          </cell>
          <cell r="G19" t="str">
            <v>RMB</v>
          </cell>
          <cell r="H19" t="str">
            <v>1</v>
          </cell>
          <cell r="I19">
            <v>1621.98</v>
          </cell>
        </row>
        <row r="20">
          <cell r="A20">
            <v>1364013</v>
          </cell>
          <cell r="B20" t="str">
            <v>迈阿密凯悦酒店</v>
          </cell>
          <cell r="C20" t="str">
            <v>6411605</v>
          </cell>
          <cell r="D20" t="str">
            <v/>
          </cell>
          <cell r="E20" t="str">
            <v/>
          </cell>
          <cell r="F20" t="str">
            <v>1063.64</v>
          </cell>
          <cell r="G20" t="str">
            <v>RMB</v>
          </cell>
          <cell r="H20" t="str">
            <v>1</v>
          </cell>
          <cell r="I20">
            <v>156</v>
          </cell>
        </row>
        <row r="21">
          <cell r="A21">
            <v>1348271</v>
          </cell>
          <cell r="B21" t="str">
            <v>圣迭戈海洋世界福朋喜来登酒店</v>
          </cell>
          <cell r="C21" t="str">
            <v>6301893</v>
          </cell>
          <cell r="D21" t="str">
            <v>173267</v>
          </cell>
          <cell r="E21" t="str">
            <v/>
          </cell>
          <cell r="F21" t="str">
            <v>1581.79</v>
          </cell>
          <cell r="G21" t="str">
            <v>RMB</v>
          </cell>
          <cell r="H21" t="str">
            <v>1</v>
          </cell>
          <cell r="I21">
            <v>229</v>
          </cell>
        </row>
        <row r="22">
          <cell r="A22">
            <v>1348270</v>
          </cell>
          <cell r="B22" t="str">
            <v>圣迭戈海洋世界福朋喜来登酒店</v>
          </cell>
          <cell r="C22" t="str">
            <v>6301889</v>
          </cell>
          <cell r="D22" t="str">
            <v>173267</v>
          </cell>
          <cell r="E22" t="str">
            <v/>
          </cell>
          <cell r="F22" t="str">
            <v>794.35</v>
          </cell>
          <cell r="G22" t="str">
            <v>RMB</v>
          </cell>
          <cell r="H22" t="str">
            <v>1</v>
          </cell>
          <cell r="I22">
            <v>115</v>
          </cell>
        </row>
        <row r="23">
          <cell r="A23">
            <v>1346501</v>
          </cell>
          <cell r="B23" t="str">
            <v>圣迭戈海洋世界福朋喜来登酒店</v>
          </cell>
          <cell r="C23" t="str">
            <v>6292832</v>
          </cell>
          <cell r="D23" t="str">
            <v>578478441</v>
          </cell>
          <cell r="E23" t="str">
            <v/>
          </cell>
          <cell r="F23" t="str">
            <v>794.35</v>
          </cell>
          <cell r="G23" t="str">
            <v>RMB</v>
          </cell>
          <cell r="H23" t="str">
            <v>1</v>
          </cell>
          <cell r="I23">
            <v>115</v>
          </cell>
        </row>
        <row r="24">
          <cell r="A24">
            <v>1365345</v>
          </cell>
          <cell r="B24" t="str">
            <v>北京酒店</v>
          </cell>
          <cell r="C24" t="str">
            <v>6424819</v>
          </cell>
          <cell r="D24" t="str">
            <v/>
          </cell>
          <cell r="E24" t="str">
            <v/>
          </cell>
          <cell r="F24" t="str">
            <v>1929.27</v>
          </cell>
          <cell r="G24" t="str">
            <v>RMB</v>
          </cell>
          <cell r="H24" t="str">
            <v>1</v>
          </cell>
          <cell r="I24">
            <v>283</v>
          </cell>
        </row>
        <row r="25">
          <cell r="A25">
            <v>1365357</v>
          </cell>
          <cell r="B25" t="str">
            <v>北京酒店</v>
          </cell>
          <cell r="C25" t="str">
            <v>6424876</v>
          </cell>
          <cell r="D25" t="str">
            <v/>
          </cell>
          <cell r="E25" t="str">
            <v/>
          </cell>
          <cell r="F25" t="str">
            <v>2917.76</v>
          </cell>
          <cell r="G25" t="str">
            <v>RMB</v>
          </cell>
          <cell r="H25" t="str">
            <v>1</v>
          </cell>
          <cell r="I25">
            <v>428</v>
          </cell>
        </row>
        <row r="26">
          <cell r="A26">
            <v>1348312</v>
          </cell>
          <cell r="B26" t="str">
            <v>第戎共和国广场阿德吉奥公寓式酒店</v>
          </cell>
          <cell r="C26" t="str">
            <v>6302217</v>
          </cell>
          <cell r="D26" t="str">
            <v>1809290505</v>
          </cell>
          <cell r="E26" t="str">
            <v/>
          </cell>
          <cell r="F26" t="str">
            <v>386.81</v>
          </cell>
          <cell r="G26" t="str">
            <v>RMB</v>
          </cell>
          <cell r="H26" t="str">
            <v>1</v>
          </cell>
          <cell r="I26">
            <v>56</v>
          </cell>
        </row>
        <row r="27">
          <cell r="A27">
            <v>1362890</v>
          </cell>
          <cell r="B27" t="str">
            <v>关丹北干皇家安卡萨酒店</v>
          </cell>
          <cell r="C27" t="str">
            <v>6405405</v>
          </cell>
          <cell r="D27" t="str">
            <v>10034536</v>
          </cell>
          <cell r="E27" t="str">
            <v/>
          </cell>
          <cell r="F27" t="str">
            <v>600</v>
          </cell>
          <cell r="G27" t="str">
            <v>RMB</v>
          </cell>
          <cell r="H27" t="str">
            <v>1</v>
          </cell>
          <cell r="I27">
            <v>88</v>
          </cell>
        </row>
        <row r="28">
          <cell r="A28">
            <v>1362891</v>
          </cell>
          <cell r="B28" t="str">
            <v>关丹北干皇家安卡萨酒店</v>
          </cell>
          <cell r="C28" t="str">
            <v>6405407</v>
          </cell>
          <cell r="D28" t="str">
            <v>10034538</v>
          </cell>
          <cell r="E28" t="str">
            <v/>
          </cell>
          <cell r="F28" t="str">
            <v>600</v>
          </cell>
          <cell r="G28" t="str">
            <v>RMB</v>
          </cell>
          <cell r="H28" t="str">
            <v>1</v>
          </cell>
          <cell r="I28">
            <v>88</v>
          </cell>
        </row>
        <row r="29">
          <cell r="A29">
            <v>1362892</v>
          </cell>
          <cell r="B29" t="str">
            <v>关丹北干皇家安卡萨酒店</v>
          </cell>
          <cell r="C29" t="str">
            <v>6405408</v>
          </cell>
          <cell r="D29" t="str">
            <v>10034537</v>
          </cell>
          <cell r="E29" t="str">
            <v/>
          </cell>
          <cell r="F29" t="str">
            <v>600</v>
          </cell>
          <cell r="G29" t="str">
            <v>RMB</v>
          </cell>
          <cell r="H29" t="str">
            <v>1</v>
          </cell>
          <cell r="I29">
            <v>88</v>
          </cell>
        </row>
        <row r="30">
          <cell r="A30">
            <v>1347129</v>
          </cell>
          <cell r="B30" t="str">
            <v>摩洛哥悦榕庄-塔慕达湾</v>
          </cell>
          <cell r="C30" t="str">
            <v>6297350</v>
          </cell>
          <cell r="D30" t="str">
            <v>119749</v>
          </cell>
          <cell r="E30" t="str">
            <v/>
          </cell>
          <cell r="F30" t="str">
            <v>2493.57</v>
          </cell>
          <cell r="G30" t="str">
            <v>RMB</v>
          </cell>
          <cell r="H30" t="str">
            <v>1</v>
          </cell>
          <cell r="I30">
            <v>361</v>
          </cell>
        </row>
        <row r="31">
          <cell r="A31">
            <v>1363198</v>
          </cell>
          <cell r="B31" t="str">
            <v>摩洛哥悦榕庄-塔慕达湾</v>
          </cell>
          <cell r="C31" t="str">
            <v>6406834</v>
          </cell>
          <cell r="D31" t="str">
            <v>124203</v>
          </cell>
          <cell r="E31" t="str">
            <v/>
          </cell>
          <cell r="F31" t="str">
            <v>2168.19</v>
          </cell>
          <cell r="G31" t="str">
            <v>RMB</v>
          </cell>
          <cell r="H31" t="str">
            <v>1</v>
          </cell>
          <cell r="I31">
            <v>318</v>
          </cell>
        </row>
        <row r="32">
          <cell r="A32">
            <v>1350570</v>
          </cell>
          <cell r="B32" t="str">
            <v>奥地利潮流酒店-维也纳阿纳纳斯</v>
          </cell>
          <cell r="C32" t="str">
            <v>6316849</v>
          </cell>
          <cell r="D32" t="str">
            <v/>
          </cell>
          <cell r="E32" t="str">
            <v/>
          </cell>
          <cell r="F32" t="str">
            <v>2673.98</v>
          </cell>
          <cell r="G32" t="str">
            <v>RMB</v>
          </cell>
          <cell r="H32" t="str">
            <v>1</v>
          </cell>
          <cell r="I32">
            <v>390.99</v>
          </cell>
        </row>
        <row r="33">
          <cell r="A33">
            <v>1369738</v>
          </cell>
          <cell r="B33" t="str">
            <v>布拉格全景酒店</v>
          </cell>
          <cell r="C33" t="str">
            <v>6457274</v>
          </cell>
          <cell r="D33" t="str">
            <v>78700335</v>
          </cell>
          <cell r="E33" t="str">
            <v/>
          </cell>
          <cell r="F33" t="str">
            <v>355.27</v>
          </cell>
          <cell r="G33" t="str">
            <v>RMB</v>
          </cell>
          <cell r="H33" t="str">
            <v>1</v>
          </cell>
          <cell r="I33">
            <v>52</v>
          </cell>
        </row>
        <row r="34">
          <cell r="A34">
            <v>1361662</v>
          </cell>
          <cell r="B34" t="str">
            <v>雅典格雷科泰尔雅典娜酒店</v>
          </cell>
          <cell r="C34" t="str">
            <v>6392789</v>
          </cell>
          <cell r="D34" t="str">
            <v>4624016</v>
          </cell>
          <cell r="E34" t="str">
            <v/>
          </cell>
          <cell r="F34" t="str">
            <v>3680.36</v>
          </cell>
          <cell r="G34" t="str">
            <v>RMB</v>
          </cell>
          <cell r="H34" t="str">
            <v>1</v>
          </cell>
          <cell r="I34">
            <v>542.01</v>
          </cell>
        </row>
        <row r="35">
          <cell r="A35">
            <v>1361975</v>
          </cell>
          <cell r="B35" t="str">
            <v>孟买兰花酒店</v>
          </cell>
          <cell r="C35" t="str">
            <v>6396519</v>
          </cell>
          <cell r="D35" t="str">
            <v/>
          </cell>
          <cell r="E35" t="str">
            <v/>
          </cell>
          <cell r="F35" t="str">
            <v>701.24</v>
          </cell>
          <cell r="G35" t="str">
            <v>RMB</v>
          </cell>
          <cell r="H35" t="str">
            <v>1</v>
          </cell>
          <cell r="I35">
            <v>103</v>
          </cell>
        </row>
        <row r="36">
          <cell r="A36">
            <v>1360941</v>
          </cell>
          <cell r="B36" t="str">
            <v>耶特曼酒店</v>
          </cell>
          <cell r="C36" t="str">
            <v>6385614</v>
          </cell>
          <cell r="D36" t="str">
            <v/>
          </cell>
          <cell r="E36" t="str">
            <v/>
          </cell>
          <cell r="F36" t="str">
            <v>2287.72</v>
          </cell>
          <cell r="G36" t="str">
            <v>RMB</v>
          </cell>
          <cell r="H36" t="str">
            <v>1</v>
          </cell>
          <cell r="I36">
            <v>335</v>
          </cell>
        </row>
        <row r="37">
          <cell r="A37">
            <v>1331101</v>
          </cell>
          <cell r="B37" t="str">
            <v>中央酒店</v>
          </cell>
          <cell r="C37" t="str">
            <v>6183820</v>
          </cell>
          <cell r="D37" t="str">
            <v/>
          </cell>
          <cell r="E37" t="str">
            <v/>
          </cell>
          <cell r="F37" t="str">
            <v>1215.43</v>
          </cell>
          <cell r="G37" t="str">
            <v>RMB</v>
          </cell>
          <cell r="H37" t="str">
            <v>1</v>
          </cell>
          <cell r="I37">
            <v>181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V85"/>
  <sheetViews>
    <sheetView tabSelected="1" topLeftCell="C26" workbookViewId="0">
      <selection activeCell="R54" sqref="R54"/>
    </sheetView>
  </sheetViews>
  <sheetFormatPr defaultColWidth="14" defaultRowHeight="15"/>
  <cols>
    <col min="1" max="15" width="14" style="1" customWidth="1"/>
    <col min="16" max="17" width="14" style="1" hidden="1" customWidth="1"/>
    <col min="18" max="256" width="14" style="1" customWidth="1"/>
  </cols>
  <sheetData>
    <row r="2" spans="1:16">
      <c r="A2" s="2"/>
      <c r="B2" s="2"/>
      <c r="C2" s="2"/>
      <c r="D2" s="2"/>
      <c r="E2" s="2"/>
      <c r="F2" s="2"/>
      <c r="G2" s="2"/>
      <c r="H2" s="2"/>
      <c r="I2" s="2"/>
      <c r="J2" s="2"/>
      <c r="K2" s="2"/>
      <c r="L2" s="2"/>
      <c r="M2" s="2"/>
      <c r="N2" s="1" t="s">
        <v>0</v>
      </c>
      <c r="O2" s="2"/>
      <c r="P2" s="2"/>
    </row>
    <row r="3" spans="1:16">
      <c r="A3" s="2"/>
      <c r="B3" s="2"/>
      <c r="C3" s="2"/>
      <c r="D3" s="2"/>
      <c r="E3" s="2"/>
      <c r="F3" s="2"/>
      <c r="G3" s="2"/>
      <c r="H3" s="2"/>
      <c r="I3" s="2"/>
      <c r="J3" s="2"/>
      <c r="K3" s="2"/>
      <c r="L3" s="2"/>
      <c r="M3" s="2"/>
      <c r="N3" s="1" t="s">
        <v>1</v>
      </c>
      <c r="O3" s="2"/>
      <c r="P3" s="2"/>
    </row>
    <row r="4" spans="1:16">
      <c r="A4" s="2"/>
      <c r="B4" s="2"/>
      <c r="C4" s="2"/>
      <c r="D4" s="2"/>
      <c r="E4" s="2"/>
      <c r="F4" s="2"/>
      <c r="G4" s="2"/>
      <c r="H4" s="2"/>
      <c r="I4" s="2"/>
      <c r="J4" s="2"/>
      <c r="K4" s="2"/>
      <c r="L4" s="2"/>
      <c r="M4" s="2"/>
      <c r="N4" s="1" t="s">
        <v>2</v>
      </c>
      <c r="O4" s="2"/>
      <c r="P4" s="2"/>
    </row>
    <row r="5" spans="1:16">
      <c r="A5" s="2"/>
      <c r="B5" s="2"/>
      <c r="C5" s="2"/>
      <c r="D5" s="2"/>
      <c r="E5" s="2"/>
      <c r="F5" s="2"/>
      <c r="G5" s="2"/>
      <c r="H5" s="2"/>
      <c r="I5" s="2"/>
      <c r="J5" s="2"/>
      <c r="K5" s="2"/>
      <c r="L5" s="2"/>
      <c r="M5" s="2"/>
      <c r="N5" s="1" t="s">
        <v>3</v>
      </c>
      <c r="O5" s="2"/>
      <c r="P5" s="2"/>
    </row>
    <row r="6" spans="14:14">
      <c r="N6" s="1" t="s">
        <v>4</v>
      </c>
    </row>
    <row r="7" spans="1:16">
      <c r="A7" s="2"/>
      <c r="B7" s="2"/>
      <c r="C7" s="2"/>
      <c r="D7" s="2"/>
      <c r="E7" s="2"/>
      <c r="F7" s="2"/>
      <c r="G7" s="2"/>
      <c r="H7" s="2"/>
      <c r="I7" s="2"/>
      <c r="J7" s="2"/>
      <c r="K7" s="2"/>
      <c r="L7" s="2"/>
      <c r="N7" s="1" t="s">
        <v>5</v>
      </c>
      <c r="P7" s="2"/>
    </row>
    <row r="9" spans="1:16">
      <c r="A9" s="2" t="s">
        <v>6</v>
      </c>
      <c r="B9" s="2"/>
      <c r="C9" s="2"/>
      <c r="D9" s="2"/>
      <c r="E9" s="2"/>
      <c r="F9" s="2"/>
      <c r="G9" s="2"/>
      <c r="H9" s="2"/>
      <c r="I9" s="2"/>
      <c r="J9" s="2"/>
      <c r="K9" s="2"/>
      <c r="L9" s="2"/>
      <c r="M9" s="2"/>
      <c r="N9" s="4" t="s">
        <v>7</v>
      </c>
      <c r="O9" s="2"/>
      <c r="P9" s="2"/>
    </row>
    <row r="10" spans="1:16">
      <c r="A10" s="2" t="s">
        <v>8</v>
      </c>
      <c r="B10" s="2"/>
      <c r="C10" s="2"/>
      <c r="D10" s="2"/>
      <c r="E10" s="2"/>
      <c r="F10" s="2"/>
      <c r="G10" s="2"/>
      <c r="H10" s="2"/>
      <c r="I10" s="2"/>
      <c r="J10" s="2"/>
      <c r="K10" s="2"/>
      <c r="L10" s="2"/>
      <c r="P10" s="2"/>
    </row>
    <row r="11" ht="26.25" spans="1:16">
      <c r="A11" s="2" t="s">
        <v>9</v>
      </c>
      <c r="B11" s="2"/>
      <c r="C11" s="2"/>
      <c r="D11" s="2"/>
      <c r="E11" s="2"/>
      <c r="F11" s="2"/>
      <c r="G11" s="2"/>
      <c r="H11" s="2"/>
      <c r="I11" s="2"/>
      <c r="J11" s="2"/>
      <c r="K11" s="2"/>
      <c r="L11" s="2"/>
      <c r="M11" s="15" t="s">
        <v>10</v>
      </c>
      <c r="N11" s="15"/>
      <c r="O11" s="16" t="s">
        <v>11</v>
      </c>
      <c r="P11" s="2"/>
    </row>
    <row r="12" spans="1:15">
      <c r="A12" s="1" t="s">
        <v>12</v>
      </c>
      <c r="M12" s="6" t="s">
        <v>13</v>
      </c>
      <c r="N12" s="6"/>
      <c r="O12" s="6"/>
    </row>
    <row r="13" spans="1:15">
      <c r="A13" s="1" t="s">
        <v>14</v>
      </c>
      <c r="N13" s="17" t="s">
        <v>15</v>
      </c>
      <c r="O13" s="17"/>
    </row>
    <row r="14" spans="1:16">
      <c r="A14" s="3" t="s">
        <v>16</v>
      </c>
      <c r="B14" s="2"/>
      <c r="C14" s="2"/>
      <c r="D14" s="2"/>
      <c r="E14" s="2"/>
      <c r="F14" s="2"/>
      <c r="G14" s="2"/>
      <c r="H14" s="2"/>
      <c r="I14" s="2"/>
      <c r="J14" s="2"/>
      <c r="K14" s="2"/>
      <c r="L14" s="2"/>
      <c r="M14" s="2"/>
      <c r="N14" s="2"/>
      <c r="O14" s="2"/>
      <c r="P14" s="2"/>
    </row>
    <row r="15" spans="1:1">
      <c r="A15" s="1" t="s">
        <v>17</v>
      </c>
    </row>
    <row r="17" spans="1:16">
      <c r="A17" s="4" t="s">
        <v>18</v>
      </c>
      <c r="B17" s="4"/>
      <c r="C17" s="4" t="s">
        <v>19</v>
      </c>
      <c r="D17" s="5" t="s">
        <v>20</v>
      </c>
      <c r="E17" s="4"/>
      <c r="F17" s="6" t="s">
        <v>21</v>
      </c>
      <c r="G17" s="6" t="s">
        <v>22</v>
      </c>
      <c r="H17" s="6" t="s">
        <v>23</v>
      </c>
      <c r="I17" s="6" t="s">
        <v>24</v>
      </c>
      <c r="J17" s="6" t="s">
        <v>25</v>
      </c>
      <c r="K17" s="18" t="s">
        <v>26</v>
      </c>
      <c r="L17" s="2"/>
      <c r="M17" s="2"/>
      <c r="N17" s="2"/>
      <c r="O17" s="2"/>
      <c r="P17" s="4"/>
    </row>
    <row r="18" spans="1:16">
      <c r="A18" s="2"/>
      <c r="B18" s="2"/>
      <c r="C18" s="2" t="s">
        <v>27</v>
      </c>
      <c r="D18" s="7">
        <f ca="1">SUM(F18:K18)</f>
        <v>9769</v>
      </c>
      <c r="E18" s="7"/>
      <c r="F18" s="8">
        <f ca="1">SUMIF(P24:P51,"&lt;30",Q24:Q51)</f>
        <v>9769</v>
      </c>
      <c r="G18" s="8">
        <f ca="1">SUMIF(P24:P51,"&lt;60",Q24:Q51)-SUMIF(P24:P51,"&lt;30",Q24:Q51)</f>
        <v>0</v>
      </c>
      <c r="H18" s="8">
        <f ca="1">SUMIF(P24:P51,"&lt;90",Q24:Q51)-SUMIF(P24:P51,"&lt;60",Q24:Q51)</f>
        <v>0</v>
      </c>
      <c r="I18" s="8">
        <f ca="1">SUMIF(P24:P51,"&lt;120",Q24:Q51)-SUMIF(P24:P51,"&lt;90",Q24:Q51)</f>
        <v>0</v>
      </c>
      <c r="J18" s="8">
        <f ca="1">SUMIF(P24:P51,"&lt;150",Q24:Q51)-SUMIF(P24:P51,"&lt;120",Q24:Q51)</f>
        <v>0</v>
      </c>
      <c r="K18" s="8">
        <f ca="1">SUMIF(P24:P51,"&gt;150",Q24:Q51)</f>
        <v>0</v>
      </c>
      <c r="L18" s="2"/>
      <c r="M18" s="2"/>
      <c r="N18" s="2"/>
      <c r="O18" s="2"/>
      <c r="P18" s="2"/>
    </row>
    <row r="21" spans="1:1">
      <c r="A21" s="4" t="s">
        <v>8</v>
      </c>
    </row>
    <row r="23" spans="1:20">
      <c r="A23" s="9" t="s">
        <v>28</v>
      </c>
      <c r="B23" s="9" t="s">
        <v>29</v>
      </c>
      <c r="C23" s="9" t="s">
        <v>30</v>
      </c>
      <c r="D23" s="9" t="s">
        <v>31</v>
      </c>
      <c r="E23" s="9" t="s">
        <v>32</v>
      </c>
      <c r="F23" s="9"/>
      <c r="G23" s="9"/>
      <c r="H23" s="9" t="s">
        <v>33</v>
      </c>
      <c r="I23" s="9"/>
      <c r="J23" s="9" t="s">
        <v>34</v>
      </c>
      <c r="K23" s="9" t="s">
        <v>35</v>
      </c>
      <c r="L23" s="9" t="s">
        <v>36</v>
      </c>
      <c r="M23" s="9" t="s">
        <v>37</v>
      </c>
      <c r="N23" s="9" t="s">
        <v>38</v>
      </c>
      <c r="O23" s="9" t="s">
        <v>39</v>
      </c>
      <c r="P23" s="9" t="s">
        <v>40</v>
      </c>
      <c r="R23" s="23" t="s">
        <v>41</v>
      </c>
      <c r="S23" s="23" t="s">
        <v>42</v>
      </c>
      <c r="T23" s="23" t="s">
        <v>43</v>
      </c>
    </row>
    <row r="24" spans="1:22">
      <c r="A24" s="1" t="s">
        <v>44</v>
      </c>
      <c r="B24" s="10">
        <v>1361867</v>
      </c>
      <c r="C24" s="11" t="s">
        <v>45</v>
      </c>
      <c r="D24" s="11" t="s">
        <v>45</v>
      </c>
      <c r="E24" s="1" t="s">
        <v>46</v>
      </c>
      <c r="H24" s="1" t="s">
        <v>47</v>
      </c>
      <c r="J24" s="11" t="s">
        <v>48</v>
      </c>
      <c r="K24" s="7">
        <v>186</v>
      </c>
      <c r="L24" s="7">
        <v>0</v>
      </c>
      <c r="M24" s="7">
        <f ca="1" t="shared" ref="M24:M50" si="0">K24-L24</f>
        <v>186</v>
      </c>
      <c r="N24" s="7">
        <v>0</v>
      </c>
      <c r="O24" s="7">
        <f ca="1" t="shared" ref="O24:O50" si="1">M24-N24</f>
        <v>186</v>
      </c>
      <c r="P24" s="1">
        <f ca="1" t="shared" ref="P24:P50" si="2">IF(C24&lt;&gt;"",DATEDIF(C24,$N$11,"d"),"")</f>
        <v>-43348</v>
      </c>
      <c r="Q24" s="7">
        <f ca="1" t="shared" ref="Q24:Q50" si="3">O24</f>
        <v>186</v>
      </c>
      <c r="R24" s="1">
        <f>VLOOKUP(B24,[1]应付款管理!$A$1:$I$65536,9,0)</f>
        <v>186</v>
      </c>
      <c r="S24" s="1">
        <f ca="1">O24-R24</f>
        <v>0</v>
      </c>
      <c r="T24" s="1" t="str">
        <f>$T$23&amp;B24</f>
        <v>，1361867</v>
      </c>
      <c r="U24" s="1" t="s">
        <v>49</v>
      </c>
      <c r="V24" s="1" t="str">
        <f ca="1">PHONETIC(U24:U50)</f>
        <v>，1361867，1357043，1357299，1353275，1361662，1361939，1365345，1365357，1347129，1361975，1365023，1359880，1356458，1361354，1348270，1348271，1360608，1362890，1362891，1362892，1350570，1331101，1348312，1353141，1337300，1358050，1364615</v>
      </c>
    </row>
    <row r="25" spans="1:22">
      <c r="A25" s="1" t="s">
        <v>50</v>
      </c>
      <c r="B25" s="10">
        <v>1357043</v>
      </c>
      <c r="C25" s="11" t="s">
        <v>51</v>
      </c>
      <c r="D25" s="11" t="s">
        <v>51</v>
      </c>
      <c r="E25" s="1" t="s">
        <v>52</v>
      </c>
      <c r="H25" s="1" t="s">
        <v>53</v>
      </c>
      <c r="J25" s="11" t="s">
        <v>54</v>
      </c>
      <c r="K25" s="7">
        <v>235</v>
      </c>
      <c r="L25" s="7">
        <v>0</v>
      </c>
      <c r="M25" s="7">
        <f ca="1" t="shared" si="0"/>
        <v>235</v>
      </c>
      <c r="N25" s="7">
        <v>0</v>
      </c>
      <c r="O25" s="7">
        <f ca="1" t="shared" si="1"/>
        <v>235</v>
      </c>
      <c r="P25" s="1">
        <f ca="1" t="shared" si="2"/>
        <v>-43350</v>
      </c>
      <c r="Q25" s="7">
        <f ca="1" t="shared" si="3"/>
        <v>235</v>
      </c>
      <c r="R25" s="1">
        <f>VLOOKUP(B25,[1]应付款管理!$A$1:$I$65536,9,0)</f>
        <v>235</v>
      </c>
      <c r="S25" s="1">
        <f ca="1" t="shared" ref="S25:S50" si="4">O25-R25</f>
        <v>0</v>
      </c>
      <c r="T25" s="1" t="str">
        <f t="shared" ref="T25:T50" si="5">$T$23&amp;B25</f>
        <v>，1357043</v>
      </c>
      <c r="U25" s="1" t="s">
        <v>55</v>
      </c>
      <c r="V25" s="23" t="s">
        <v>56</v>
      </c>
    </row>
    <row r="26" spans="1:21">
      <c r="A26" s="1" t="s">
        <v>57</v>
      </c>
      <c r="B26" s="10">
        <v>1357299</v>
      </c>
      <c r="C26" s="11" t="s">
        <v>51</v>
      </c>
      <c r="D26" s="11" t="s">
        <v>51</v>
      </c>
      <c r="E26" s="1" t="s">
        <v>58</v>
      </c>
      <c r="H26" s="1" t="s">
        <v>59</v>
      </c>
      <c r="J26" s="11" t="s">
        <v>54</v>
      </c>
      <c r="K26" s="7">
        <v>112</v>
      </c>
      <c r="L26" s="7">
        <v>0</v>
      </c>
      <c r="M26" s="7">
        <f ca="1" t="shared" si="0"/>
        <v>112</v>
      </c>
      <c r="N26" s="7">
        <v>0</v>
      </c>
      <c r="O26" s="7">
        <f ca="1" t="shared" si="1"/>
        <v>112</v>
      </c>
      <c r="P26" s="1">
        <f ca="1" t="shared" si="2"/>
        <v>-43350</v>
      </c>
      <c r="Q26" s="7">
        <f ca="1" t="shared" si="3"/>
        <v>112</v>
      </c>
      <c r="R26" s="1">
        <f>VLOOKUP(B26,[1]应付款管理!$A$1:$I$65536,9,0)</f>
        <v>112</v>
      </c>
      <c r="S26" s="1">
        <f ca="1" t="shared" si="4"/>
        <v>0</v>
      </c>
      <c r="T26" s="1" t="str">
        <f t="shared" si="5"/>
        <v>，1357299</v>
      </c>
      <c r="U26" s="1" t="s">
        <v>60</v>
      </c>
    </row>
    <row r="27" spans="1:21">
      <c r="A27" s="1" t="s">
        <v>61</v>
      </c>
      <c r="B27" s="10">
        <v>1353275</v>
      </c>
      <c r="C27" s="11" t="s">
        <v>62</v>
      </c>
      <c r="D27" s="11" t="s">
        <v>62</v>
      </c>
      <c r="E27" s="1" t="s">
        <v>63</v>
      </c>
      <c r="H27" s="1" t="s">
        <v>64</v>
      </c>
      <c r="J27" s="11" t="s">
        <v>65</v>
      </c>
      <c r="K27" s="7">
        <v>404</v>
      </c>
      <c r="L27" s="7">
        <v>0</v>
      </c>
      <c r="M27" s="7">
        <f ca="1" t="shared" si="0"/>
        <v>404</v>
      </c>
      <c r="N27" s="7">
        <v>0</v>
      </c>
      <c r="O27" s="7">
        <f ca="1" t="shared" si="1"/>
        <v>404</v>
      </c>
      <c r="P27" s="1">
        <f ca="1" t="shared" si="2"/>
        <v>-43352</v>
      </c>
      <c r="Q27" s="7">
        <f ca="1" t="shared" si="3"/>
        <v>404</v>
      </c>
      <c r="R27" s="1">
        <f>VLOOKUP(B27,[1]应付款管理!$A$1:$I$65536,9,0)</f>
        <v>404</v>
      </c>
      <c r="S27" s="1">
        <f ca="1" t="shared" si="4"/>
        <v>0</v>
      </c>
      <c r="T27" s="1" t="str">
        <f t="shared" si="5"/>
        <v>，1353275</v>
      </c>
      <c r="U27" s="1" t="s">
        <v>66</v>
      </c>
    </row>
    <row r="28" spans="1:21">
      <c r="A28" s="1" t="s">
        <v>67</v>
      </c>
      <c r="B28" s="10">
        <v>1361662</v>
      </c>
      <c r="C28" s="11" t="s">
        <v>62</v>
      </c>
      <c r="D28" s="11" t="s">
        <v>62</v>
      </c>
      <c r="E28" s="1" t="s">
        <v>68</v>
      </c>
      <c r="H28" s="1" t="s">
        <v>69</v>
      </c>
      <c r="J28" s="11" t="s">
        <v>48</v>
      </c>
      <c r="K28" s="7">
        <v>542</v>
      </c>
      <c r="L28" s="7">
        <v>0</v>
      </c>
      <c r="M28" s="7">
        <f ca="1" t="shared" si="0"/>
        <v>542</v>
      </c>
      <c r="N28" s="7">
        <v>0</v>
      </c>
      <c r="O28" s="7">
        <f ca="1" t="shared" si="1"/>
        <v>542</v>
      </c>
      <c r="P28" s="1">
        <f ca="1" t="shared" si="2"/>
        <v>-43352</v>
      </c>
      <c r="Q28" s="7">
        <f ca="1" t="shared" si="3"/>
        <v>542</v>
      </c>
      <c r="R28" s="1">
        <f>VLOOKUP(B28,[1]应付款管理!$A$1:$I$65536,9,0)</f>
        <v>542.01</v>
      </c>
      <c r="S28" s="1">
        <f ca="1" t="shared" si="4"/>
        <v>-0.00999999999999091</v>
      </c>
      <c r="T28" s="1" t="str">
        <f t="shared" si="5"/>
        <v>，1361662</v>
      </c>
      <c r="U28" s="1" t="s">
        <v>70</v>
      </c>
    </row>
    <row r="29" spans="1:21">
      <c r="A29" s="1" t="s">
        <v>71</v>
      </c>
      <c r="B29" s="10">
        <v>1361939</v>
      </c>
      <c r="C29" s="11" t="s">
        <v>72</v>
      </c>
      <c r="D29" s="11" t="s">
        <v>72</v>
      </c>
      <c r="E29" s="1" t="s">
        <v>73</v>
      </c>
      <c r="H29" s="1" t="s">
        <v>74</v>
      </c>
      <c r="J29" s="11" t="s">
        <v>75</v>
      </c>
      <c r="K29" s="7">
        <v>150</v>
      </c>
      <c r="L29" s="7">
        <v>0</v>
      </c>
      <c r="M29" s="7">
        <f ca="1" t="shared" si="0"/>
        <v>150</v>
      </c>
      <c r="N29" s="7">
        <v>0</v>
      </c>
      <c r="O29" s="7">
        <f ca="1" t="shared" si="1"/>
        <v>150</v>
      </c>
      <c r="P29" s="1">
        <f ca="1" t="shared" si="2"/>
        <v>-43354</v>
      </c>
      <c r="Q29" s="7">
        <f ca="1" t="shared" si="3"/>
        <v>150</v>
      </c>
      <c r="R29" s="1">
        <f>VLOOKUP(B29,[1]应付款管理!$A$1:$I$65536,9,0)</f>
        <v>150</v>
      </c>
      <c r="S29" s="1">
        <f ca="1" t="shared" si="4"/>
        <v>0</v>
      </c>
      <c r="T29" s="1" t="str">
        <f t="shared" si="5"/>
        <v>，1361939</v>
      </c>
      <c r="U29" s="1" t="s">
        <v>76</v>
      </c>
    </row>
    <row r="30" spans="1:21">
      <c r="A30" s="1" t="s">
        <v>77</v>
      </c>
      <c r="B30" s="10">
        <v>1365345</v>
      </c>
      <c r="C30" s="11" t="s">
        <v>78</v>
      </c>
      <c r="D30" s="11" t="s">
        <v>78</v>
      </c>
      <c r="E30" s="1" t="s">
        <v>79</v>
      </c>
      <c r="H30" s="1" t="s">
        <v>80</v>
      </c>
      <c r="J30" s="11" t="s">
        <v>81</v>
      </c>
      <c r="K30" s="7">
        <v>283</v>
      </c>
      <c r="L30" s="7">
        <v>0</v>
      </c>
      <c r="M30" s="7">
        <f ca="1" t="shared" si="0"/>
        <v>283</v>
      </c>
      <c r="N30" s="7">
        <v>0</v>
      </c>
      <c r="O30" s="7">
        <f ca="1" t="shared" si="1"/>
        <v>283</v>
      </c>
      <c r="P30" s="1">
        <f ca="1" t="shared" si="2"/>
        <v>-43355</v>
      </c>
      <c r="Q30" s="7">
        <f ca="1" t="shared" si="3"/>
        <v>283</v>
      </c>
      <c r="R30" s="1">
        <f>VLOOKUP(B30,[1]应付款管理!$A$1:$I$65536,9,0)</f>
        <v>283</v>
      </c>
      <c r="S30" s="1">
        <f ca="1" t="shared" si="4"/>
        <v>0</v>
      </c>
      <c r="T30" s="1" t="str">
        <f t="shared" si="5"/>
        <v>，1365345</v>
      </c>
      <c r="U30" s="1" t="s">
        <v>82</v>
      </c>
    </row>
    <row r="31" spans="1:21">
      <c r="A31" s="1" t="s">
        <v>83</v>
      </c>
      <c r="B31" s="10">
        <v>1365357</v>
      </c>
      <c r="C31" s="11" t="s">
        <v>78</v>
      </c>
      <c r="D31" s="11" t="s">
        <v>78</v>
      </c>
      <c r="E31" s="1" t="s">
        <v>79</v>
      </c>
      <c r="H31" s="1" t="s">
        <v>84</v>
      </c>
      <c r="J31" s="11" t="s">
        <v>81</v>
      </c>
      <c r="K31" s="7">
        <v>428</v>
      </c>
      <c r="L31" s="7">
        <v>0</v>
      </c>
      <c r="M31" s="7">
        <f ca="1" t="shared" si="0"/>
        <v>428</v>
      </c>
      <c r="N31" s="7">
        <v>0</v>
      </c>
      <c r="O31" s="7">
        <f ca="1" t="shared" si="1"/>
        <v>428</v>
      </c>
      <c r="P31" s="1">
        <f ca="1" t="shared" si="2"/>
        <v>-43355</v>
      </c>
      <c r="Q31" s="7">
        <f ca="1" t="shared" si="3"/>
        <v>428</v>
      </c>
      <c r="R31" s="1">
        <f>VLOOKUP(B31,[1]应付款管理!$A$1:$I$65536,9,0)</f>
        <v>428</v>
      </c>
      <c r="S31" s="1">
        <f ca="1" t="shared" si="4"/>
        <v>0</v>
      </c>
      <c r="T31" s="1" t="str">
        <f t="shared" si="5"/>
        <v>，1365357</v>
      </c>
      <c r="U31" s="1" t="s">
        <v>85</v>
      </c>
    </row>
    <row r="32" spans="1:21">
      <c r="A32" s="1" t="s">
        <v>86</v>
      </c>
      <c r="B32" s="10">
        <v>1347129</v>
      </c>
      <c r="C32" s="11" t="s">
        <v>87</v>
      </c>
      <c r="D32" s="11" t="s">
        <v>87</v>
      </c>
      <c r="E32" s="1" t="s">
        <v>88</v>
      </c>
      <c r="H32" s="1" t="s">
        <v>80</v>
      </c>
      <c r="J32" s="11" t="s">
        <v>89</v>
      </c>
      <c r="K32" s="7">
        <v>361</v>
      </c>
      <c r="L32" s="7">
        <v>0</v>
      </c>
      <c r="M32" s="7">
        <f ca="1" t="shared" si="0"/>
        <v>361</v>
      </c>
      <c r="N32" s="7">
        <v>0</v>
      </c>
      <c r="O32" s="7">
        <f ca="1" t="shared" si="1"/>
        <v>361</v>
      </c>
      <c r="P32" s="1">
        <f ca="1" t="shared" si="2"/>
        <v>-43356</v>
      </c>
      <c r="Q32" s="7">
        <f ca="1" t="shared" si="3"/>
        <v>361</v>
      </c>
      <c r="R32" s="1">
        <f>VLOOKUP(B32,[1]应付款管理!$A$1:$I$65536,9,0)</f>
        <v>361</v>
      </c>
      <c r="S32" s="1">
        <f ca="1" t="shared" si="4"/>
        <v>0</v>
      </c>
      <c r="T32" s="1" t="str">
        <f t="shared" si="5"/>
        <v>，1347129</v>
      </c>
      <c r="U32" s="1" t="s">
        <v>90</v>
      </c>
    </row>
    <row r="33" spans="1:21">
      <c r="A33" s="1" t="s">
        <v>91</v>
      </c>
      <c r="B33" s="10">
        <v>1361975</v>
      </c>
      <c r="C33" s="11" t="s">
        <v>87</v>
      </c>
      <c r="D33" s="11" t="s">
        <v>87</v>
      </c>
      <c r="E33" s="1" t="s">
        <v>92</v>
      </c>
      <c r="H33" s="1" t="s">
        <v>93</v>
      </c>
      <c r="J33" s="11" t="s">
        <v>75</v>
      </c>
      <c r="K33" s="7">
        <v>103</v>
      </c>
      <c r="L33" s="7">
        <v>0</v>
      </c>
      <c r="M33" s="7">
        <f ca="1" t="shared" si="0"/>
        <v>103</v>
      </c>
      <c r="N33" s="7">
        <v>0</v>
      </c>
      <c r="O33" s="7">
        <f ca="1" t="shared" si="1"/>
        <v>103</v>
      </c>
      <c r="P33" s="1">
        <f ca="1" t="shared" si="2"/>
        <v>-43356</v>
      </c>
      <c r="Q33" s="7">
        <f ca="1" t="shared" si="3"/>
        <v>103</v>
      </c>
      <c r="R33" s="1">
        <f>VLOOKUP(B33,[1]应付款管理!$A$1:$I$65536,9,0)</f>
        <v>103</v>
      </c>
      <c r="S33" s="1">
        <f ca="1" t="shared" si="4"/>
        <v>0</v>
      </c>
      <c r="T33" s="1" t="str">
        <f t="shared" si="5"/>
        <v>，1361975</v>
      </c>
      <c r="U33" s="1" t="s">
        <v>94</v>
      </c>
    </row>
    <row r="34" spans="1:21">
      <c r="A34" s="1" t="s">
        <v>95</v>
      </c>
      <c r="B34" s="10">
        <v>1365023</v>
      </c>
      <c r="C34" s="11" t="s">
        <v>96</v>
      </c>
      <c r="D34" s="11" t="s">
        <v>96</v>
      </c>
      <c r="E34" s="1" t="s">
        <v>97</v>
      </c>
      <c r="H34" s="1" t="s">
        <v>98</v>
      </c>
      <c r="J34" s="11" t="s">
        <v>45</v>
      </c>
      <c r="K34" s="7">
        <v>1622</v>
      </c>
      <c r="L34" s="7">
        <v>0</v>
      </c>
      <c r="M34" s="7">
        <f ca="1" t="shared" si="0"/>
        <v>1622</v>
      </c>
      <c r="N34" s="7">
        <v>0</v>
      </c>
      <c r="O34" s="7">
        <f ca="1" t="shared" si="1"/>
        <v>1622</v>
      </c>
      <c r="P34" s="1">
        <f ca="1" t="shared" si="2"/>
        <v>-43358</v>
      </c>
      <c r="Q34" s="7">
        <f ca="1" t="shared" si="3"/>
        <v>1622</v>
      </c>
      <c r="R34" s="1">
        <f>VLOOKUP(B34,[1]应付款管理!$A$1:$I$65536,9,0)</f>
        <v>1621.98</v>
      </c>
      <c r="S34" s="1">
        <f ca="1" t="shared" si="4"/>
        <v>0.0199999999999818</v>
      </c>
      <c r="T34" s="1" t="str">
        <f t="shared" si="5"/>
        <v>，1365023</v>
      </c>
      <c r="U34" s="1" t="s">
        <v>99</v>
      </c>
    </row>
    <row r="35" spans="1:21">
      <c r="A35" s="1" t="s">
        <v>100</v>
      </c>
      <c r="B35" s="10">
        <v>1359880</v>
      </c>
      <c r="C35" s="11" t="s">
        <v>101</v>
      </c>
      <c r="D35" s="11" t="s">
        <v>101</v>
      </c>
      <c r="E35" s="1" t="s">
        <v>102</v>
      </c>
      <c r="H35" s="1" t="s">
        <v>103</v>
      </c>
      <c r="J35" s="11" t="s">
        <v>104</v>
      </c>
      <c r="K35" s="7">
        <v>2538</v>
      </c>
      <c r="L35" s="7">
        <v>0</v>
      </c>
      <c r="M35" s="7">
        <f ca="1" t="shared" si="0"/>
        <v>2538</v>
      </c>
      <c r="N35" s="7">
        <v>0</v>
      </c>
      <c r="O35" s="7">
        <f ca="1" t="shared" si="1"/>
        <v>2538</v>
      </c>
      <c r="P35" s="1">
        <f ca="1" t="shared" si="2"/>
        <v>-43359</v>
      </c>
      <c r="Q35" s="7">
        <f ca="1" t="shared" si="3"/>
        <v>2538</v>
      </c>
      <c r="R35" s="1">
        <f>VLOOKUP(B35,[1]应付款管理!$A$1:$I$65536,9,0)</f>
        <v>2538</v>
      </c>
      <c r="S35" s="1">
        <f ca="1" t="shared" si="4"/>
        <v>0</v>
      </c>
      <c r="T35" s="1" t="str">
        <f t="shared" si="5"/>
        <v>，1359880</v>
      </c>
      <c r="U35" s="1" t="s">
        <v>105</v>
      </c>
    </row>
    <row r="36" spans="1:21">
      <c r="A36" s="1" t="s">
        <v>106</v>
      </c>
      <c r="B36" s="10">
        <v>1356458</v>
      </c>
      <c r="C36" s="11" t="s">
        <v>107</v>
      </c>
      <c r="D36" s="11" t="s">
        <v>107</v>
      </c>
      <c r="E36" s="1" t="s">
        <v>63</v>
      </c>
      <c r="H36" s="1" t="s">
        <v>108</v>
      </c>
      <c r="J36" s="11" t="s">
        <v>109</v>
      </c>
      <c r="K36" s="7">
        <v>256</v>
      </c>
      <c r="L36" s="7">
        <v>0</v>
      </c>
      <c r="M36" s="7">
        <f ca="1" t="shared" si="0"/>
        <v>256</v>
      </c>
      <c r="N36" s="7">
        <v>0</v>
      </c>
      <c r="O36" s="7">
        <f ca="1" t="shared" si="1"/>
        <v>256</v>
      </c>
      <c r="P36" s="1">
        <f ca="1" t="shared" si="2"/>
        <v>-43360</v>
      </c>
      <c r="Q36" s="7">
        <f ca="1" t="shared" si="3"/>
        <v>256</v>
      </c>
      <c r="R36" s="1">
        <f>VLOOKUP(B36,[1]应付款管理!$A$1:$I$65536,9,0)</f>
        <v>256</v>
      </c>
      <c r="S36" s="1">
        <f ca="1" t="shared" si="4"/>
        <v>0</v>
      </c>
      <c r="T36" s="1" t="str">
        <f t="shared" si="5"/>
        <v>，1356458</v>
      </c>
      <c r="U36" s="1" t="s">
        <v>110</v>
      </c>
    </row>
    <row r="37" spans="1:21">
      <c r="A37" s="1" t="s">
        <v>111</v>
      </c>
      <c r="B37" s="10">
        <v>1361354</v>
      </c>
      <c r="C37" s="11" t="s">
        <v>107</v>
      </c>
      <c r="D37" s="11" t="s">
        <v>107</v>
      </c>
      <c r="E37" s="1" t="s">
        <v>112</v>
      </c>
      <c r="H37" s="1" t="s">
        <v>113</v>
      </c>
      <c r="J37" s="11" t="s">
        <v>114</v>
      </c>
      <c r="K37" s="7">
        <v>199</v>
      </c>
      <c r="L37" s="7">
        <v>0</v>
      </c>
      <c r="M37" s="7">
        <f ca="1" t="shared" si="0"/>
        <v>199</v>
      </c>
      <c r="N37" s="7">
        <v>0</v>
      </c>
      <c r="O37" s="7">
        <f ca="1" t="shared" si="1"/>
        <v>199</v>
      </c>
      <c r="P37" s="1">
        <f ca="1" t="shared" si="2"/>
        <v>-43360</v>
      </c>
      <c r="Q37" s="7">
        <f ca="1" t="shared" si="3"/>
        <v>199</v>
      </c>
      <c r="R37" s="1">
        <f>VLOOKUP(B37,[1]应付款管理!$A$1:$I$65536,9,0)</f>
        <v>199</v>
      </c>
      <c r="S37" s="1">
        <f ca="1" t="shared" si="4"/>
        <v>0</v>
      </c>
      <c r="T37" s="1" t="str">
        <f t="shared" si="5"/>
        <v>，1361354</v>
      </c>
      <c r="U37" s="1" t="s">
        <v>115</v>
      </c>
    </row>
    <row r="38" spans="1:21">
      <c r="A38" s="1" t="s">
        <v>116</v>
      </c>
      <c r="B38" s="10">
        <v>1348270</v>
      </c>
      <c r="C38" s="11" t="s">
        <v>117</v>
      </c>
      <c r="D38" s="11" t="s">
        <v>117</v>
      </c>
      <c r="E38" s="1" t="s">
        <v>118</v>
      </c>
      <c r="H38" s="1" t="s">
        <v>119</v>
      </c>
      <c r="J38" s="11" t="s">
        <v>120</v>
      </c>
      <c r="K38" s="7">
        <v>115</v>
      </c>
      <c r="L38" s="7">
        <v>0</v>
      </c>
      <c r="M38" s="7">
        <f ca="1" t="shared" si="0"/>
        <v>115</v>
      </c>
      <c r="N38" s="7">
        <v>0</v>
      </c>
      <c r="O38" s="7">
        <f ca="1" t="shared" si="1"/>
        <v>115</v>
      </c>
      <c r="P38" s="1">
        <f ca="1" t="shared" si="2"/>
        <v>-43361</v>
      </c>
      <c r="Q38" s="7">
        <f ca="1" t="shared" si="3"/>
        <v>115</v>
      </c>
      <c r="R38" s="1">
        <f>VLOOKUP(B38,[1]应付款管理!$A$1:$I$65536,9,0)</f>
        <v>115</v>
      </c>
      <c r="S38" s="1">
        <f ca="1" t="shared" si="4"/>
        <v>0</v>
      </c>
      <c r="T38" s="1" t="str">
        <f t="shared" si="5"/>
        <v>，1348270</v>
      </c>
      <c r="U38" s="1" t="s">
        <v>121</v>
      </c>
    </row>
    <row r="39" spans="1:21">
      <c r="A39" s="1" t="s">
        <v>122</v>
      </c>
      <c r="B39" s="10">
        <v>1348271</v>
      </c>
      <c r="C39" s="11" t="s">
        <v>123</v>
      </c>
      <c r="D39" s="11" t="s">
        <v>123</v>
      </c>
      <c r="E39" s="1" t="s">
        <v>118</v>
      </c>
      <c r="H39" s="1" t="s">
        <v>119</v>
      </c>
      <c r="J39" s="11" t="s">
        <v>120</v>
      </c>
      <c r="K39" s="7">
        <v>229</v>
      </c>
      <c r="L39" s="7">
        <v>0</v>
      </c>
      <c r="M39" s="7">
        <f ca="1" t="shared" si="0"/>
        <v>229</v>
      </c>
      <c r="N39" s="7">
        <v>0</v>
      </c>
      <c r="O39" s="7">
        <f ca="1" t="shared" si="1"/>
        <v>229</v>
      </c>
      <c r="P39" s="1">
        <f ca="1" t="shared" si="2"/>
        <v>-43362</v>
      </c>
      <c r="Q39" s="7">
        <f ca="1" t="shared" si="3"/>
        <v>229</v>
      </c>
      <c r="R39" s="1">
        <f>VLOOKUP(B39,[1]应付款管理!$A$1:$I$65536,9,0)</f>
        <v>229</v>
      </c>
      <c r="S39" s="1">
        <f ca="1" t="shared" si="4"/>
        <v>0</v>
      </c>
      <c r="T39" s="1" t="str">
        <f t="shared" si="5"/>
        <v>，1348271</v>
      </c>
      <c r="U39" s="1" t="s">
        <v>124</v>
      </c>
    </row>
    <row r="40" spans="1:21">
      <c r="A40" s="1" t="s">
        <v>125</v>
      </c>
      <c r="B40" s="10">
        <v>1360608</v>
      </c>
      <c r="C40" s="11" t="s">
        <v>126</v>
      </c>
      <c r="D40" s="11" t="s">
        <v>126</v>
      </c>
      <c r="E40" s="1" t="s">
        <v>127</v>
      </c>
      <c r="H40" s="1" t="s">
        <v>128</v>
      </c>
      <c r="J40" s="11" t="s">
        <v>129</v>
      </c>
      <c r="K40" s="7">
        <v>117</v>
      </c>
      <c r="L40" s="7">
        <v>0</v>
      </c>
      <c r="M40" s="7">
        <f ca="1" t="shared" si="0"/>
        <v>117</v>
      </c>
      <c r="N40" s="7">
        <v>0</v>
      </c>
      <c r="O40" s="7">
        <f ca="1" t="shared" si="1"/>
        <v>117</v>
      </c>
      <c r="P40" s="1">
        <f ca="1" t="shared" si="2"/>
        <v>-43366</v>
      </c>
      <c r="Q40" s="7">
        <f ca="1" t="shared" si="3"/>
        <v>117</v>
      </c>
      <c r="R40" s="1">
        <f>VLOOKUP(B40,[1]应付款管理!$A$1:$I$65536,9,0)</f>
        <v>117</v>
      </c>
      <c r="S40" s="1">
        <f ca="1" t="shared" si="4"/>
        <v>0</v>
      </c>
      <c r="T40" s="1" t="str">
        <f t="shared" si="5"/>
        <v>，1360608</v>
      </c>
      <c r="U40" s="1" t="s">
        <v>130</v>
      </c>
    </row>
    <row r="41" spans="1:21">
      <c r="A41" s="1" t="s">
        <v>131</v>
      </c>
      <c r="B41" s="10">
        <v>1362890</v>
      </c>
      <c r="C41" s="11" t="s">
        <v>132</v>
      </c>
      <c r="D41" s="11" t="s">
        <v>132</v>
      </c>
      <c r="E41" s="1" t="s">
        <v>133</v>
      </c>
      <c r="H41" s="1" t="s">
        <v>134</v>
      </c>
      <c r="J41" s="11" t="s">
        <v>135</v>
      </c>
      <c r="K41" s="7">
        <v>88</v>
      </c>
      <c r="L41" s="7">
        <v>0</v>
      </c>
      <c r="M41" s="7">
        <f ca="1" t="shared" si="0"/>
        <v>88</v>
      </c>
      <c r="N41" s="7">
        <v>0</v>
      </c>
      <c r="O41" s="7">
        <f ca="1" t="shared" si="1"/>
        <v>88</v>
      </c>
      <c r="P41" s="1">
        <f ca="1" t="shared" si="2"/>
        <v>-43367</v>
      </c>
      <c r="Q41" s="7">
        <f ca="1" t="shared" si="3"/>
        <v>88</v>
      </c>
      <c r="R41" s="1">
        <f>VLOOKUP(B41,[1]应付款管理!$A$1:$I$65536,9,0)</f>
        <v>88</v>
      </c>
      <c r="S41" s="1">
        <f ca="1" t="shared" si="4"/>
        <v>0</v>
      </c>
      <c r="T41" s="1" t="str">
        <f t="shared" si="5"/>
        <v>，1362890</v>
      </c>
      <c r="U41" s="1" t="s">
        <v>136</v>
      </c>
    </row>
    <row r="42" spans="1:21">
      <c r="A42" s="1" t="s">
        <v>137</v>
      </c>
      <c r="B42" s="10">
        <v>1362891</v>
      </c>
      <c r="C42" s="11" t="s">
        <v>132</v>
      </c>
      <c r="D42" s="11" t="s">
        <v>132</v>
      </c>
      <c r="E42" s="1" t="s">
        <v>133</v>
      </c>
      <c r="H42" s="1" t="s">
        <v>134</v>
      </c>
      <c r="J42" s="11" t="s">
        <v>135</v>
      </c>
      <c r="K42" s="7">
        <v>88</v>
      </c>
      <c r="L42" s="7">
        <v>0</v>
      </c>
      <c r="M42" s="7">
        <f ca="1" t="shared" si="0"/>
        <v>88</v>
      </c>
      <c r="N42" s="7">
        <v>0</v>
      </c>
      <c r="O42" s="7">
        <f ca="1" t="shared" si="1"/>
        <v>88</v>
      </c>
      <c r="P42" s="1">
        <f ca="1" t="shared" si="2"/>
        <v>-43367</v>
      </c>
      <c r="Q42" s="7">
        <f ca="1" t="shared" si="3"/>
        <v>88</v>
      </c>
      <c r="R42" s="1">
        <f>VLOOKUP(B42,[1]应付款管理!$A$1:$I$65536,9,0)</f>
        <v>88</v>
      </c>
      <c r="S42" s="1">
        <f ca="1" t="shared" si="4"/>
        <v>0</v>
      </c>
      <c r="T42" s="1" t="str">
        <f t="shared" si="5"/>
        <v>，1362891</v>
      </c>
      <c r="U42" s="1" t="s">
        <v>138</v>
      </c>
    </row>
    <row r="43" spans="1:21">
      <c r="A43" s="1" t="s">
        <v>139</v>
      </c>
      <c r="B43" s="10">
        <v>1362892</v>
      </c>
      <c r="C43" s="11" t="s">
        <v>132</v>
      </c>
      <c r="D43" s="11" t="s">
        <v>132</v>
      </c>
      <c r="E43" s="1" t="s">
        <v>133</v>
      </c>
      <c r="H43" s="1" t="s">
        <v>140</v>
      </c>
      <c r="J43" s="11" t="s">
        <v>135</v>
      </c>
      <c r="K43" s="7">
        <v>88</v>
      </c>
      <c r="L43" s="7">
        <v>0</v>
      </c>
      <c r="M43" s="7">
        <f ca="1" t="shared" si="0"/>
        <v>88</v>
      </c>
      <c r="N43" s="7">
        <v>0</v>
      </c>
      <c r="O43" s="7">
        <f ca="1" t="shared" si="1"/>
        <v>88</v>
      </c>
      <c r="P43" s="1">
        <f ca="1" t="shared" si="2"/>
        <v>-43367</v>
      </c>
      <c r="Q43" s="7">
        <f ca="1" t="shared" si="3"/>
        <v>88</v>
      </c>
      <c r="R43" s="1">
        <f>VLOOKUP(B43,[1]应付款管理!$A$1:$I$65536,9,0)</f>
        <v>88</v>
      </c>
      <c r="S43" s="1">
        <f ca="1" t="shared" si="4"/>
        <v>0</v>
      </c>
      <c r="T43" s="1" t="str">
        <f t="shared" si="5"/>
        <v>，1362892</v>
      </c>
      <c r="U43" s="1" t="s">
        <v>141</v>
      </c>
    </row>
    <row r="44" spans="1:21">
      <c r="A44" s="1" t="s">
        <v>142</v>
      </c>
      <c r="B44" s="10">
        <v>1350570</v>
      </c>
      <c r="C44" s="11" t="s">
        <v>143</v>
      </c>
      <c r="D44" s="11" t="s">
        <v>143</v>
      </c>
      <c r="E44" s="1" t="s">
        <v>144</v>
      </c>
      <c r="H44" s="1" t="s">
        <v>145</v>
      </c>
      <c r="J44" s="11" t="s">
        <v>146</v>
      </c>
      <c r="K44" s="7">
        <v>391</v>
      </c>
      <c r="L44" s="7">
        <v>0</v>
      </c>
      <c r="M44" s="7">
        <f ca="1" t="shared" si="0"/>
        <v>391</v>
      </c>
      <c r="N44" s="7">
        <v>0</v>
      </c>
      <c r="O44" s="7">
        <f ca="1" t="shared" si="1"/>
        <v>391</v>
      </c>
      <c r="P44" s="1">
        <f ca="1" t="shared" si="2"/>
        <v>-43368</v>
      </c>
      <c r="Q44" s="7">
        <f ca="1" t="shared" si="3"/>
        <v>391</v>
      </c>
      <c r="R44" s="1">
        <f>VLOOKUP(B44,[1]应付款管理!$A$1:$I$65536,9,0)</f>
        <v>390.99</v>
      </c>
      <c r="S44" s="1">
        <f ca="1" t="shared" si="4"/>
        <v>0.00999999999999091</v>
      </c>
      <c r="T44" s="1" t="str">
        <f t="shared" si="5"/>
        <v>，1350570</v>
      </c>
      <c r="U44" s="1" t="s">
        <v>147</v>
      </c>
    </row>
    <row r="45" spans="1:21">
      <c r="A45" s="1" t="s">
        <v>148</v>
      </c>
      <c r="B45" s="10">
        <v>1331101</v>
      </c>
      <c r="C45" s="11" t="s">
        <v>149</v>
      </c>
      <c r="D45" s="11" t="s">
        <v>149</v>
      </c>
      <c r="E45" s="1" t="s">
        <v>150</v>
      </c>
      <c r="H45" s="1" t="s">
        <v>151</v>
      </c>
      <c r="J45" s="11" t="s">
        <v>152</v>
      </c>
      <c r="K45" s="7">
        <v>181</v>
      </c>
      <c r="L45" s="7">
        <v>0</v>
      </c>
      <c r="M45" s="7">
        <f ca="1" t="shared" si="0"/>
        <v>181</v>
      </c>
      <c r="N45" s="7">
        <v>0</v>
      </c>
      <c r="O45" s="7">
        <f ca="1" t="shared" si="1"/>
        <v>181</v>
      </c>
      <c r="P45" s="1">
        <f ca="1" t="shared" si="2"/>
        <v>-43369</v>
      </c>
      <c r="Q45" s="7">
        <f ca="1" t="shared" si="3"/>
        <v>181</v>
      </c>
      <c r="R45" s="1">
        <f>VLOOKUP(B45,[1]应付款管理!$A$1:$I$65536,9,0)</f>
        <v>181</v>
      </c>
      <c r="S45" s="1">
        <f ca="1" t="shared" si="4"/>
        <v>0</v>
      </c>
      <c r="T45" s="1" t="str">
        <f t="shared" si="5"/>
        <v>，1331101</v>
      </c>
      <c r="U45" s="1" t="s">
        <v>153</v>
      </c>
    </row>
    <row r="46" spans="1:21">
      <c r="A46" s="1" t="s">
        <v>154</v>
      </c>
      <c r="B46" s="10">
        <v>1348312</v>
      </c>
      <c r="C46" s="11" t="s">
        <v>155</v>
      </c>
      <c r="D46" s="11" t="s">
        <v>155</v>
      </c>
      <c r="E46" s="1" t="s">
        <v>156</v>
      </c>
      <c r="H46" s="1" t="s">
        <v>157</v>
      </c>
      <c r="J46" s="11" t="s">
        <v>120</v>
      </c>
      <c r="K46" s="7">
        <v>56</v>
      </c>
      <c r="L46" s="7">
        <v>0</v>
      </c>
      <c r="M46" s="7">
        <f ca="1" t="shared" si="0"/>
        <v>56</v>
      </c>
      <c r="N46" s="7">
        <v>0</v>
      </c>
      <c r="O46" s="7">
        <f ca="1" t="shared" si="1"/>
        <v>56</v>
      </c>
      <c r="P46" s="1">
        <f ca="1" t="shared" si="2"/>
        <v>-43372</v>
      </c>
      <c r="Q46" s="7">
        <f ca="1" t="shared" si="3"/>
        <v>56</v>
      </c>
      <c r="R46" s="1">
        <f>VLOOKUP(B46,[1]应付款管理!$A$1:$I$65536,9,0)</f>
        <v>56</v>
      </c>
      <c r="S46" s="1">
        <f ca="1" t="shared" si="4"/>
        <v>0</v>
      </c>
      <c r="T46" s="1" t="str">
        <f t="shared" si="5"/>
        <v>，1348312</v>
      </c>
      <c r="U46" s="1" t="s">
        <v>158</v>
      </c>
    </row>
    <row r="47" spans="1:21">
      <c r="A47" s="1" t="s">
        <v>159</v>
      </c>
      <c r="B47" s="10">
        <v>1353141</v>
      </c>
      <c r="C47" s="11" t="s">
        <v>155</v>
      </c>
      <c r="D47" s="11" t="s">
        <v>155</v>
      </c>
      <c r="E47" s="1" t="s">
        <v>160</v>
      </c>
      <c r="H47" s="1" t="s">
        <v>161</v>
      </c>
      <c r="J47" s="11" t="s">
        <v>65</v>
      </c>
      <c r="K47" s="7">
        <v>171</v>
      </c>
      <c r="L47" s="7">
        <v>0</v>
      </c>
      <c r="M47" s="7">
        <f ca="1" t="shared" si="0"/>
        <v>171</v>
      </c>
      <c r="N47" s="7">
        <v>0</v>
      </c>
      <c r="O47" s="7">
        <f ca="1" t="shared" si="1"/>
        <v>171</v>
      </c>
      <c r="P47" s="1">
        <f ca="1" t="shared" si="2"/>
        <v>-43372</v>
      </c>
      <c r="Q47" s="7">
        <f ca="1" t="shared" si="3"/>
        <v>171</v>
      </c>
      <c r="R47" s="1">
        <f>VLOOKUP(B47,[1]应付款管理!$A$1:$I$65536,9,0)</f>
        <v>171</v>
      </c>
      <c r="S47" s="1">
        <f ca="1" t="shared" si="4"/>
        <v>0</v>
      </c>
      <c r="T47" s="1" t="str">
        <f t="shared" si="5"/>
        <v>，1353141</v>
      </c>
      <c r="U47" s="1" t="s">
        <v>162</v>
      </c>
    </row>
    <row r="48" spans="1:21">
      <c r="A48" s="1" t="s">
        <v>163</v>
      </c>
      <c r="B48" s="10">
        <v>1337300</v>
      </c>
      <c r="C48" s="11" t="s">
        <v>15</v>
      </c>
      <c r="D48" s="11" t="s">
        <v>15</v>
      </c>
      <c r="E48" s="1" t="s">
        <v>164</v>
      </c>
      <c r="H48" s="1" t="s">
        <v>98</v>
      </c>
      <c r="J48" s="11" t="s">
        <v>165</v>
      </c>
      <c r="K48" s="7">
        <v>436</v>
      </c>
      <c r="L48" s="7">
        <v>0</v>
      </c>
      <c r="M48" s="7">
        <f ca="1" t="shared" si="0"/>
        <v>436</v>
      </c>
      <c r="N48" s="7">
        <v>0</v>
      </c>
      <c r="O48" s="7">
        <f ca="1" t="shared" si="1"/>
        <v>436</v>
      </c>
      <c r="P48" s="1">
        <f ca="1" t="shared" si="2"/>
        <v>-43374</v>
      </c>
      <c r="Q48" s="7">
        <f ca="1" t="shared" si="3"/>
        <v>436</v>
      </c>
      <c r="R48" s="1">
        <f>VLOOKUP(B48,[1]应付款管理!$A$1:$I$65536,9,0)</f>
        <v>436</v>
      </c>
      <c r="S48" s="1">
        <f ca="1" t="shared" si="4"/>
        <v>0</v>
      </c>
      <c r="T48" s="1" t="str">
        <f t="shared" si="5"/>
        <v>，1337300</v>
      </c>
      <c r="U48" s="1" t="s">
        <v>166</v>
      </c>
    </row>
    <row r="49" spans="1:21">
      <c r="A49" s="1" t="s">
        <v>167</v>
      </c>
      <c r="B49" s="10">
        <v>1358050</v>
      </c>
      <c r="C49" s="11" t="s">
        <v>168</v>
      </c>
      <c r="D49" s="11" t="s">
        <v>168</v>
      </c>
      <c r="E49" s="1" t="s">
        <v>169</v>
      </c>
      <c r="H49" s="1" t="s">
        <v>113</v>
      </c>
      <c r="J49" s="11" t="s">
        <v>170</v>
      </c>
      <c r="K49" s="7">
        <v>55</v>
      </c>
      <c r="L49" s="7">
        <v>0</v>
      </c>
      <c r="M49" s="7">
        <f ca="1" t="shared" si="0"/>
        <v>55</v>
      </c>
      <c r="N49" s="7">
        <v>0</v>
      </c>
      <c r="O49" s="7">
        <f ca="1" t="shared" si="1"/>
        <v>55</v>
      </c>
      <c r="P49" s="1">
        <f ca="1" t="shared" si="2"/>
        <v>-43375</v>
      </c>
      <c r="Q49" s="7">
        <f ca="1" t="shared" si="3"/>
        <v>55</v>
      </c>
      <c r="R49" s="1">
        <f>VLOOKUP(B49,[1]应付款管理!$A$1:$I$65536,9,0)</f>
        <v>55</v>
      </c>
      <c r="S49" s="1">
        <f ca="1" t="shared" si="4"/>
        <v>0</v>
      </c>
      <c r="T49" s="1" t="str">
        <f t="shared" si="5"/>
        <v>，1358050</v>
      </c>
      <c r="U49" s="1" t="s">
        <v>171</v>
      </c>
    </row>
    <row r="50" spans="1:21">
      <c r="A50" s="1" t="s">
        <v>172</v>
      </c>
      <c r="B50" s="10">
        <v>1364615</v>
      </c>
      <c r="C50" s="11" t="s">
        <v>173</v>
      </c>
      <c r="D50" s="11" t="s">
        <v>173</v>
      </c>
      <c r="E50" s="1" t="s">
        <v>174</v>
      </c>
      <c r="H50" s="1" t="s">
        <v>175</v>
      </c>
      <c r="J50" s="11" t="s">
        <v>176</v>
      </c>
      <c r="K50" s="7">
        <v>335</v>
      </c>
      <c r="L50" s="7">
        <v>0</v>
      </c>
      <c r="M50" s="7">
        <f ca="1" t="shared" si="0"/>
        <v>335</v>
      </c>
      <c r="N50" s="7">
        <v>0</v>
      </c>
      <c r="O50" s="7">
        <f ca="1" t="shared" si="1"/>
        <v>335</v>
      </c>
      <c r="P50" s="1">
        <f ca="1" t="shared" si="2"/>
        <v>-43376</v>
      </c>
      <c r="Q50" s="7">
        <f ca="1" t="shared" si="3"/>
        <v>335</v>
      </c>
      <c r="R50" s="1">
        <f>VLOOKUP(B50,[1]应付款管理!$A$1:$I$65536,9,0)</f>
        <v>335</v>
      </c>
      <c r="S50" s="1">
        <f ca="1" t="shared" si="4"/>
        <v>0</v>
      </c>
      <c r="T50" s="1" t="str">
        <f t="shared" si="5"/>
        <v>，1364615</v>
      </c>
      <c r="U50" s="1" t="s">
        <v>177</v>
      </c>
    </row>
    <row r="51" spans="1:18">
      <c r="A51" s="12"/>
      <c r="B51" s="12"/>
      <c r="C51" s="12"/>
      <c r="D51" s="12"/>
      <c r="E51" s="12"/>
      <c r="F51" s="12"/>
      <c r="G51" s="12"/>
      <c r="H51" s="12"/>
      <c r="I51" s="12"/>
      <c r="J51" s="12" t="s">
        <v>20</v>
      </c>
      <c r="K51" s="19">
        <f ca="1">SUM(K24:K50)</f>
        <v>9769</v>
      </c>
      <c r="L51" s="19">
        <f ca="1">SUM(L24:L50)</f>
        <v>0</v>
      </c>
      <c r="M51" s="19">
        <f ca="1">SUM(M24:M50)</f>
        <v>9769</v>
      </c>
      <c r="N51" s="19">
        <f ca="1">SUM(N24:N50)</f>
        <v>0</v>
      </c>
      <c r="O51" s="19">
        <f ca="1">SUM(O24:O50)</f>
        <v>9769</v>
      </c>
      <c r="R51" s="1">
        <f>SUM(R24:R50)</f>
        <v>9768.98</v>
      </c>
    </row>
    <row r="54" ht="21" spans="7:15">
      <c r="G54" s="13" t="s">
        <v>178</v>
      </c>
      <c r="H54" s="13"/>
      <c r="I54" s="13"/>
      <c r="M54" s="20" t="s">
        <v>179</v>
      </c>
      <c r="N54" s="21">
        <f ca="1">SUM(O51,)</f>
        <v>9769</v>
      </c>
      <c r="O54" s="21"/>
    </row>
    <row r="55" ht="18.75" spans="15:22">
      <c r="O55" s="22"/>
      <c r="P55" s="22"/>
      <c r="Q55" s="22"/>
      <c r="R55" s="24" t="s">
        <v>180</v>
      </c>
      <c r="S55" s="22"/>
      <c r="T55" s="22"/>
      <c r="U55" s="22"/>
      <c r="V55" s="22"/>
    </row>
    <row r="56" spans="1:1">
      <c r="A56" s="1" t="s">
        <v>181</v>
      </c>
    </row>
    <row r="57" spans="1:1">
      <c r="A57" s="1" t="s">
        <v>182</v>
      </c>
    </row>
    <row r="58" spans="1:1">
      <c r="A58" s="1" t="s">
        <v>183</v>
      </c>
    </row>
    <row r="60" spans="1:1">
      <c r="A60" s="4" t="s">
        <v>184</v>
      </c>
    </row>
    <row r="62" spans="1:12">
      <c r="A62" s="14" t="s">
        <v>185</v>
      </c>
      <c r="B62" s="14"/>
      <c r="C62" s="14"/>
      <c r="D62" s="14" t="s">
        <v>186</v>
      </c>
      <c r="E62" s="14" t="s">
        <v>187</v>
      </c>
      <c r="F62" s="14" t="s">
        <v>188</v>
      </c>
      <c r="G62" s="14"/>
      <c r="H62" s="14" t="s">
        <v>189</v>
      </c>
      <c r="I62" s="14"/>
      <c r="J62" s="14" t="s">
        <v>190</v>
      </c>
      <c r="K62" s="14"/>
      <c r="L62" s="14"/>
    </row>
    <row r="63" spans="1:10">
      <c r="A63" s="1" t="s">
        <v>191</v>
      </c>
      <c r="D63" s="1" t="s">
        <v>192</v>
      </c>
      <c r="E63" s="1" t="s">
        <v>193</v>
      </c>
      <c r="F63" s="1" t="s">
        <v>194</v>
      </c>
      <c r="H63" s="1" t="s">
        <v>195</v>
      </c>
      <c r="J63" s="1" t="s">
        <v>196</v>
      </c>
    </row>
    <row r="64" spans="1:10">
      <c r="A64" s="1" t="s">
        <v>197</v>
      </c>
      <c r="D64" s="1" t="s">
        <v>198</v>
      </c>
      <c r="E64" s="1" t="s">
        <v>199</v>
      </c>
      <c r="F64" s="1" t="s">
        <v>200</v>
      </c>
      <c r="H64" s="1" t="s">
        <v>201</v>
      </c>
      <c r="J64" s="1" t="s">
        <v>202</v>
      </c>
    </row>
    <row r="65" spans="1:10">
      <c r="A65" s="1" t="s">
        <v>203</v>
      </c>
      <c r="D65" s="1" t="s">
        <v>204</v>
      </c>
      <c r="E65" s="1" t="s">
        <v>205</v>
      </c>
      <c r="F65" s="1" t="s">
        <v>206</v>
      </c>
      <c r="H65" s="1" t="s">
        <v>207</v>
      </c>
      <c r="J65" s="1" t="s">
        <v>208</v>
      </c>
    </row>
    <row r="66" spans="1:10">
      <c r="A66" s="1" t="s">
        <v>209</v>
      </c>
      <c r="D66" s="1" t="s">
        <v>210</v>
      </c>
      <c r="E66" s="1" t="s">
        <v>211</v>
      </c>
      <c r="F66" s="1" t="s">
        <v>212</v>
      </c>
      <c r="H66" s="1" t="s">
        <v>213</v>
      </c>
      <c r="J66" s="1" t="s">
        <v>208</v>
      </c>
    </row>
    <row r="67" spans="1:10">
      <c r="A67" s="1" t="s">
        <v>214</v>
      </c>
      <c r="D67" s="1" t="s">
        <v>215</v>
      </c>
      <c r="E67" s="1" t="s">
        <v>216</v>
      </c>
      <c r="F67" s="1" t="s">
        <v>217</v>
      </c>
      <c r="H67" s="1" t="s">
        <v>218</v>
      </c>
      <c r="J67" s="1" t="s">
        <v>219</v>
      </c>
    </row>
    <row r="68" spans="1:10">
      <c r="A68" s="1" t="s">
        <v>220</v>
      </c>
      <c r="D68" s="1" t="s">
        <v>221</v>
      </c>
      <c r="E68" s="1" t="s">
        <v>222</v>
      </c>
      <c r="F68" s="1" t="s">
        <v>223</v>
      </c>
      <c r="H68" s="1" t="s">
        <v>224</v>
      </c>
      <c r="J68" s="1" t="s">
        <v>225</v>
      </c>
    </row>
    <row r="69" spans="1:10">
      <c r="A69" s="1" t="s">
        <v>226</v>
      </c>
      <c r="D69" s="1" t="s">
        <v>227</v>
      </c>
      <c r="E69" s="1" t="s">
        <v>228</v>
      </c>
      <c r="F69" s="1" t="s">
        <v>229</v>
      </c>
      <c r="H69" s="1" t="s">
        <v>230</v>
      </c>
      <c r="J69" s="1" t="s">
        <v>231</v>
      </c>
    </row>
    <row r="70" spans="1:10">
      <c r="A70" s="1" t="s">
        <v>232</v>
      </c>
      <c r="D70" s="1" t="s">
        <v>227</v>
      </c>
      <c r="E70" s="1" t="s">
        <v>233</v>
      </c>
      <c r="F70" s="1" t="s">
        <v>234</v>
      </c>
      <c r="H70" s="1" t="s">
        <v>230</v>
      </c>
      <c r="J70" s="1" t="s">
        <v>235</v>
      </c>
    </row>
    <row r="71" spans="1:10">
      <c r="A71" s="1" t="s">
        <v>236</v>
      </c>
      <c r="D71" s="1" t="s">
        <v>227</v>
      </c>
      <c r="E71" s="1" t="s">
        <v>193</v>
      </c>
      <c r="F71" s="1" t="s">
        <v>237</v>
      </c>
      <c r="H71" s="1" t="s">
        <v>230</v>
      </c>
      <c r="J71" s="1" t="s">
        <v>238</v>
      </c>
    </row>
    <row r="72" spans="1:10">
      <c r="A72" s="1" t="s">
        <v>239</v>
      </c>
      <c r="D72" s="1" t="s">
        <v>227</v>
      </c>
      <c r="E72" s="1" t="s">
        <v>240</v>
      </c>
      <c r="F72" s="1" t="s">
        <v>241</v>
      </c>
      <c r="H72" s="1" t="s">
        <v>230</v>
      </c>
      <c r="J72" s="1" t="s">
        <v>242</v>
      </c>
    </row>
    <row r="73" spans="1:10">
      <c r="A73" s="1" t="s">
        <v>243</v>
      </c>
      <c r="D73" s="1" t="s">
        <v>227</v>
      </c>
      <c r="E73" s="1" t="s">
        <v>244</v>
      </c>
      <c r="F73" s="1" t="s">
        <v>245</v>
      </c>
      <c r="H73" s="1" t="s">
        <v>230</v>
      </c>
      <c r="J73" s="1" t="s">
        <v>246</v>
      </c>
    </row>
    <row r="74" spans="1:10">
      <c r="A74" s="1" t="s">
        <v>247</v>
      </c>
      <c r="D74" s="1" t="s">
        <v>227</v>
      </c>
      <c r="E74" s="1" t="s">
        <v>248</v>
      </c>
      <c r="F74" s="1" t="s">
        <v>249</v>
      </c>
      <c r="H74" s="1" t="s">
        <v>230</v>
      </c>
      <c r="J74" s="1" t="s">
        <v>250</v>
      </c>
    </row>
    <row r="75" spans="1:10">
      <c r="A75" s="1" t="s">
        <v>251</v>
      </c>
      <c r="D75" s="1" t="s">
        <v>227</v>
      </c>
      <c r="E75" s="1" t="s">
        <v>199</v>
      </c>
      <c r="F75" s="1" t="s">
        <v>252</v>
      </c>
      <c r="H75" s="1" t="s">
        <v>230</v>
      </c>
      <c r="J75" s="1" t="s">
        <v>253</v>
      </c>
    </row>
    <row r="76" spans="1:10">
      <c r="A76" s="1" t="s">
        <v>254</v>
      </c>
      <c r="D76" s="1" t="s">
        <v>227</v>
      </c>
      <c r="E76" s="1" t="s">
        <v>255</v>
      </c>
      <c r="F76" s="1" t="s">
        <v>256</v>
      </c>
      <c r="H76" s="1" t="s">
        <v>230</v>
      </c>
      <c r="J76" s="1" t="s">
        <v>257</v>
      </c>
    </row>
    <row r="77" spans="1:10">
      <c r="A77" s="1" t="s">
        <v>258</v>
      </c>
      <c r="D77" s="1" t="s">
        <v>227</v>
      </c>
      <c r="E77" s="1" t="s">
        <v>27</v>
      </c>
      <c r="F77" s="1" t="s">
        <v>259</v>
      </c>
      <c r="H77" s="1" t="s">
        <v>230</v>
      </c>
      <c r="J77" s="1" t="s">
        <v>260</v>
      </c>
    </row>
    <row r="78" spans="1:10">
      <c r="A78" s="1" t="s">
        <v>261</v>
      </c>
      <c r="D78" s="1" t="s">
        <v>262</v>
      </c>
      <c r="E78" s="1" t="s">
        <v>263</v>
      </c>
      <c r="F78" s="1" t="s">
        <v>264</v>
      </c>
      <c r="H78" s="1" t="s">
        <v>265</v>
      </c>
      <c r="J78" s="1" t="s">
        <v>208</v>
      </c>
    </row>
    <row r="79" spans="1:10">
      <c r="A79" s="1" t="s">
        <v>266</v>
      </c>
      <c r="D79" s="1" t="s">
        <v>267</v>
      </c>
      <c r="E79" s="1" t="s">
        <v>27</v>
      </c>
      <c r="F79" s="1" t="s">
        <v>268</v>
      </c>
      <c r="H79" s="1" t="s">
        <v>269</v>
      </c>
      <c r="J79" s="1" t="s">
        <v>208</v>
      </c>
    </row>
    <row r="80" spans="1:10">
      <c r="A80" s="1" t="s">
        <v>270</v>
      </c>
      <c r="D80" s="1" t="s">
        <v>271</v>
      </c>
      <c r="E80" s="1" t="s">
        <v>255</v>
      </c>
      <c r="F80" s="1" t="s">
        <v>272</v>
      </c>
      <c r="H80" s="1" t="s">
        <v>273</v>
      </c>
      <c r="J80" s="1" t="s">
        <v>274</v>
      </c>
    </row>
    <row r="84" spans="4:12">
      <c r="D84" s="25" t="s">
        <v>275</v>
      </c>
      <c r="E84" s="25"/>
      <c r="F84" s="25"/>
      <c r="G84" s="25"/>
      <c r="H84" s="25"/>
      <c r="I84" s="25"/>
      <c r="J84" s="25"/>
      <c r="K84" s="25"/>
      <c r="L84" s="25"/>
    </row>
    <row r="85" spans="5:11">
      <c r="E85" s="25" t="s">
        <v>276</v>
      </c>
      <c r="F85" s="25"/>
      <c r="G85" s="25"/>
      <c r="H85" s="25"/>
      <c r="I85" s="25"/>
      <c r="J85" s="25"/>
      <c r="K85" s="25"/>
    </row>
  </sheetData>
  <mergeCells count="138">
    <mergeCell ref="M11:N11"/>
    <mergeCell ref="M12:O12"/>
    <mergeCell ref="N13:O13"/>
    <mergeCell ref="E23:G23"/>
    <mergeCell ref="E24:G24"/>
    <mergeCell ref="H24:I24"/>
    <mergeCell ref="E25:G25"/>
    <mergeCell ref="H25:I25"/>
    <mergeCell ref="E26:G26"/>
    <mergeCell ref="H26:I26"/>
    <mergeCell ref="E27:G27"/>
    <mergeCell ref="H27:I27"/>
    <mergeCell ref="E28:G28"/>
    <mergeCell ref="H28:I28"/>
    <mergeCell ref="E29:G29"/>
    <mergeCell ref="H29:I29"/>
    <mergeCell ref="E30:G30"/>
    <mergeCell ref="H30:I30"/>
    <mergeCell ref="E31:G31"/>
    <mergeCell ref="H31:I31"/>
    <mergeCell ref="E32:G32"/>
    <mergeCell ref="H32:I32"/>
    <mergeCell ref="E33:G33"/>
    <mergeCell ref="H33:I33"/>
    <mergeCell ref="E34:G34"/>
    <mergeCell ref="H34:I34"/>
    <mergeCell ref="E35:G35"/>
    <mergeCell ref="H35:I35"/>
    <mergeCell ref="E36:G36"/>
    <mergeCell ref="H36:I36"/>
    <mergeCell ref="E37:G37"/>
    <mergeCell ref="H37:I37"/>
    <mergeCell ref="E38:G38"/>
    <mergeCell ref="H38:I38"/>
    <mergeCell ref="E39:G39"/>
    <mergeCell ref="H39:I39"/>
    <mergeCell ref="E40:G40"/>
    <mergeCell ref="H40:I40"/>
    <mergeCell ref="E41:G41"/>
    <mergeCell ref="H41:I41"/>
    <mergeCell ref="E42:G42"/>
    <mergeCell ref="H42:I42"/>
    <mergeCell ref="E43:G43"/>
    <mergeCell ref="H43:I43"/>
    <mergeCell ref="E44:G44"/>
    <mergeCell ref="H44:I44"/>
    <mergeCell ref="E45:G45"/>
    <mergeCell ref="H45:I45"/>
    <mergeCell ref="E46:G46"/>
    <mergeCell ref="H46:I46"/>
    <mergeCell ref="E47:G47"/>
    <mergeCell ref="H47:I47"/>
    <mergeCell ref="E48:G48"/>
    <mergeCell ref="H48:I48"/>
    <mergeCell ref="E49:G49"/>
    <mergeCell ref="H49:I49"/>
    <mergeCell ref="E50:G50"/>
    <mergeCell ref="H50:I50"/>
    <mergeCell ref="G54:I54"/>
    <mergeCell ref="N54:O54"/>
    <mergeCell ref="A62:C62"/>
    <mergeCell ref="F62:G62"/>
    <mergeCell ref="H62:I62"/>
    <mergeCell ref="J62:L62"/>
    <mergeCell ref="A63:C63"/>
    <mergeCell ref="F63:G63"/>
    <mergeCell ref="H63:I63"/>
    <mergeCell ref="J63:L63"/>
    <mergeCell ref="A64:C64"/>
    <mergeCell ref="F64:G64"/>
    <mergeCell ref="H64:I64"/>
    <mergeCell ref="J64:L64"/>
    <mergeCell ref="A65:C65"/>
    <mergeCell ref="F65:G65"/>
    <mergeCell ref="H65:I65"/>
    <mergeCell ref="J65:L65"/>
    <mergeCell ref="A66:C66"/>
    <mergeCell ref="F66:G66"/>
    <mergeCell ref="H66:I66"/>
    <mergeCell ref="J66:L66"/>
    <mergeCell ref="A67:C67"/>
    <mergeCell ref="F67:G67"/>
    <mergeCell ref="H67:I67"/>
    <mergeCell ref="J67:L67"/>
    <mergeCell ref="A68:C68"/>
    <mergeCell ref="F68:G68"/>
    <mergeCell ref="H68:I68"/>
    <mergeCell ref="J68:L68"/>
    <mergeCell ref="A69:C69"/>
    <mergeCell ref="F69:G69"/>
    <mergeCell ref="H69:I69"/>
    <mergeCell ref="J69:L69"/>
    <mergeCell ref="A70:C70"/>
    <mergeCell ref="F70:G70"/>
    <mergeCell ref="H70:I70"/>
    <mergeCell ref="J70:L70"/>
    <mergeCell ref="A71:C71"/>
    <mergeCell ref="F71:G71"/>
    <mergeCell ref="H71:I71"/>
    <mergeCell ref="J71:L71"/>
    <mergeCell ref="A72:C72"/>
    <mergeCell ref="F72:G72"/>
    <mergeCell ref="H72:I72"/>
    <mergeCell ref="J72:L72"/>
    <mergeCell ref="A73:C73"/>
    <mergeCell ref="F73:G73"/>
    <mergeCell ref="H73:I73"/>
    <mergeCell ref="J73:L73"/>
    <mergeCell ref="A74:C74"/>
    <mergeCell ref="F74:G74"/>
    <mergeCell ref="H74:I74"/>
    <mergeCell ref="J74:L74"/>
    <mergeCell ref="A75:C75"/>
    <mergeCell ref="F75:G75"/>
    <mergeCell ref="H75:I75"/>
    <mergeCell ref="J75:L75"/>
    <mergeCell ref="A76:C76"/>
    <mergeCell ref="F76:G76"/>
    <mergeCell ref="H76:I76"/>
    <mergeCell ref="J76:L76"/>
    <mergeCell ref="A77:C77"/>
    <mergeCell ref="F77:G77"/>
    <mergeCell ref="H77:I77"/>
    <mergeCell ref="J77:L77"/>
    <mergeCell ref="A78:C78"/>
    <mergeCell ref="F78:G78"/>
    <mergeCell ref="H78:I78"/>
    <mergeCell ref="J78:L78"/>
    <mergeCell ref="A79:C79"/>
    <mergeCell ref="F79:G79"/>
    <mergeCell ref="H79:I79"/>
    <mergeCell ref="J79:L79"/>
    <mergeCell ref="A80:C80"/>
    <mergeCell ref="F80:G80"/>
    <mergeCell ref="H80:I80"/>
    <mergeCell ref="J80:L80"/>
    <mergeCell ref="D84:L84"/>
    <mergeCell ref="E85:K85"/>
  </mergeCells>
  <pageMargins left="0.699305555555556" right="0.699305555555556" top="0.75" bottom="0.75" header="0.3" footer="0.3"/>
  <pageSetup paperSize="9" orientation="portrait" useFirstPageNumber="1" horizontalDpi="600"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699305555555556" right="0.699305555555556" top="0.75" bottom="0.75" header="0.3" footer="0.3"/>
  <pageSetup paperSize="9" fitToWidth="0" fitToHeight="0" orientation="portrait"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699305555555556" right="0.699305555555556" top="0.75" bottom="0.75" header="0.3" footer="0.3"/>
  <pageSetup paperSize="9" fitToWidth="0" fitToHeight="0" orientation="portrait" useFirstPageNumber="1"/>
  <headerFooter/>
</worksheet>
</file>

<file path=docProps/app.xml><?xml version="1.0" encoding="utf-8"?>
<Properties xmlns="http://schemas.openxmlformats.org/officeDocument/2006/extended-properties" xmlns:vt="http://schemas.openxmlformats.org/officeDocument/2006/docPropsVTypes">
  <Manager>
  </Manager>
  <Company>
  </Company>
  <HyperlinkBase>
  </HyperlinkBase>
  <Application>GemBox.Spreadsheet</Application>
  <HeadingPairs>
    <vt:vector size="2" baseType="variant">
      <vt:variant>
        <vt:lpstr>工作表</vt:lpstr>
      </vt:variant>
      <vt:variant>
        <vt:i4>3</vt:i4>
      </vt:variant>
    </vt:vector>
  </HeadingPairs>
  <TitlesOfParts>
    <vt:vector size="3" baseType="lpstr">
      <vt:lpstr>Statement</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David Yates</dc:creator>
  <cp:keywords>
  </cp:keywords>
  <dc:description>
  </dc:description>
  <cp:lastModifiedBy>CIT-karmen欧燕珍</cp:lastModifiedBy>
  <dcterms:created xsi:type="dcterms:W3CDTF">2018-10-09T02:16:20Z</dcterms:created>
  <dcterms:modified xsi:type="dcterms:W3CDTF">2018-10-09T02:21:18Z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