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Statement"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<sst xmlns="http://schemas.openxmlformats.org/spreadsheetml/2006/main" count="184">
  <si>
    <t>8 Holmes Road</t>
  </si>
  <si>
    <t>Kentish Town</t>
  </si>
  <si>
    <t>London</t>
  </si>
  <si>
    <t>NW5 3AB</t>
  </si>
  <si>
    <t>(t) 0044 (0) 870 405 0405</t>
  </si>
  <si>
    <t>(f) 0044 (0) 208 829 4251</t>
  </si>
  <si>
    <t xml:space="preserve"> Accounts Department </t>
  </si>
  <si>
    <t>VAT N° 100050059300003</t>
  </si>
  <si>
    <t>Shenzhen Convergent</t>
  </si>
  <si>
    <t>7th, TaiPingYang Plaza</t>
  </si>
  <si>
    <t xml:space="preserve">Statement </t>
  </si>
  <si>
    <t>#277748</t>
  </si>
  <si>
    <t>LuoHu District</t>
  </si>
  <si>
    <t>Statement Date</t>
  </si>
  <si>
    <t>Shenzhen</t>
  </si>
  <si>
    <t>01 Nov 2018</t>
  </si>
  <si>
    <t>TBA</t>
  </si>
  <si>
    <t>86 20 66347911</t>
  </si>
  <si>
    <t>Aged Debt Summary</t>
  </si>
  <si>
    <t>Aged Debt</t>
  </si>
  <si>
    <t>Total</t>
  </si>
  <si>
    <t>0-30</t>
  </si>
  <si>
    <t>30-60</t>
  </si>
  <si>
    <t>60-90</t>
  </si>
  <si>
    <t>90-120</t>
  </si>
  <si>
    <t>120-150</t>
  </si>
  <si>
    <t>150+</t>
  </si>
  <si>
    <t>USD</t>
  </si>
  <si>
    <t>Our Ref</t>
  </si>
  <si>
    <t>Your Ref</t>
  </si>
  <si>
    <t>Due Date</t>
  </si>
  <si>
    <t>Dep Date</t>
  </si>
  <si>
    <t>Location</t>
  </si>
  <si>
    <t>Lead Name</t>
  </si>
  <si>
    <t>Book Date</t>
  </si>
  <si>
    <t>Gross Amt</t>
  </si>
  <si>
    <t>Commission</t>
  </si>
  <si>
    <t>Net Amt</t>
  </si>
  <si>
    <t>Amt Paid</t>
  </si>
  <si>
    <t>Due Now</t>
  </si>
  <si>
    <t>Due Differene</t>
  </si>
  <si>
    <t>，</t>
  </si>
  <si>
    <r>
      <t>，</t>
    </r>
    <r>
      <rPr>
        <sz val="11"/>
        <rFont val="Arial"/>
        <charset val="134"/>
      </rPr>
      <t>1363198</t>
    </r>
    <r>
      <rPr>
        <sz val="11"/>
        <rFont val="宋体"/>
        <charset val="134"/>
      </rPr>
      <t>，</t>
    </r>
    <r>
      <rPr>
        <sz val="11"/>
        <rFont val="Arial"/>
        <charset val="134"/>
      </rPr>
      <t>1367354</t>
    </r>
    <r>
      <rPr>
        <sz val="11"/>
        <rFont val="宋体"/>
        <charset val="134"/>
      </rPr>
      <t>，</t>
    </r>
    <r>
      <rPr>
        <sz val="11"/>
        <rFont val="Arial"/>
        <charset val="134"/>
      </rPr>
      <t>1360941</t>
    </r>
    <r>
      <rPr>
        <sz val="11"/>
        <rFont val="宋体"/>
        <charset val="134"/>
      </rPr>
      <t>，</t>
    </r>
    <r>
      <rPr>
        <sz val="11"/>
        <rFont val="Arial"/>
        <charset val="134"/>
      </rPr>
      <t>1346501</t>
    </r>
    <r>
      <rPr>
        <sz val="11"/>
        <rFont val="宋体"/>
        <charset val="134"/>
      </rPr>
      <t>，</t>
    </r>
    <r>
      <rPr>
        <sz val="11"/>
        <rFont val="Arial"/>
        <charset val="134"/>
      </rPr>
      <t>1365450</t>
    </r>
    <r>
      <rPr>
        <sz val="11"/>
        <rFont val="宋体"/>
        <charset val="134"/>
      </rPr>
      <t>，</t>
    </r>
    <r>
      <rPr>
        <sz val="11"/>
        <rFont val="Arial"/>
        <charset val="134"/>
      </rPr>
      <t>1364013</t>
    </r>
    <r>
      <rPr>
        <sz val="11"/>
        <rFont val="宋体"/>
        <charset val="134"/>
      </rPr>
      <t>，</t>
    </r>
    <r>
      <rPr>
        <sz val="11"/>
        <rFont val="Arial"/>
        <charset val="134"/>
      </rPr>
      <t>1369738</t>
    </r>
  </si>
  <si>
    <t>6406834</t>
  </si>
  <si>
    <t>04 Oct 2018</t>
  </si>
  <si>
    <t>Fnideq,Fnideq</t>
  </si>
  <si>
    <t>CHU</t>
  </si>
  <si>
    <t>01 Sep 2018</t>
  </si>
  <si>
    <t>，1363198</t>
  </si>
  <si>
    <t>6438278</t>
  </si>
  <si>
    <t>05 Oct 2018</t>
  </si>
  <si>
    <t>London,City of London &amp; Barbican</t>
  </si>
  <si>
    <t>HE</t>
  </si>
  <si>
    <t>09 Sep 2018</t>
  </si>
  <si>
    <t>，1367354</t>
  </si>
  <si>
    <t>6385614</t>
  </si>
  <si>
    <t>08 Oct 2018</t>
  </si>
  <si>
    <t>Porto,Vila Nova De Gaia</t>
  </si>
  <si>
    <t>DING</t>
  </si>
  <si>
    <t>27 Aug 2018</t>
  </si>
  <si>
    <t>，1360941</t>
  </si>
  <si>
    <t>6292832</t>
  </si>
  <si>
    <t>09 Oct 2018</t>
  </si>
  <si>
    <t>San Diego, CA,Mission Bay/SeaWorld</t>
  </si>
  <si>
    <t>WANG</t>
  </si>
  <si>
    <t>03 Aug 2018</t>
  </si>
  <si>
    <t>，1346501</t>
  </si>
  <si>
    <t>6425379</t>
  </si>
  <si>
    <t>11 Oct 2018</t>
  </si>
  <si>
    <t>Mexico City,Historic Centre</t>
  </si>
  <si>
    <t>MIAO</t>
  </si>
  <si>
    <t>06 Sep 2018</t>
  </si>
  <si>
    <t>，1365450</t>
  </si>
  <si>
    <t>6411605</t>
  </si>
  <si>
    <t>15 Oct 2018</t>
  </si>
  <si>
    <t>Miami, FL,Downtown Miami</t>
  </si>
  <si>
    <t>LIU</t>
  </si>
  <si>
    <t>03 Sep 2018</t>
  </si>
  <si>
    <t>，1364013</t>
  </si>
  <si>
    <t>6457274</t>
  </si>
  <si>
    <t>20 Oct 2018</t>
  </si>
  <si>
    <t>Prague,Prague 4</t>
  </si>
  <si>
    <t>XU</t>
  </si>
  <si>
    <t>13 Sep 2018</t>
  </si>
  <si>
    <t>，1369738</t>
  </si>
  <si>
    <t>BALANCE OUTSTANDING</t>
  </si>
  <si>
    <t>US$</t>
  </si>
  <si>
    <r>
      <t>确定应付：</t>
    </r>
    <r>
      <rPr>
        <b/>
        <sz val="11"/>
        <rFont val="Arial"/>
        <charset val="134"/>
      </rPr>
      <t xml:space="preserve">1766   </t>
    </r>
    <r>
      <rPr>
        <b/>
        <sz val="11"/>
        <rFont val="宋体"/>
        <charset val="134"/>
      </rPr>
      <t>付款编号： P181106101749322</t>
    </r>
  </si>
  <si>
    <t>Payment can be made by using the below details, based on the appropriate trading currency.</t>
  </si>
  <si>
    <t>We also accept payments by Visa, Mastercard &amp; Diners Club (all subject to a 2% charge) and American Express (subject to 2.5% charge).</t>
  </si>
  <si>
    <t>Please note, if you are a travel agent using a credit card to pay for individual bookings (online at totalstay.com or via our contact centres), these additional charges do not apply. If you have any questions regarding your payment terms, please contact us.</t>
  </si>
  <si>
    <t>WebBeds Ltd bank accounts</t>
  </si>
  <si>
    <t>BANK</t>
  </si>
  <si>
    <t>COUNTRY</t>
  </si>
  <si>
    <t>CURRENCY</t>
  </si>
  <si>
    <t>ACCOUNT NUMBER</t>
  </si>
  <si>
    <t>SWIFT</t>
  </si>
  <si>
    <t>IBAN</t>
  </si>
  <si>
    <t>DANSKE BANK</t>
  </si>
  <si>
    <t>Denmark</t>
  </si>
  <si>
    <t>DKK</t>
  </si>
  <si>
    <t>3928018628</t>
  </si>
  <si>
    <t>DABADKKK</t>
  </si>
  <si>
    <t>DK7830003928018628</t>
  </si>
  <si>
    <t>DNB BANK ASA</t>
  </si>
  <si>
    <t>Norway</t>
  </si>
  <si>
    <t>NOK</t>
  </si>
  <si>
    <t>82001000949</t>
  </si>
  <si>
    <t>DNBANOKK</t>
  </si>
  <si>
    <t>NO41 82001000949</t>
  </si>
  <si>
    <t>HK and Shanghai Banking Corp Ltd</t>
  </si>
  <si>
    <t>Hong Kong</t>
  </si>
  <si>
    <t>HKD</t>
  </si>
  <si>
    <t>741-044697-001</t>
  </si>
  <si>
    <t>HSBCHKHH</t>
  </si>
  <si>
    <t/>
  </si>
  <si>
    <t>HSBC Bank</t>
  </si>
  <si>
    <t>Singapore</t>
  </si>
  <si>
    <t>SGD</t>
  </si>
  <si>
    <t>052-468600-002</t>
  </si>
  <si>
    <t>HSBCSGSG</t>
  </si>
  <si>
    <t>HSBC Bank Canada</t>
  </si>
  <si>
    <t>Canada</t>
  </si>
  <si>
    <t>CAD</t>
  </si>
  <si>
    <t>002854392001</t>
  </si>
  <si>
    <t>HKBCCATT</t>
  </si>
  <si>
    <t>Institution 016, Transit 10002</t>
  </si>
  <si>
    <t>HSBC Bank Middle East</t>
  </si>
  <si>
    <t>UAE</t>
  </si>
  <si>
    <t>AED</t>
  </si>
  <si>
    <t>036-423929-004</t>
  </si>
  <si>
    <t>BBMEAEAD</t>
  </si>
  <si>
    <t>AE980200000036423929004</t>
  </si>
  <si>
    <t>HSBC Bank PLC (AUD)</t>
  </si>
  <si>
    <t>UK</t>
  </si>
  <si>
    <t>AUD</t>
  </si>
  <si>
    <t>83130943</t>
  </si>
  <si>
    <t>HBUKGB4B</t>
  </si>
  <si>
    <t>GB71HBUK40127683130943</t>
  </si>
  <si>
    <t>HSBC Bank PLC (CHF)</t>
  </si>
  <si>
    <t>CHF</t>
  </si>
  <si>
    <t>83130935</t>
  </si>
  <si>
    <t>GB93HBUK40127683130935</t>
  </si>
  <si>
    <t>HSBC Bank PLC (DKK)</t>
  </si>
  <si>
    <t>83130951</t>
  </si>
  <si>
    <t>GB49HBUK40127683130951</t>
  </si>
  <si>
    <t>HSBC Bank PLC (EUR)</t>
  </si>
  <si>
    <t>EUR</t>
  </si>
  <si>
    <t>83131000</t>
  </si>
  <si>
    <t>GB84HBUK40127683131000</t>
  </si>
  <si>
    <t>HSBC Bank PLC (GBP)</t>
  </si>
  <si>
    <t>GBP</t>
  </si>
  <si>
    <t>41100351</t>
  </si>
  <si>
    <t>GB06HBUK40116041100351</t>
  </si>
  <si>
    <t>HSBC Bank PLC (JPY)</t>
  </si>
  <si>
    <t>JPY</t>
  </si>
  <si>
    <t>83130986</t>
  </si>
  <si>
    <t>GB74HBUK40127683130986</t>
  </si>
  <si>
    <t>HSBC Bank PLC (NOK)</t>
  </si>
  <si>
    <t>83130994</t>
  </si>
  <si>
    <t>GB52HBUK40127683130994</t>
  </si>
  <si>
    <t>HSBC Bank PLC (SEK)</t>
  </si>
  <si>
    <t>SEK</t>
  </si>
  <si>
    <t>83130978</t>
  </si>
  <si>
    <t>GB96HBUK40127683130978</t>
  </si>
  <si>
    <t>HSBC Bank PLC (USD)</t>
  </si>
  <si>
    <t>83131019</t>
  </si>
  <si>
    <t>GB56HBUK40127683131019</t>
  </si>
  <si>
    <t>HSBC Bank PLC Johannesburg Branch</t>
  </si>
  <si>
    <t>South Africa</t>
  </si>
  <si>
    <t>ZAR</t>
  </si>
  <si>
    <t>121-020200-003</t>
  </si>
  <si>
    <t>HSBCZAJJ</t>
  </si>
  <si>
    <t>HSBC Bank USA, N.A.</t>
  </si>
  <si>
    <t>USA</t>
  </si>
  <si>
    <t>000278696</t>
  </si>
  <si>
    <t>MRMDUS33</t>
  </si>
  <si>
    <t>SKANDINAVISKA ENSKILDA BANKEN AB</t>
  </si>
  <si>
    <t>Sweden</t>
  </si>
  <si>
    <t>58151023376</t>
  </si>
  <si>
    <t>ESSESESS</t>
  </si>
  <si>
    <t>SE8350000000058151023376</t>
  </si>
  <si>
    <t>Totalstay and JacTravel are trading names of WebBeds FZ LLC, a Dubai registered company, Licence No 91277</t>
  </si>
  <si>
    <t>Registered Address 1714-1715 Al Shatha Towers, Dubai United Arab Emirates</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</si>
</sst>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dd\-mmm\-yy"/>
    <numFmt numFmtId="177" formatCode="#,###,##0.00"/>
  </numFmts>
  <fonts count="32">
    <font>
      <sz val="11"/>
      <name val="Calibri"/>
      <charset val="134"/>
    </font>
    <font>
      <sz val="11"/>
      <name val="Arial"/>
      <charset val="134"/>
    </font>
    <font>
      <sz val="10"/>
      <name val="Arial"/>
      <charset val="134"/>
    </font>
    <font>
      <b/>
      <sz val="11"/>
      <name val="Arial"/>
      <charset val="134"/>
    </font>
    <font>
      <b/>
      <sz val="11"/>
      <color rgb="FF969696"/>
      <name val="Arial"/>
      <charset val="134"/>
    </font>
    <font>
      <b/>
      <sz val="15"/>
      <name val="Arial"/>
      <charset val="134"/>
    </font>
    <font>
      <sz val="11"/>
      <color rgb="FFFFFFFF"/>
      <name val="Arial"/>
      <charset val="134"/>
    </font>
    <font>
      <b/>
      <sz val="20"/>
      <name val="Arial"/>
      <charset val="134"/>
    </font>
    <font>
      <b/>
      <sz val="16"/>
      <name val="Arial"/>
      <charset val="134"/>
    </font>
    <font>
      <b/>
      <sz val="16"/>
      <name val="Calibri"/>
      <charset val="134"/>
    </font>
    <font>
      <b/>
      <sz val="11"/>
      <name val="宋体"/>
      <charset val="134"/>
    </font>
    <font>
      <sz val="11"/>
      <name val="宋体"/>
      <charset val="134"/>
    </font>
    <font>
      <b/>
      <sz val="11"/>
      <color theme="1"/>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6">
    <fill>
      <patternFill patternType="none"/>
    </fill>
    <fill>
      <patternFill patternType="gray125"/>
    </fill>
    <fill>
      <patternFill patternType="solid">
        <fgColor rgb="FFE6E6E6"/>
        <bgColor indexed="64"/>
      </patternFill>
    </fill>
    <fill>
      <patternFill patternType="solid">
        <fgColor indexed="65"/>
        <bgColor indexed="64"/>
      </patternFill>
    </fill>
    <fill>
      <patternFill patternType="solid">
        <fgColor rgb="FFFFFF00"/>
        <bgColor indexed="64"/>
      </patternFill>
    </fill>
    <fill>
      <patternFill patternType="solid">
        <fgColor theme="5"/>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right/>
      <top style="dotted">
        <color auto="1"/>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xf numFmtId="42" fontId="14" fillId="0" borderId="0" applyFont="0" applyFill="0" applyBorder="0" applyAlignment="0" applyProtection="0">
      <alignment vertical="center"/>
    </xf>
    <xf numFmtId="0" fontId="15" fillId="16" borderId="0" applyNumberFormat="0" applyBorder="0" applyAlignment="0" applyProtection="0">
      <alignment vertical="center"/>
    </xf>
    <xf numFmtId="0" fontId="20" fillId="18"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4" borderId="0" applyNumberFormat="0" applyBorder="0" applyAlignment="0" applyProtection="0">
      <alignment vertical="center"/>
    </xf>
    <xf numFmtId="0" fontId="16" fillId="7" borderId="0" applyNumberFormat="0" applyBorder="0" applyAlignment="0" applyProtection="0">
      <alignment vertical="center"/>
    </xf>
    <xf numFmtId="43" fontId="14" fillId="0" borderId="0" applyFont="0" applyFill="0" applyBorder="0" applyAlignment="0" applyProtection="0">
      <alignment vertical="center"/>
    </xf>
    <xf numFmtId="0" fontId="13" fillId="20" borderId="0" applyNumberFormat="0" applyBorder="0" applyAlignment="0" applyProtection="0">
      <alignment vertical="center"/>
    </xf>
    <xf numFmtId="0" fontId="21" fillId="0" borderId="0" applyNumberFormat="0" applyFill="0" applyBorder="0" applyAlignment="0" applyProtection="0">
      <alignment vertical="center"/>
    </xf>
    <xf numFmtId="9"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17" borderId="4" applyNumberFormat="0" applyFont="0" applyAlignment="0" applyProtection="0">
      <alignment vertical="center"/>
    </xf>
    <xf numFmtId="0" fontId="13" fillId="25"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13" fillId="12" borderId="0" applyNumberFormat="0" applyBorder="0" applyAlignment="0" applyProtection="0">
      <alignment vertical="center"/>
    </xf>
    <xf numFmtId="0" fontId="23" fillId="0" borderId="9" applyNumberFormat="0" applyFill="0" applyAlignment="0" applyProtection="0">
      <alignment vertical="center"/>
    </xf>
    <xf numFmtId="0" fontId="13" fillId="24" borderId="0" applyNumberFormat="0" applyBorder="0" applyAlignment="0" applyProtection="0">
      <alignment vertical="center"/>
    </xf>
    <xf numFmtId="0" fontId="24" fillId="26" borderId="6" applyNumberFormat="0" applyAlignment="0" applyProtection="0">
      <alignment vertical="center"/>
    </xf>
    <xf numFmtId="0" fontId="26" fillId="26" borderId="5" applyNumberFormat="0" applyAlignment="0" applyProtection="0">
      <alignment vertical="center"/>
    </xf>
    <xf numFmtId="0" fontId="28" fillId="27" borderId="7" applyNumberFormat="0" applyAlignment="0" applyProtection="0">
      <alignment vertical="center"/>
    </xf>
    <xf numFmtId="0" fontId="15" fillId="29" borderId="0" applyNumberFormat="0" applyBorder="0" applyAlignment="0" applyProtection="0">
      <alignment vertical="center"/>
    </xf>
    <xf numFmtId="0" fontId="13" fillId="5" borderId="0" applyNumberFormat="0" applyBorder="0" applyAlignment="0" applyProtection="0">
      <alignment vertical="center"/>
    </xf>
    <xf numFmtId="0" fontId="19" fillId="0" borderId="3" applyNumberFormat="0" applyFill="0" applyAlignment="0" applyProtection="0">
      <alignment vertical="center"/>
    </xf>
    <xf numFmtId="0" fontId="12" fillId="0" borderId="2" applyNumberFormat="0" applyFill="0" applyAlignment="0" applyProtection="0">
      <alignment vertical="center"/>
    </xf>
    <xf numFmtId="0" fontId="18" fillId="10" borderId="0" applyNumberFormat="0" applyBorder="0" applyAlignment="0" applyProtection="0">
      <alignment vertical="center"/>
    </xf>
    <xf numFmtId="0" fontId="17" fillId="8" borderId="0" applyNumberFormat="0" applyBorder="0" applyAlignment="0" applyProtection="0">
      <alignment vertical="center"/>
    </xf>
    <xf numFmtId="0" fontId="15" fillId="15" borderId="0" applyNumberFormat="0" applyBorder="0" applyAlignment="0" applyProtection="0">
      <alignment vertical="center"/>
    </xf>
    <xf numFmtId="0" fontId="13" fillId="11"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13" fillId="31" borderId="0" applyNumberFormat="0" applyBorder="0" applyAlignment="0" applyProtection="0">
      <alignment vertical="center"/>
    </xf>
    <xf numFmtId="0" fontId="13" fillId="33" borderId="0" applyNumberFormat="0" applyBorder="0" applyAlignment="0" applyProtection="0">
      <alignment vertical="center"/>
    </xf>
    <xf numFmtId="0" fontId="15" fillId="28" borderId="0" applyNumberFormat="0" applyBorder="0" applyAlignment="0" applyProtection="0">
      <alignment vertical="center"/>
    </xf>
    <xf numFmtId="0" fontId="15" fillId="35" borderId="0" applyNumberFormat="0" applyBorder="0" applyAlignment="0" applyProtection="0">
      <alignment vertical="center"/>
    </xf>
    <xf numFmtId="0" fontId="13" fillId="30" borderId="0" applyNumberFormat="0" applyBorder="0" applyAlignment="0" applyProtection="0">
      <alignment vertical="center"/>
    </xf>
    <xf numFmtId="0" fontId="15" fillId="13" borderId="0" applyNumberFormat="0" applyBorder="0" applyAlignment="0" applyProtection="0">
      <alignment vertical="center"/>
    </xf>
    <xf numFmtId="0" fontId="13" fillId="19" borderId="0" applyNumberFormat="0" applyBorder="0" applyAlignment="0" applyProtection="0">
      <alignment vertical="center"/>
    </xf>
    <xf numFmtId="0" fontId="13" fillId="32" borderId="0" applyNumberFormat="0" applyBorder="0" applyAlignment="0" applyProtection="0">
      <alignment vertical="center"/>
    </xf>
    <xf numFmtId="0" fontId="15" fillId="34" borderId="0" applyNumberFormat="0" applyBorder="0" applyAlignment="0" applyProtection="0">
      <alignment vertical="center"/>
    </xf>
    <xf numFmtId="0" fontId="13" fillId="23" borderId="0" applyNumberFormat="0" applyBorder="0" applyAlignment="0" applyProtection="0">
      <alignment vertical="center"/>
    </xf>
  </cellStyleXfs>
  <cellXfs count="26">
    <xf numFmtId="0" fontId="0" fillId="0" borderId="0" xfId="0" applyProtection="1"/>
    <xf numFmtId="0" fontId="1" fillId="0" borderId="0" xfId="0" applyFont="1" applyProtection="1"/>
    <xf numFmtId="0" fontId="2" fillId="0" borderId="0" xfId="0" applyFont="1" applyProtection="1"/>
    <xf numFmtId="0" fontId="1" fillId="0" borderId="0" xfId="0" applyFont="1" applyAlignment="1" applyProtection="1">
      <alignment horizontal="left"/>
    </xf>
    <xf numFmtId="0" fontId="3"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right"/>
    </xf>
    <xf numFmtId="177" fontId="1" fillId="0" borderId="0" xfId="0" applyNumberFormat="1" applyFont="1" applyProtection="1"/>
    <xf numFmtId="177" fontId="2" fillId="0" borderId="0" xfId="0" applyNumberFormat="1" applyFont="1" applyProtection="1"/>
    <xf numFmtId="0" fontId="4" fillId="2" borderId="0" xfId="0" applyFont="1" applyFill="1" applyProtection="1"/>
    <xf numFmtId="0" fontId="1" fillId="0" borderId="0" xfId="0" applyNumberFormat="1" applyFont="1" applyProtection="1"/>
    <xf numFmtId="176" fontId="1" fillId="0" borderId="0" xfId="0" applyNumberFormat="1" applyFont="1" applyProtection="1"/>
    <xf numFmtId="0" fontId="3" fillId="0" borderId="1" xfId="0" applyFont="1" applyBorder="1" applyProtection="1"/>
    <xf numFmtId="0" fontId="5" fillId="0" borderId="0" xfId="0" applyFont="1" applyProtection="1"/>
    <xf numFmtId="0" fontId="6" fillId="3" borderId="0" xfId="0" applyFont="1" applyFill="1" applyProtection="1"/>
    <xf numFmtId="0" fontId="1" fillId="0" borderId="0" xfId="0" applyFont="1" applyAlignment="1" applyProtection="1">
      <alignment horizontal="center"/>
    </xf>
    <xf numFmtId="0" fontId="7" fillId="0" borderId="0" xfId="0" applyFont="1" applyAlignment="1" applyProtection="1">
      <alignment horizontal="right" vertical="center"/>
    </xf>
    <xf numFmtId="0" fontId="7" fillId="0" borderId="0" xfId="0" applyFont="1" applyAlignment="1" applyProtection="1">
      <alignment vertical="center"/>
    </xf>
    <xf numFmtId="176" fontId="1" fillId="0" borderId="0" xfId="0" applyNumberFormat="1" applyFont="1" applyAlignment="1" applyProtection="1">
      <alignment horizontal="right"/>
    </xf>
    <xf numFmtId="49" fontId="3" fillId="0" borderId="0" xfId="0" applyNumberFormat="1" applyFont="1" applyAlignment="1" applyProtection="1">
      <alignment horizontal="right"/>
    </xf>
    <xf numFmtId="177" fontId="3" fillId="0" borderId="1" xfId="0" applyNumberFormat="1" applyFont="1" applyBorder="1" applyProtection="1"/>
    <xf numFmtId="0" fontId="8" fillId="0" borderId="0" xfId="0" applyFont="1" applyBorder="1" applyAlignment="1" applyProtection="1">
      <alignment horizontal="right"/>
    </xf>
    <xf numFmtId="177" fontId="9" fillId="0" borderId="0" xfId="0" applyNumberFormat="1" applyFont="1" applyAlignment="1" applyProtection="1">
      <alignment horizontal="left"/>
    </xf>
    <xf numFmtId="0" fontId="1" fillId="4" borderId="0" xfId="0" applyFont="1" applyFill="1" applyProtection="1"/>
    <xf numFmtId="0" fontId="10" fillId="4" borderId="0" xfId="0" applyFont="1" applyFill="1" applyProtection="1"/>
    <xf numFmtId="0" fontId="11" fillId="0" borderId="0" xfId="0" applyFont="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1</xdr:row>
      <xdr:rowOff>0</xdr:rowOff>
    </xdr:from>
    <xdr:to>
      <xdr:col>3</xdr:col>
      <xdr:colOff>514350</xdr:colOff>
      <xdr:row>4</xdr:row>
      <xdr:rowOff>142875</xdr:rowOff>
    </xdr:to>
    <xdr:pic>
      <xdr:nvPicPr>
        <xdr:cNvPr id="2" name="Picture 1"/>
        <xdr:cNvPicPr/>
      </xdr:nvPicPr>
      <xdr:blipFill>
        <a:blip r:embed="rId1"/>
        <a:stretch>
          <a:fillRect/>
        </a:stretch>
      </xdr:blipFill>
      <xdr:spPr>
        <a:xfrm>
          <a:off x="0" y="190500"/>
          <a:ext cx="3314700"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MEN\Desktop\&#20379;&#24212;&#21830;-&#31995;&#32479;&#25968;&#25454;\JAC1106&#31995;&#3247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应付款管理"/>
    </sheetNames>
    <sheetDataSet>
      <sheetData sheetId="0">
        <row r="1">
          <cell r="A1" t="str">
            <v>单号</v>
          </cell>
          <cell r="B1" t="str">
            <v>酒店名</v>
          </cell>
          <cell r="C1" t="str">
            <v>采购单号</v>
          </cell>
          <cell r="D1" t="str">
            <v>酒店确认号</v>
          </cell>
          <cell r="E1" t="str">
            <v>出账银行</v>
          </cell>
          <cell r="F1" t="str">
            <v>出账金额</v>
          </cell>
          <cell r="G1" t="str">
            <v>出账币种</v>
          </cell>
          <cell r="H1" t="str">
            <v>出账汇率</v>
          </cell>
          <cell r="I1" t="str">
            <v>原币金额</v>
          </cell>
        </row>
        <row r="2">
          <cell r="A2">
            <v>1367354</v>
          </cell>
          <cell r="B2" t="str">
            <v>伦敦塔希尔顿逸林酒店</v>
          </cell>
          <cell r="C2" t="str">
            <v>6438278</v>
          </cell>
          <cell r="D2" t="str">
            <v/>
          </cell>
          <cell r="E2" t="str">
            <v/>
          </cell>
          <cell r="F2" t="str">
            <v>2349.73</v>
          </cell>
          <cell r="G2" t="str">
            <v>RMB</v>
          </cell>
          <cell r="H2" t="str">
            <v>1</v>
          </cell>
          <cell r="I2">
            <v>344</v>
          </cell>
        </row>
        <row r="3">
          <cell r="A3">
            <v>1361762</v>
          </cell>
          <cell r="B3" t="str">
            <v>肯辛顿酒店</v>
          </cell>
          <cell r="C3" t="str">
            <v>6394022</v>
          </cell>
          <cell r="D3" t="str">
            <v/>
          </cell>
          <cell r="E3" t="str">
            <v/>
          </cell>
          <cell r="F3" t="str">
            <v>4814.25</v>
          </cell>
          <cell r="G3" t="str">
            <v>RMB</v>
          </cell>
          <cell r="H3" t="str">
            <v>1</v>
          </cell>
          <cell r="I3">
            <v>709</v>
          </cell>
        </row>
        <row r="4">
          <cell r="A4">
            <v>1365450</v>
          </cell>
          <cell r="B4" t="str">
            <v>墨西哥城希尔顿改革大道酒店</v>
          </cell>
          <cell r="C4" t="str">
            <v>6425379</v>
          </cell>
          <cell r="D4" t="str">
            <v/>
          </cell>
          <cell r="E4" t="str">
            <v/>
          </cell>
          <cell r="F4" t="str">
            <v>3040.47</v>
          </cell>
          <cell r="G4" t="str">
            <v>RMB</v>
          </cell>
          <cell r="H4" t="str">
            <v>1</v>
          </cell>
          <cell r="I4">
            <v>446</v>
          </cell>
        </row>
        <row r="5">
          <cell r="A5">
            <v>1364013</v>
          </cell>
          <cell r="B5" t="str">
            <v>迈阿密凯悦酒店</v>
          </cell>
          <cell r="C5" t="str">
            <v>6411605</v>
          </cell>
          <cell r="D5" t="str">
            <v/>
          </cell>
          <cell r="E5" t="str">
            <v/>
          </cell>
          <cell r="F5" t="str">
            <v>1063.64</v>
          </cell>
          <cell r="G5" t="str">
            <v>RMB</v>
          </cell>
          <cell r="H5" t="str">
            <v>1</v>
          </cell>
          <cell r="I5">
            <v>156</v>
          </cell>
        </row>
        <row r="6">
          <cell r="A6">
            <v>1346501</v>
          </cell>
          <cell r="B6" t="str">
            <v>圣迭戈海洋世界福朋喜来登酒店</v>
          </cell>
          <cell r="C6" t="str">
            <v>6292832</v>
          </cell>
          <cell r="D6" t="str">
            <v>578478441</v>
          </cell>
          <cell r="E6" t="str">
            <v/>
          </cell>
          <cell r="F6" t="str">
            <v>794.35</v>
          </cell>
          <cell r="G6" t="str">
            <v>RMB</v>
          </cell>
          <cell r="H6" t="str">
            <v>1</v>
          </cell>
          <cell r="I6">
            <v>115</v>
          </cell>
        </row>
        <row r="7">
          <cell r="A7">
            <v>1363198</v>
          </cell>
          <cell r="B7" t="str">
            <v>摩洛哥悦榕庄-塔慕达湾</v>
          </cell>
          <cell r="C7" t="str">
            <v>6406834</v>
          </cell>
          <cell r="D7" t="str">
            <v>124203</v>
          </cell>
          <cell r="E7" t="str">
            <v/>
          </cell>
          <cell r="F7" t="str">
            <v>2168.19</v>
          </cell>
          <cell r="G7" t="str">
            <v>RMB</v>
          </cell>
          <cell r="H7" t="str">
            <v>1</v>
          </cell>
          <cell r="I7">
            <v>318</v>
          </cell>
        </row>
        <row r="8">
          <cell r="A8">
            <v>1369738</v>
          </cell>
          <cell r="B8" t="str">
            <v>布拉格全景酒店</v>
          </cell>
          <cell r="C8" t="str">
            <v>6457274</v>
          </cell>
          <cell r="D8" t="str">
            <v>78700335</v>
          </cell>
          <cell r="E8" t="str">
            <v/>
          </cell>
          <cell r="F8" t="str">
            <v>355.27</v>
          </cell>
          <cell r="G8" t="str">
            <v>RMB</v>
          </cell>
          <cell r="H8" t="str">
            <v>1</v>
          </cell>
          <cell r="I8">
            <v>52</v>
          </cell>
        </row>
        <row r="9">
          <cell r="A9">
            <v>1360941</v>
          </cell>
          <cell r="B9" t="str">
            <v>耶特曼酒店</v>
          </cell>
          <cell r="C9" t="str">
            <v>6385614</v>
          </cell>
          <cell r="D9" t="str">
            <v/>
          </cell>
          <cell r="E9" t="str">
            <v/>
          </cell>
          <cell r="F9" t="str">
            <v>2287.72</v>
          </cell>
          <cell r="G9" t="str">
            <v>RMB</v>
          </cell>
          <cell r="H9" t="str">
            <v>1</v>
          </cell>
          <cell r="I9">
            <v>335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U65"/>
  <sheetViews>
    <sheetView tabSelected="1" topLeftCell="B7" workbookViewId="0">
      <selection activeCell="N36" sqref="N36"/>
    </sheetView>
  </sheetViews>
  <sheetFormatPr defaultColWidth="14" defaultRowHeight="15"/>
  <cols>
    <col min="1" max="15" width="14" style="1" customWidth="1"/>
    <col min="16" max="17" width="14" style="1" hidden="1" customWidth="1"/>
    <col min="18" max="256" width="14" style="1" customWidth="1"/>
  </cols>
  <sheetData>
    <row r="2" spans="1:16">
      <c r="A2" s="2"/>
      <c r="B2" s="2"/>
      <c r="C2" s="2"/>
      <c r="D2" s="2"/>
      <c r="E2" s="2"/>
      <c r="F2" s="2"/>
      <c r="G2" s="2"/>
      <c r="H2" s="2"/>
      <c r="I2" s="2"/>
      <c r="J2" s="2"/>
      <c r="K2" s="2"/>
      <c r="L2" s="2"/>
      <c r="M2" s="2"/>
      <c r="N2" s="1" t="s">
        <v>0</v>
      </c>
      <c r="O2" s="2"/>
      <c r="P2" s="2"/>
    </row>
    <row r="3" spans="1:16">
      <c r="A3" s="2"/>
      <c r="B3" s="2"/>
      <c r="C3" s="2"/>
      <c r="D3" s="2"/>
      <c r="E3" s="2"/>
      <c r="F3" s="2"/>
      <c r="G3" s="2"/>
      <c r="H3" s="2"/>
      <c r="I3" s="2"/>
      <c r="J3" s="2"/>
      <c r="K3" s="2"/>
      <c r="L3" s="2"/>
      <c r="M3" s="2"/>
      <c r="N3" s="1" t="s">
        <v>1</v>
      </c>
      <c r="O3" s="2"/>
      <c r="P3" s="2"/>
    </row>
    <row r="4" spans="1:16">
      <c r="A4" s="2"/>
      <c r="B4" s="2"/>
      <c r="C4" s="2"/>
      <c r="D4" s="2"/>
      <c r="E4" s="2"/>
      <c r="F4" s="2"/>
      <c r="G4" s="2"/>
      <c r="H4" s="2"/>
      <c r="I4" s="2"/>
      <c r="J4" s="2"/>
      <c r="K4" s="2"/>
      <c r="L4" s="2"/>
      <c r="M4" s="2"/>
      <c r="N4" s="1" t="s">
        <v>2</v>
      </c>
      <c r="O4" s="2"/>
      <c r="P4" s="2"/>
    </row>
    <row r="5" spans="1:16">
      <c r="A5" s="2"/>
      <c r="B5" s="2"/>
      <c r="C5" s="2"/>
      <c r="D5" s="2"/>
      <c r="E5" s="2"/>
      <c r="F5" s="2"/>
      <c r="G5" s="2"/>
      <c r="H5" s="2"/>
      <c r="I5" s="2"/>
      <c r="J5" s="2"/>
      <c r="K5" s="2"/>
      <c r="L5" s="2"/>
      <c r="M5" s="2"/>
      <c r="N5" s="1" t="s">
        <v>3</v>
      </c>
      <c r="O5" s="2"/>
      <c r="P5" s="2"/>
    </row>
    <row r="6" spans="14:14">
      <c r="N6" s="1" t="s">
        <v>4</v>
      </c>
    </row>
    <row r="7" spans="1:16">
      <c r="A7" s="2"/>
      <c r="B7" s="2"/>
      <c r="C7" s="2"/>
      <c r="D7" s="2"/>
      <c r="E7" s="2"/>
      <c r="F7" s="2"/>
      <c r="G7" s="2"/>
      <c r="H7" s="2"/>
      <c r="I7" s="2"/>
      <c r="J7" s="2"/>
      <c r="K7" s="2"/>
      <c r="L7" s="2"/>
      <c r="N7" s="1" t="s">
        <v>5</v>
      </c>
      <c r="P7" s="2"/>
    </row>
    <row r="9" spans="1:16">
      <c r="A9" s="2" t="s">
        <v>6</v>
      </c>
      <c r="B9" s="2"/>
      <c r="C9" s="2"/>
      <c r="D9" s="2"/>
      <c r="E9" s="2"/>
      <c r="F9" s="2"/>
      <c r="G9" s="2"/>
      <c r="H9" s="2"/>
      <c r="I9" s="2"/>
      <c r="J9" s="2"/>
      <c r="K9" s="2"/>
      <c r="L9" s="2"/>
      <c r="M9" s="2"/>
      <c r="N9" s="4" t="s">
        <v>7</v>
      </c>
      <c r="O9" s="2"/>
      <c r="P9" s="2"/>
    </row>
    <row r="10" spans="1:16">
      <c r="A10" s="2" t="s">
        <v>8</v>
      </c>
      <c r="B10" s="2"/>
      <c r="C10" s="2"/>
      <c r="D10" s="2"/>
      <c r="E10" s="2"/>
      <c r="F10" s="2"/>
      <c r="G10" s="2"/>
      <c r="H10" s="2"/>
      <c r="I10" s="2"/>
      <c r="J10" s="2"/>
      <c r="K10" s="2"/>
      <c r="L10" s="2"/>
      <c r="P10" s="2"/>
    </row>
    <row r="11" ht="26.25" spans="1:16">
      <c r="A11" s="2" t="s">
        <v>9</v>
      </c>
      <c r="B11" s="2"/>
      <c r="C11" s="2"/>
      <c r="D11" s="2"/>
      <c r="E11" s="2"/>
      <c r="F11" s="2"/>
      <c r="G11" s="2"/>
      <c r="H11" s="2"/>
      <c r="I11" s="2"/>
      <c r="J11" s="2"/>
      <c r="K11" s="2"/>
      <c r="L11" s="2"/>
      <c r="M11" s="16" t="s">
        <v>10</v>
      </c>
      <c r="N11" s="16"/>
      <c r="O11" s="17" t="s">
        <v>11</v>
      </c>
      <c r="P11" s="2"/>
    </row>
    <row r="12" spans="1:15">
      <c r="A12" s="1" t="s">
        <v>12</v>
      </c>
      <c r="M12" s="6" t="s">
        <v>13</v>
      </c>
      <c r="N12" s="6"/>
      <c r="O12" s="6"/>
    </row>
    <row r="13" spans="1:15">
      <c r="A13" s="1" t="s">
        <v>14</v>
      </c>
      <c r="N13" s="18" t="s">
        <v>15</v>
      </c>
      <c r="O13" s="18"/>
    </row>
    <row r="14" spans="1:16">
      <c r="A14" s="3" t="s">
        <v>16</v>
      </c>
      <c r="B14" s="2"/>
      <c r="C14" s="2"/>
      <c r="D14" s="2"/>
      <c r="E14" s="2"/>
      <c r="F14" s="2"/>
      <c r="G14" s="2"/>
      <c r="H14" s="2"/>
      <c r="I14" s="2"/>
      <c r="J14" s="2"/>
      <c r="K14" s="2"/>
      <c r="L14" s="2"/>
      <c r="M14" s="2"/>
      <c r="N14" s="2"/>
      <c r="O14" s="2"/>
      <c r="P14" s="2"/>
    </row>
    <row r="15" spans="1:1">
      <c r="A15" s="1" t="s">
        <v>17</v>
      </c>
    </row>
    <row r="17" spans="1:16">
      <c r="A17" s="4" t="s">
        <v>18</v>
      </c>
      <c r="B17" s="4"/>
      <c r="C17" s="4" t="s">
        <v>19</v>
      </c>
      <c r="D17" s="5" t="s">
        <v>20</v>
      </c>
      <c r="E17" s="4"/>
      <c r="F17" s="6" t="s">
        <v>21</v>
      </c>
      <c r="G17" s="6" t="s">
        <v>22</v>
      </c>
      <c r="H17" s="6" t="s">
        <v>23</v>
      </c>
      <c r="I17" s="6" t="s">
        <v>24</v>
      </c>
      <c r="J17" s="6" t="s">
        <v>25</v>
      </c>
      <c r="K17" s="19" t="s">
        <v>26</v>
      </c>
      <c r="L17" s="2"/>
      <c r="M17" s="2"/>
      <c r="N17" s="2"/>
      <c r="O17" s="2"/>
      <c r="P17" s="4"/>
    </row>
    <row r="18" spans="1:16">
      <c r="A18" s="2"/>
      <c r="B18" s="2"/>
      <c r="C18" s="2" t="s">
        <v>27</v>
      </c>
      <c r="D18" s="7">
        <f ca="1">SUM(F18:K18)</f>
        <v>1766</v>
      </c>
      <c r="E18" s="7"/>
      <c r="F18" s="8">
        <f ca="1">SUMIF(P24:P31,"&lt;30",Q24:Q31)</f>
        <v>1766</v>
      </c>
      <c r="G18" s="8">
        <f ca="1">SUMIF(P24:P31,"&lt;60",Q24:Q31)-SUMIF(P24:P31,"&lt;30",Q24:Q31)</f>
        <v>0</v>
      </c>
      <c r="H18" s="8">
        <f ca="1">SUMIF(P24:P31,"&lt;90",Q24:Q31)-SUMIF(P24:P31,"&lt;60",Q24:Q31)</f>
        <v>0</v>
      </c>
      <c r="I18" s="8">
        <f ca="1">SUMIF(P24:P31,"&lt;120",Q24:Q31)-SUMIF(P24:P31,"&lt;90",Q24:Q31)</f>
        <v>0</v>
      </c>
      <c r="J18" s="8">
        <f ca="1">SUMIF(P24:P31,"&lt;150",Q24:Q31)-SUMIF(P24:P31,"&lt;120",Q24:Q31)</f>
        <v>0</v>
      </c>
      <c r="K18" s="8">
        <f ca="1">SUMIF(P24:P31,"&gt;150",Q24:Q31)</f>
        <v>0</v>
      </c>
      <c r="L18" s="2"/>
      <c r="M18" s="2"/>
      <c r="N18" s="2"/>
      <c r="O18" s="2"/>
      <c r="P18" s="2"/>
    </row>
    <row r="21" spans="1:1">
      <c r="A21" s="4" t="s">
        <v>8</v>
      </c>
    </row>
    <row r="22" spans="20:20">
      <c r="T22" s="1" t="str">
        <f ca="1">PHONETIC(U24:U30)</f>
        <v>，1363198，1367354，1360941，1346501，1365450，1364013，1369738</v>
      </c>
    </row>
    <row r="23" spans="1:21">
      <c r="A23" s="9" t="s">
        <v>28</v>
      </c>
      <c r="B23" s="9" t="s">
        <v>29</v>
      </c>
      <c r="C23" s="9" t="s">
        <v>30</v>
      </c>
      <c r="D23" s="9" t="s">
        <v>31</v>
      </c>
      <c r="E23" s="9" t="s">
        <v>32</v>
      </c>
      <c r="F23" s="9"/>
      <c r="G23" s="9"/>
      <c r="H23" s="9" t="s">
        <v>33</v>
      </c>
      <c r="I23" s="9"/>
      <c r="J23" s="9" t="s">
        <v>34</v>
      </c>
      <c r="K23" s="9" t="s">
        <v>35</v>
      </c>
      <c r="L23" s="9" t="s">
        <v>36</v>
      </c>
      <c r="M23" s="9" t="s">
        <v>37</v>
      </c>
      <c r="N23" s="9" t="s">
        <v>38</v>
      </c>
      <c r="O23" s="9" t="s">
        <v>39</v>
      </c>
      <c r="P23" s="9" t="s">
        <v>40</v>
      </c>
      <c r="T23" s="25" t="s">
        <v>41</v>
      </c>
      <c r="U23" s="25" t="s">
        <v>42</v>
      </c>
    </row>
    <row r="24" spans="1:21">
      <c r="A24" s="1" t="s">
        <v>43</v>
      </c>
      <c r="B24" s="10">
        <v>1363198</v>
      </c>
      <c r="C24" s="11" t="s">
        <v>44</v>
      </c>
      <c r="D24" s="11" t="s">
        <v>44</v>
      </c>
      <c r="E24" s="1" t="s">
        <v>45</v>
      </c>
      <c r="H24" s="1" t="s">
        <v>46</v>
      </c>
      <c r="J24" s="11" t="s">
        <v>47</v>
      </c>
      <c r="K24" s="7">
        <v>318</v>
      </c>
      <c r="L24" s="7">
        <v>0</v>
      </c>
      <c r="M24" s="7">
        <f ca="1" t="shared" ref="M24:M30" si="0">K24-L24</f>
        <v>318</v>
      </c>
      <c r="N24" s="7">
        <v>0</v>
      </c>
      <c r="O24" s="7">
        <f ca="1" t="shared" ref="O24:O30" si="1">M24-N24</f>
        <v>318</v>
      </c>
      <c r="P24" s="1">
        <f ca="1" t="shared" ref="P24:P30" si="2">IF(C24&lt;&gt;"",DATEDIF(C24,$N$11,"d"),"")</f>
        <v>-43377</v>
      </c>
      <c r="Q24" s="7">
        <f ca="1" t="shared" ref="Q24:Q30" si="3">O24</f>
        <v>318</v>
      </c>
      <c r="R24" s="1">
        <f>VLOOKUP(B24,[1]应付款管理!$A$1:$I$65536,9,0)</f>
        <v>318</v>
      </c>
      <c r="S24" s="1">
        <f ca="1">O24-R24</f>
        <v>0</v>
      </c>
      <c r="T24" s="1" t="str">
        <f>$T$23&amp;B24</f>
        <v>，1363198</v>
      </c>
      <c r="U24" s="1" t="s">
        <v>48</v>
      </c>
    </row>
    <row r="25" spans="1:21">
      <c r="A25" s="1" t="s">
        <v>49</v>
      </c>
      <c r="B25" s="10">
        <v>1367354</v>
      </c>
      <c r="C25" s="11" t="s">
        <v>50</v>
      </c>
      <c r="D25" s="11" t="s">
        <v>50</v>
      </c>
      <c r="E25" s="1" t="s">
        <v>51</v>
      </c>
      <c r="H25" s="1" t="s">
        <v>52</v>
      </c>
      <c r="J25" s="11" t="s">
        <v>53</v>
      </c>
      <c r="K25" s="7">
        <v>344</v>
      </c>
      <c r="L25" s="7">
        <v>0</v>
      </c>
      <c r="M25" s="7">
        <f ca="1" t="shared" si="0"/>
        <v>344</v>
      </c>
      <c r="N25" s="7">
        <v>0</v>
      </c>
      <c r="O25" s="7">
        <f ca="1" t="shared" si="1"/>
        <v>344</v>
      </c>
      <c r="P25" s="1">
        <f ca="1" t="shared" si="2"/>
        <v>-43378</v>
      </c>
      <c r="Q25" s="7">
        <f ca="1" t="shared" si="3"/>
        <v>344</v>
      </c>
      <c r="R25" s="1">
        <f>VLOOKUP(B25,[1]应付款管理!$A$1:$I$65536,9,0)</f>
        <v>344</v>
      </c>
      <c r="S25" s="1">
        <f ca="1" t="shared" ref="S25:S30" si="4">O25-R25</f>
        <v>0</v>
      </c>
      <c r="T25" s="1" t="str">
        <f t="shared" ref="T25:T30" si="5">$T$23&amp;B25</f>
        <v>，1367354</v>
      </c>
      <c r="U25" s="1" t="s">
        <v>54</v>
      </c>
    </row>
    <row r="26" spans="1:21">
      <c r="A26" s="1" t="s">
        <v>55</v>
      </c>
      <c r="B26" s="10">
        <v>1360941</v>
      </c>
      <c r="C26" s="11" t="s">
        <v>56</v>
      </c>
      <c r="D26" s="11" t="s">
        <v>56</v>
      </c>
      <c r="E26" s="1" t="s">
        <v>57</v>
      </c>
      <c r="H26" s="1" t="s">
        <v>58</v>
      </c>
      <c r="J26" s="11" t="s">
        <v>59</v>
      </c>
      <c r="K26" s="7">
        <v>335</v>
      </c>
      <c r="L26" s="7">
        <v>0</v>
      </c>
      <c r="M26" s="7">
        <f ca="1" t="shared" si="0"/>
        <v>335</v>
      </c>
      <c r="N26" s="7">
        <v>0</v>
      </c>
      <c r="O26" s="7">
        <f ca="1" t="shared" si="1"/>
        <v>335</v>
      </c>
      <c r="P26" s="1">
        <f ca="1" t="shared" si="2"/>
        <v>-43381</v>
      </c>
      <c r="Q26" s="7">
        <f ca="1" t="shared" si="3"/>
        <v>335</v>
      </c>
      <c r="R26" s="1">
        <f>VLOOKUP(B26,[1]应付款管理!$A$1:$I$65536,9,0)</f>
        <v>335</v>
      </c>
      <c r="S26" s="1">
        <f ca="1" t="shared" si="4"/>
        <v>0</v>
      </c>
      <c r="T26" s="1" t="str">
        <f t="shared" si="5"/>
        <v>，1360941</v>
      </c>
      <c r="U26" s="1" t="s">
        <v>60</v>
      </c>
    </row>
    <row r="27" spans="1:21">
      <c r="A27" s="1" t="s">
        <v>61</v>
      </c>
      <c r="B27" s="10">
        <v>1346501</v>
      </c>
      <c r="C27" s="11" t="s">
        <v>62</v>
      </c>
      <c r="D27" s="11" t="s">
        <v>62</v>
      </c>
      <c r="E27" s="1" t="s">
        <v>63</v>
      </c>
      <c r="H27" s="1" t="s">
        <v>64</v>
      </c>
      <c r="J27" s="11" t="s">
        <v>65</v>
      </c>
      <c r="K27" s="7">
        <v>115</v>
      </c>
      <c r="L27" s="7">
        <v>0</v>
      </c>
      <c r="M27" s="7">
        <f ca="1" t="shared" si="0"/>
        <v>115</v>
      </c>
      <c r="N27" s="7">
        <v>0</v>
      </c>
      <c r="O27" s="7">
        <f ca="1" t="shared" si="1"/>
        <v>115</v>
      </c>
      <c r="P27" s="1">
        <f ca="1" t="shared" si="2"/>
        <v>-43382</v>
      </c>
      <c r="Q27" s="7">
        <f ca="1" t="shared" si="3"/>
        <v>115</v>
      </c>
      <c r="R27" s="1">
        <f>VLOOKUP(B27,[1]应付款管理!$A$1:$I$65536,9,0)</f>
        <v>115</v>
      </c>
      <c r="S27" s="1">
        <f ca="1" t="shared" si="4"/>
        <v>0</v>
      </c>
      <c r="T27" s="1" t="str">
        <f t="shared" si="5"/>
        <v>，1346501</v>
      </c>
      <c r="U27" s="1" t="s">
        <v>66</v>
      </c>
    </row>
    <row r="28" spans="1:21">
      <c r="A28" s="1" t="s">
        <v>67</v>
      </c>
      <c r="B28" s="10">
        <v>1365450</v>
      </c>
      <c r="C28" s="11" t="s">
        <v>68</v>
      </c>
      <c r="D28" s="11" t="s">
        <v>68</v>
      </c>
      <c r="E28" s="1" t="s">
        <v>69</v>
      </c>
      <c r="H28" s="1" t="s">
        <v>70</v>
      </c>
      <c r="J28" s="11" t="s">
        <v>71</v>
      </c>
      <c r="K28" s="7">
        <v>446</v>
      </c>
      <c r="L28" s="7">
        <v>0</v>
      </c>
      <c r="M28" s="7">
        <f ca="1" t="shared" si="0"/>
        <v>446</v>
      </c>
      <c r="N28" s="7">
        <v>0</v>
      </c>
      <c r="O28" s="7">
        <f ca="1" t="shared" si="1"/>
        <v>446</v>
      </c>
      <c r="P28" s="1">
        <f ca="1" t="shared" si="2"/>
        <v>-43384</v>
      </c>
      <c r="Q28" s="7">
        <f ca="1" t="shared" si="3"/>
        <v>446</v>
      </c>
      <c r="R28" s="1">
        <f>VLOOKUP(B28,[1]应付款管理!$A$1:$I$65536,9,0)</f>
        <v>446</v>
      </c>
      <c r="S28" s="1">
        <f ca="1" t="shared" si="4"/>
        <v>0</v>
      </c>
      <c r="T28" s="1" t="str">
        <f t="shared" si="5"/>
        <v>，1365450</v>
      </c>
      <c r="U28" s="1" t="s">
        <v>72</v>
      </c>
    </row>
    <row r="29" spans="1:21">
      <c r="A29" s="1" t="s">
        <v>73</v>
      </c>
      <c r="B29" s="10">
        <v>1364013</v>
      </c>
      <c r="C29" s="11" t="s">
        <v>74</v>
      </c>
      <c r="D29" s="11" t="s">
        <v>74</v>
      </c>
      <c r="E29" s="1" t="s">
        <v>75</v>
      </c>
      <c r="H29" s="1" t="s">
        <v>76</v>
      </c>
      <c r="J29" s="11" t="s">
        <v>77</v>
      </c>
      <c r="K29" s="7">
        <v>156</v>
      </c>
      <c r="L29" s="7">
        <v>0</v>
      </c>
      <c r="M29" s="7">
        <f ca="1" t="shared" si="0"/>
        <v>156</v>
      </c>
      <c r="N29" s="7">
        <v>0</v>
      </c>
      <c r="O29" s="7">
        <f ca="1" t="shared" si="1"/>
        <v>156</v>
      </c>
      <c r="P29" s="1">
        <f ca="1" t="shared" si="2"/>
        <v>-43388</v>
      </c>
      <c r="Q29" s="7">
        <f ca="1" t="shared" si="3"/>
        <v>156</v>
      </c>
      <c r="R29" s="1">
        <f>VLOOKUP(B29,[1]应付款管理!$A$1:$I$65536,9,0)</f>
        <v>156</v>
      </c>
      <c r="S29" s="1">
        <f ca="1" t="shared" si="4"/>
        <v>0</v>
      </c>
      <c r="T29" s="1" t="str">
        <f t="shared" si="5"/>
        <v>，1364013</v>
      </c>
      <c r="U29" s="1" t="s">
        <v>78</v>
      </c>
    </row>
    <row r="30" spans="1:21">
      <c r="A30" s="1" t="s">
        <v>79</v>
      </c>
      <c r="B30" s="10">
        <v>1369738</v>
      </c>
      <c r="C30" s="11" t="s">
        <v>80</v>
      </c>
      <c r="D30" s="11" t="s">
        <v>80</v>
      </c>
      <c r="E30" s="1" t="s">
        <v>81</v>
      </c>
      <c r="H30" s="1" t="s">
        <v>82</v>
      </c>
      <c r="J30" s="11" t="s">
        <v>83</v>
      </c>
      <c r="K30" s="7">
        <v>52</v>
      </c>
      <c r="L30" s="7">
        <v>0</v>
      </c>
      <c r="M30" s="7">
        <f ca="1" t="shared" si="0"/>
        <v>52</v>
      </c>
      <c r="N30" s="7">
        <v>0</v>
      </c>
      <c r="O30" s="7">
        <f ca="1" t="shared" si="1"/>
        <v>52</v>
      </c>
      <c r="P30" s="1">
        <f ca="1" t="shared" si="2"/>
        <v>-43393</v>
      </c>
      <c r="Q30" s="7">
        <f ca="1" t="shared" si="3"/>
        <v>52</v>
      </c>
      <c r="R30" s="1">
        <f>VLOOKUP(B30,[1]应付款管理!$A$1:$I$65536,9,0)</f>
        <v>52</v>
      </c>
      <c r="S30" s="1">
        <f ca="1" t="shared" si="4"/>
        <v>0</v>
      </c>
      <c r="T30" s="1" t="str">
        <f t="shared" si="5"/>
        <v>，1369738</v>
      </c>
      <c r="U30" s="1" t="s">
        <v>84</v>
      </c>
    </row>
    <row r="31" spans="1:18">
      <c r="A31" s="12"/>
      <c r="B31" s="12"/>
      <c r="C31" s="12"/>
      <c r="D31" s="12"/>
      <c r="E31" s="12"/>
      <c r="F31" s="12"/>
      <c r="G31" s="12"/>
      <c r="H31" s="12"/>
      <c r="I31" s="12"/>
      <c r="J31" s="12" t="s">
        <v>20</v>
      </c>
      <c r="K31" s="20">
        <f ca="1">SUM(K24:K30)</f>
        <v>1766</v>
      </c>
      <c r="L31" s="20">
        <f ca="1">SUM(L24:L30)</f>
        <v>0</v>
      </c>
      <c r="M31" s="20">
        <f ca="1">SUM(M24:M30)</f>
        <v>1766</v>
      </c>
      <c r="N31" s="20">
        <f ca="1">SUM(N24:N30)</f>
        <v>0</v>
      </c>
      <c r="O31" s="20">
        <f ca="1">SUM(O24:O30)</f>
        <v>1766</v>
      </c>
      <c r="R31" s="1">
        <f>SUM(R24:R30)</f>
        <v>1766</v>
      </c>
    </row>
    <row r="34" ht="21" spans="7:15">
      <c r="G34" s="13" t="s">
        <v>85</v>
      </c>
      <c r="H34" s="13"/>
      <c r="I34" s="13"/>
      <c r="M34" s="21" t="s">
        <v>86</v>
      </c>
      <c r="N34" s="22">
        <f ca="1">SUM(O31,)</f>
        <v>1766</v>
      </c>
      <c r="O34" s="22"/>
    </row>
    <row r="35" spans="14:21">
      <c r="N35" s="23"/>
      <c r="O35" s="24" t="s">
        <v>87</v>
      </c>
      <c r="P35" s="23"/>
      <c r="Q35" s="23"/>
      <c r="R35" s="23"/>
      <c r="S35" s="23"/>
      <c r="T35" s="23"/>
      <c r="U35" s="23"/>
    </row>
    <row r="36" spans="1:1">
      <c r="A36" s="1" t="s">
        <v>88</v>
      </c>
    </row>
    <row r="37" spans="1:1">
      <c r="A37" s="1" t="s">
        <v>89</v>
      </c>
    </row>
    <row r="38" spans="1:1">
      <c r="A38" s="1" t="s">
        <v>90</v>
      </c>
    </row>
    <row r="40" spans="1:1">
      <c r="A40" s="4" t="s">
        <v>91</v>
      </c>
    </row>
    <row r="42" spans="1:12">
      <c r="A42" s="14" t="s">
        <v>92</v>
      </c>
      <c r="B42" s="14"/>
      <c r="C42" s="14"/>
      <c r="D42" s="14" t="s">
        <v>93</v>
      </c>
      <c r="E42" s="14" t="s">
        <v>94</v>
      </c>
      <c r="F42" s="14" t="s">
        <v>95</v>
      </c>
      <c r="G42" s="14"/>
      <c r="H42" s="14" t="s">
        <v>96</v>
      </c>
      <c r="I42" s="14"/>
      <c r="J42" s="14" t="s">
        <v>97</v>
      </c>
      <c r="K42" s="14"/>
      <c r="L42" s="14"/>
    </row>
    <row r="43" spans="1:10">
      <c r="A43" s="1" t="s">
        <v>98</v>
      </c>
      <c r="D43" s="1" t="s">
        <v>99</v>
      </c>
      <c r="E43" s="1" t="s">
        <v>100</v>
      </c>
      <c r="F43" s="1" t="s">
        <v>101</v>
      </c>
      <c r="H43" s="1" t="s">
        <v>102</v>
      </c>
      <c r="J43" s="1" t="s">
        <v>103</v>
      </c>
    </row>
    <row r="44" spans="1:10">
      <c r="A44" s="1" t="s">
        <v>104</v>
      </c>
      <c r="D44" s="1" t="s">
        <v>105</v>
      </c>
      <c r="E44" s="1" t="s">
        <v>106</v>
      </c>
      <c r="F44" s="1" t="s">
        <v>107</v>
      </c>
      <c r="H44" s="1" t="s">
        <v>108</v>
      </c>
      <c r="J44" s="1" t="s">
        <v>109</v>
      </c>
    </row>
    <row r="45" spans="1:10">
      <c r="A45" s="1" t="s">
        <v>110</v>
      </c>
      <c r="D45" s="1" t="s">
        <v>111</v>
      </c>
      <c r="E45" s="1" t="s">
        <v>112</v>
      </c>
      <c r="F45" s="1" t="s">
        <v>113</v>
      </c>
      <c r="H45" s="1" t="s">
        <v>114</v>
      </c>
      <c r="J45" s="1" t="s">
        <v>115</v>
      </c>
    </row>
    <row r="46" spans="1:10">
      <c r="A46" s="1" t="s">
        <v>116</v>
      </c>
      <c r="D46" s="1" t="s">
        <v>117</v>
      </c>
      <c r="E46" s="1" t="s">
        <v>118</v>
      </c>
      <c r="F46" s="1" t="s">
        <v>119</v>
      </c>
      <c r="H46" s="1" t="s">
        <v>120</v>
      </c>
      <c r="J46" s="1" t="s">
        <v>115</v>
      </c>
    </row>
    <row r="47" spans="1:10">
      <c r="A47" s="1" t="s">
        <v>121</v>
      </c>
      <c r="D47" s="1" t="s">
        <v>122</v>
      </c>
      <c r="E47" s="1" t="s">
        <v>123</v>
      </c>
      <c r="F47" s="1" t="s">
        <v>124</v>
      </c>
      <c r="H47" s="1" t="s">
        <v>125</v>
      </c>
      <c r="J47" s="1" t="s">
        <v>126</v>
      </c>
    </row>
    <row r="48" spans="1:10">
      <c r="A48" s="1" t="s">
        <v>127</v>
      </c>
      <c r="D48" s="1" t="s">
        <v>128</v>
      </c>
      <c r="E48" s="1" t="s">
        <v>129</v>
      </c>
      <c r="F48" s="1" t="s">
        <v>130</v>
      </c>
      <c r="H48" s="1" t="s">
        <v>131</v>
      </c>
      <c r="J48" s="1" t="s">
        <v>132</v>
      </c>
    </row>
    <row r="49" spans="1:10">
      <c r="A49" s="1" t="s">
        <v>133</v>
      </c>
      <c r="D49" s="1" t="s">
        <v>134</v>
      </c>
      <c r="E49" s="1" t="s">
        <v>135</v>
      </c>
      <c r="F49" s="1" t="s">
        <v>136</v>
      </c>
      <c r="H49" s="1" t="s">
        <v>137</v>
      </c>
      <c r="J49" s="1" t="s">
        <v>138</v>
      </c>
    </row>
    <row r="50" spans="1:10">
      <c r="A50" s="1" t="s">
        <v>139</v>
      </c>
      <c r="D50" s="1" t="s">
        <v>134</v>
      </c>
      <c r="E50" s="1" t="s">
        <v>140</v>
      </c>
      <c r="F50" s="1" t="s">
        <v>141</v>
      </c>
      <c r="H50" s="1" t="s">
        <v>137</v>
      </c>
      <c r="J50" s="1" t="s">
        <v>142</v>
      </c>
    </row>
    <row r="51" spans="1:10">
      <c r="A51" s="1" t="s">
        <v>143</v>
      </c>
      <c r="D51" s="1" t="s">
        <v>134</v>
      </c>
      <c r="E51" s="1" t="s">
        <v>100</v>
      </c>
      <c r="F51" s="1" t="s">
        <v>144</v>
      </c>
      <c r="H51" s="1" t="s">
        <v>137</v>
      </c>
      <c r="J51" s="1" t="s">
        <v>145</v>
      </c>
    </row>
    <row r="52" spans="1:10">
      <c r="A52" s="1" t="s">
        <v>146</v>
      </c>
      <c r="D52" s="1" t="s">
        <v>134</v>
      </c>
      <c r="E52" s="1" t="s">
        <v>147</v>
      </c>
      <c r="F52" s="1" t="s">
        <v>148</v>
      </c>
      <c r="H52" s="1" t="s">
        <v>137</v>
      </c>
      <c r="J52" s="1" t="s">
        <v>149</v>
      </c>
    </row>
    <row r="53" spans="1:10">
      <c r="A53" s="1" t="s">
        <v>150</v>
      </c>
      <c r="D53" s="1" t="s">
        <v>134</v>
      </c>
      <c r="E53" s="1" t="s">
        <v>151</v>
      </c>
      <c r="F53" s="1" t="s">
        <v>152</v>
      </c>
      <c r="H53" s="1" t="s">
        <v>137</v>
      </c>
      <c r="J53" s="1" t="s">
        <v>153</v>
      </c>
    </row>
    <row r="54" spans="1:10">
      <c r="A54" s="1" t="s">
        <v>154</v>
      </c>
      <c r="D54" s="1" t="s">
        <v>134</v>
      </c>
      <c r="E54" s="1" t="s">
        <v>155</v>
      </c>
      <c r="F54" s="1" t="s">
        <v>156</v>
      </c>
      <c r="H54" s="1" t="s">
        <v>137</v>
      </c>
      <c r="J54" s="1" t="s">
        <v>157</v>
      </c>
    </row>
    <row r="55" spans="1:10">
      <c r="A55" s="1" t="s">
        <v>158</v>
      </c>
      <c r="D55" s="1" t="s">
        <v>134</v>
      </c>
      <c r="E55" s="1" t="s">
        <v>106</v>
      </c>
      <c r="F55" s="1" t="s">
        <v>159</v>
      </c>
      <c r="H55" s="1" t="s">
        <v>137</v>
      </c>
      <c r="J55" s="1" t="s">
        <v>160</v>
      </c>
    </row>
    <row r="56" spans="1:10">
      <c r="A56" s="1" t="s">
        <v>161</v>
      </c>
      <c r="D56" s="1" t="s">
        <v>134</v>
      </c>
      <c r="E56" s="1" t="s">
        <v>162</v>
      </c>
      <c r="F56" s="1" t="s">
        <v>163</v>
      </c>
      <c r="H56" s="1" t="s">
        <v>137</v>
      </c>
      <c r="J56" s="1" t="s">
        <v>164</v>
      </c>
    </row>
    <row r="57" spans="1:10">
      <c r="A57" s="1" t="s">
        <v>165</v>
      </c>
      <c r="D57" s="1" t="s">
        <v>134</v>
      </c>
      <c r="E57" s="1" t="s">
        <v>27</v>
      </c>
      <c r="F57" s="1" t="s">
        <v>166</v>
      </c>
      <c r="H57" s="1" t="s">
        <v>137</v>
      </c>
      <c r="J57" s="1" t="s">
        <v>167</v>
      </c>
    </row>
    <row r="58" spans="1:10">
      <c r="A58" s="1" t="s">
        <v>168</v>
      </c>
      <c r="D58" s="1" t="s">
        <v>169</v>
      </c>
      <c r="E58" s="1" t="s">
        <v>170</v>
      </c>
      <c r="F58" s="1" t="s">
        <v>171</v>
      </c>
      <c r="H58" s="1" t="s">
        <v>172</v>
      </c>
      <c r="J58" s="1" t="s">
        <v>115</v>
      </c>
    </row>
    <row r="59" spans="1:10">
      <c r="A59" s="1" t="s">
        <v>173</v>
      </c>
      <c r="D59" s="1" t="s">
        <v>174</v>
      </c>
      <c r="E59" s="1" t="s">
        <v>27</v>
      </c>
      <c r="F59" s="1" t="s">
        <v>175</v>
      </c>
      <c r="H59" s="1" t="s">
        <v>176</v>
      </c>
      <c r="J59" s="1" t="s">
        <v>115</v>
      </c>
    </row>
    <row r="60" spans="1:10">
      <c r="A60" s="1" t="s">
        <v>177</v>
      </c>
      <c r="D60" s="1" t="s">
        <v>178</v>
      </c>
      <c r="E60" s="1" t="s">
        <v>162</v>
      </c>
      <c r="F60" s="1" t="s">
        <v>179</v>
      </c>
      <c r="H60" s="1" t="s">
        <v>180</v>
      </c>
      <c r="J60" s="1" t="s">
        <v>181</v>
      </c>
    </row>
    <row r="64" spans="4:12">
      <c r="D64" s="15" t="s">
        <v>182</v>
      </c>
      <c r="E64" s="15"/>
      <c r="F64" s="15"/>
      <c r="G64" s="15"/>
      <c r="H64" s="15"/>
      <c r="I64" s="15"/>
      <c r="J64" s="15"/>
      <c r="K64" s="15"/>
      <c r="L64" s="15"/>
    </row>
    <row r="65" spans="5:11">
      <c r="E65" s="15" t="s">
        <v>183</v>
      </c>
      <c r="F65" s="15"/>
      <c r="G65" s="15"/>
      <c r="H65" s="15"/>
      <c r="I65" s="15"/>
      <c r="J65" s="15"/>
      <c r="K65" s="15"/>
    </row>
  </sheetData>
  <mergeCells count="98">
    <mergeCell ref="M11:N11"/>
    <mergeCell ref="M12:O12"/>
    <mergeCell ref="N13:O13"/>
    <mergeCell ref="E23:G23"/>
    <mergeCell ref="E24:G24"/>
    <mergeCell ref="H24:I24"/>
    <mergeCell ref="E25:G25"/>
    <mergeCell ref="H25:I25"/>
    <mergeCell ref="E26:G26"/>
    <mergeCell ref="H26:I26"/>
    <mergeCell ref="E27:G27"/>
    <mergeCell ref="H27:I27"/>
    <mergeCell ref="E28:G28"/>
    <mergeCell ref="H28:I28"/>
    <mergeCell ref="E29:G29"/>
    <mergeCell ref="H29:I29"/>
    <mergeCell ref="E30:G30"/>
    <mergeCell ref="H30:I30"/>
    <mergeCell ref="G34:I34"/>
    <mergeCell ref="N34:O34"/>
    <mergeCell ref="A42:C42"/>
    <mergeCell ref="F42:G42"/>
    <mergeCell ref="H42:I42"/>
    <mergeCell ref="J42:L42"/>
    <mergeCell ref="A43:C43"/>
    <mergeCell ref="F43:G43"/>
    <mergeCell ref="H43:I43"/>
    <mergeCell ref="J43:L43"/>
    <mergeCell ref="A44:C44"/>
    <mergeCell ref="F44:G44"/>
    <mergeCell ref="H44:I44"/>
    <mergeCell ref="J44:L44"/>
    <mergeCell ref="A45:C45"/>
    <mergeCell ref="F45:G45"/>
    <mergeCell ref="H45:I45"/>
    <mergeCell ref="J45:L45"/>
    <mergeCell ref="A46:C46"/>
    <mergeCell ref="F46:G46"/>
    <mergeCell ref="H46:I46"/>
    <mergeCell ref="J46:L46"/>
    <mergeCell ref="A47:C47"/>
    <mergeCell ref="F47:G47"/>
    <mergeCell ref="H47:I47"/>
    <mergeCell ref="J47:L47"/>
    <mergeCell ref="A48:C48"/>
    <mergeCell ref="F48:G48"/>
    <mergeCell ref="H48:I48"/>
    <mergeCell ref="J48:L48"/>
    <mergeCell ref="A49:C49"/>
    <mergeCell ref="F49:G49"/>
    <mergeCell ref="H49:I49"/>
    <mergeCell ref="J49:L49"/>
    <mergeCell ref="A50:C50"/>
    <mergeCell ref="F50:G50"/>
    <mergeCell ref="H50:I50"/>
    <mergeCell ref="J50:L50"/>
    <mergeCell ref="A51:C51"/>
    <mergeCell ref="F51:G51"/>
    <mergeCell ref="H51:I51"/>
    <mergeCell ref="J51:L51"/>
    <mergeCell ref="A52:C52"/>
    <mergeCell ref="F52:G52"/>
    <mergeCell ref="H52:I52"/>
    <mergeCell ref="J52:L52"/>
    <mergeCell ref="A53:C53"/>
    <mergeCell ref="F53:G53"/>
    <mergeCell ref="H53:I53"/>
    <mergeCell ref="J53:L53"/>
    <mergeCell ref="A54:C54"/>
    <mergeCell ref="F54:G54"/>
    <mergeCell ref="H54:I54"/>
    <mergeCell ref="J54:L54"/>
    <mergeCell ref="A55:C55"/>
    <mergeCell ref="F55:G55"/>
    <mergeCell ref="H55:I55"/>
    <mergeCell ref="J55:L55"/>
    <mergeCell ref="A56:C56"/>
    <mergeCell ref="F56:G56"/>
    <mergeCell ref="H56:I56"/>
    <mergeCell ref="J56:L56"/>
    <mergeCell ref="A57:C57"/>
    <mergeCell ref="F57:G57"/>
    <mergeCell ref="H57:I57"/>
    <mergeCell ref="J57:L57"/>
    <mergeCell ref="A58:C58"/>
    <mergeCell ref="F58:G58"/>
    <mergeCell ref="H58:I58"/>
    <mergeCell ref="J58:L58"/>
    <mergeCell ref="A59:C59"/>
    <mergeCell ref="F59:G59"/>
    <mergeCell ref="H59:I59"/>
    <mergeCell ref="J59:L59"/>
    <mergeCell ref="A60:C60"/>
    <mergeCell ref="F60:G60"/>
    <mergeCell ref="H60:I60"/>
    <mergeCell ref="J60:L60"/>
    <mergeCell ref="D64:L64"/>
    <mergeCell ref="E65:K65"/>
  </mergeCells>
  <pageMargins left="0.699305555555556" right="0.699305555555556" top="0.75" bottom="0.75" header="0.3" footer="0.3"/>
  <pageSetup paperSize="9" orientation="portrait" useFirstPageNumber="1" horizontalDpi="600"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pageSetup paperSize="9" fitToWidth="0" fitToHeight="0" orientation="portrait"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pageSetup paperSize="9" fitToWidth="0" fitToHeight="0" orientation="portrait" useFirstPageNumber="1"/>
  <headerFooter/>
</worksheet>
</file>

<file path=docProps/app.xml><?xml version="1.0" encoding="utf-8"?>
<Properties xmlns="http://schemas.openxmlformats.org/officeDocument/2006/extended-properties" xmlns:vt="http://schemas.openxmlformats.org/officeDocument/2006/docPropsVTypes">
  <Manager>
  </Manager>
  <Company>
  </Company>
  <HyperlinkBase>
  </HyperlinkBase>
  <Application>GemBox.Spreadsheet</Application>
  <HeadingPairs>
    <vt:vector size="2" baseType="variant">
      <vt:variant>
        <vt:lpstr>工作表</vt:lpstr>
      </vt:variant>
      <vt:variant>
        <vt:i4>3</vt:i4>
      </vt:variant>
    </vt:vector>
  </HeadingPairs>
  <TitlesOfParts>
    <vt:vector size="3" baseType="lpstr">
      <vt:lpstr>Statement</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David Yates</dc:creator>
  <cp:keywords>
  </cp:keywords>
  <dc:description>
  </dc:description>
  <cp:lastModifiedBy>CIT-karmen欧燕珍</cp:lastModifiedBy>
  <dcterms:created xsi:type="dcterms:W3CDTF">2018-11-06T02:10:48Z</dcterms:created>
  <dcterms:modified xsi:type="dcterms:W3CDTF">2018-11-06T02:18:26Z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