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505" windowHeight="12060" firstSheet="1" activeTab="10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  <sheet name="11" sheetId="11" r:id="rId11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<sst xmlns="http://schemas.openxmlformats.org/spreadsheetml/2006/main" count="1420">
  <si>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</si>
  <si>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</si>
  <si>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</si>
  <si>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</si>
  <si>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</si>
  <si>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</si>
  <si>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</si>
  <si>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</si>
  <si>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</si>
  <si>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</si>
  <si>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</si>
  <si>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</si>
  <si>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</si>
  <si>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</si>
  <si>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</si>
  <si>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</si>
  <si>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</si>
  <si>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</si>
  <si>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</si>
  <si>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</si>
  <si>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</si>
  <si>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</si>
  <si>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</si>
  <si>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</si>
  <si>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</si>
  <si>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</si>
  <si>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</si>
  <si>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</si>
  <si>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</si>
  <si>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</si>
  <si>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</si>
  <si>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</si>
  <si>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</si>
  <si>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</si>
  <si>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</si>
  <si>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</si>
  <si>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</si>
  <si>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</si>
  <si>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</si>
  <si>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</si>
  <si>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</si>
  <si>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</si>
  <si>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</si>
  <si>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</si>
  <si>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</si>
  <si>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</si>
  <si>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</si>
  <si>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</si>
  <si>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</si>
  <si>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</si>
  <si>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</si>
  <si>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</si>
  <si>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</si>
  <si>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</si>
  <si>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</si>
  <si>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</si>
  <si>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</si>
  <si>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</si>
  <si>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</si>
  <si>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</si>
  <si>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</si>
  <si>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</si>
  <si>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</si>
  <si>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</si>
  <si>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</si>
  <si>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</si>
  <si>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</si>
  <si>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</si>
  <si>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</si>
  <si>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</si>
  <si>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</si>
  <si>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</si>
  <si>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</si>
  <si>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</si>
  <si>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</si>
  <si>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</si>
  <si>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</si>
  <si>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</si>
  <si>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</si>
  <si>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</si>
  <si>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</si>
  <si>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</si>
  <si>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</si>
  <si>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</si>
  <si>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</si>
  <si>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</si>
  <si>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</si>
  <si>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</si>
  <si>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</si>
  <si>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</si>
  <si>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</si>
  <si>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</si>
  <si>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</si>
  <si>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</si>
  <si>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</si>
  <si>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</si>
  <si>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</si>
  <si>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</si>
  <si>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</si>
  <si>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</si>
  <si>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</si>
  <si>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</si>
  <si>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</si>
  <si>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</si>
  <si>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</si>
  <si>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</si>
  <si>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</si>
  <si>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</si>
  <si>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</si>
  <si>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</si>
  <si>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</si>
  <si>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</si>
  <si>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</si>
  <si>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</si>
  <si>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</si>
  <si>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</si>
  <si>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</si>
  <si>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</si>
  <si>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</si>
  <si>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</si>
  <si>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</si>
  <si>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</si>
  <si>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</si>
  <si>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</si>
  <si>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</si>
  <si>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</si>
  <si>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</si>
  <si>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</si>
  <si>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</si>
  <si>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</si>
  <si>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</si>
  <si>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</si>
  <si>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</si>
  <si>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</si>
  <si>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</si>
  <si>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</si>
  <si>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</si>
  <si>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</si>
  <si>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</si>
  <si>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</si>
  <si>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</si>
  <si>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</si>
  <si>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</si>
  <si>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</si>
  <si>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</si>
  <si>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</si>
  <si>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</si>
  <si>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</si>
  <si>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</si>
  <si>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</si>
  <si>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</si>
  <si>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</si>
  <si>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</si>
  <si>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</si>
  <si>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</si>
  <si>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</si>
  <si>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</si>
  <si>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</si>
  <si>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</si>
  <si>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</si>
  <si>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</si>
  <si>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</si>
  <si>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</si>
  <si>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</si>
  <si>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</si>
  <si>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</si>
  <si>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</si>
  <si>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</si>
  <si>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</si>
  <si>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</si>
  <si>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</si>
  <si>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</si>
  <si>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</si>
  <si>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</si>
  <si>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</si>
  <si>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</si>
  <si>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</si>
  <si>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</si>
  <si>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</si>
  <si>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</si>
  <si>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</si>
  <si>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</si>
  <si>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</si>
  <si>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</si>
  <si>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</si>
  <si>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</si>
  <si>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</si>
  <si>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</si>
  <si>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</si>
  <si>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</si>
  <si>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</si>
  <si>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</si>
  <si>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</si>
  <si>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</si>
  <si>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</si>
  <si>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</si>
  <si>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</si>
  <si>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</si>
  <si>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</si>
  <si>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</si>
  <si>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</si>
  <si>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</si>
  <si>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</si>
  <si>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</si>
  <si>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</si>
  <si>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</si>
  <si>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</si>
  <si>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</si>
  <si>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</si>
  <si>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</si>
  <si>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</si>
  <si>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</si>
  <si>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</si>
  <si>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</si>
  <si>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</si>
  <si>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</si>
  <si>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</si>
  <si>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</si>
  <si>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</si>
  <si>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</si>
  <si>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</si>
  <si>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</si>
  <si>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</si>
  <si>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</si>
  <si>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</si>
  <si>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</si>
  <si>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</si>
  <si>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</si>
  <si>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</si>
  <si>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</si>
  <si>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</si>
  <si>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</si>
  <si>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</si>
  <si>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</si>
  <si>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</si>
  <si>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</si>
  <si>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</si>
  <si>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</si>
  <si>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</si>
  <si>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</si>
  <si>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</si>
  <si>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</si>
  <si>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</si>
  <si>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</si>
  <si>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</si>
  <si>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</si>
  <si>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</si>
  <si>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</si>
  <si>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</si>
  <si>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</si>
  <si>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</si>
  <si>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</si>
  <si>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</si>
  <si>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</si>
  <si>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</si>
  <si>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</si>
  <si>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</si>
  <si>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</si>
  <si>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</si>
  <si>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</si>
  <si>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</si>
  <si>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</si>
  <si>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</si>
  <si>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</si>
  <si>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</si>
  <si>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</si>
  <si>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</si>
  <si>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</si>
  <si>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</si>
  <si>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</si>
  <si>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</si>
  <si>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</si>
  <si>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</si>
  <si>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</si>
  <si>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</si>
  <si>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</si>
  <si>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</si>
  <si>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</si>
  <si>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</si>
  <si>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</si>
  <si>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</si>
  <si>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</si>
  <si>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</si>
  <si>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</si>
  <si>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</si>
  <si>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</si>
  <si>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</si>
  <si>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</si>
  <si>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</si>
  <si>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</si>
  <si>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</si>
  <si>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</si>
  <si>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</si>
  <si>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</si>
  <si>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</si>
  <si>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</si>
  <si>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</si>
  <si>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</si>
  <si>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</si>
  <si>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</si>
  <si>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</si>
  <si>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</si>
  <si>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</si>
  <si>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</si>
  <si>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</si>
  <si>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</si>
  <si>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</si>
  <si>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</si>
  <si>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</si>
  <si>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</si>
  <si>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</si>
  <si>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</si>
  <si>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</si>
  <si>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</si>
  <si>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</si>
  <si>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</si>
  <si>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</si>
  <si>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</si>
  <si>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</si>
  <si>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</si>
  <si>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</si>
  <si>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</si>
  <si>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</si>
  <si>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</si>
  <si>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</si>
  <si>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</si>
  <si>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</si>
  <si>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</si>
  <si>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</si>
  <si>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</si>
  <si>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</si>
  <si>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</si>
  <si>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</si>
  <si>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</si>
  <si>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</si>
  <si>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</si>
  <si>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</si>
  <si>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</si>
  <si>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</si>
  <si>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</si>
  <si>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</si>
  <si>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</si>
  <si>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</si>
  <si>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</si>
  <si>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</si>
  <si>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</si>
  <si>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</si>
  <si>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</si>
  <si>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</si>
  <si>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</si>
  <si>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</si>
  <si>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</si>
  <si>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</si>
  <si>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</si>
  <si>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</si>
  <si>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</si>
  <si>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</si>
  <si>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</si>
  <si>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</si>
  <si>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</si>
  <si>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</si>
  <si>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</si>
  <si>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</si>
  <si>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</si>
  <si>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</si>
  <si>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</si>
  <si>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</si>
  <si>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</si>
  <si>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</si>
  <si>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</si>
  <si>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</si>
  <si>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</si>
  <si>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</si>
  <si>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</si>
  <si>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</si>
  <si>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</si>
  <si>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</si>
  <si>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</si>
  <si>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</si>
  <si>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</si>
  <si>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</si>
  <si>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</si>
  <si>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</si>
  <si>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</si>
  <si>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</si>
  <si>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</si>
  <si>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</si>
  <si>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</si>
  <si>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</si>
  <si>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</si>
  <si>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</si>
  <si>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</si>
  <si>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</si>
  <si>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</si>
  <si>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</si>
  <si>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</si>
  <si>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</si>
  <si>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</si>
  <si>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</si>
  <si>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</si>
  <si>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</si>
  <si>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</si>
  <si>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</si>
  <si>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</si>
  <si>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</si>
  <si>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</si>
  <si>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</si>
  <si>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</si>
  <si>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</si>
  <si>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</si>
  <si>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</si>
  <si>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</si>
  <si>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</si>
  <si>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</si>
  <si>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</si>
  <si>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</si>
  <si>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</si>
  <si>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</si>
  <si>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</si>
  <si>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</si>
  <si>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</si>
  <si>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</si>
  <si>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</si>
  <si>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</si>
  <si>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</si>
  <si>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</si>
  <si>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</si>
  <si>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</si>
  <si>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</si>
  <si>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</si>
  <si>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</si>
  <si>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</si>
  <si>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</si>
  <si>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</si>
  <si>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</si>
  <si>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</si>
  <si>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</si>
  <si>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</si>
  <si>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</si>
  <si>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</si>
  <si>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</si>
  <si>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</si>
  <si>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</si>
  <si>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</si>
  <si>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</si>
  <si>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</si>
  <si>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</si>
  <si>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</si>
  <si>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</si>
  <si>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</si>
  <si>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</si>
  <si>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</si>
  <si>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</si>
  <si>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</si>
  <si>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</si>
  <si>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</si>
  <si>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</si>
  <si>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</si>
  <si>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</si>
  <si>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</si>
  <si>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</si>
  <si>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</si>
  <si>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</si>
  <si>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</si>
  <si>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</si>
  <si>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</si>
  <si>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</si>
  <si>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</si>
  <si>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</si>
  <si>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</si>
  <si>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</si>
  <si>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</si>
  <si>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</si>
  <si>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</si>
  <si>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</si>
  <si>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</si>
  <si>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</si>
  <si>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</si>
  <si>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</si>
  <si>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</si>
  <si>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</si>
  <si>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</si>
  <si>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</si>
  <si>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</si>
  <si>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</si>
  <si>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</si>
  <si>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</si>
  <si>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</si>
  <si>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</si>
  <si>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</si>
  <si>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</si>
  <si>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</si>
  <si>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</si>
  <si>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</si>
  <si>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</si>
  <si>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</si>
  <si>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</si>
  <si>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</si>
  <si>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</si>
  <si>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</si>
  <si>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</si>
  <si>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</si>
  <si>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</si>
  <si>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</si>
  <si>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</si>
  <si>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</si>
  <si>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</si>
  <si>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</si>
  <si>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</si>
  <si>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</si>
  <si>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</si>
  <si>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</si>
  <si>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</si>
  <si>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</si>
  <si>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</si>
  <si>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</si>
  <si>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</si>
  <si>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</si>
  <si>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</si>
  <si>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</si>
  <si>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</si>
  <si>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</si>
  <si>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</si>
  <si>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</si>
  <si>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</si>
  <si>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</si>
  <si>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</si>
  <si>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</si>
  <si>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</si>
  <si>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</si>
  <si>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</si>
  <si>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</si>
  <si>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</si>
  <si>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</si>
  <si>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</si>
  <si>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</si>
  <si>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</si>
  <si>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</si>
  <si>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</si>
  <si>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</si>
  <si>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</si>
  <si>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</si>
  <si>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</si>
  <si>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</si>
  <si>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</si>
  <si>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</si>
  <si>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</si>
  <si>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</si>
  <si>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</si>
  <si>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</si>
  <si>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</si>
  <si>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</si>
  <si>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</si>
  <si>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</si>
  <si>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</si>
  <si>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</si>
  <si>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</si>
  <si>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</si>
  <si>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</si>
  <si>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</si>
  <si>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</si>
  <si>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</si>
  <si>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</si>
  <si>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</si>
  <si>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</si>
  <si>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</si>
  <si>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</si>
  <si>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</si>
  <si>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</si>
  <si>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</si>
  <si>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</si>
  <si>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</si>
  <si>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</si>
  <si>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</si>
  <si>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</si>
  <si>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</si>
  <si>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</si>
  <si>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</si>
  <si>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</si>
  <si>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</si>
  <si>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</si>
  <si>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</si>
  <si>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</si>
  <si>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</si>
  <si>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</si>
  <si>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</si>
  <si>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</si>
  <si>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</si>
  <si>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</si>
  <si>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</si>
  <si>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</si>
  <si>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</si>
  <si>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</si>
  <si>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</si>
  <si>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</si>
  <si>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</si>
  <si>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</si>
  <si>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</si>
  <si>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</si>
  <si>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</si>
  <si>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</si>
  <si>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</si>
  <si>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</si>
  <si>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</si>
  <si>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</si>
  <si>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</si>
  <si>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</si>
  <si>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</si>
  <si>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</si>
  <si>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</si>
  <si>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</si>
  <si>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</si>
  <si>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</si>
  <si>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</si>
  <si>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</si>
  <si>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</si>
  <si>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</si>
  <si>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</si>
  <si>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</si>
  <si>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</si>
  <si>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</si>
  <si>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</si>
  <si>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</si>
  <si>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</si>
  <si>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</si>
  <si>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</si>
  <si>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</si>
  <si>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</si>
  <si>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</si>
  <si>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</si>
  <si>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</si>
  <si>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</si>
  <si>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</si>
  <si>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</si>
  <si>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</si>
  <si>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</si>
  <si>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</si>
  <si>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</si>
  <si>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</si>
  <si>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</si>
  <si>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</si>
  <si>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</si>
  <si>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</si>
  <si>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</si>
  <si>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</si>
  <si>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</si>
  <si>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</si>
  <si>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</si>
  <si>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</si>
  <si>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</si>
  <si>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</si>
  <si>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</si>
  <si>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</si>
  <si>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</si>
  <si>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</si>
  <si>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</si>
  <si>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</si>
  <si>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</si>
  <si>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</si>
  <si>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</si>
  <si>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</si>
  <si>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</si>
  <si>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</si>
  <si>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</si>
  <si>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</si>
  <si>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</si>
  <si>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</si>
  <si>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</si>
  <si>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</si>
  <si>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</si>
  <si>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</si>
  <si>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</si>
  <si>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</si>
  <si>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</si>
  <si>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</si>
  <si>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</si>
  <si>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</si>
  <si>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</si>
  <si>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</si>
  <si>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</si>
  <si>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</si>
  <si>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</si>
  <si>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</si>
  <si>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</si>
  <si>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</si>
  <si>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</si>
  <si>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</si>
  <si>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</si>
  <si>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</si>
  <si>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</si>
  <si>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</si>
  <si>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</si>
  <si>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</si>
  <si>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</si>
  <si>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</si>
  <si>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</si>
  <si>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</si>
  <si>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</si>
  <si>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</si>
  <si>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</si>
  <si>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</si>
  <si>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</si>
  <si>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</si>
  <si>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</si>
  <si>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</si>
  <si>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</si>
  <si>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</si>
  <si>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</si>
  <si>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</si>
  <si>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</si>
  <si>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</si>
  <si>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</si>
  <si>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</si>
  <si>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</si>
  <si>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</si>
  <si>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</si>
  <si>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</si>
  <si>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</si>
  <si>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</si>
  <si>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</si>
  <si>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</si>
  <si>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</si>
  <si>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</si>
  <si>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</si>
  <si>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</si>
  <si>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</si>
  <si>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</si>
  <si>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</si>
  <si>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</si>
  <si>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</si>
  <si>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</si>
  <si>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</si>
  <si>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</si>
  <si>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</si>
  <si>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</si>
  <si>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</si>
  <si>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</si>
  <si>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</si>
  <si>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</si>
  <si>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</si>
  <si>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</si>
  <si>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</si>
  <si>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</si>
  <si>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</si>
  <si>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</si>
  <si>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</si>
  <si>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</si>
  <si>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</si>
  <si>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</si>
  <si>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</si>
  <si>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</si>
  <si>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</si>
  <si>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</si>
  <si>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</si>
  <si>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</si>
  <si>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</si>
  <si>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</si>
  <si>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</si>
  <si>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</si>
  <si>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</si>
  <si>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</si>
  <si>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</si>
  <si>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</si>
  <si>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</si>
  <si>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</si>
  <si>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</si>
  <si>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</si>
  <si>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</si>
  <si>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</si>
  <si>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</si>
  <si>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</si>
  <si>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</si>
  <si>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</si>
  <si>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</si>
  <si>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</si>
  <si>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</si>
  <si>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</si>
  <si>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</si>
  <si>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</si>
  <si>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</si>
  <si>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</si>
  <si>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</si>
  <si>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</si>
  <si>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</si>
  <si>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</si>
  <si>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</si>
  <si>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</si>
  <si>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</si>
  <si>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</si>
  <si>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</si>
  <si>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</si>
  <si>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</si>
  <si>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</si>
  <si>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</si>
  <si>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</si>
  <si>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</si>
  <si>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</si>
  <si>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</si>
  <si>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</si>
  <si>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</si>
  <si>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</si>
  <si>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</si>
  <si>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</si>
  <si>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</si>
  <si>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</si>
  <si>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</si>
  <si>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</si>
  <si>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</si>
  <si>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</si>
  <si>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</si>
  <si>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</si>
  <si>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</si>
  <si>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</si>
  <si>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</si>
  <si>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</si>
  <si>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</si>
  <si>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</si>
  <si>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</si>
  <si>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</si>
  <si>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</si>
  <si>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</si>
  <si>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</si>
  <si>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</si>
  <si>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</si>
  <si>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</si>
  <si>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</si>
  <si>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</si>
  <si>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</si>
  <si>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</si>
  <si>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</si>
  <si>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</si>
  <si>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</si>
  <si>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</si>
  <si>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</si>
  <si>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</si>
  <si>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</si>
  <si>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</si>
  <si>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</si>
  <si>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</si>
  <si>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</si>
  <si>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</si>
  <si>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</si>
  <si>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</si>
  <si>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</si>
  <si>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</si>
  <si>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</si>
  <si>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</si>
  <si>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</si>
  <si>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</si>
  <si>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</si>
  <si>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</si>
  <si>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</si>
  <si>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</si>
  <si>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</si>
  <si>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</si>
  <si>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</si>
  <si>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</si>
  <si>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</si>
  <si>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</si>
  <si>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</si>
  <si>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</si>
  <si>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</si>
  <si>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</si>
  <si>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</si>
  <si>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</si>
  <si>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</si>
  <si>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</si>
  <si>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</si>
  <si>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</si>
  <si>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</si>
  <si>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</si>
  <si>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</si>
  <si>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</si>
  <si>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</si>
  <si>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</si>
  <si>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</si>
  <si>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</si>
  <si>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</si>
  <si>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</si>
  <si>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</si>
  <si>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</si>
  <si>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</si>
  <si>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</si>
  <si>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</si>
  <si>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</si>
  <si>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</si>
  <si>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</si>
  <si>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</si>
  <si>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</si>
  <si>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</si>
  <si>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</si>
  <si>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</si>
  <si>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</si>
  <si>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</si>
  <si>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</si>
  <si>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</si>
  <si>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</si>
  <si>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</si>
  <si>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</si>
  <si>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</si>
  <si>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</si>
  <si>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</si>
  <si>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</si>
  <si>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</si>
  <si>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</si>
  <si>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</si>
  <si>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</si>
  <si>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</si>
  <si>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</si>
  <si>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</si>
  <si>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</si>
  <si>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</si>
  <si>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</si>
  <si>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</si>
  <si>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</si>
  <si>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</si>
  <si>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</si>
  <si>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</si>
  <si>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</si>
  <si>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</si>
  <si>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</si>
  <si>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</si>
  <si>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</si>
  <si>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</si>
  <si>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</si>
  <si>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</si>
  <si>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</si>
  <si>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</si>
  <si>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</si>
  <si>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</si>
  <si>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</si>
  <si>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</si>
  <si>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</si>
  <si>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</si>
  <si>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</si>
  <si>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</si>
  <si>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</si>
  <si>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</si>
  <si>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</si>
  <si>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</si>
  <si>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</si>
  <si>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</si>
  <si>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</si>
  <si>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</si>
  <si>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</si>
  <si>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</si>
  <si>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</si>
  <si>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</si>
  <si>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</si>
  <si>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</si>
  <si>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</si>
  <si>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</si>
  <si>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</si>
  <si>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</si>
  <si>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</si>
  <si>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</si>
  <si>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</si>
  <si>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</si>
  <si>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</si>
  <si>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</si>
  <si>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</si>
  <si>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</si>
  <si>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</si>
  <si>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</si>
  <si>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</si>
  <si>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</si>
  <si>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</si>
  <si>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</si>
  <si>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</si>
  <si>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</si>
  <si>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</si>
  <si>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</si>
  <si>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</si>
  <si>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</si>
  <si>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</si>
  <si>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</si>
  <si>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</si>
  <si>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</si>
  <si>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</si>
  <si>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</si>
  <si>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</si>
  <si>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</si>
  <si>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</si>
  <si>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</si>
  <si>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</si>
  <si>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</si>
  <si>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</si>
  <si>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</si>
  <si>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</si>
  <si>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</si>
  <si>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</si>
  <si>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</si>
  <si>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</si>
  <si>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</si>
  <si>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</si>
  <si>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</si>
  <si>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</si>
  <si>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</si>
  <si>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</si>
  <si>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</si>
  <si>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</si>
  <si>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</si>
  <si>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</si>
  <si>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</si>
  <si>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</si>
  <si>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</si>
  <si>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</si>
  <si>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</si>
  <si>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</si>
  <si>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</si>
  <si>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</si>
  <si>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</si>
  <si>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</si>
  <si>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</si>
  <si>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</si>
  <si>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</si>
  <si>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</si>
  <si>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</si>
  <si>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</si>
  <si>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</si>
  <si>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</si>
  <si>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</si>
  <si>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</si>
  <si>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</si>
  <si>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</si>
  <si>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</si>
  <si>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</si>
  <si>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</si>
  <si>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</si>
  <si>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</si>
  <si>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</si>
  <si>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</si>
  <si>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</si>
  <si>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</si>
  <si>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</si>
  <si>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</si>
  <si>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</si>
  <si>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</si>
  <si>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</si>
  <si>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</si>
  <si>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</si>
  <si>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</si>
  <si>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</si>
  <si>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</si>
  <si>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</si>
  <si>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</si>
  <si>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</si>
  <si>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</si>
  <si>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</si>
  <si>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</si>
  <si>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</si>
  <si>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</si>
  <si>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</si>
  <si>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</si>
  <si>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</si>
  <si>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</si>
  <si>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</si>
  <si>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</si>
  <si>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</si>
  <si>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</si>
  <si>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</si>
  <si>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</si>
  <si>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</si>
  <si>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</si>
  <si>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</si>
  <si>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</si>
  <si>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</si>
  <si>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</si>
  <si>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</si>
  <si>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</si>
  <si>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</si>
  <si>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</si>
  <si>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</si>
  <si>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</si>
  <si>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</si>
  <si>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</si>
  <si>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</si>
  <si>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</si>
  <si>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</si>
  <si>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</si>
  <si>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</si>
  <si>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</si>
  <si>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</si>
  <si>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</si>
  <si>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</si>
  <si>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</si>
  <si>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</si>
  <si>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</si>
  <si>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</si>
  <si>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</si>
  <si>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</si>
  <si>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</si>
  <si>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</si>
  <si>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</si>
  <si>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</si>
  <si>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</si>
  <si>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</si>
  <si>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</si>
  <si>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</si>
  <si>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</si>
  <si>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</si>
  <si>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</si>
  <si>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</si>
  <si>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</si>
  <si>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</si>
  <si>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</si>
  <si>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</si>
  <si>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</si>
  <si>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</si>
  <si>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</si>
  <si>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</si>
  <si>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</si>
  <si>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</si>
  <si>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</si>
  <si>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</si>
  <si>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</si>
  <si>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</si>
  <si>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</si>
  <si>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</si>
  <si>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</si>
  <si>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</si>
  <si>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</si>
  <si>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</si>
  <si>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</si>
  <si>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</si>
  <si>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</si>
  <si>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</si>
  <si>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</si>
  <si>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</si>
  <si>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</si>
  <si>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</si>
  <si>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</si>
  <si>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</si>
  <si>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</si>
  <si>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</si>
  <si>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</si>
  <si>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</si>
  <si>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</si>
  <si>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</si>
  <si>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</si>
  <si>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</si>
  <si>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</si>
  <si>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</si>
  <si>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</si>
  <si>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</si>
  <si>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</si>
  <si>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</si>
  <si>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</si>
  <si>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</si>
  <si>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</si>
  <si>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</si>
  <si>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</si>
  <si>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</si>
  <si>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</si>
  <si>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</si>
  <si>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</si>
  <si>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</si>
  <si>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</si>
  <si>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</si>
  <si>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</si>
  <si>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</si>
  <si>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</si>
  <si>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</si>
  <si>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</si>
  <si>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</si>
  <si>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</si>
  <si>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</si>
  <si>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</si>
  <si>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</si>
  <si>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</si>
  <si>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</si>
  <si>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</si>
  <si>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</si>
  <si>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</si>
  <si>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</si>
  <si>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</si>
  <si>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</si>
  <si>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</si>
  <si>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</si>
  <si>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</si>
  <si>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</si>
  <si>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</si>
  <si>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</si>
  <si>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</si>
  <si>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</si>
  <si>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</si>
  <si>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</si>
  <si>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</si>
  <si>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</si>
  <si>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</si>
  <si>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</si>
  <si>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</si>
  <si>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</si>
  <si>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</si>
  <si>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</si>
  <si>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</si>
  <si>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</si>
  <si>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</si>
  <si>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</si>
  <si>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</si>
  <si>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</si>
  <si>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</si>
  <si>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</si>
  <si>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</si>
  <si>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</si>
  <si>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</si>
  <si>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</si>
  <si>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</si>
  <si>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</si>
  <si>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</si>
  <si>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</si>
  <si>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</si>
  <si>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</si>
  <si>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</si>
  <si>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</si>
  <si>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</si>
  <si>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</si>
  <si>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</si>
  <si>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</si>
  <si>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</si>
  <si>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</si>
  <si>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</si>
  <si>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</si>
  <si>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</si>
  <si>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</si>
  <si>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</si>
  <si>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</si>
  <si>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</si>
  <si>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</si>
  <si>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</si>
  <si>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</si>
  <si>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</si>
  <si>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</si>
  <si>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</si>
  <si>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</si>
  <si>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</si>
  <si>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</si>
  <si>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</si>
  <si>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</si>
  <si>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</si>
  <si>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</si>
  <si>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</si>
  <si>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</si>
  <si>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</si>
  <si>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</si>
  <si>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</si>
  <si>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</si>
  <si>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</si>
  <si>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</si>
  <si>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</si>
  <si>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</si>
  <si>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</si>
  <si>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</si>
  <si>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</si>
  <si>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</si>
  <si>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</si>
  <si>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</si>
  <si>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</si>
  <si>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</si>
  <si>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</si>
  <si>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</si>
  <si>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</si>
  <si>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</si>
  <si>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</si>
  <si>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</si>
  <si>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</si>
  <si>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</si>
  <si>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</si>
  <si>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</si>
  <si>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</si>
  <si>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</si>
  <si>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</si>
  <si>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</si>
  <si>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</si>
  <si>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</si>
  <si>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</si>
  <si>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</si>
  <si>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</si>
  <si>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</si>
  <si>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</si>
  <si>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</si>
  <si>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</si>
  <si>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</si>
  <si>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</si>
  <si>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</si>
  <si>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</si>
  <si>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</si>
  <si>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</si>
  <si>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</si>
  <si>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</si>
  <si>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</si>
  <si>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</si>
  <si>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</si>
  <si>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</si>
  <si>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</si>
  <si>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</si>
  <si>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</si>
  <si>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</si>
  <si>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</si>
  <si>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</si>
  <si>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</si>
  <si>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</si>
  <si>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</si>
  <si>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</si>
  <si>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</si>
  <si>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</si>
  <si>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</si>
  <si>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</si>
  <si>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</si>
  <si>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</si>
  <si>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</si>
  <si>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</si>
  <si>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</si>
  <si>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</si>
  <si>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</si>
  <si>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</si>
  <si>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</si>
  <si>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</si>
  <si>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</si>
  <si>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</si>
  <si>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</si>
  <si>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</si>
  <si>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</si>
  <si>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</si>
  <si>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</si>
  <si>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</si>
  <si>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</si>
  <si>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</si>
  <si>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</si>
  <si>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</si>
  <si>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</si>
  <si>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</si>
  <si>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</si>
  <si>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</si>
  <si>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</si>
  <si>
    <t>Summary Deposit Report of Hong Kong Convergent on 01 - 30 November 2018</t>
  </si>
  <si>
    <t>Date : Nov 16, 2018</t>
  </si>
  <si>
    <t>Yao Zicheng</t>
  </si>
  <si>
    <t>Zhao Xuan</t>
  </si>
  <si>
    <t>Tsai Ni Chen</t>
  </si>
  <si>
    <t>Zhang Hai Yan</t>
  </si>
  <si>
    <t>Huang Le Si</t>
  </si>
  <si>
    <t>Wu Hong Wei</t>
  </si>
  <si>
    <t>Li Jing Yu</t>
  </si>
  <si>
    <t>Wang Ji Hong</t>
  </si>
  <si>
    <t>Zhan Wen</t>
  </si>
  <si>
    <t>19.10.2018</t>
  </si>
  <si>
    <t>Chen Xiao</t>
  </si>
  <si>
    <t>Tam Tsz Chun Alan</t>
  </si>
  <si>
    <t>ZHU JIANG,ZHANG MENG</t>
  </si>
  <si>
    <t>WU QIXIA</t>
  </si>
  <si>
    <t>CHENG ZHE,GU QINGQIU</t>
  </si>
  <si>
    <t>LIN YICHUN</t>
  </si>
  <si>
    <t>FANG PINGWEN</t>
  </si>
  <si>
    <t>Meng Li Li</t>
  </si>
  <si>
    <t>ZHANG XIAOHONG,XIA ZHENMIAO</t>
  </si>
  <si>
    <t>2531601, 2614851</t>
  </si>
  <si>
    <t>ZHAO NA,XU YANG</t>
  </si>
  <si>
    <t>27.10.2018</t>
  </si>
  <si>
    <t xml:space="preserve">2615601, 2619596 </t>
  </si>
  <si>
    <t>SUN FEI,ZHANG HUA</t>
  </si>
  <si>
    <t>Huo Bin</t>
  </si>
  <si>
    <t>Zhao Yu Qiu</t>
  </si>
  <si>
    <t>Li Xiao Chen</t>
  </si>
  <si>
    <t>Lu Yi Yao</t>
  </si>
  <si>
    <t>30.10.2018</t>
  </si>
  <si>
    <t>Song Ling</t>
  </si>
  <si>
    <t>Lao Sio Lei</t>
  </si>
  <si>
    <t>Zeng Xue Mei</t>
  </si>
  <si>
    <t>Ma Li</t>
  </si>
  <si>
    <t>Su Yilun</t>
  </si>
  <si>
    <t>Zhao Na</t>
  </si>
  <si>
    <t>Chen Yao</t>
  </si>
  <si>
    <t>31.10.2018</t>
  </si>
  <si>
    <t>MAO XIANGLONG,ZHENG YUJIE</t>
  </si>
  <si>
    <t xml:space="preserve">Payment for November : 150 Rooms </t>
  </si>
  <si>
    <t>03.11.2018</t>
  </si>
  <si>
    <t>Shi Shuchun</t>
  </si>
  <si>
    <t>Fu Yao</t>
  </si>
  <si>
    <t>Yang Cheng</t>
  </si>
  <si>
    <t>Tao Ran</t>
  </si>
  <si>
    <t>Wu Wenbin</t>
  </si>
  <si>
    <t>Che Jiaye</t>
  </si>
  <si>
    <t>Wang Qin</t>
  </si>
  <si>
    <t>05.11.2018</t>
  </si>
  <si>
    <t>Liu Jing</t>
  </si>
  <si>
    <t>Tan Xiujie</t>
  </si>
  <si>
    <t>Zheng Zhongmin</t>
  </si>
  <si>
    <t>Cui Wei</t>
  </si>
  <si>
    <t>07.11.2018</t>
  </si>
  <si>
    <t>Li Ying</t>
  </si>
  <si>
    <t>Wang Shuoran</t>
  </si>
  <si>
    <t>Lin Yohao</t>
  </si>
  <si>
    <t>09.11.2018</t>
  </si>
  <si>
    <t>Li Guangchong</t>
  </si>
  <si>
    <t>Yuan Guangjun</t>
  </si>
  <si>
    <t>Zheng Yudu</t>
  </si>
  <si>
    <t>12.11.2018</t>
  </si>
  <si>
    <t>Liu Mei Lu</t>
  </si>
  <si>
    <t>Chen Yong</t>
  </si>
  <si>
    <t>Jiang Dong</t>
  </si>
  <si>
    <t>Zheng Lan</t>
  </si>
  <si>
    <t>Zhang Cheng Lin</t>
  </si>
  <si>
    <t>Sun Yan Qin</t>
  </si>
  <si>
    <t>Yao Qiang Ding</t>
  </si>
  <si>
    <t>13.11.2018</t>
  </si>
  <si>
    <t>Liang Zhi Cong</t>
  </si>
  <si>
    <t>Li Hua</t>
  </si>
  <si>
    <t>He Quan Gang</t>
  </si>
  <si>
    <t>15.11.2018</t>
  </si>
  <si>
    <t>Liu Jin Yi</t>
  </si>
  <si>
    <t>Zhang Ya Kai</t>
  </si>
  <si>
    <t>16.11.2018</t>
  </si>
  <si>
    <t>Li Xiao Long</t>
  </si>
  <si>
    <t>Dai Liang</t>
  </si>
  <si>
    <t>Law Yee Lee</t>
  </si>
  <si>
    <t>Song Bon Yang</t>
  </si>
  <si>
    <t>Booking in 1 - 30 November 2018</t>
  </si>
  <si>
    <t>超售</t>
  </si>
  <si>
    <t>P181119115201489</t>
  </si>
</sst>
</file>

<file path=xl/styles.xml><?xml version="1.0" encoding="utf-8"?>
<styleSheet xmlns="http://schemas.openxmlformats.org/spreadsheetml/2006/main">
  <numFmts count="8">
    <numFmt numFmtId="176" formatCode="_-* #,##0.00_-;\-* #,##0.00_-;_-* &quot;-&quot;??_-;_-@_-"/>
    <numFmt numFmtId="177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&quot; &quot;#,##0.00&quot; &quot;;&quot; (&quot;#,##0.00&quot;)&quot;;&quot; -&quot;00&quot; &quot;;&quot; &quot;@&quot; &quot;"/>
    <numFmt numFmtId="179" formatCode="_ * #,##0_ ;_ * \-#,##0_ ;_ * &quot;-&quot;??_ ;_ @_ "/>
    <numFmt numFmtId="180" formatCode="yyyy/m/d;@"/>
  </numFmts>
  <fonts count="67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sz val="11"/>
      <name val="Optimum"/>
      <charset val="134"/>
    </font>
    <font>
      <sz val="11"/>
      <color rgb="FFFF0000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.5"/>
      <color rgb="FF333333"/>
      <name val="Helvetica"/>
      <charset val="134"/>
    </font>
    <font>
      <sz val="10"/>
      <color theme="3"/>
      <name val="Optimum"/>
      <charset val="134"/>
    </font>
    <font>
      <sz val="10"/>
      <color theme="1"/>
      <name val="Optimum"/>
      <charset val="134"/>
    </font>
    <font>
      <b/>
      <sz val="10"/>
      <name val="Optimum"/>
      <charset val="134"/>
    </font>
    <font>
      <sz val="11"/>
      <color theme="1"/>
      <name val="宋体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0"/>
      <color rgb="FF0000CC"/>
      <name val="Optimum"/>
      <charset val="134"/>
    </font>
    <font>
      <sz val="11.25"/>
      <color rgb="FF333333"/>
      <name val="Helvetica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b/>
      <sz val="11"/>
      <name val="Optimum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4"/>
      <name val="Cordia New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color rgb="FF333333"/>
      <name val="Helvetica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51" fillId="31" borderId="3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0" fillId="3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33" borderId="36" applyNumberFormat="0" applyFont="0" applyAlignment="0" applyProtection="0">
      <alignment vertical="center"/>
    </xf>
    <xf numFmtId="176" fontId="54" fillId="0" borderId="0" applyFont="0" applyFill="0" applyBorder="0" applyAlignment="0" applyProtection="0"/>
    <xf numFmtId="0" fontId="50" fillId="3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0" borderId="38" applyNumberFormat="0" applyFill="0" applyAlignment="0" applyProtection="0">
      <alignment vertical="center"/>
    </xf>
    <xf numFmtId="0" fontId="65" fillId="0" borderId="38" applyNumberFormat="0" applyFill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8" fillId="0" borderId="41" applyNumberFormat="0" applyFill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60" fillId="38" borderId="40" applyNumberFormat="0" applyAlignment="0" applyProtection="0">
      <alignment vertical="center"/>
    </xf>
    <xf numFmtId="0" fontId="63" fillId="38" borderId="35" applyNumberFormat="0" applyAlignment="0" applyProtection="0">
      <alignment vertical="center"/>
    </xf>
    <xf numFmtId="0" fontId="47" fillId="28" borderId="34" applyNumberFormat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9" fillId="0" borderId="39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54" fillId="0" borderId="0"/>
    <xf numFmtId="0" fontId="46" fillId="4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</cellStyleXfs>
  <cellXfs count="398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177" fontId="1" fillId="0" borderId="0" xfId="8" applyFont="1" applyFill="1" applyAlignment="1">
      <alignment horizontal="center"/>
    </xf>
    <xf numFmtId="177" fontId="1" fillId="0" borderId="0" xfId="8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6" fillId="0" borderId="4" xfId="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77" fontId="6" fillId="0" borderId="3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1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177" fontId="6" fillId="0" borderId="2" xfId="8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2" xfId="0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7" fontId="6" fillId="0" borderId="11" xfId="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177" fontId="10" fillId="0" borderId="15" xfId="8" applyFont="1" applyFill="1" applyBorder="1" applyAlignment="1">
      <alignment horizontal="center" vertical="center"/>
    </xf>
    <xf numFmtId="177" fontId="6" fillId="2" borderId="11" xfId="8" applyFont="1" applyFill="1" applyBorder="1" applyAlignment="1">
      <alignment horizontal="center" vertical="center" wrapText="1"/>
    </xf>
    <xf numFmtId="177" fontId="1" fillId="0" borderId="12" xfId="8" applyFont="1" applyFill="1" applyBorder="1" applyAlignment="1">
      <alignment horizontal="center" vertical="center"/>
    </xf>
    <xf numFmtId="177" fontId="3" fillId="0" borderId="12" xfId="8" applyFont="1" applyFill="1" applyBorder="1" applyAlignment="1">
      <alignment vertical="center"/>
    </xf>
    <xf numFmtId="0" fontId="11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 wrapText="1"/>
    </xf>
    <xf numFmtId="177" fontId="9" fillId="0" borderId="3" xfId="8" applyFont="1" applyFill="1" applyBorder="1" applyAlignment="1">
      <alignment horizontal="center" vertical="center" wrapText="1"/>
    </xf>
    <xf numFmtId="177" fontId="9" fillId="0" borderId="4" xfId="8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right"/>
    </xf>
    <xf numFmtId="177" fontId="9" fillId="0" borderId="2" xfId="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/>
    </xf>
    <xf numFmtId="177" fontId="2" fillId="0" borderId="0" xfId="8" applyFont="1" applyFill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7" fillId="3" borderId="16" xfId="0" applyFont="1" applyFill="1" applyBorder="1" applyAlignment="1">
      <alignment vertical="center"/>
    </xf>
    <xf numFmtId="177" fontId="1" fillId="0" borderId="0" xfId="8" applyFont="1" applyFill="1" applyAlignment="1">
      <alignment horizontal="center" vertical="center"/>
    </xf>
    <xf numFmtId="177" fontId="5" fillId="0" borderId="0" xfId="8" applyFont="1" applyFill="1" applyAlignment="1">
      <alignment horizontal="center"/>
    </xf>
    <xf numFmtId="0" fontId="5" fillId="0" borderId="0" xfId="0" applyFont="1" applyFill="1" applyAlignment="1"/>
    <xf numFmtId="177" fontId="5" fillId="0" borderId="0" xfId="8" applyFont="1" applyFill="1" applyAlignment="1">
      <alignment vertical="center"/>
    </xf>
    <xf numFmtId="177" fontId="5" fillId="0" borderId="0" xfId="8" applyFont="1" applyFill="1"/>
    <xf numFmtId="177" fontId="5" fillId="0" borderId="17" xfId="8" applyFont="1" applyFill="1" applyBorder="1" applyAlignment="1">
      <alignment horizontal="center"/>
    </xf>
    <xf numFmtId="177" fontId="5" fillId="0" borderId="17" xfId="8" applyFont="1" applyFill="1" applyBorder="1"/>
    <xf numFmtId="0" fontId="12" fillId="0" borderId="0" xfId="0" applyFont="1" applyFill="1" applyBorder="1" applyAlignment="1"/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vertical="center" wrapText="1"/>
    </xf>
    <xf numFmtId="0" fontId="6" fillId="0" borderId="20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14" fontId="6" fillId="4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77" fontId="6" fillId="4" borderId="3" xfId="8" applyFont="1" applyFill="1" applyBorder="1" applyAlignment="1">
      <alignment horizontal="center" vertical="center" wrapText="1"/>
    </xf>
    <xf numFmtId="14" fontId="6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77" fontId="6" fillId="5" borderId="3" xfId="8" applyFont="1" applyFill="1" applyBorder="1" applyAlignment="1">
      <alignment horizontal="center" vertical="center" wrapText="1"/>
    </xf>
    <xf numFmtId="14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177" fontId="6" fillId="6" borderId="3" xfId="8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177" fontId="6" fillId="4" borderId="2" xfId="8" applyFont="1" applyFill="1" applyBorder="1" applyAlignment="1">
      <alignment horizontal="center" vertical="center" wrapText="1"/>
    </xf>
    <xf numFmtId="177" fontId="6" fillId="5" borderId="2" xfId="8" applyFont="1" applyFill="1" applyBorder="1" applyAlignment="1">
      <alignment horizontal="center" vertical="center" wrapText="1"/>
    </xf>
    <xf numFmtId="177" fontId="6" fillId="6" borderId="2" xfId="8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14" fontId="6" fillId="8" borderId="2" xfId="0" applyNumberFormat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77" fontId="6" fillId="8" borderId="3" xfId="8" applyFont="1" applyFill="1" applyBorder="1" applyAlignment="1">
      <alignment horizontal="center" vertical="center" wrapText="1"/>
    </xf>
    <xf numFmtId="177" fontId="6" fillId="8" borderId="2" xfId="8" applyFont="1" applyFill="1" applyBorder="1" applyAlignment="1">
      <alignment horizontal="center" vertical="center" wrapText="1"/>
    </xf>
    <xf numFmtId="177" fontId="1" fillId="0" borderId="0" xfId="8" applyFont="1" applyFill="1" applyAlignment="1">
      <alignment vertical="center"/>
    </xf>
    <xf numFmtId="177" fontId="15" fillId="7" borderId="0" xfId="8" applyFont="1" applyFill="1" applyAlignment="1">
      <alignment horizontal="center"/>
    </xf>
    <xf numFmtId="177" fontId="1" fillId="0" borderId="0" xfId="0" applyNumberFormat="1" applyFont="1" applyFill="1" applyAlignment="1"/>
    <xf numFmtId="14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 wrapText="1"/>
    </xf>
    <xf numFmtId="14" fontId="16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/>
    <xf numFmtId="14" fontId="6" fillId="9" borderId="2" xfId="0" applyNumberFormat="1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177" fontId="6" fillId="9" borderId="3" xfId="8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left" vertical="center"/>
    </xf>
    <xf numFmtId="177" fontId="6" fillId="9" borderId="2" xfId="8" applyFont="1" applyFill="1" applyBorder="1" applyAlignment="1">
      <alignment horizontal="center" vertical="center" wrapText="1"/>
    </xf>
    <xf numFmtId="177" fontId="6" fillId="9" borderId="5" xfId="8" applyFont="1" applyFill="1" applyBorder="1" applyAlignment="1">
      <alignment horizontal="center" vertical="center" wrapText="1"/>
    </xf>
    <xf numFmtId="177" fontId="6" fillId="9" borderId="21" xfId="8" applyFont="1" applyFill="1" applyBorder="1" applyAlignment="1">
      <alignment horizontal="center" vertical="center" wrapText="1"/>
    </xf>
    <xf numFmtId="0" fontId="11" fillId="0" borderId="0" xfId="0" applyFont="1" applyFill="1" applyAlignment="1"/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7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177" fontId="5" fillId="0" borderId="22" xfId="8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10" fillId="0" borderId="1" xfId="8" applyFont="1" applyFill="1" applyBorder="1" applyAlignment="1">
      <alignment horizontal="center" vertical="center"/>
    </xf>
    <xf numFmtId="14" fontId="6" fillId="0" borderId="23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14" fontId="6" fillId="10" borderId="2" xfId="0" applyNumberFormat="1" applyFont="1" applyFill="1" applyBorder="1" applyAlignment="1">
      <alignment horizontal="center" vertical="center" wrapText="1"/>
    </xf>
    <xf numFmtId="177" fontId="6" fillId="2" borderId="8" xfId="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177" fontId="10" fillId="0" borderId="13" xfId="8" applyFont="1" applyFill="1" applyBorder="1" applyAlignment="1">
      <alignment horizontal="center" vertical="center"/>
    </xf>
    <xf numFmtId="0" fontId="18" fillId="0" borderId="0" xfId="0" applyFont="1"/>
    <xf numFmtId="177" fontId="1" fillId="0" borderId="1" xfId="8" applyFont="1" applyFill="1" applyBorder="1" applyAlignment="1">
      <alignment horizontal="center" vertical="center"/>
    </xf>
    <xf numFmtId="177" fontId="3" fillId="0" borderId="1" xfId="8" applyFont="1" applyFill="1" applyBorder="1" applyAlignment="1">
      <alignment vertical="center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0" xfId="0" applyNumberFormat="1" applyFont="1" applyFill="1" applyBorder="1" applyAlignment="1">
      <alignment horizontal="center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14" fontId="6" fillId="0" borderId="25" xfId="0" applyNumberFormat="1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78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177" fontId="20" fillId="0" borderId="0" xfId="8" applyFont="1" applyFill="1" applyAlignment="1">
      <alignment horizontal="center" vertical="center"/>
    </xf>
    <xf numFmtId="177" fontId="2" fillId="0" borderId="0" xfId="8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2" fillId="0" borderId="26" xfId="8" applyFont="1" applyFill="1" applyBorder="1" applyAlignment="1">
      <alignment vertical="center"/>
    </xf>
    <xf numFmtId="178" fontId="2" fillId="0" borderId="9" xfId="0" applyNumberFormat="1" applyFont="1" applyFill="1" applyBorder="1" applyAlignment="1">
      <alignment vertical="center"/>
    </xf>
    <xf numFmtId="177" fontId="2" fillId="0" borderId="9" xfId="8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20" fillId="2" borderId="14" xfId="8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9" fillId="0" borderId="1" xfId="8" applyFont="1" applyFill="1" applyBorder="1" applyAlignment="1">
      <alignment horizontal="center" vertical="center" wrapText="1"/>
    </xf>
    <xf numFmtId="14" fontId="19" fillId="0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177" fontId="19" fillId="0" borderId="0" xfId="8" applyFont="1" applyFill="1" applyAlignment="1">
      <alignment horizontal="center" vertical="center" wrapText="1"/>
    </xf>
    <xf numFmtId="177" fontId="1" fillId="0" borderId="1" xfId="8" applyFont="1" applyFill="1" applyBorder="1" applyAlignment="1">
      <alignment horizontal="center"/>
    </xf>
    <xf numFmtId="14" fontId="19" fillId="0" borderId="5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4" fontId="6" fillId="8" borderId="1" xfId="0" applyNumberFormat="1" applyFont="1" applyFill="1" applyBorder="1" applyAlignment="1">
      <alignment horizontal="center" vertical="center" wrapText="1"/>
    </xf>
    <xf numFmtId="177" fontId="6" fillId="8" borderId="1" xfId="8" applyFont="1" applyFill="1" applyBorder="1" applyAlignment="1">
      <alignment horizontal="center" vertical="center" wrapText="1"/>
    </xf>
    <xf numFmtId="177" fontId="1" fillId="0" borderId="1" xfId="8" applyFont="1" applyFill="1" applyBorder="1"/>
    <xf numFmtId="0" fontId="17" fillId="0" borderId="0" xfId="0" applyFont="1"/>
    <xf numFmtId="177" fontId="6" fillId="0" borderId="0" xfId="8" applyFont="1" applyFill="1" applyAlignment="1">
      <alignment horizontal="center" vertical="center" wrapText="1"/>
    </xf>
    <xf numFmtId="0" fontId="17" fillId="3" borderId="27" xfId="0" applyFont="1" applyFill="1" applyBorder="1" applyAlignment="1">
      <alignment vertical="center"/>
    </xf>
    <xf numFmtId="0" fontId="21" fillId="0" borderId="0" xfId="0" applyFont="1" applyFill="1" applyAlignment="1">
      <alignment horizontal="center"/>
    </xf>
    <xf numFmtId="0" fontId="17" fillId="0" borderId="0" xfId="0" applyFont="1" applyFill="1" applyAlignment="1"/>
    <xf numFmtId="177" fontId="2" fillId="0" borderId="0" xfId="8" applyFont="1" applyFill="1"/>
    <xf numFmtId="0" fontId="15" fillId="0" borderId="1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177" fontId="6" fillId="0" borderId="29" xfId="8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14" fontId="6" fillId="0" borderId="30" xfId="0" applyNumberFormat="1" applyFont="1" applyFill="1" applyBorder="1" applyAlignment="1">
      <alignment horizontal="center" vertical="center" wrapText="1"/>
    </xf>
    <xf numFmtId="177" fontId="6" fillId="0" borderId="23" xfId="8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vertical="center"/>
    </xf>
    <xf numFmtId="0" fontId="9" fillId="0" borderId="25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177" fontId="9" fillId="0" borderId="29" xfId="8" applyFont="1" applyFill="1" applyBorder="1" applyAlignment="1">
      <alignment horizontal="center" vertical="center" wrapText="1"/>
    </xf>
    <xf numFmtId="177" fontId="9" fillId="0" borderId="32" xfId="8" applyFont="1" applyFill="1" applyBorder="1" applyAlignment="1">
      <alignment horizontal="center" vertical="center" wrapText="1"/>
    </xf>
    <xf numFmtId="177" fontId="6" fillId="0" borderId="32" xfId="8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177" fontId="10" fillId="8" borderId="13" xfId="8" applyFont="1" applyFill="1" applyBorder="1" applyAlignment="1">
      <alignment horizontal="center" vertical="center"/>
    </xf>
    <xf numFmtId="177" fontId="9" fillId="0" borderId="1" xfId="8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6" fillId="11" borderId="1" xfId="0" applyFont="1" applyFill="1" applyBorder="1" applyAlignment="1">
      <alignment horizontal="center"/>
    </xf>
    <xf numFmtId="0" fontId="26" fillId="11" borderId="1" xfId="0" applyFont="1" applyFill="1" applyBorder="1" applyAlignment="1">
      <alignment horizontal="center" vertical="center" wrapText="1"/>
    </xf>
    <xf numFmtId="0" fontId="26" fillId="11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/>
    </xf>
    <xf numFmtId="15" fontId="24" fillId="0" borderId="1" xfId="0" applyNumberFormat="1" applyFont="1" applyFill="1" applyBorder="1" applyAlignment="1">
      <alignment vertical="center"/>
    </xf>
    <xf numFmtId="15" fontId="24" fillId="0" borderId="1" xfId="0" applyNumberFormat="1" applyFont="1" applyFill="1" applyBorder="1" applyAlignment="1">
      <alignment horizontal="center" vertical="center"/>
    </xf>
    <xf numFmtId="3" fontId="24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5" fontId="3" fillId="0" borderId="0" xfId="0" applyNumberFormat="1" applyFont="1" applyFill="1" applyAlignment="1">
      <alignment horizontal="center" vertical="center"/>
    </xf>
    <xf numFmtId="3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5" fontId="27" fillId="0" borderId="0" xfId="0" applyNumberFormat="1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3" fontId="24" fillId="0" borderId="0" xfId="0" applyNumberFormat="1" applyFont="1" applyFill="1" applyAlignment="1">
      <alignment horizontal="center" vertical="center"/>
    </xf>
    <xf numFmtId="0" fontId="29" fillId="0" borderId="0" xfId="0" applyFont="1"/>
    <xf numFmtId="0" fontId="26" fillId="11" borderId="1" xfId="0" applyFont="1" applyFill="1" applyBorder="1" applyAlignment="1">
      <alignment horizontal="center" vertical="center"/>
    </xf>
    <xf numFmtId="177" fontId="25" fillId="0" borderId="1" xfId="8" applyFont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3" fontId="24" fillId="0" borderId="17" xfId="0" applyNumberFormat="1" applyFont="1" applyFill="1" applyBorder="1" applyAlignment="1">
      <alignment horizontal="center" vertical="center"/>
    </xf>
    <xf numFmtId="179" fontId="24" fillId="0" borderId="0" xfId="0" applyNumberFormat="1" applyFont="1" applyFill="1" applyAlignment="1">
      <alignment horizontal="center" vertical="center"/>
    </xf>
    <xf numFmtId="179" fontId="25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/>
    </xf>
    <xf numFmtId="0" fontId="25" fillId="0" borderId="1" xfId="0" applyFont="1" applyFill="1" applyBorder="1" applyAlignment="1"/>
    <xf numFmtId="0" fontId="25" fillId="12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 applyAlignment="1"/>
    <xf numFmtId="0" fontId="27" fillId="12" borderId="1" xfId="0" applyFont="1" applyFill="1" applyBorder="1" applyAlignment="1">
      <alignment horizontal="center"/>
    </xf>
    <xf numFmtId="0" fontId="26" fillId="8" borderId="1" xfId="0" applyFont="1" applyFill="1" applyBorder="1" applyAlignment="1">
      <alignment horizontal="right" vertical="center"/>
    </xf>
    <xf numFmtId="0" fontId="26" fillId="8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/>
    <xf numFmtId="0" fontId="32" fillId="0" borderId="1" xfId="0" applyFont="1" applyFill="1" applyBorder="1" applyAlignment="1"/>
    <xf numFmtId="0" fontId="32" fillId="8" borderId="1" xfId="0" applyFont="1" applyFill="1" applyBorder="1" applyAlignment="1"/>
    <xf numFmtId="0" fontId="32" fillId="13" borderId="1" xfId="0" applyFont="1" applyFill="1" applyBorder="1" applyAlignment="1"/>
    <xf numFmtId="179" fontId="25" fillId="0" borderId="1" xfId="8" applyNumberFormat="1" applyFont="1" applyBorder="1" applyAlignment="1">
      <alignment horizontal="center" vertical="center"/>
    </xf>
    <xf numFmtId="0" fontId="26" fillId="12" borderId="1" xfId="0" applyFont="1" applyFill="1" applyBorder="1" applyAlignment="1">
      <alignment horizontal="center"/>
    </xf>
    <xf numFmtId="0" fontId="33" fillId="0" borderId="0" xfId="0" applyFont="1" applyFill="1" applyAlignment="1">
      <alignment vertical="center"/>
    </xf>
    <xf numFmtId="0" fontId="34" fillId="12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/>
    </xf>
    <xf numFmtId="179" fontId="27" fillId="0" borderId="1" xfId="8" applyNumberFormat="1" applyFont="1" applyBorder="1" applyAlignment="1">
      <alignment horizontal="center" vertical="center"/>
    </xf>
    <xf numFmtId="179" fontId="27" fillId="0" borderId="29" xfId="8" applyNumberFormat="1" applyFont="1" applyBorder="1" applyAlignment="1">
      <alignment horizontal="center" vertical="center"/>
    </xf>
    <xf numFmtId="0" fontId="26" fillId="8" borderId="22" xfId="0" applyFont="1" applyFill="1" applyBorder="1" applyAlignment="1">
      <alignment horizontal="right" vertical="center"/>
    </xf>
    <xf numFmtId="0" fontId="26" fillId="8" borderId="12" xfId="0" applyFont="1" applyFill="1" applyBorder="1" applyAlignment="1">
      <alignment horizontal="right" vertical="center"/>
    </xf>
    <xf numFmtId="0" fontId="26" fillId="8" borderId="33" xfId="0" applyFont="1" applyFill="1" applyBorder="1" applyAlignment="1">
      <alignment horizontal="right" vertical="center"/>
    </xf>
    <xf numFmtId="179" fontId="26" fillId="8" borderId="1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6" fillId="0" borderId="1" xfId="0" applyFont="1" applyFill="1" applyBorder="1" applyAlignment="1">
      <alignment vertical="center"/>
    </xf>
    <xf numFmtId="0" fontId="0" fillId="8" borderId="0" xfId="0" applyFill="1" applyAlignment="1">
      <alignment horizontal="center" vertical="center"/>
    </xf>
    <xf numFmtId="0" fontId="37" fillId="0" borderId="1" xfId="0" applyFont="1" applyFill="1" applyBorder="1" applyAlignment="1">
      <alignment vertical="center"/>
    </xf>
    <xf numFmtId="0" fontId="0" fillId="13" borderId="0" xfId="0" applyFill="1" applyAlignment="1">
      <alignment vertical="center"/>
    </xf>
    <xf numFmtId="180" fontId="0" fillId="14" borderId="0" xfId="0" applyNumberFormat="1" applyFill="1" applyAlignment="1">
      <alignment vertical="center"/>
    </xf>
    <xf numFmtId="0" fontId="38" fillId="7" borderId="1" xfId="0" applyFont="1" applyFill="1" applyBorder="1" applyAlignment="1"/>
    <xf numFmtId="0" fontId="32" fillId="15" borderId="1" xfId="0" applyFont="1" applyFill="1" applyBorder="1" applyAlignment="1"/>
    <xf numFmtId="0" fontId="32" fillId="16" borderId="1" xfId="0" applyFont="1" applyFill="1" applyBorder="1" applyAlignment="1"/>
    <xf numFmtId="0" fontId="32" fillId="17" borderId="1" xfId="0" applyFont="1" applyFill="1" applyBorder="1" applyAlignment="1"/>
    <xf numFmtId="0" fontId="32" fillId="18" borderId="1" xfId="0" applyFont="1" applyFill="1" applyBorder="1" applyAlignment="1"/>
    <xf numFmtId="0" fontId="32" fillId="19" borderId="1" xfId="0" applyFont="1" applyFill="1" applyBorder="1" applyAlignment="1"/>
    <xf numFmtId="0" fontId="32" fillId="20" borderId="1" xfId="0" applyFont="1" applyFill="1" applyBorder="1" applyAlignment="1"/>
    <xf numFmtId="0" fontId="32" fillId="7" borderId="1" xfId="0" applyFont="1" applyFill="1" applyBorder="1" applyAlignment="1"/>
    <xf numFmtId="0" fontId="32" fillId="21" borderId="1" xfId="0" applyFont="1" applyFill="1" applyBorder="1" applyAlignment="1"/>
    <xf numFmtId="0" fontId="0" fillId="7" borderId="0" xfId="0" applyFill="1" applyAlignment="1">
      <alignment vertical="center"/>
    </xf>
    <xf numFmtId="0" fontId="0" fillId="15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vertical="center"/>
    </xf>
    <xf numFmtId="0" fontId="0" fillId="18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8" borderId="0" xfId="0" applyFill="1" applyAlignment="1">
      <alignment vertical="center"/>
    </xf>
    <xf numFmtId="0" fontId="0" fillId="20" borderId="0" xfId="0" applyFill="1" applyAlignment="1">
      <alignment vertical="center"/>
    </xf>
    <xf numFmtId="0" fontId="0" fillId="16" borderId="0" xfId="0" applyFill="1" applyAlignment="1">
      <alignment vertical="center"/>
    </xf>
    <xf numFmtId="0" fontId="0" fillId="7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7" borderId="0" xfId="0" applyNumberFormat="1" applyFill="1" applyAlignment="1">
      <alignment vertical="center"/>
    </xf>
    <xf numFmtId="180" fontId="0" fillId="21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2" fillId="0" borderId="0" xfId="0" applyFont="1" applyFill="1"/>
    <xf numFmtId="0" fontId="39" fillId="0" borderId="0" xfId="0" applyFont="1" applyFill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177" fontId="20" fillId="0" borderId="1" xfId="8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14" fontId="10" fillId="22" borderId="2" xfId="0" applyNumberFormat="1" applyFont="1" applyFill="1" applyBorder="1" applyAlignment="1">
      <alignment horizontal="center" vertical="center" wrapText="1"/>
    </xf>
    <xf numFmtId="0" fontId="10" fillId="22" borderId="2" xfId="0" applyFont="1" applyFill="1" applyBorder="1" applyAlignment="1">
      <alignment horizontal="center" vertical="center" wrapText="1"/>
    </xf>
    <xf numFmtId="0" fontId="10" fillId="22" borderId="2" xfId="0" applyFont="1" applyFill="1" applyBorder="1" applyAlignment="1">
      <alignment horizontal="left" vertical="center" wrapText="1"/>
    </xf>
    <xf numFmtId="177" fontId="10" fillId="22" borderId="3" xfId="8" applyFont="1" applyFill="1" applyBorder="1" applyAlignment="1">
      <alignment horizontal="center" vertical="center" wrapText="1"/>
    </xf>
    <xf numFmtId="177" fontId="10" fillId="22" borderId="2" xfId="8" applyFont="1" applyFill="1" applyBorder="1" applyAlignment="1">
      <alignment horizontal="center" vertical="center"/>
    </xf>
    <xf numFmtId="14" fontId="6" fillId="22" borderId="2" xfId="0" applyNumberFormat="1" applyFont="1" applyFill="1" applyBorder="1" applyAlignment="1">
      <alignment horizontal="center" vertical="center" wrapText="1"/>
    </xf>
    <xf numFmtId="0" fontId="6" fillId="22" borderId="24" xfId="0" applyFont="1" applyFill="1" applyBorder="1" applyAlignment="1">
      <alignment horizontal="center" vertical="center" wrapText="1"/>
    </xf>
    <xf numFmtId="0" fontId="6" fillId="22" borderId="25" xfId="0" applyFont="1" applyFill="1" applyBorder="1" applyAlignment="1">
      <alignment horizontal="center" vertical="center" wrapText="1"/>
    </xf>
    <xf numFmtId="0" fontId="6" fillId="22" borderId="4" xfId="0" applyFont="1" applyFill="1" applyBorder="1" applyAlignment="1">
      <alignment horizontal="center" vertical="center" wrapText="1"/>
    </xf>
    <xf numFmtId="177" fontId="6" fillId="22" borderId="3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22" borderId="24" xfId="0" applyFont="1" applyFill="1" applyBorder="1" applyAlignment="1">
      <alignment horizontal="center" vertical="center" wrapText="1"/>
    </xf>
    <xf numFmtId="0" fontId="10" fillId="22" borderId="25" xfId="0" applyFont="1" applyFill="1" applyBorder="1" applyAlignment="1">
      <alignment horizontal="center" vertical="center" wrapText="1"/>
    </xf>
    <xf numFmtId="0" fontId="10" fillId="22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7" fontId="2" fillId="0" borderId="12" xfId="8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77" fontId="6" fillId="0" borderId="15" xfId="8" applyFont="1" applyFill="1" applyBorder="1" applyAlignment="1">
      <alignment vertical="center"/>
    </xf>
    <xf numFmtId="14" fontId="6" fillId="23" borderId="2" xfId="0" applyNumberFormat="1" applyFont="1" applyFill="1" applyBorder="1" applyAlignment="1">
      <alignment horizontal="center" vertical="center" wrapText="1"/>
    </xf>
    <xf numFmtId="0" fontId="10" fillId="23" borderId="24" xfId="0" applyFont="1" applyFill="1" applyBorder="1" applyAlignment="1">
      <alignment horizontal="center" vertical="center" wrapText="1"/>
    </xf>
    <xf numFmtId="0" fontId="10" fillId="23" borderId="25" xfId="0" applyFont="1" applyFill="1" applyBorder="1" applyAlignment="1">
      <alignment horizontal="center" vertical="center" wrapText="1"/>
    </xf>
    <xf numFmtId="0" fontId="10" fillId="23" borderId="4" xfId="0" applyFont="1" applyFill="1" applyBorder="1" applyAlignment="1">
      <alignment horizontal="center" vertical="center" wrapText="1"/>
    </xf>
    <xf numFmtId="177" fontId="6" fillId="23" borderId="3" xfId="8" applyFont="1" applyFill="1" applyBorder="1" applyAlignment="1">
      <alignment horizontal="center" vertical="center" wrapText="1"/>
    </xf>
    <xf numFmtId="177" fontId="10" fillId="23" borderId="2" xfId="8" applyFont="1" applyFill="1" applyBorder="1" applyAlignment="1">
      <alignment horizontal="center" vertical="center"/>
    </xf>
    <xf numFmtId="14" fontId="6" fillId="24" borderId="2" xfId="0" applyNumberFormat="1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left" vertical="center" wrapText="1"/>
    </xf>
    <xf numFmtId="177" fontId="6" fillId="24" borderId="3" xfId="8" applyFont="1" applyFill="1" applyBorder="1" applyAlignment="1">
      <alignment horizontal="center" vertical="center" wrapText="1"/>
    </xf>
    <xf numFmtId="177" fontId="6" fillId="24" borderId="2" xfId="8" applyFont="1" applyFill="1" applyBorder="1" applyAlignment="1">
      <alignment horizontal="center" vertical="center"/>
    </xf>
    <xf numFmtId="0" fontId="14" fillId="24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177" fontId="6" fillId="0" borderId="30" xfId="8" applyFont="1" applyFill="1" applyBorder="1" applyAlignment="1">
      <alignment horizontal="center" vertical="center" wrapText="1"/>
    </xf>
    <xf numFmtId="177" fontId="6" fillId="0" borderId="23" xfId="8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177" fontId="10" fillId="22" borderId="2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left" vertical="center"/>
    </xf>
    <xf numFmtId="0" fontId="41" fillId="0" borderId="0" xfId="0" applyFont="1" applyFill="1" applyAlignment="1">
      <alignment horizontal="left" vertical="center"/>
    </xf>
    <xf numFmtId="177" fontId="2" fillId="0" borderId="12" xfId="8" applyFont="1" applyFill="1" applyBorder="1" applyAlignment="1">
      <alignment vertical="center"/>
    </xf>
    <xf numFmtId="177" fontId="10" fillId="4" borderId="15" xfId="8" applyFont="1" applyFill="1" applyBorder="1" applyAlignment="1">
      <alignment vertical="center"/>
    </xf>
    <xf numFmtId="177" fontId="2" fillId="0" borderId="0" xfId="0" applyNumberFormat="1" applyFont="1" applyFill="1" applyAlignment="1">
      <alignment horizontal="left"/>
    </xf>
    <xf numFmtId="177" fontId="2" fillId="0" borderId="0" xfId="0" applyNumberFormat="1" applyFont="1" applyFill="1"/>
    <xf numFmtId="177" fontId="6" fillId="23" borderId="2" xfId="8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177" fontId="6" fillId="24" borderId="2" xfId="8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177" fontId="15" fillId="0" borderId="0" xfId="0" applyNumberFormat="1" applyFont="1" applyFill="1" applyAlignment="1">
      <alignment horizontal="left"/>
    </xf>
    <xf numFmtId="0" fontId="41" fillId="0" borderId="0" xfId="0" applyFont="1"/>
    <xf numFmtId="177" fontId="19" fillId="23" borderId="3" xfId="8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177" fontId="19" fillId="0" borderId="3" xfId="8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/>
    </xf>
    <xf numFmtId="14" fontId="10" fillId="25" borderId="2" xfId="0" applyNumberFormat="1" applyFont="1" applyFill="1" applyBorder="1" applyAlignment="1">
      <alignment horizontal="center" vertical="center" wrapText="1"/>
    </xf>
    <xf numFmtId="0" fontId="10" fillId="25" borderId="24" xfId="0" applyFont="1" applyFill="1" applyBorder="1" applyAlignment="1">
      <alignment horizontal="center" vertical="center" wrapText="1"/>
    </xf>
    <xf numFmtId="0" fontId="10" fillId="25" borderId="25" xfId="0" applyFont="1" applyFill="1" applyBorder="1" applyAlignment="1">
      <alignment horizontal="center" vertical="center" wrapText="1"/>
    </xf>
    <xf numFmtId="0" fontId="10" fillId="25" borderId="4" xfId="0" applyFont="1" applyFill="1" applyBorder="1" applyAlignment="1">
      <alignment horizontal="center" vertical="center" wrapText="1"/>
    </xf>
    <xf numFmtId="177" fontId="10" fillId="25" borderId="3" xfId="8" applyFont="1" applyFill="1" applyBorder="1" applyAlignment="1">
      <alignment horizontal="center" vertical="center" wrapText="1"/>
    </xf>
    <xf numFmtId="177" fontId="10" fillId="25" borderId="2" xfId="8" applyFont="1" applyFill="1" applyBorder="1" applyAlignment="1">
      <alignment horizontal="center" vertical="center"/>
    </xf>
    <xf numFmtId="0" fontId="43" fillId="0" borderId="0" xfId="0" applyFont="1"/>
    <xf numFmtId="0" fontId="43" fillId="3" borderId="16" xfId="0" applyFont="1" applyFill="1" applyBorder="1" applyAlignment="1">
      <alignment vertical="center" wrapText="1"/>
    </xf>
    <xf numFmtId="177" fontId="19" fillId="23" borderId="2" xfId="8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vertical="center" wrapText="1"/>
    </xf>
    <xf numFmtId="177" fontId="10" fillId="25" borderId="2" xfId="8" applyFont="1" applyFill="1" applyBorder="1" applyAlignment="1">
      <alignment horizontal="center" vertical="center" wrapText="1"/>
    </xf>
    <xf numFmtId="177" fontId="44" fillId="4" borderId="15" xfId="8" applyFont="1" applyFill="1" applyBorder="1" applyAlignment="1">
      <alignment vertical="center"/>
    </xf>
    <xf numFmtId="0" fontId="45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14" fontId="6" fillId="0" borderId="5" xfId="0" applyNumberFormat="1" applyFont="1" applyFill="1" applyBorder="1" applyAlignment="1" quotePrefix="1">
      <alignment horizontal="center" vertical="center" wrapText="1"/>
    </xf>
    <xf numFmtId="0" fontId="10" fillId="22" borderId="2" xfId="0" applyFont="1" applyFill="1" applyBorder="1" applyAlignment="1" quotePrefix="1">
      <alignment horizontal="center" vertical="center" wrapText="1"/>
    </xf>
    <xf numFmtId="0" fontId="32" fillId="0" borderId="1" xfId="0" applyFont="1" applyFill="1" applyBorder="1" applyAlignment="1" quotePrefix="1"/>
    <xf numFmtId="0" fontId="6" fillId="0" borderId="30" xfId="0" applyFont="1" applyFill="1" applyBorder="1" applyAlignment="1" quotePrefix="1">
      <alignment horizontal="center" vertical="center" wrapText="1"/>
    </xf>
    <xf numFmtId="0" fontId="19" fillId="0" borderId="1" xfId="0" applyFont="1" applyFill="1" applyBorder="1" applyAlignment="1" quotePrefix="1">
      <alignment horizontal="center" vertical="center" wrapText="1"/>
    </xf>
    <xf numFmtId="14" fontId="19" fillId="0" borderId="1" xfId="0" applyNumberFormat="1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left" vertical="center"/>
    </xf>
    <xf numFmtId="0" fontId="6" fillId="0" borderId="5" xfId="0" applyFont="1" applyFill="1" applyBorder="1" applyAlignment="1" quotePrefix="1">
      <alignment vertical="center" wrapText="1"/>
    </xf>
    <xf numFmtId="0" fontId="6" fillId="9" borderId="5" xfId="0" applyFont="1" applyFill="1" applyBorder="1" applyAlignment="1" quotePrefix="1">
      <alignment horizontal="center" vertical="center" wrapText="1"/>
    </xf>
    <xf numFmtId="0" fontId="6" fillId="9" borderId="2" xfId="0" applyFont="1" applyFill="1" applyBorder="1" applyAlignment="1" quotePrefix="1">
      <alignment horizontal="left" vertical="center"/>
    </xf>
    <xf numFmtId="0" fontId="6" fillId="0" borderId="18" xfId="0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vertical="center"/>
    </xf>
    <xf numFmtId="0" fontId="6" fillId="0" borderId="2" xfId="0" applyFont="1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horizontal="left" vertical="center" wrapText="1"/>
    </xf>
    <xf numFmtId="0" fontId="6" fillId="4" borderId="3" xfId="0" applyFont="1" applyFill="1" applyBorder="1" applyAlignment="1" quotePrefix="1">
      <alignment horizontal="center" vertical="center" wrapText="1"/>
    </xf>
    <xf numFmtId="0" fontId="6" fillId="4" borderId="2" xfId="0" applyFont="1" applyFill="1" applyBorder="1" applyAlignment="1" quotePrefix="1">
      <alignment horizontal="center" vertical="center" wrapText="1"/>
    </xf>
    <xf numFmtId="0" fontId="6" fillId="5" borderId="3" xfId="0" applyFont="1" applyFill="1" applyBorder="1" applyAlignment="1" quotePrefix="1">
      <alignment horizontal="center" vertical="center" wrapText="1"/>
    </xf>
    <xf numFmtId="0" fontId="6" fillId="5" borderId="2" xfId="0" applyFont="1" applyFill="1" applyBorder="1" applyAlignment="1" quotePrefix="1">
      <alignment horizontal="center" vertical="center" wrapText="1"/>
    </xf>
    <xf numFmtId="0" fontId="6" fillId="6" borderId="3" xfId="0" applyFont="1" applyFill="1" applyBorder="1" applyAlignment="1" quotePrefix="1">
      <alignment horizontal="center" vertical="center" wrapText="1"/>
    </xf>
    <xf numFmtId="0" fontId="6" fillId="6" borderId="2" xfId="0" applyFont="1" applyFill="1" applyBorder="1" applyAlignment="1" quotePrefix="1">
      <alignment horizontal="center" vertical="center" wrapText="1"/>
    </xf>
    <xf numFmtId="0" fontId="6" fillId="8" borderId="3" xfId="0" applyFont="1" applyFill="1" applyBorder="1" applyAlignment="1" quotePrefix="1">
      <alignment horizontal="center" vertical="center" wrapText="1"/>
    </xf>
    <xf numFmtId="0" fontId="6" fillId="8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3" fontId="6" fillId="0" borderId="2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left" vertical="center"/>
    </xf>
    <xf numFmtId="0" fontId="6" fillId="0" borderId="5" xfId="0" applyFont="1" applyFill="1" applyBorder="1" applyAlignment="1" quotePrefix="1">
      <alignment vertical="center" wrapText="1"/>
    </xf>
    <xf numFmtId="14" fontId="6" fillId="0" borderId="2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314" customWidth="1"/>
    <col min="2" max="2" width="13.1416666666667" style="43" customWidth="1"/>
    <col min="3" max="3" width="20.5666666666667" style="43" customWidth="1"/>
    <col min="4" max="4" width="16.5666666666667" style="314" customWidth="1"/>
    <col min="5" max="5" width="17.7083333333333" style="43" customWidth="1"/>
    <col min="6" max="6" width="13.8583333333333" style="43" customWidth="1"/>
    <col min="7" max="7" width="8.625" style="43" customWidth="1"/>
    <col min="8" max="8" width="14.7083333333333" style="67" customWidth="1"/>
    <col min="9" max="9" width="15.2833333333333" style="67" customWidth="1"/>
    <col min="10" max="10" width="14.1416666666667" style="201" customWidth="1"/>
    <col min="11" max="11" width="40.125" style="171" customWidth="1"/>
    <col min="12" max="12" width="12.425" style="314" customWidth="1"/>
    <col min="13" max="16384" width="9.14166666666667" style="314"/>
  </cols>
  <sheetData>
    <row r="1" ht="16.5" customHeight="1"/>
    <row r="2" ht="22.5" customHeight="1" spans="1:10">
      <c r="A2" s="315" t="s">
        <v>0</v>
      </c>
      <c r="B2" s="315"/>
      <c r="C2" s="315"/>
      <c r="D2" s="315"/>
      <c r="E2" s="315"/>
      <c r="F2" s="315"/>
      <c r="G2" s="315"/>
      <c r="H2" s="315"/>
      <c r="I2" s="315"/>
      <c r="J2" s="315"/>
    </row>
    <row r="3" ht="16.5" customHeight="1" spans="1:10">
      <c r="A3" s="43"/>
      <c r="D3" s="43"/>
      <c r="H3" s="43"/>
      <c r="I3" s="43"/>
      <c r="J3" s="174" t="s">
        <v>1</v>
      </c>
    </row>
    <row r="4" s="45" customFormat="1" ht="30" spans="1:11">
      <c r="A4" s="316" t="s">
        <v>2</v>
      </c>
      <c r="B4" s="316" t="s">
        <v>3</v>
      </c>
      <c r="C4" s="316" t="s">
        <v>4</v>
      </c>
      <c r="D4" s="316" t="s">
        <v>5</v>
      </c>
      <c r="E4" s="316" t="s">
        <v>6</v>
      </c>
      <c r="F4" s="316" t="s">
        <v>7</v>
      </c>
      <c r="G4" s="316" t="s">
        <v>8</v>
      </c>
      <c r="H4" s="317" t="s">
        <v>9</v>
      </c>
      <c r="I4" s="317" t="s">
        <v>10</v>
      </c>
      <c r="J4" s="317" t="s">
        <v>11</v>
      </c>
      <c r="K4" s="362"/>
    </row>
    <row r="5" s="45" customFormat="1" customHeight="1" spans="1:11">
      <c r="A5" s="49" t="s">
        <v>12</v>
      </c>
      <c r="B5" s="87" t="s">
        <v>13</v>
      </c>
      <c r="C5" s="88"/>
      <c r="D5" s="88"/>
      <c r="E5" s="88"/>
      <c r="F5" s="318"/>
      <c r="G5" s="319"/>
      <c r="H5" s="208">
        <v>188100</v>
      </c>
      <c r="I5" s="208"/>
      <c r="J5" s="208">
        <f>+H5+I5</f>
        <v>188100</v>
      </c>
      <c r="K5" s="362"/>
    </row>
    <row r="6" s="45" customFormat="1" ht="15" customHeight="1" spans="1:11">
      <c r="A6" s="49" t="s">
        <v>14</v>
      </c>
      <c r="B6" s="50">
        <v>1278574</v>
      </c>
      <c r="C6" s="398" t="s">
        <v>15</v>
      </c>
      <c r="D6" s="91" t="s">
        <v>16</v>
      </c>
      <c r="E6" s="49">
        <v>42780</v>
      </c>
      <c r="F6" s="49">
        <v>42782</v>
      </c>
      <c r="G6" s="214">
        <v>2</v>
      </c>
      <c r="H6" s="23"/>
      <c r="I6" s="23">
        <v>-40600</v>
      </c>
      <c r="J6" s="23">
        <f>+J5+H6+I6</f>
        <v>147500</v>
      </c>
      <c r="K6" s="362"/>
    </row>
    <row r="7" s="45" customFormat="1" spans="1:11">
      <c r="A7" s="49" t="s">
        <v>14</v>
      </c>
      <c r="B7" s="50">
        <v>1273054</v>
      </c>
      <c r="C7" s="398" t="s">
        <v>17</v>
      </c>
      <c r="D7" s="91" t="s">
        <v>18</v>
      </c>
      <c r="E7" s="49">
        <v>42778</v>
      </c>
      <c r="F7" s="49">
        <v>42779</v>
      </c>
      <c r="G7" s="214">
        <v>1</v>
      </c>
      <c r="H7" s="23"/>
      <c r="I7" s="23">
        <v>-30000</v>
      </c>
      <c r="J7" s="23">
        <f t="shared" ref="J7:J21" si="0">+J6+H7+I7</f>
        <v>117500</v>
      </c>
      <c r="K7" s="362"/>
    </row>
    <row r="8" s="45" customFormat="1" spans="1:11">
      <c r="A8" s="49" t="s">
        <v>14</v>
      </c>
      <c r="B8" s="51">
        <v>1267804</v>
      </c>
      <c r="C8" s="399" t="s">
        <v>19</v>
      </c>
      <c r="D8" s="320" t="s">
        <v>20</v>
      </c>
      <c r="E8" s="63">
        <v>42780</v>
      </c>
      <c r="F8" s="63">
        <v>42782</v>
      </c>
      <c r="G8" s="214">
        <v>2</v>
      </c>
      <c r="H8" s="23"/>
      <c r="I8" s="23">
        <v>-40600</v>
      </c>
      <c r="J8" s="23">
        <f t="shared" si="0"/>
        <v>76900</v>
      </c>
      <c r="K8" s="362"/>
    </row>
    <row r="9" s="43" customFormat="1" customHeight="1" spans="1:11">
      <c r="A9" s="49" t="s">
        <v>14</v>
      </c>
      <c r="B9" s="400" t="s">
        <v>21</v>
      </c>
      <c r="C9" s="399" t="s">
        <v>22</v>
      </c>
      <c r="D9" s="320" t="s">
        <v>23</v>
      </c>
      <c r="E9" s="63">
        <v>42787</v>
      </c>
      <c r="F9" s="63">
        <v>42789</v>
      </c>
      <c r="G9" s="214">
        <v>2</v>
      </c>
      <c r="H9" s="23"/>
      <c r="I9" s="23">
        <v>-64000</v>
      </c>
      <c r="J9" s="23">
        <f t="shared" si="0"/>
        <v>12900</v>
      </c>
      <c r="K9" s="171"/>
    </row>
    <row r="10" s="45" customFormat="1" spans="1:11">
      <c r="A10" s="49" t="s">
        <v>14</v>
      </c>
      <c r="B10" s="398" t="s">
        <v>24</v>
      </c>
      <c r="C10" s="398" t="s">
        <v>25</v>
      </c>
      <c r="D10" s="91" t="s">
        <v>26</v>
      </c>
      <c r="E10" s="49">
        <v>42781</v>
      </c>
      <c r="F10" s="49">
        <v>42783</v>
      </c>
      <c r="G10" s="16">
        <f t="shared" ref="G10:G14" si="1">+F10-E10</f>
        <v>2</v>
      </c>
      <c r="H10" s="23"/>
      <c r="I10" s="23">
        <v>-40600</v>
      </c>
      <c r="J10" s="23">
        <f t="shared" si="0"/>
        <v>-27700</v>
      </c>
      <c r="K10" s="362"/>
    </row>
    <row r="11" s="45" customFormat="1" spans="1:11">
      <c r="A11" s="49" t="s">
        <v>14</v>
      </c>
      <c r="B11" s="399" t="s">
        <v>27</v>
      </c>
      <c r="C11" s="399" t="s">
        <v>28</v>
      </c>
      <c r="D11" s="320" t="s">
        <v>29</v>
      </c>
      <c r="E11" s="63">
        <v>42777</v>
      </c>
      <c r="F11" s="63">
        <v>42782</v>
      </c>
      <c r="G11" s="16">
        <f t="shared" si="1"/>
        <v>5</v>
      </c>
      <c r="H11" s="23"/>
      <c r="I11" s="23">
        <v>-160000</v>
      </c>
      <c r="J11" s="23">
        <f t="shared" si="0"/>
        <v>-187700</v>
      </c>
      <c r="K11" s="362"/>
    </row>
    <row r="12" s="45" customFormat="1" customHeight="1" spans="1:11">
      <c r="A12" s="49" t="s">
        <v>14</v>
      </c>
      <c r="B12" s="51">
        <v>1264556</v>
      </c>
      <c r="C12" s="399" t="s">
        <v>30</v>
      </c>
      <c r="D12" s="320" t="s">
        <v>31</v>
      </c>
      <c r="E12" s="63">
        <v>42777</v>
      </c>
      <c r="F12" s="63">
        <v>42780</v>
      </c>
      <c r="G12" s="16">
        <f t="shared" si="1"/>
        <v>3</v>
      </c>
      <c r="H12" s="23"/>
      <c r="I12" s="23">
        <v>-60900</v>
      </c>
      <c r="J12" s="23">
        <f t="shared" si="0"/>
        <v>-248600</v>
      </c>
      <c r="K12" s="362"/>
    </row>
    <row r="13" s="43" customFormat="1" ht="38.25" spans="1:13">
      <c r="A13" s="321" t="s">
        <v>14</v>
      </c>
      <c r="B13" s="322" t="s">
        <v>32</v>
      </c>
      <c r="C13" s="401" t="s">
        <v>33</v>
      </c>
      <c r="D13" s="323" t="s">
        <v>34</v>
      </c>
      <c r="E13" s="321">
        <v>42788</v>
      </c>
      <c r="F13" s="321">
        <v>42790</v>
      </c>
      <c r="G13" s="324">
        <f t="shared" si="1"/>
        <v>2</v>
      </c>
      <c r="H13" s="325"/>
      <c r="I13" s="363">
        <v>-138000</v>
      </c>
      <c r="J13" s="364">
        <f t="shared" si="0"/>
        <v>-386600</v>
      </c>
      <c r="K13" s="171"/>
      <c r="M13" s="171"/>
    </row>
    <row r="14" s="43" customFormat="1" spans="1:11">
      <c r="A14" s="326" t="s">
        <v>35</v>
      </c>
      <c r="B14" s="327" t="s">
        <v>36</v>
      </c>
      <c r="C14" s="328"/>
      <c r="D14" s="328"/>
      <c r="E14" s="328"/>
      <c r="F14" s="329"/>
      <c r="G14" s="330">
        <f t="shared" si="1"/>
        <v>0</v>
      </c>
      <c r="H14" s="331">
        <v>386600</v>
      </c>
      <c r="I14" s="364"/>
      <c r="J14" s="364">
        <f t="shared" si="0"/>
        <v>0</v>
      </c>
      <c r="K14" s="171"/>
    </row>
    <row r="15" s="43" customFormat="1" spans="1:11">
      <c r="A15" s="49" t="s">
        <v>37</v>
      </c>
      <c r="B15" s="50">
        <v>1292312</v>
      </c>
      <c r="C15" s="398" t="s">
        <v>38</v>
      </c>
      <c r="D15" s="91" t="s">
        <v>39</v>
      </c>
      <c r="E15" s="49">
        <v>42777</v>
      </c>
      <c r="F15" s="49">
        <v>42779</v>
      </c>
      <c r="G15" s="16">
        <f t="shared" ref="G15:G35" si="2">+F15-E15</f>
        <v>2</v>
      </c>
      <c r="H15" s="332"/>
      <c r="I15" s="23">
        <v>-38570</v>
      </c>
      <c r="J15" s="23">
        <f t="shared" si="0"/>
        <v>-38570</v>
      </c>
      <c r="K15" s="171"/>
    </row>
    <row r="16" s="43" customFormat="1" spans="1:11">
      <c r="A16" s="49" t="s">
        <v>37</v>
      </c>
      <c r="B16" s="50">
        <v>1292311</v>
      </c>
      <c r="C16" s="398" t="s">
        <v>40</v>
      </c>
      <c r="D16" s="91" t="s">
        <v>41</v>
      </c>
      <c r="E16" s="49">
        <v>42778</v>
      </c>
      <c r="F16" s="49">
        <v>42779</v>
      </c>
      <c r="G16" s="16">
        <f t="shared" si="2"/>
        <v>1</v>
      </c>
      <c r="H16" s="332"/>
      <c r="I16" s="23">
        <v>-19285</v>
      </c>
      <c r="J16" s="23">
        <f t="shared" si="0"/>
        <v>-57855</v>
      </c>
      <c r="K16" s="171"/>
    </row>
    <row r="17" s="43" customFormat="1" spans="1:11">
      <c r="A17" s="49" t="s">
        <v>37</v>
      </c>
      <c r="B17" s="50">
        <v>1289821</v>
      </c>
      <c r="C17" s="398" t="s">
        <v>42</v>
      </c>
      <c r="D17" s="91" t="s">
        <v>43</v>
      </c>
      <c r="E17" s="49">
        <v>42778</v>
      </c>
      <c r="F17" s="49">
        <v>42779</v>
      </c>
      <c r="G17" s="16">
        <f t="shared" si="2"/>
        <v>1</v>
      </c>
      <c r="H17" s="332"/>
      <c r="I17" s="23">
        <v>-19285</v>
      </c>
      <c r="J17" s="23">
        <f t="shared" si="0"/>
        <v>-77140</v>
      </c>
      <c r="K17" s="171"/>
    </row>
    <row r="18" s="43" customFormat="1" spans="1:11">
      <c r="A18" s="49" t="s">
        <v>44</v>
      </c>
      <c r="B18" s="333" t="s">
        <v>45</v>
      </c>
      <c r="C18" s="334"/>
      <c r="D18" s="334"/>
      <c r="E18" s="334"/>
      <c r="F18" s="335"/>
      <c r="G18" s="16">
        <f t="shared" si="2"/>
        <v>0</v>
      </c>
      <c r="H18" s="332">
        <v>57855</v>
      </c>
      <c r="I18" s="23"/>
      <c r="J18" s="23">
        <f t="shared" si="0"/>
        <v>-19285</v>
      </c>
      <c r="K18" s="171"/>
    </row>
    <row r="19" s="43" customFormat="1" spans="1:11">
      <c r="A19" s="49" t="s">
        <v>46</v>
      </c>
      <c r="B19" s="333" t="s">
        <v>47</v>
      </c>
      <c r="C19" s="334"/>
      <c r="D19" s="334"/>
      <c r="E19" s="334"/>
      <c r="F19" s="335"/>
      <c r="G19" s="16">
        <f t="shared" si="2"/>
        <v>0</v>
      </c>
      <c r="H19" s="332">
        <v>19285</v>
      </c>
      <c r="I19" s="23"/>
      <c r="J19" s="23">
        <f t="shared" si="0"/>
        <v>0</v>
      </c>
      <c r="K19" s="171"/>
    </row>
    <row r="20" s="43" customFormat="1" spans="1:11">
      <c r="A20" s="321" t="s">
        <v>48</v>
      </c>
      <c r="B20" s="336" t="s">
        <v>49</v>
      </c>
      <c r="C20" s="337"/>
      <c r="D20" s="337"/>
      <c r="E20" s="337"/>
      <c r="F20" s="338"/>
      <c r="G20" s="324">
        <f t="shared" si="2"/>
        <v>0</v>
      </c>
      <c r="H20" s="325">
        <v>138000</v>
      </c>
      <c r="I20" s="363"/>
      <c r="J20" s="364">
        <f t="shared" si="0"/>
        <v>138000</v>
      </c>
      <c r="K20" s="171"/>
    </row>
    <row r="21" s="43" customFormat="1" ht="15" customHeight="1" spans="1:11">
      <c r="A21" s="321" t="s">
        <v>50</v>
      </c>
      <c r="B21" s="336" t="s">
        <v>51</v>
      </c>
      <c r="C21" s="337"/>
      <c r="D21" s="337"/>
      <c r="E21" s="337"/>
      <c r="F21" s="338"/>
      <c r="G21" s="324">
        <f t="shared" si="2"/>
        <v>0</v>
      </c>
      <c r="H21" s="325">
        <v>500000</v>
      </c>
      <c r="I21" s="363"/>
      <c r="J21" s="364">
        <f t="shared" si="0"/>
        <v>638000</v>
      </c>
      <c r="K21" s="171"/>
    </row>
    <row r="22" s="43" customFormat="1" spans="1:11">
      <c r="A22" s="49" t="s">
        <v>52</v>
      </c>
      <c r="B22" s="50">
        <v>1320060</v>
      </c>
      <c r="C22" s="50" t="s">
        <v>53</v>
      </c>
      <c r="D22" s="91" t="s">
        <v>54</v>
      </c>
      <c r="E22" s="49">
        <v>42795</v>
      </c>
      <c r="F22" s="49">
        <v>42797</v>
      </c>
      <c r="G22" s="16">
        <f t="shared" si="2"/>
        <v>2</v>
      </c>
      <c r="H22" s="332"/>
      <c r="I22" s="23">
        <v>-38570</v>
      </c>
      <c r="J22" s="23">
        <f t="shared" ref="J22:J23" si="3">+J21+H22+I22</f>
        <v>599430</v>
      </c>
      <c r="K22" s="171"/>
    </row>
    <row r="23" s="43" customFormat="1" spans="1:11">
      <c r="A23" s="49" t="s">
        <v>52</v>
      </c>
      <c r="B23" s="50">
        <v>1327804</v>
      </c>
      <c r="C23" s="50" t="s">
        <v>55</v>
      </c>
      <c r="D23" s="91" t="s">
        <v>56</v>
      </c>
      <c r="E23" s="49">
        <v>42804</v>
      </c>
      <c r="F23" s="49">
        <v>42806</v>
      </c>
      <c r="G23" s="16">
        <f t="shared" si="2"/>
        <v>2</v>
      </c>
      <c r="H23" s="332"/>
      <c r="I23" s="23">
        <v>-38570</v>
      </c>
      <c r="J23" s="23">
        <f t="shared" si="3"/>
        <v>560860</v>
      </c>
      <c r="K23" s="171"/>
    </row>
    <row r="24" s="43" customFormat="1" spans="1:11">
      <c r="A24" s="49" t="s">
        <v>57</v>
      </c>
      <c r="B24" s="50">
        <v>1315068</v>
      </c>
      <c r="C24" s="50" t="s">
        <v>58</v>
      </c>
      <c r="D24" s="91" t="s">
        <v>59</v>
      </c>
      <c r="E24" s="49">
        <v>42799</v>
      </c>
      <c r="F24" s="49">
        <v>42802</v>
      </c>
      <c r="G24" s="16">
        <f t="shared" si="2"/>
        <v>3</v>
      </c>
      <c r="H24" s="332"/>
      <c r="I24" s="23">
        <v>-19285</v>
      </c>
      <c r="J24" s="23">
        <f t="shared" ref="J24:J35" si="4">+J23+H24+I24</f>
        <v>541575</v>
      </c>
      <c r="K24" s="171"/>
    </row>
    <row r="25" s="43" customFormat="1" spans="1:11">
      <c r="A25" s="49" t="s">
        <v>60</v>
      </c>
      <c r="B25" s="50">
        <v>1348807</v>
      </c>
      <c r="C25" s="50">
        <v>1169894</v>
      </c>
      <c r="D25" s="91" t="s">
        <v>61</v>
      </c>
      <c r="E25" s="49">
        <v>42802</v>
      </c>
      <c r="F25" s="49">
        <v>42804</v>
      </c>
      <c r="G25" s="16">
        <f t="shared" si="2"/>
        <v>2</v>
      </c>
      <c r="H25" s="332"/>
      <c r="I25" s="23">
        <f>-28500*2</f>
        <v>-57000</v>
      </c>
      <c r="J25" s="23">
        <f t="shared" si="4"/>
        <v>484575</v>
      </c>
      <c r="K25" s="171"/>
    </row>
    <row r="26" s="43" customFormat="1" spans="1:11">
      <c r="A26" s="49" t="s">
        <v>60</v>
      </c>
      <c r="B26" s="50">
        <v>1352563</v>
      </c>
      <c r="C26" s="50">
        <v>1170260</v>
      </c>
      <c r="D26" s="91" t="s">
        <v>62</v>
      </c>
      <c r="E26" s="49">
        <v>42802</v>
      </c>
      <c r="F26" s="49">
        <v>42805</v>
      </c>
      <c r="G26" s="16">
        <f t="shared" ref="G26:G30" si="5">+F26-E26</f>
        <v>3</v>
      </c>
      <c r="H26" s="332"/>
      <c r="I26" s="23">
        <v>-114000</v>
      </c>
      <c r="J26" s="23">
        <f t="shared" si="4"/>
        <v>370575</v>
      </c>
      <c r="K26" s="171"/>
    </row>
    <row r="27" s="43" customFormat="1" spans="1:11">
      <c r="A27" s="49" t="s">
        <v>60</v>
      </c>
      <c r="B27" s="50">
        <v>1335807</v>
      </c>
      <c r="C27" s="50" t="s">
        <v>63</v>
      </c>
      <c r="D27" s="91" t="s">
        <v>64</v>
      </c>
      <c r="E27" s="49">
        <v>42811</v>
      </c>
      <c r="F27" s="49">
        <v>42813</v>
      </c>
      <c r="G27" s="16">
        <f t="shared" si="5"/>
        <v>2</v>
      </c>
      <c r="H27" s="332"/>
      <c r="I27" s="23">
        <v>-38570</v>
      </c>
      <c r="J27" s="23">
        <f t="shared" si="4"/>
        <v>332005</v>
      </c>
      <c r="K27" s="171"/>
    </row>
    <row r="28" s="43" customFormat="1" spans="1:11">
      <c r="A28" s="49" t="s">
        <v>65</v>
      </c>
      <c r="B28" s="50">
        <v>1385556</v>
      </c>
      <c r="C28" s="50">
        <v>1173336</v>
      </c>
      <c r="D28" s="91" t="s">
        <v>66</v>
      </c>
      <c r="E28" s="49">
        <v>42816</v>
      </c>
      <c r="F28" s="49">
        <v>42817</v>
      </c>
      <c r="G28" s="16">
        <f t="shared" si="5"/>
        <v>1</v>
      </c>
      <c r="H28" s="332"/>
      <c r="I28" s="23">
        <v>-19285</v>
      </c>
      <c r="J28" s="23">
        <f t="shared" si="4"/>
        <v>312720</v>
      </c>
      <c r="K28" s="171"/>
    </row>
    <row r="29" s="43" customFormat="1" spans="1:11">
      <c r="A29" s="49" t="s">
        <v>65</v>
      </c>
      <c r="B29" s="50">
        <v>1296059</v>
      </c>
      <c r="C29" s="50" t="s">
        <v>67</v>
      </c>
      <c r="D29" s="91" t="s">
        <v>68</v>
      </c>
      <c r="E29" s="49">
        <v>42826</v>
      </c>
      <c r="F29" s="49">
        <v>42829</v>
      </c>
      <c r="G29" s="16">
        <f t="shared" si="5"/>
        <v>3</v>
      </c>
      <c r="H29" s="332"/>
      <c r="I29" s="23">
        <v>-85500</v>
      </c>
      <c r="J29" s="23">
        <f t="shared" si="4"/>
        <v>227220</v>
      </c>
      <c r="K29" s="365" t="s">
        <v>69</v>
      </c>
    </row>
    <row r="30" s="43" customFormat="1" spans="1:11">
      <c r="A30" s="49" t="s">
        <v>65</v>
      </c>
      <c r="B30" s="50">
        <v>1377055</v>
      </c>
      <c r="C30" s="50">
        <v>1172703</v>
      </c>
      <c r="D30" s="91" t="s">
        <v>70</v>
      </c>
      <c r="E30" s="49">
        <v>42828</v>
      </c>
      <c r="F30" s="49">
        <v>42832</v>
      </c>
      <c r="G30" s="16">
        <f t="shared" si="5"/>
        <v>4</v>
      </c>
      <c r="H30" s="332"/>
      <c r="I30" s="23">
        <v>-57855</v>
      </c>
      <c r="J30" s="23">
        <f t="shared" si="4"/>
        <v>169365</v>
      </c>
      <c r="K30" s="366" t="s">
        <v>71</v>
      </c>
    </row>
    <row r="31" ht="6.75" customHeight="1" spans="1:10">
      <c r="A31" s="339"/>
      <c r="B31" s="340"/>
      <c r="C31" s="340"/>
      <c r="D31" s="339"/>
      <c r="E31" s="340"/>
      <c r="F31" s="340"/>
      <c r="G31" s="340"/>
      <c r="H31" s="341"/>
      <c r="I31" s="341"/>
      <c r="J31" s="367"/>
    </row>
    <row r="32" ht="22.5" customHeight="1" spans="1:12">
      <c r="A32" s="342" t="s">
        <v>72</v>
      </c>
      <c r="B32" s="343"/>
      <c r="C32" s="343"/>
      <c r="D32" s="343"/>
      <c r="E32" s="343"/>
      <c r="F32" s="343"/>
      <c r="G32" s="344">
        <f t="shared" ref="G32:I32" si="6">SUM(G5:G30)</f>
        <v>45</v>
      </c>
      <c r="H32" s="36"/>
      <c r="I32" s="36"/>
      <c r="J32" s="368">
        <f>J30</f>
        <v>169365</v>
      </c>
      <c r="K32" s="369"/>
      <c r="L32" s="370"/>
    </row>
    <row r="33" spans="1:10">
      <c r="A33" s="345" t="s">
        <v>73</v>
      </c>
      <c r="B33" s="346" t="s">
        <v>74</v>
      </c>
      <c r="C33" s="347"/>
      <c r="D33" s="347"/>
      <c r="E33" s="347"/>
      <c r="F33" s="348"/>
      <c r="G33" s="349">
        <f t="shared" ref="G33:G55" si="7">+F33-E33</f>
        <v>0</v>
      </c>
      <c r="H33" s="350">
        <v>500000</v>
      </c>
      <c r="I33" s="371"/>
      <c r="J33" s="371">
        <f>H33+J32</f>
        <v>669365</v>
      </c>
    </row>
    <row r="34" ht="13.5" spans="1:11">
      <c r="A34" s="49" t="s">
        <v>75</v>
      </c>
      <c r="B34" s="50">
        <v>1344571</v>
      </c>
      <c r="C34" s="50">
        <v>1169317</v>
      </c>
      <c r="D34" s="91" t="s">
        <v>76</v>
      </c>
      <c r="E34" s="49">
        <v>42830</v>
      </c>
      <c r="F34" s="49">
        <v>42832</v>
      </c>
      <c r="G34" s="16">
        <f t="shared" si="7"/>
        <v>2</v>
      </c>
      <c r="H34" s="332"/>
      <c r="I34" s="23">
        <v>-38570</v>
      </c>
      <c r="J34" s="23">
        <f t="shared" ref="J33:J55" si="8">+J33+H34+I34</f>
        <v>630795</v>
      </c>
      <c r="K34" s="372" t="s">
        <v>77</v>
      </c>
    </row>
    <row r="35" ht="13.5" spans="1:11">
      <c r="A35" s="49" t="s">
        <v>75</v>
      </c>
      <c r="B35" s="50">
        <v>1327061</v>
      </c>
      <c r="C35" s="50" t="s">
        <v>78</v>
      </c>
      <c r="D35" s="91" t="s">
        <v>79</v>
      </c>
      <c r="E35" s="49">
        <v>42831</v>
      </c>
      <c r="F35" s="49">
        <v>42833</v>
      </c>
      <c r="G35" s="16">
        <f t="shared" si="7"/>
        <v>2</v>
      </c>
      <c r="H35" s="332"/>
      <c r="I35" s="23">
        <v>-43700</v>
      </c>
      <c r="J35" s="23">
        <f t="shared" si="8"/>
        <v>587095</v>
      </c>
      <c r="K35" s="373" t="s">
        <v>80</v>
      </c>
    </row>
    <row r="36" ht="13.5" spans="1:11">
      <c r="A36" s="49" t="s">
        <v>75</v>
      </c>
      <c r="B36" s="50">
        <v>1327060</v>
      </c>
      <c r="C36" s="50" t="s">
        <v>78</v>
      </c>
      <c r="D36" s="91" t="s">
        <v>81</v>
      </c>
      <c r="E36" s="49">
        <v>42831</v>
      </c>
      <c r="F36" s="49">
        <v>42833</v>
      </c>
      <c r="G36" s="16">
        <f t="shared" si="7"/>
        <v>2</v>
      </c>
      <c r="H36" s="332"/>
      <c r="I36" s="23">
        <v>-43700</v>
      </c>
      <c r="J36" s="23">
        <f t="shared" si="8"/>
        <v>543395</v>
      </c>
      <c r="K36" s="373"/>
    </row>
    <row r="37" ht="13.5" spans="1:11">
      <c r="A37" s="49" t="s">
        <v>75</v>
      </c>
      <c r="B37" s="50">
        <v>1327059</v>
      </c>
      <c r="C37" s="50" t="s">
        <v>78</v>
      </c>
      <c r="D37" s="91" t="s">
        <v>82</v>
      </c>
      <c r="E37" s="49">
        <v>42831</v>
      </c>
      <c r="F37" s="49">
        <v>42833</v>
      </c>
      <c r="G37" s="16">
        <f t="shared" si="7"/>
        <v>2</v>
      </c>
      <c r="H37" s="332"/>
      <c r="I37" s="23">
        <v>-43700</v>
      </c>
      <c r="J37" s="23">
        <f t="shared" si="8"/>
        <v>499695</v>
      </c>
      <c r="K37" s="373"/>
    </row>
    <row r="38" ht="13.5" spans="1:11">
      <c r="A38" s="49" t="s">
        <v>75</v>
      </c>
      <c r="B38" s="50">
        <v>1369054</v>
      </c>
      <c r="C38" s="50">
        <v>1171853</v>
      </c>
      <c r="D38" s="91" t="s">
        <v>83</v>
      </c>
      <c r="E38" s="49">
        <v>42832</v>
      </c>
      <c r="F38" s="49">
        <v>42833</v>
      </c>
      <c r="G38" s="16">
        <f t="shared" si="7"/>
        <v>1</v>
      </c>
      <c r="H38" s="332"/>
      <c r="I38" s="23">
        <v>-38000</v>
      </c>
      <c r="J38" s="23">
        <f t="shared" si="8"/>
        <v>461695</v>
      </c>
      <c r="K38" s="372" t="s">
        <v>84</v>
      </c>
    </row>
    <row r="39" ht="13.5" spans="1:11">
      <c r="A39" s="49" t="s">
        <v>75</v>
      </c>
      <c r="B39" s="50">
        <v>1378055</v>
      </c>
      <c r="C39" s="50">
        <v>1173013</v>
      </c>
      <c r="D39" s="91" t="s">
        <v>85</v>
      </c>
      <c r="E39" s="49">
        <v>42834</v>
      </c>
      <c r="F39" s="49">
        <v>42836</v>
      </c>
      <c r="G39" s="16">
        <f t="shared" si="7"/>
        <v>2</v>
      </c>
      <c r="H39" s="332"/>
      <c r="I39" s="23">
        <v>-38570</v>
      </c>
      <c r="J39" s="23">
        <f t="shared" si="8"/>
        <v>423125</v>
      </c>
      <c r="K39" s="372"/>
    </row>
    <row r="40" ht="13.5" spans="1:11">
      <c r="A40" s="49" t="s">
        <v>75</v>
      </c>
      <c r="B40" s="50">
        <v>1378054</v>
      </c>
      <c r="C40" s="50">
        <v>1173014</v>
      </c>
      <c r="D40" s="91" t="s">
        <v>85</v>
      </c>
      <c r="E40" s="49">
        <v>42836</v>
      </c>
      <c r="F40" s="49">
        <v>42837</v>
      </c>
      <c r="G40" s="16">
        <f t="shared" si="7"/>
        <v>1</v>
      </c>
      <c r="H40" s="332"/>
      <c r="I40" s="23">
        <v>-19285</v>
      </c>
      <c r="J40" s="23">
        <f t="shared" si="8"/>
        <v>403840</v>
      </c>
      <c r="K40" s="372"/>
    </row>
    <row r="41" ht="13.5" spans="1:11">
      <c r="A41" s="351" t="s">
        <v>86</v>
      </c>
      <c r="B41" s="352">
        <v>1337805</v>
      </c>
      <c r="C41" s="352" t="s">
        <v>87</v>
      </c>
      <c r="D41" s="353" t="s">
        <v>88</v>
      </c>
      <c r="E41" s="351">
        <v>42841</v>
      </c>
      <c r="F41" s="351">
        <v>42843</v>
      </c>
      <c r="G41" s="354">
        <f t="shared" si="7"/>
        <v>2</v>
      </c>
      <c r="H41" s="355"/>
      <c r="I41" s="374">
        <v>-38570</v>
      </c>
      <c r="J41" s="374">
        <f t="shared" si="8"/>
        <v>365270</v>
      </c>
      <c r="K41" s="375"/>
    </row>
    <row r="42" ht="13.5" spans="1:11">
      <c r="A42" s="351" t="s">
        <v>86</v>
      </c>
      <c r="B42" s="352">
        <v>1385573</v>
      </c>
      <c r="C42" s="352">
        <v>1173268</v>
      </c>
      <c r="D42" s="353" t="s">
        <v>89</v>
      </c>
      <c r="E42" s="351">
        <v>42842</v>
      </c>
      <c r="F42" s="351">
        <v>42844</v>
      </c>
      <c r="G42" s="354">
        <f t="shared" si="7"/>
        <v>2</v>
      </c>
      <c r="H42" s="355"/>
      <c r="I42" s="374">
        <v>-38570</v>
      </c>
      <c r="J42" s="374">
        <f t="shared" si="8"/>
        <v>326700</v>
      </c>
      <c r="K42" s="376"/>
    </row>
    <row r="43" ht="13.5" spans="1:11">
      <c r="A43" s="351" t="s">
        <v>86</v>
      </c>
      <c r="B43" s="352">
        <v>1385572</v>
      </c>
      <c r="C43" s="356">
        <v>1173265</v>
      </c>
      <c r="D43" s="353" t="s">
        <v>90</v>
      </c>
      <c r="E43" s="351">
        <v>42842</v>
      </c>
      <c r="F43" s="351">
        <v>42844</v>
      </c>
      <c r="G43" s="354">
        <f t="shared" si="7"/>
        <v>2</v>
      </c>
      <c r="H43" s="355"/>
      <c r="I43" s="374">
        <v>-38570</v>
      </c>
      <c r="J43" s="374">
        <f t="shared" si="8"/>
        <v>288130</v>
      </c>
      <c r="K43" s="376"/>
    </row>
    <row r="44" ht="13.5" spans="1:11">
      <c r="A44" s="351" t="s">
        <v>91</v>
      </c>
      <c r="B44" s="352">
        <v>1329563</v>
      </c>
      <c r="C44" s="352" t="s">
        <v>92</v>
      </c>
      <c r="D44" s="353" t="s">
        <v>93</v>
      </c>
      <c r="E44" s="351">
        <v>42845</v>
      </c>
      <c r="F44" s="351">
        <v>42847</v>
      </c>
      <c r="G44" s="354">
        <f t="shared" si="7"/>
        <v>2</v>
      </c>
      <c r="H44" s="355"/>
      <c r="I44" s="374">
        <v>-38570</v>
      </c>
      <c r="J44" s="374">
        <f t="shared" si="8"/>
        <v>249560</v>
      </c>
      <c r="K44" s="375"/>
    </row>
    <row r="45" ht="13.5" spans="1:11">
      <c r="A45" s="351" t="s">
        <v>91</v>
      </c>
      <c r="B45" s="352">
        <v>1387587</v>
      </c>
      <c r="C45" s="352">
        <v>1173269</v>
      </c>
      <c r="D45" s="353" t="s">
        <v>94</v>
      </c>
      <c r="E45" s="351">
        <v>42846</v>
      </c>
      <c r="F45" s="351">
        <v>42848</v>
      </c>
      <c r="G45" s="354">
        <f t="shared" si="7"/>
        <v>2</v>
      </c>
      <c r="H45" s="355"/>
      <c r="I45" s="374">
        <v>-38570</v>
      </c>
      <c r="J45" s="374">
        <f t="shared" si="8"/>
        <v>210990</v>
      </c>
      <c r="K45" s="376" t="s">
        <v>95</v>
      </c>
    </row>
    <row r="46" ht="13.5" spans="1:11">
      <c r="A46" s="351" t="s">
        <v>91</v>
      </c>
      <c r="B46" s="352">
        <v>1359555</v>
      </c>
      <c r="C46" s="352">
        <v>1170926</v>
      </c>
      <c r="D46" s="353" t="s">
        <v>96</v>
      </c>
      <c r="E46" s="351">
        <v>42849</v>
      </c>
      <c r="F46" s="351">
        <v>42852</v>
      </c>
      <c r="G46" s="354">
        <f t="shared" si="7"/>
        <v>3</v>
      </c>
      <c r="H46" s="355"/>
      <c r="I46" s="374">
        <v>-57855</v>
      </c>
      <c r="J46" s="374">
        <f t="shared" si="8"/>
        <v>153135</v>
      </c>
      <c r="K46" s="376"/>
    </row>
    <row r="47" spans="1:10">
      <c r="A47" s="339"/>
      <c r="B47" s="340"/>
      <c r="C47" s="340"/>
      <c r="D47" s="339"/>
      <c r="E47" s="340"/>
      <c r="F47" s="340"/>
      <c r="G47" s="340"/>
      <c r="H47" s="341"/>
      <c r="I47" s="341"/>
      <c r="J47" s="367"/>
    </row>
    <row r="48" spans="1:11">
      <c r="A48" s="342" t="s">
        <v>72</v>
      </c>
      <c r="B48" s="343"/>
      <c r="C48" s="343"/>
      <c r="D48" s="343"/>
      <c r="E48" s="343"/>
      <c r="F48" s="343"/>
      <c r="G48" s="344">
        <f>SUM(G34:G46)</f>
        <v>25</v>
      </c>
      <c r="H48" s="36"/>
      <c r="I48" s="36"/>
      <c r="J48" s="368">
        <f>J46</f>
        <v>153135</v>
      </c>
      <c r="K48" s="377" t="s">
        <v>97</v>
      </c>
    </row>
    <row r="49" ht="15" spans="1:10">
      <c r="A49" s="43"/>
      <c r="C49" s="314"/>
      <c r="D49" s="43"/>
      <c r="G49" s="67"/>
      <c r="I49" s="201"/>
      <c r="J49" s="314"/>
    </row>
    <row r="50" spans="1:11">
      <c r="A50" s="145" t="s">
        <v>98</v>
      </c>
      <c r="B50" s="124">
        <v>1401597</v>
      </c>
      <c r="C50" s="124">
        <v>1173287</v>
      </c>
      <c r="D50" s="357" t="s">
        <v>99</v>
      </c>
      <c r="E50" s="145">
        <v>42853</v>
      </c>
      <c r="F50" s="145">
        <v>42855</v>
      </c>
      <c r="G50" s="143">
        <f t="shared" ref="G50:G52" si="9">+F50-E50</f>
        <v>2</v>
      </c>
      <c r="H50" s="358"/>
      <c r="I50" s="143">
        <v>-38570</v>
      </c>
      <c r="J50" s="143">
        <f>J48+I50</f>
        <v>114565</v>
      </c>
      <c r="K50" s="314"/>
    </row>
    <row r="51" ht="13.5" spans="1:10">
      <c r="A51" s="153" t="s">
        <v>98</v>
      </c>
      <c r="B51" s="154">
        <v>1402588</v>
      </c>
      <c r="C51" s="154">
        <v>1176301</v>
      </c>
      <c r="D51" s="359" t="s">
        <v>100</v>
      </c>
      <c r="E51" s="153">
        <v>42853</v>
      </c>
      <c r="F51" s="153">
        <v>42857</v>
      </c>
      <c r="G51" s="360">
        <f t="shared" si="9"/>
        <v>4</v>
      </c>
      <c r="H51" s="361"/>
      <c r="I51" s="212">
        <v>-75855</v>
      </c>
      <c r="J51" s="212">
        <f t="shared" ref="J50:J52" si="10">+J50+H51+I51</f>
        <v>38710</v>
      </c>
    </row>
    <row r="52" ht="13.5" spans="1:10">
      <c r="A52" s="49" t="s">
        <v>98</v>
      </c>
      <c r="B52" s="50">
        <v>1414815</v>
      </c>
      <c r="C52" s="50">
        <v>1177998</v>
      </c>
      <c r="D52" s="91" t="s">
        <v>101</v>
      </c>
      <c r="E52" s="49">
        <v>42857</v>
      </c>
      <c r="F52" s="49">
        <v>42859</v>
      </c>
      <c r="G52" s="16">
        <f t="shared" si="9"/>
        <v>2</v>
      </c>
      <c r="H52" s="332"/>
      <c r="I52" s="23">
        <v>-36000</v>
      </c>
      <c r="J52" s="23">
        <f t="shared" si="10"/>
        <v>2710</v>
      </c>
    </row>
    <row r="53" spans="1:10">
      <c r="A53" s="43"/>
      <c r="C53" s="314"/>
      <c r="D53" s="43"/>
      <c r="G53" s="67"/>
      <c r="I53" s="201"/>
      <c r="J53" s="314"/>
    </row>
    <row r="54" spans="1:13">
      <c r="A54" s="342" t="s">
        <v>72</v>
      </c>
      <c r="B54" s="343"/>
      <c r="C54" s="343"/>
      <c r="D54" s="343"/>
      <c r="E54" s="343"/>
      <c r="F54" s="343"/>
      <c r="G54" s="344">
        <f>SUM(G40:G52)</f>
        <v>47</v>
      </c>
      <c r="H54" s="36"/>
      <c r="I54" s="36"/>
      <c r="J54" s="368">
        <f>J52</f>
        <v>2710</v>
      </c>
      <c r="K54" s="378" t="s">
        <v>102</v>
      </c>
      <c r="L54" s="105"/>
      <c r="M54" s="105"/>
    </row>
    <row r="55" spans="1:13">
      <c r="A55" s="345" t="s">
        <v>103</v>
      </c>
      <c r="B55" s="346" t="s">
        <v>104</v>
      </c>
      <c r="C55" s="347"/>
      <c r="D55" s="347"/>
      <c r="E55" s="347"/>
      <c r="F55" s="348"/>
      <c r="G55" s="349">
        <f t="shared" ref="G55:G70" si="11">+F55-E55</f>
        <v>0</v>
      </c>
      <c r="H55" s="350">
        <v>500000</v>
      </c>
      <c r="I55" s="371"/>
      <c r="J55" s="371">
        <f>+J54+H55+I55</f>
        <v>502710</v>
      </c>
      <c r="L55" s="105"/>
      <c r="M55" s="105"/>
    </row>
    <row r="56" ht="13.5" spans="1:13">
      <c r="A56" s="49" t="s">
        <v>105</v>
      </c>
      <c r="B56" s="50">
        <v>1447805</v>
      </c>
      <c r="C56" s="50">
        <v>1181724</v>
      </c>
      <c r="D56" s="91" t="s">
        <v>106</v>
      </c>
      <c r="E56" s="49">
        <v>42853</v>
      </c>
      <c r="F56" s="49">
        <v>42856</v>
      </c>
      <c r="G56" s="16">
        <f t="shared" si="11"/>
        <v>3</v>
      </c>
      <c r="H56" s="332"/>
      <c r="I56" s="23">
        <v>-114000</v>
      </c>
      <c r="J56" s="23">
        <f t="shared" ref="J55:J77" si="12">+J55+H56+I56</f>
        <v>388710</v>
      </c>
      <c r="L56" s="105"/>
      <c r="M56" s="105"/>
    </row>
    <row r="57" ht="13.5" spans="1:13">
      <c r="A57" s="49" t="s">
        <v>105</v>
      </c>
      <c r="B57" s="50">
        <v>1448558</v>
      </c>
      <c r="C57" s="50">
        <v>1181863</v>
      </c>
      <c r="D57" s="91" t="s">
        <v>107</v>
      </c>
      <c r="E57" s="49">
        <v>42854</v>
      </c>
      <c r="F57" s="49">
        <v>42857</v>
      </c>
      <c r="G57" s="16">
        <f t="shared" si="11"/>
        <v>3</v>
      </c>
      <c r="H57" s="332"/>
      <c r="I57" s="23">
        <v>-63770</v>
      </c>
      <c r="J57" s="23">
        <f t="shared" si="12"/>
        <v>324940</v>
      </c>
      <c r="L57" s="105"/>
      <c r="M57" s="105"/>
    </row>
    <row r="58" ht="13.5" spans="1:13">
      <c r="A58" s="49" t="s">
        <v>105</v>
      </c>
      <c r="B58" s="50">
        <v>1448559</v>
      </c>
      <c r="C58" s="50">
        <v>1181863</v>
      </c>
      <c r="D58" s="91" t="s">
        <v>108</v>
      </c>
      <c r="E58" s="49">
        <v>42854</v>
      </c>
      <c r="F58" s="49">
        <v>42857</v>
      </c>
      <c r="G58" s="16">
        <f t="shared" si="11"/>
        <v>3</v>
      </c>
      <c r="H58" s="332"/>
      <c r="I58" s="23">
        <v>-63770</v>
      </c>
      <c r="J58" s="23">
        <f t="shared" si="12"/>
        <v>261170</v>
      </c>
      <c r="L58" s="105"/>
      <c r="M58" s="105"/>
    </row>
    <row r="59" ht="13.5" spans="1:13">
      <c r="A59" s="49" t="s">
        <v>105</v>
      </c>
      <c r="B59" s="50">
        <v>1440815</v>
      </c>
      <c r="C59" s="50">
        <v>1181035</v>
      </c>
      <c r="D59" s="91" t="s">
        <v>109</v>
      </c>
      <c r="E59" s="49">
        <v>42857</v>
      </c>
      <c r="F59" s="49">
        <v>42859</v>
      </c>
      <c r="G59" s="16">
        <f t="shared" si="11"/>
        <v>2</v>
      </c>
      <c r="H59" s="332"/>
      <c r="I59" s="23">
        <v>-44640</v>
      </c>
      <c r="J59" s="23">
        <f t="shared" si="12"/>
        <v>216530</v>
      </c>
      <c r="L59" s="105"/>
      <c r="M59" s="105"/>
    </row>
    <row r="60" ht="13.5" spans="1:13">
      <c r="A60" s="49" t="s">
        <v>105</v>
      </c>
      <c r="B60" s="50">
        <v>1414817</v>
      </c>
      <c r="C60" s="50">
        <v>1178003</v>
      </c>
      <c r="D60" s="91" t="s">
        <v>110</v>
      </c>
      <c r="E60" s="49">
        <v>42858</v>
      </c>
      <c r="F60" s="49">
        <v>42860</v>
      </c>
      <c r="G60" s="16">
        <f t="shared" si="11"/>
        <v>2</v>
      </c>
      <c r="H60" s="332"/>
      <c r="I60" s="23">
        <v>-36000</v>
      </c>
      <c r="J60" s="23">
        <f t="shared" si="12"/>
        <v>180530</v>
      </c>
      <c r="L60" s="105"/>
      <c r="M60" s="105"/>
    </row>
    <row r="61" ht="13.5" spans="1:13">
      <c r="A61" s="345" t="s">
        <v>111</v>
      </c>
      <c r="B61" s="346" t="s">
        <v>112</v>
      </c>
      <c r="C61" s="347"/>
      <c r="D61" s="347"/>
      <c r="E61" s="347"/>
      <c r="F61" s="348"/>
      <c r="G61" s="349">
        <f t="shared" si="11"/>
        <v>0</v>
      </c>
      <c r="H61" s="350">
        <v>500000</v>
      </c>
      <c r="I61" s="371"/>
      <c r="J61" s="371">
        <f t="shared" si="12"/>
        <v>680530</v>
      </c>
      <c r="L61" s="105"/>
      <c r="M61" s="105"/>
    </row>
    <row r="62" ht="13.5" spans="1:13">
      <c r="A62" s="49" t="s">
        <v>111</v>
      </c>
      <c r="B62" s="50">
        <v>1450570</v>
      </c>
      <c r="C62" s="50">
        <v>1181225</v>
      </c>
      <c r="D62" s="58" t="s">
        <v>113</v>
      </c>
      <c r="E62" s="49">
        <v>42857</v>
      </c>
      <c r="F62" s="49">
        <v>42859</v>
      </c>
      <c r="G62" s="16">
        <f t="shared" si="11"/>
        <v>2</v>
      </c>
      <c r="H62" s="332"/>
      <c r="I62" s="23">
        <v>-36000</v>
      </c>
      <c r="J62" s="23">
        <f t="shared" si="12"/>
        <v>644530</v>
      </c>
      <c r="L62" s="105"/>
      <c r="M62" s="105"/>
    </row>
    <row r="63" ht="13.5" spans="1:13">
      <c r="A63" s="49" t="s">
        <v>114</v>
      </c>
      <c r="B63" s="50">
        <v>1442554</v>
      </c>
      <c r="C63" s="50">
        <v>1181053</v>
      </c>
      <c r="D63" s="91" t="s">
        <v>115</v>
      </c>
      <c r="E63" s="49">
        <v>42863</v>
      </c>
      <c r="F63" s="49">
        <v>42867</v>
      </c>
      <c r="G63" s="16">
        <f t="shared" si="11"/>
        <v>4</v>
      </c>
      <c r="H63" s="332"/>
      <c r="I63" s="23">
        <v>-70620</v>
      </c>
      <c r="J63" s="23">
        <f t="shared" si="12"/>
        <v>573910</v>
      </c>
      <c r="L63" s="105"/>
      <c r="M63" s="105"/>
    </row>
    <row r="64" ht="13.5" spans="1:13">
      <c r="A64" s="49" t="s">
        <v>114</v>
      </c>
      <c r="B64" s="50">
        <v>1428310</v>
      </c>
      <c r="C64" s="50">
        <v>1179542</v>
      </c>
      <c r="D64" s="91" t="s">
        <v>116</v>
      </c>
      <c r="E64" s="49">
        <v>42865</v>
      </c>
      <c r="F64" s="49">
        <v>42869</v>
      </c>
      <c r="G64" s="16">
        <f t="shared" si="11"/>
        <v>4</v>
      </c>
      <c r="H64" s="332"/>
      <c r="I64" s="23">
        <v>-93450</v>
      </c>
      <c r="J64" s="23">
        <f t="shared" si="12"/>
        <v>480460</v>
      </c>
      <c r="L64" s="105"/>
      <c r="M64" s="105"/>
    </row>
    <row r="65" ht="13.5" spans="1:13">
      <c r="A65" s="49" t="s">
        <v>117</v>
      </c>
      <c r="B65" s="50">
        <v>1442557</v>
      </c>
      <c r="C65" s="50">
        <v>1181091</v>
      </c>
      <c r="D65" s="91" t="s">
        <v>118</v>
      </c>
      <c r="E65" s="49">
        <v>42871</v>
      </c>
      <c r="F65" s="49">
        <v>42874</v>
      </c>
      <c r="G65" s="16">
        <f t="shared" si="11"/>
        <v>3</v>
      </c>
      <c r="H65" s="332"/>
      <c r="I65" s="23">
        <v>-98820</v>
      </c>
      <c r="J65" s="23">
        <f t="shared" si="12"/>
        <v>381640</v>
      </c>
      <c r="L65" s="105"/>
      <c r="M65" s="105"/>
    </row>
    <row r="66" ht="13.5" spans="1:13">
      <c r="A66" s="49" t="s">
        <v>119</v>
      </c>
      <c r="B66" s="50">
        <v>1471806</v>
      </c>
      <c r="C66" s="50">
        <v>1186353</v>
      </c>
      <c r="D66" s="91" t="s">
        <v>120</v>
      </c>
      <c r="E66" s="49">
        <v>42873</v>
      </c>
      <c r="F66" s="49">
        <v>42876</v>
      </c>
      <c r="G66" s="16">
        <f t="shared" si="11"/>
        <v>3</v>
      </c>
      <c r="H66" s="332"/>
      <c r="I66" s="23">
        <f>-21500*3</f>
        <v>-64500</v>
      </c>
      <c r="J66" s="23">
        <f t="shared" si="12"/>
        <v>317140</v>
      </c>
      <c r="L66" s="105"/>
      <c r="M66" s="105"/>
    </row>
    <row r="67" ht="25.5" spans="1:13">
      <c r="A67" s="49" t="s">
        <v>119</v>
      </c>
      <c r="B67" s="50">
        <v>1399562</v>
      </c>
      <c r="C67" s="50">
        <v>1175626</v>
      </c>
      <c r="D67" s="91" t="s">
        <v>121</v>
      </c>
      <c r="E67" s="49">
        <v>42880</v>
      </c>
      <c r="F67" s="49">
        <v>42882</v>
      </c>
      <c r="G67" s="16">
        <f t="shared" si="11"/>
        <v>2</v>
      </c>
      <c r="H67" s="332"/>
      <c r="I67" s="23">
        <f>-22320*2</f>
        <v>-44640</v>
      </c>
      <c r="J67" s="23">
        <f t="shared" si="12"/>
        <v>272500</v>
      </c>
      <c r="L67" s="105"/>
      <c r="M67" s="105"/>
    </row>
    <row r="68" ht="13.5" spans="1:13">
      <c r="A68" s="49" t="s">
        <v>122</v>
      </c>
      <c r="B68" s="50">
        <v>1457098</v>
      </c>
      <c r="C68" s="50">
        <v>1181977</v>
      </c>
      <c r="D68" s="91" t="s">
        <v>123</v>
      </c>
      <c r="E68" s="49">
        <v>42885</v>
      </c>
      <c r="F68" s="49">
        <v>42887</v>
      </c>
      <c r="G68" s="16">
        <f t="shared" si="11"/>
        <v>2</v>
      </c>
      <c r="H68" s="332"/>
      <c r="I68" s="23">
        <v>-36000</v>
      </c>
      <c r="J68" s="23">
        <f t="shared" si="12"/>
        <v>236500</v>
      </c>
      <c r="L68" s="105"/>
      <c r="M68" s="105"/>
    </row>
    <row r="69" ht="13.5" spans="1:13">
      <c r="A69" s="49" t="s">
        <v>122</v>
      </c>
      <c r="B69" s="50">
        <v>1423062</v>
      </c>
      <c r="C69" s="50">
        <v>1178851</v>
      </c>
      <c r="D69" s="91" t="s">
        <v>124</v>
      </c>
      <c r="E69" s="49">
        <v>42886</v>
      </c>
      <c r="F69" s="49">
        <v>42891</v>
      </c>
      <c r="G69" s="16">
        <f t="shared" si="11"/>
        <v>5</v>
      </c>
      <c r="H69" s="332"/>
      <c r="I69" s="23">
        <v>-88620</v>
      </c>
      <c r="J69" s="23">
        <f t="shared" si="12"/>
        <v>147880</v>
      </c>
      <c r="L69" s="105"/>
      <c r="M69" s="105"/>
    </row>
    <row r="70" ht="13.5" spans="1:13">
      <c r="A70" s="49" t="s">
        <v>122</v>
      </c>
      <c r="B70" s="50">
        <v>1462306</v>
      </c>
      <c r="C70" s="50">
        <v>1184673</v>
      </c>
      <c r="D70" s="91" t="s">
        <v>125</v>
      </c>
      <c r="E70" s="49">
        <v>42886</v>
      </c>
      <c r="F70" s="49">
        <v>42887</v>
      </c>
      <c r="G70" s="16">
        <f t="shared" si="11"/>
        <v>1</v>
      </c>
      <c r="H70" s="332"/>
      <c r="I70" s="23">
        <v>-20070</v>
      </c>
      <c r="J70" s="23">
        <f t="shared" si="12"/>
        <v>127810</v>
      </c>
      <c r="K70" s="378" t="s">
        <v>126</v>
      </c>
      <c r="L70" s="105"/>
      <c r="M70" s="105"/>
    </row>
    <row r="71" spans="1:10">
      <c r="A71" s="339"/>
      <c r="B71" s="340"/>
      <c r="C71" s="340"/>
      <c r="D71" s="339"/>
      <c r="E71" s="340"/>
      <c r="F71" s="340"/>
      <c r="G71" s="340"/>
      <c r="H71" s="341"/>
      <c r="I71" s="341"/>
      <c r="J71" s="367"/>
    </row>
    <row r="72" spans="1:10">
      <c r="A72" s="342" t="s">
        <v>72</v>
      </c>
      <c r="B72" s="343"/>
      <c r="C72" s="343"/>
      <c r="D72" s="343"/>
      <c r="E72" s="343"/>
      <c r="F72" s="343"/>
      <c r="G72" s="344">
        <f>SUM(G12:G70)</f>
        <v>220</v>
      </c>
      <c r="H72" s="36">
        <f>SUM(H5:H70)</f>
        <v>2789840</v>
      </c>
      <c r="I72" s="36">
        <f>SUM(I6:I71)</f>
        <v>-2662030</v>
      </c>
      <c r="J72" s="368">
        <f>+H72+I72</f>
        <v>127810</v>
      </c>
    </row>
    <row r="73" spans="1:10">
      <c r="A73" s="49" t="s">
        <v>127</v>
      </c>
      <c r="B73" s="50">
        <v>1479565</v>
      </c>
      <c r="C73" s="50">
        <v>1188158</v>
      </c>
      <c r="D73" s="91" t="s">
        <v>128</v>
      </c>
      <c r="E73" s="49">
        <v>42891</v>
      </c>
      <c r="F73" s="49">
        <v>42893</v>
      </c>
      <c r="G73" s="16">
        <f t="shared" ref="G73:G78" si="13">+F73-E73</f>
        <v>2</v>
      </c>
      <c r="H73" s="332"/>
      <c r="I73" s="23">
        <v>-40140</v>
      </c>
      <c r="J73" s="23">
        <f t="shared" ref="J73:J92" si="14">+J72+H73+I73</f>
        <v>87670</v>
      </c>
    </row>
    <row r="74" ht="13.5" spans="1:10">
      <c r="A74" s="49" t="s">
        <v>127</v>
      </c>
      <c r="B74" s="50">
        <v>1468557</v>
      </c>
      <c r="C74" s="50">
        <v>1185596</v>
      </c>
      <c r="D74" s="91" t="s">
        <v>129</v>
      </c>
      <c r="E74" s="49">
        <v>42893</v>
      </c>
      <c r="F74" s="49">
        <v>42895</v>
      </c>
      <c r="G74" s="16">
        <f t="shared" si="13"/>
        <v>2</v>
      </c>
      <c r="H74" s="332"/>
      <c r="I74" s="23">
        <v>-40140</v>
      </c>
      <c r="J74" s="23">
        <f t="shared" si="14"/>
        <v>47530</v>
      </c>
    </row>
    <row r="75" ht="13.5" spans="1:10">
      <c r="A75" s="345" t="s">
        <v>111</v>
      </c>
      <c r="B75" s="346" t="s">
        <v>130</v>
      </c>
      <c r="C75" s="347"/>
      <c r="D75" s="347"/>
      <c r="E75" s="347"/>
      <c r="F75" s="348"/>
      <c r="G75" s="349">
        <f t="shared" si="13"/>
        <v>0</v>
      </c>
      <c r="H75" s="350">
        <v>300000</v>
      </c>
      <c r="I75" s="371"/>
      <c r="J75" s="371">
        <f t="shared" si="14"/>
        <v>347530</v>
      </c>
    </row>
    <row r="76" ht="13.5" spans="1:10">
      <c r="A76" s="49" t="s">
        <v>131</v>
      </c>
      <c r="B76" s="50">
        <v>1502332</v>
      </c>
      <c r="C76" s="50">
        <v>1192379</v>
      </c>
      <c r="D76" s="91" t="s">
        <v>132</v>
      </c>
      <c r="E76" s="49">
        <v>42893</v>
      </c>
      <c r="F76" s="49">
        <v>42896</v>
      </c>
      <c r="G76" s="16">
        <f t="shared" si="13"/>
        <v>3</v>
      </c>
      <c r="H76" s="332"/>
      <c r="I76" s="23">
        <v>-98820</v>
      </c>
      <c r="J76" s="23">
        <f t="shared" si="14"/>
        <v>248710</v>
      </c>
    </row>
    <row r="77" ht="13.5" spans="1:10">
      <c r="A77" s="49" t="s">
        <v>131</v>
      </c>
      <c r="B77" s="50">
        <v>1474568</v>
      </c>
      <c r="C77" s="50">
        <v>1186814</v>
      </c>
      <c r="D77" s="91" t="s">
        <v>133</v>
      </c>
      <c r="E77" s="49">
        <v>42903</v>
      </c>
      <c r="F77" s="49">
        <v>42905</v>
      </c>
      <c r="G77" s="16">
        <f t="shared" si="13"/>
        <v>2</v>
      </c>
      <c r="H77" s="332"/>
      <c r="I77" s="23">
        <v>-46000</v>
      </c>
      <c r="J77" s="23">
        <f t="shared" si="14"/>
        <v>202710</v>
      </c>
    </row>
    <row r="78" ht="13.5" spans="1:11">
      <c r="A78" s="49" t="s">
        <v>134</v>
      </c>
      <c r="B78" s="50">
        <v>1516312</v>
      </c>
      <c r="C78" s="50">
        <v>1193905</v>
      </c>
      <c r="D78" s="91" t="s">
        <v>135</v>
      </c>
      <c r="E78" s="49">
        <v>42902</v>
      </c>
      <c r="F78" s="49">
        <v>42907</v>
      </c>
      <c r="G78" s="16">
        <f t="shared" si="13"/>
        <v>5</v>
      </c>
      <c r="H78" s="332"/>
      <c r="I78" s="23">
        <v>-161850</v>
      </c>
      <c r="J78" s="23">
        <f t="shared" si="14"/>
        <v>40860</v>
      </c>
      <c r="K78" s="378" t="s">
        <v>136</v>
      </c>
    </row>
    <row r="79" ht="13.5" spans="1:10">
      <c r="A79" s="345" t="s">
        <v>137</v>
      </c>
      <c r="B79" s="346" t="s">
        <v>138</v>
      </c>
      <c r="C79" s="347"/>
      <c r="D79" s="347"/>
      <c r="E79" s="347"/>
      <c r="F79" s="348"/>
      <c r="G79" s="349"/>
      <c r="H79" s="350">
        <v>500000</v>
      </c>
      <c r="I79" s="371"/>
      <c r="J79" s="371">
        <f t="shared" si="14"/>
        <v>540860</v>
      </c>
    </row>
    <row r="80" ht="13.5" spans="1:10">
      <c r="A80" s="49" t="s">
        <v>139</v>
      </c>
      <c r="B80" s="50">
        <v>1477327</v>
      </c>
      <c r="C80" s="50">
        <v>1187704</v>
      </c>
      <c r="D80" s="91" t="s">
        <v>140</v>
      </c>
      <c r="E80" s="49">
        <v>42909</v>
      </c>
      <c r="F80" s="49">
        <v>42912</v>
      </c>
      <c r="G80" s="16">
        <f t="shared" ref="G80:G87" si="15">+F80-E80</f>
        <v>3</v>
      </c>
      <c r="H80" s="332"/>
      <c r="I80" s="23">
        <v>-76140</v>
      </c>
      <c r="J80" s="23">
        <f t="shared" si="14"/>
        <v>464720</v>
      </c>
    </row>
    <row r="81" ht="13.5" spans="1:10">
      <c r="A81" s="49" t="s">
        <v>139</v>
      </c>
      <c r="B81" s="50">
        <v>1465307</v>
      </c>
      <c r="C81" s="50">
        <v>1185151</v>
      </c>
      <c r="D81" s="91" t="s">
        <v>141</v>
      </c>
      <c r="E81" s="49">
        <v>42911</v>
      </c>
      <c r="F81" s="49">
        <v>42914</v>
      </c>
      <c r="G81" s="16">
        <f t="shared" si="15"/>
        <v>3</v>
      </c>
      <c r="H81" s="332"/>
      <c r="I81" s="23">
        <f>-23000*3</f>
        <v>-69000</v>
      </c>
      <c r="J81" s="23">
        <f t="shared" si="14"/>
        <v>395720</v>
      </c>
    </row>
    <row r="82" ht="13.5" spans="1:10">
      <c r="A82" s="49" t="s">
        <v>142</v>
      </c>
      <c r="B82" s="50">
        <v>1532060</v>
      </c>
      <c r="C82" s="50">
        <v>1196003</v>
      </c>
      <c r="D82" s="91" t="s">
        <v>143</v>
      </c>
      <c r="E82" s="49">
        <v>42912</v>
      </c>
      <c r="F82" s="49">
        <v>42915</v>
      </c>
      <c r="G82" s="16">
        <f t="shared" si="15"/>
        <v>3</v>
      </c>
      <c r="H82" s="332"/>
      <c r="I82" s="23">
        <f>-32940*3</f>
        <v>-98820</v>
      </c>
      <c r="J82" s="23">
        <f t="shared" si="14"/>
        <v>296900</v>
      </c>
    </row>
    <row r="83" ht="13.5" spans="1:10">
      <c r="A83" s="49" t="s">
        <v>144</v>
      </c>
      <c r="B83" s="50">
        <v>1534561</v>
      </c>
      <c r="C83" s="50">
        <v>1197143</v>
      </c>
      <c r="D83" s="91" t="s">
        <v>145</v>
      </c>
      <c r="E83" s="49">
        <v>42910</v>
      </c>
      <c r="F83" s="49">
        <v>42914</v>
      </c>
      <c r="G83" s="16">
        <f t="shared" si="15"/>
        <v>4</v>
      </c>
      <c r="H83" s="332"/>
      <c r="I83" s="23">
        <v>-92000</v>
      </c>
      <c r="J83" s="23">
        <f t="shared" si="14"/>
        <v>204900</v>
      </c>
    </row>
    <row r="84" ht="13.5" spans="1:10">
      <c r="A84" s="49" t="s">
        <v>144</v>
      </c>
      <c r="B84" s="50">
        <v>1536318</v>
      </c>
      <c r="C84" s="50">
        <v>1197599</v>
      </c>
      <c r="D84" s="91" t="s">
        <v>146</v>
      </c>
      <c r="E84" s="49">
        <v>42917</v>
      </c>
      <c r="F84" s="49">
        <v>42919</v>
      </c>
      <c r="G84" s="16">
        <f t="shared" si="15"/>
        <v>2</v>
      </c>
      <c r="H84" s="332"/>
      <c r="I84" s="23">
        <v>-46000</v>
      </c>
      <c r="J84" s="23">
        <f t="shared" si="14"/>
        <v>158900</v>
      </c>
    </row>
    <row r="85" ht="13.5" spans="1:10">
      <c r="A85" s="49" t="s">
        <v>144</v>
      </c>
      <c r="B85" s="50">
        <v>1494361</v>
      </c>
      <c r="C85" s="50">
        <v>1176266</v>
      </c>
      <c r="D85" s="91" t="s">
        <v>147</v>
      </c>
      <c r="E85" s="49">
        <v>42920</v>
      </c>
      <c r="F85" s="49">
        <v>42922</v>
      </c>
      <c r="G85" s="16">
        <f t="shared" si="15"/>
        <v>2</v>
      </c>
      <c r="H85" s="332"/>
      <c r="I85" s="23">
        <v>-36000</v>
      </c>
      <c r="J85" s="23">
        <f t="shared" si="14"/>
        <v>122900</v>
      </c>
    </row>
    <row r="86" ht="13.5" spans="1:10">
      <c r="A86" s="49" t="s">
        <v>144</v>
      </c>
      <c r="B86" s="50">
        <v>1494363</v>
      </c>
      <c r="C86" s="50">
        <v>1176264</v>
      </c>
      <c r="D86" s="91" t="s">
        <v>148</v>
      </c>
      <c r="E86" s="49">
        <v>42920</v>
      </c>
      <c r="F86" s="49">
        <v>42922</v>
      </c>
      <c r="G86" s="16">
        <f t="shared" si="15"/>
        <v>2</v>
      </c>
      <c r="H86" s="332"/>
      <c r="I86" s="23">
        <v>-36000</v>
      </c>
      <c r="J86" s="23">
        <f t="shared" si="14"/>
        <v>86900</v>
      </c>
    </row>
    <row r="87" ht="13.5" spans="1:10">
      <c r="A87" s="49" t="s">
        <v>144</v>
      </c>
      <c r="B87" s="50">
        <v>1498569</v>
      </c>
      <c r="C87" s="50">
        <v>1191607</v>
      </c>
      <c r="D87" s="91" t="s">
        <v>149</v>
      </c>
      <c r="E87" s="49">
        <v>42921</v>
      </c>
      <c r="F87" s="49">
        <v>42923</v>
      </c>
      <c r="G87" s="16">
        <f t="shared" si="15"/>
        <v>2</v>
      </c>
      <c r="H87" s="332"/>
      <c r="I87" s="23">
        <v>-46000</v>
      </c>
      <c r="J87" s="23">
        <f t="shared" si="14"/>
        <v>40900</v>
      </c>
    </row>
    <row r="88" ht="15.75" spans="1:11">
      <c r="A88" s="342" t="s">
        <v>72</v>
      </c>
      <c r="B88" s="343"/>
      <c r="C88" s="343"/>
      <c r="D88" s="343"/>
      <c r="E88" s="343"/>
      <c r="F88" s="343"/>
      <c r="G88" s="344">
        <f>SUM(G14:G87)</f>
        <v>470</v>
      </c>
      <c r="H88" s="36">
        <f>SUM(H72:H87)</f>
        <v>3589840</v>
      </c>
      <c r="I88" s="36">
        <f>SUM(I72:I87)</f>
        <v>-3548940</v>
      </c>
      <c r="J88" s="368">
        <f>+H88+I88</f>
        <v>40900</v>
      </c>
      <c r="K88" s="391" t="s">
        <v>150</v>
      </c>
    </row>
    <row r="89" spans="1:10">
      <c r="A89" s="345" t="s">
        <v>151</v>
      </c>
      <c r="B89" s="346" t="s">
        <v>152</v>
      </c>
      <c r="C89" s="347"/>
      <c r="D89" s="347"/>
      <c r="E89" s="347"/>
      <c r="F89" s="348"/>
      <c r="G89" s="349"/>
      <c r="H89" s="350">
        <v>500000</v>
      </c>
      <c r="I89" s="371"/>
      <c r="J89" s="23">
        <f>J88+H89</f>
        <v>540900</v>
      </c>
    </row>
    <row r="90" ht="13.5" spans="1:10">
      <c r="A90" s="49" t="s">
        <v>153</v>
      </c>
      <c r="B90" s="50">
        <v>1540321</v>
      </c>
      <c r="C90" s="50">
        <v>1198410</v>
      </c>
      <c r="D90" s="91" t="s">
        <v>154</v>
      </c>
      <c r="E90" s="49">
        <v>42910</v>
      </c>
      <c r="F90" s="49">
        <v>42912</v>
      </c>
      <c r="G90" s="16">
        <f t="shared" ref="G90:G105" si="16">+F90-E90</f>
        <v>2</v>
      </c>
      <c r="H90" s="332"/>
      <c r="I90" s="23">
        <v>-46000</v>
      </c>
      <c r="J90" s="23">
        <f t="shared" ref="J90:J98" si="17">J89+I90</f>
        <v>494900</v>
      </c>
    </row>
    <row r="91" ht="13.5" spans="1:10">
      <c r="A91" s="49" t="s">
        <v>155</v>
      </c>
      <c r="B91" s="50">
        <v>1521338</v>
      </c>
      <c r="C91" s="50">
        <v>1194855</v>
      </c>
      <c r="D91" s="91" t="s">
        <v>156</v>
      </c>
      <c r="E91" s="49">
        <v>42914</v>
      </c>
      <c r="F91" s="49">
        <v>42916</v>
      </c>
      <c r="G91" s="16">
        <f t="shared" si="16"/>
        <v>2</v>
      </c>
      <c r="H91" s="332"/>
      <c r="I91" s="23">
        <v>-46000</v>
      </c>
      <c r="J91" s="23">
        <f t="shared" si="17"/>
        <v>448900</v>
      </c>
    </row>
    <row r="92" ht="13.5" spans="1:10">
      <c r="A92" s="49" t="s">
        <v>155</v>
      </c>
      <c r="B92" s="50">
        <v>1545320</v>
      </c>
      <c r="C92" s="50">
        <v>1199453</v>
      </c>
      <c r="D92" s="91" t="s">
        <v>157</v>
      </c>
      <c r="E92" s="49">
        <v>42914</v>
      </c>
      <c r="F92" s="49">
        <v>42918</v>
      </c>
      <c r="G92" s="16">
        <f t="shared" si="16"/>
        <v>4</v>
      </c>
      <c r="H92" s="332"/>
      <c r="I92" s="23">
        <v>-92000</v>
      </c>
      <c r="J92" s="23">
        <f t="shared" si="17"/>
        <v>356900</v>
      </c>
    </row>
    <row r="93" ht="13.5" spans="1:10">
      <c r="A93" s="49" t="s">
        <v>158</v>
      </c>
      <c r="B93" s="50">
        <v>1550811</v>
      </c>
      <c r="C93" s="50">
        <v>1200195</v>
      </c>
      <c r="D93" s="91" t="s">
        <v>159</v>
      </c>
      <c r="E93" s="49">
        <v>42917</v>
      </c>
      <c r="F93" s="49">
        <v>42921</v>
      </c>
      <c r="G93" s="16">
        <f t="shared" si="16"/>
        <v>4</v>
      </c>
      <c r="H93" s="332"/>
      <c r="I93" s="23">
        <v>-70620</v>
      </c>
      <c r="J93" s="23">
        <f t="shared" si="17"/>
        <v>286280</v>
      </c>
    </row>
    <row r="94" spans="1:11">
      <c r="A94" s="49" t="s">
        <v>160</v>
      </c>
      <c r="B94" s="50">
        <v>1555560</v>
      </c>
      <c r="C94" s="50">
        <v>1201001</v>
      </c>
      <c r="D94" s="91" t="s">
        <v>161</v>
      </c>
      <c r="E94" s="49">
        <v>42918</v>
      </c>
      <c r="F94" s="49">
        <v>42921</v>
      </c>
      <c r="G94" s="16">
        <f t="shared" si="16"/>
        <v>3</v>
      </c>
      <c r="H94" s="332"/>
      <c r="I94" s="23">
        <f>-21500*3</f>
        <v>-64500</v>
      </c>
      <c r="J94" s="23">
        <f t="shared" si="17"/>
        <v>221780</v>
      </c>
      <c r="K94" s="314"/>
    </row>
    <row r="95" spans="1:11">
      <c r="A95" s="49" t="s">
        <v>160</v>
      </c>
      <c r="B95" s="50">
        <v>1555562</v>
      </c>
      <c r="C95" s="50">
        <v>1201001</v>
      </c>
      <c r="D95" s="91" t="s">
        <v>162</v>
      </c>
      <c r="E95" s="49">
        <v>42918</v>
      </c>
      <c r="F95" s="49">
        <v>42921</v>
      </c>
      <c r="G95" s="16">
        <f t="shared" si="16"/>
        <v>3</v>
      </c>
      <c r="H95" s="332"/>
      <c r="I95" s="23">
        <f>-21500*3</f>
        <v>-64500</v>
      </c>
      <c r="J95" s="23">
        <f t="shared" si="17"/>
        <v>157280</v>
      </c>
      <c r="K95" s="314"/>
    </row>
    <row r="96" spans="1:11">
      <c r="A96" s="49" t="s">
        <v>158</v>
      </c>
      <c r="B96" s="50">
        <v>1512060</v>
      </c>
      <c r="C96" s="50">
        <v>1193676</v>
      </c>
      <c r="D96" s="91" t="s">
        <v>163</v>
      </c>
      <c r="E96" s="49">
        <v>42923</v>
      </c>
      <c r="F96" s="49">
        <v>42926</v>
      </c>
      <c r="G96" s="16">
        <f t="shared" si="16"/>
        <v>3</v>
      </c>
      <c r="H96" s="332"/>
      <c r="I96" s="23">
        <v>-69000</v>
      </c>
      <c r="J96" s="23">
        <f t="shared" si="17"/>
        <v>88280</v>
      </c>
      <c r="K96" s="314"/>
    </row>
    <row r="97" spans="1:11">
      <c r="A97" s="49" t="s">
        <v>158</v>
      </c>
      <c r="B97" s="50">
        <v>1402560</v>
      </c>
      <c r="C97" s="50">
        <v>1176325</v>
      </c>
      <c r="D97" s="91" t="s">
        <v>164</v>
      </c>
      <c r="E97" s="49">
        <v>42925</v>
      </c>
      <c r="F97" s="49">
        <v>42927</v>
      </c>
      <c r="G97" s="16">
        <f t="shared" si="16"/>
        <v>2</v>
      </c>
      <c r="H97" s="332"/>
      <c r="I97" s="23">
        <v>-36000</v>
      </c>
      <c r="J97" s="23">
        <f t="shared" si="17"/>
        <v>52280</v>
      </c>
      <c r="K97" s="314"/>
    </row>
    <row r="98" spans="1:11">
      <c r="A98" s="49" t="s">
        <v>158</v>
      </c>
      <c r="B98" s="50">
        <v>1390559</v>
      </c>
      <c r="C98" s="50">
        <v>1174652</v>
      </c>
      <c r="D98" s="91" t="s">
        <v>165</v>
      </c>
      <c r="E98" s="49">
        <v>42926</v>
      </c>
      <c r="F98" s="49">
        <v>42928</v>
      </c>
      <c r="G98" s="16">
        <f t="shared" si="16"/>
        <v>2</v>
      </c>
      <c r="H98" s="332"/>
      <c r="I98" s="23">
        <v>-50760</v>
      </c>
      <c r="J98" s="23">
        <f t="shared" si="17"/>
        <v>1520</v>
      </c>
      <c r="K98" s="314"/>
    </row>
    <row r="99" spans="1:10">
      <c r="A99" s="339"/>
      <c r="B99" s="340"/>
      <c r="C99" s="340"/>
      <c r="D99" s="339"/>
      <c r="E99" s="340"/>
      <c r="F99" s="340"/>
      <c r="G99" s="340"/>
      <c r="H99" s="341"/>
      <c r="I99" s="341"/>
      <c r="J99" s="367"/>
    </row>
    <row r="100" ht="15.75" spans="1:11">
      <c r="A100" s="342" t="s">
        <v>72</v>
      </c>
      <c r="B100" s="343"/>
      <c r="C100" s="343"/>
      <c r="D100" s="343"/>
      <c r="E100" s="343"/>
      <c r="F100" s="343"/>
      <c r="G100" s="344">
        <f>SUM(G16:G98)</f>
        <v>963</v>
      </c>
      <c r="H100" s="36">
        <f ca="1">SUM(H88:H89:H98)</f>
        <v>4089840</v>
      </c>
      <c r="I100" s="36">
        <f>SUM(I88:I98)</f>
        <v>-4088320</v>
      </c>
      <c r="J100" s="368">
        <f ca="1">+H100+I100</f>
        <v>1520</v>
      </c>
      <c r="K100" s="391" t="s">
        <v>166</v>
      </c>
    </row>
    <row r="101" spans="1:10">
      <c r="A101" s="345" t="s">
        <v>167</v>
      </c>
      <c r="B101" s="346" t="s">
        <v>168</v>
      </c>
      <c r="C101" s="347"/>
      <c r="D101" s="347"/>
      <c r="E101" s="347"/>
      <c r="F101" s="348"/>
      <c r="G101" s="349"/>
      <c r="H101" s="350">
        <v>500000</v>
      </c>
      <c r="I101" s="371"/>
      <c r="J101" s="23">
        <f ca="1" t="shared" ref="J101:J111" si="18">+J100+H101+I101</f>
        <v>501520</v>
      </c>
    </row>
    <row r="102" ht="13.5" spans="1:10">
      <c r="A102" s="49" t="s">
        <v>167</v>
      </c>
      <c r="B102" s="50">
        <v>1512311</v>
      </c>
      <c r="C102" s="50">
        <v>1193697</v>
      </c>
      <c r="D102" s="91" t="s">
        <v>169</v>
      </c>
      <c r="E102" s="49">
        <v>42932</v>
      </c>
      <c r="F102" s="49">
        <v>42935</v>
      </c>
      <c r="G102" s="16">
        <f t="shared" ref="G102:G111" si="19">+F102-E102</f>
        <v>3</v>
      </c>
      <c r="H102" s="332"/>
      <c r="I102" s="23">
        <f>-18000*3</f>
        <v>-54000</v>
      </c>
      <c r="J102" s="23">
        <f ca="1" t="shared" si="18"/>
        <v>447520</v>
      </c>
    </row>
    <row r="103" ht="13.5" spans="1:10">
      <c r="A103" s="49" t="s">
        <v>167</v>
      </c>
      <c r="B103" s="50">
        <v>1521061</v>
      </c>
      <c r="C103" s="50">
        <v>1194688</v>
      </c>
      <c r="D103" s="91" t="s">
        <v>170</v>
      </c>
      <c r="E103" s="49">
        <v>42935</v>
      </c>
      <c r="F103" s="49">
        <v>42937</v>
      </c>
      <c r="G103" s="16">
        <f t="shared" si="19"/>
        <v>2</v>
      </c>
      <c r="H103" s="332"/>
      <c r="I103" s="23">
        <f>-21500*2</f>
        <v>-43000</v>
      </c>
      <c r="J103" s="23">
        <f ca="1" t="shared" si="18"/>
        <v>404520</v>
      </c>
    </row>
    <row r="104" ht="13.5" spans="1:10">
      <c r="A104" s="49" t="s">
        <v>167</v>
      </c>
      <c r="B104" s="50">
        <v>1536331</v>
      </c>
      <c r="C104" s="50">
        <v>1197618</v>
      </c>
      <c r="D104" s="91" t="s">
        <v>171</v>
      </c>
      <c r="E104" s="49">
        <v>42935</v>
      </c>
      <c r="F104" s="49">
        <v>42937</v>
      </c>
      <c r="G104" s="16">
        <f t="shared" si="19"/>
        <v>2</v>
      </c>
      <c r="H104" s="332"/>
      <c r="I104" s="23">
        <f>-18000*2</f>
        <v>-36000</v>
      </c>
      <c r="J104" s="23">
        <f ca="1" t="shared" si="18"/>
        <v>368520</v>
      </c>
    </row>
    <row r="105" ht="13.5" spans="1:10">
      <c r="A105" s="49" t="s">
        <v>172</v>
      </c>
      <c r="B105" s="50">
        <v>1491822</v>
      </c>
      <c r="C105" s="50">
        <v>1190337</v>
      </c>
      <c r="D105" s="91" t="s">
        <v>173</v>
      </c>
      <c r="E105" s="49">
        <v>42939</v>
      </c>
      <c r="F105" s="49">
        <v>42944</v>
      </c>
      <c r="G105" s="16">
        <f t="shared" si="19"/>
        <v>5</v>
      </c>
      <c r="H105" s="332"/>
      <c r="I105" s="23">
        <v>-229750</v>
      </c>
      <c r="J105" s="23">
        <f ca="1" t="shared" si="18"/>
        <v>138770</v>
      </c>
    </row>
    <row r="106" ht="13.5" spans="1:10">
      <c r="A106" s="49" t="s">
        <v>172</v>
      </c>
      <c r="B106" s="50">
        <v>1544311</v>
      </c>
      <c r="C106" s="50">
        <v>1199166</v>
      </c>
      <c r="D106" s="91" t="s">
        <v>174</v>
      </c>
      <c r="E106" s="49">
        <v>42943</v>
      </c>
      <c r="F106" s="49">
        <v>42945</v>
      </c>
      <c r="G106" s="16">
        <f t="shared" si="19"/>
        <v>2</v>
      </c>
      <c r="H106" s="332"/>
      <c r="I106" s="23">
        <v>-49800</v>
      </c>
      <c r="J106" s="23">
        <f ca="1" t="shared" si="18"/>
        <v>88970</v>
      </c>
    </row>
    <row r="107" ht="13.5" spans="1:10">
      <c r="A107" s="49" t="s">
        <v>172</v>
      </c>
      <c r="B107" s="50">
        <v>1544310</v>
      </c>
      <c r="C107" s="50">
        <v>1199166</v>
      </c>
      <c r="D107" s="91" t="s">
        <v>175</v>
      </c>
      <c r="E107" s="49">
        <v>42943</v>
      </c>
      <c r="F107" s="49">
        <v>42945</v>
      </c>
      <c r="G107" s="16">
        <f t="shared" si="19"/>
        <v>2</v>
      </c>
      <c r="H107" s="332"/>
      <c r="I107" s="23">
        <v>-49800</v>
      </c>
      <c r="J107" s="23">
        <f ca="1" t="shared" si="18"/>
        <v>39170</v>
      </c>
    </row>
    <row r="108" ht="15" spans="1:10">
      <c r="A108" s="339"/>
      <c r="B108" s="340"/>
      <c r="C108" s="340"/>
      <c r="D108" s="339"/>
      <c r="E108" s="340"/>
      <c r="F108" s="340"/>
      <c r="G108" s="340"/>
      <c r="H108" s="341"/>
      <c r="I108" s="341"/>
      <c r="J108" s="367"/>
    </row>
    <row r="109" ht="15.75" spans="1:11">
      <c r="A109" s="342" t="s">
        <v>72</v>
      </c>
      <c r="B109" s="343"/>
      <c r="C109" s="343"/>
      <c r="D109" s="343"/>
      <c r="E109" s="343"/>
      <c r="F109" s="343"/>
      <c r="G109" s="344">
        <f>SUM(G17:G107)</f>
        <v>1941</v>
      </c>
      <c r="H109" s="36">
        <f ca="1">SUM(H100:H101)</f>
        <v>4589840</v>
      </c>
      <c r="I109" s="36">
        <f>SUM(I100:I107)</f>
        <v>-4550670</v>
      </c>
      <c r="J109" s="368">
        <f ca="1">+H109+I109</f>
        <v>39170</v>
      </c>
      <c r="K109" s="392" t="s">
        <v>176</v>
      </c>
    </row>
    <row r="110" spans="1:10">
      <c r="A110" s="345" t="s">
        <v>177</v>
      </c>
      <c r="B110" s="346" t="s">
        <v>178</v>
      </c>
      <c r="C110" s="347"/>
      <c r="D110" s="347"/>
      <c r="E110" s="347"/>
      <c r="F110" s="348"/>
      <c r="G110" s="349"/>
      <c r="H110" s="350">
        <v>500000</v>
      </c>
      <c r="I110" s="371"/>
      <c r="J110" s="23">
        <f ca="1">+J109+H110+I110</f>
        <v>539170</v>
      </c>
    </row>
    <row r="111" ht="13.5" spans="1:10">
      <c r="A111" s="49" t="s">
        <v>177</v>
      </c>
      <c r="B111" s="50">
        <v>1581821</v>
      </c>
      <c r="C111" s="50">
        <v>1204696</v>
      </c>
      <c r="D111" s="91" t="s">
        <v>179</v>
      </c>
      <c r="E111" s="49">
        <v>42947</v>
      </c>
      <c r="F111" s="49">
        <v>42950</v>
      </c>
      <c r="G111" s="16">
        <f>+F111-E111</f>
        <v>3</v>
      </c>
      <c r="H111" s="332"/>
      <c r="I111" s="23">
        <f>-67000+22500+22500</f>
        <v>-22000</v>
      </c>
      <c r="J111" s="23">
        <f ca="1">+J110+H111+I111</f>
        <v>517170</v>
      </c>
    </row>
    <row r="112" ht="102" spans="1:10">
      <c r="A112" s="49" t="s">
        <v>180</v>
      </c>
      <c r="B112" s="398" t="s">
        <v>181</v>
      </c>
      <c r="C112" s="50">
        <v>1209328</v>
      </c>
      <c r="D112" s="91" t="s">
        <v>182</v>
      </c>
      <c r="E112" s="49">
        <v>42950</v>
      </c>
      <c r="F112" s="49">
        <v>42954</v>
      </c>
      <c r="G112" s="16">
        <f>(+F112-E112)*4</f>
        <v>16</v>
      </c>
      <c r="H112" s="332"/>
      <c r="I112" s="23">
        <v>-447200</v>
      </c>
      <c r="J112" s="23">
        <f ca="1">+J111+H112+I112</f>
        <v>69970</v>
      </c>
    </row>
    <row r="113" ht="15" spans="1:11">
      <c r="A113" s="49" t="s">
        <v>180</v>
      </c>
      <c r="B113" s="50">
        <v>1563577</v>
      </c>
      <c r="C113" s="50">
        <v>1201894</v>
      </c>
      <c r="D113" s="91" t="s">
        <v>183</v>
      </c>
      <c r="E113" s="49">
        <v>42951</v>
      </c>
      <c r="F113" s="49">
        <v>42962</v>
      </c>
      <c r="G113" s="16">
        <f>+F113-E113</f>
        <v>11</v>
      </c>
      <c r="H113" s="332"/>
      <c r="I113" s="23">
        <v>-231000</v>
      </c>
      <c r="J113" s="23">
        <f ca="1">+J112+H113+I113</f>
        <v>-161030</v>
      </c>
      <c r="K113" s="391" t="s">
        <v>184</v>
      </c>
    </row>
    <row r="114" spans="1:10">
      <c r="A114" s="339"/>
      <c r="B114" s="340"/>
      <c r="C114" s="340"/>
      <c r="D114" s="339"/>
      <c r="E114" s="340"/>
      <c r="F114" s="340"/>
      <c r="G114" s="340"/>
      <c r="H114" s="341"/>
      <c r="I114" s="341"/>
      <c r="J114" s="367"/>
    </row>
    <row r="115" spans="1:10">
      <c r="A115" s="342" t="s">
        <v>72</v>
      </c>
      <c r="B115" s="343"/>
      <c r="C115" s="343"/>
      <c r="D115" s="343"/>
      <c r="E115" s="343"/>
      <c r="F115" s="343"/>
      <c r="G115" s="344">
        <f>SUM(G19:G113)</f>
        <v>3911</v>
      </c>
      <c r="H115" s="36">
        <f ca="1">SUM(H109:H114)</f>
        <v>5089840</v>
      </c>
      <c r="I115" s="36">
        <f>SUM(I109:I113)</f>
        <v>-5250870</v>
      </c>
      <c r="J115" s="368">
        <f ca="1">+H115+I115</f>
        <v>-161030</v>
      </c>
    </row>
    <row r="117" ht="13.5" spans="1:10">
      <c r="A117" s="345" t="s">
        <v>185</v>
      </c>
      <c r="B117" s="346" t="s">
        <v>186</v>
      </c>
      <c r="C117" s="347"/>
      <c r="D117" s="347"/>
      <c r="E117" s="347"/>
      <c r="F117" s="348"/>
      <c r="G117" s="379"/>
      <c r="H117" s="350">
        <v>500000</v>
      </c>
      <c r="I117" s="393"/>
      <c r="J117" s="23">
        <f ca="1">J115+H117</f>
        <v>338970</v>
      </c>
    </row>
    <row r="118" ht="13.5" spans="1:10">
      <c r="A118" s="49" t="s">
        <v>187</v>
      </c>
      <c r="B118" s="50">
        <v>1619062</v>
      </c>
      <c r="C118" s="50">
        <v>1210772</v>
      </c>
      <c r="D118" s="91" t="s">
        <v>188</v>
      </c>
      <c r="E118" s="49">
        <v>42950</v>
      </c>
      <c r="F118" s="49">
        <v>42952</v>
      </c>
      <c r="G118" s="16">
        <f t="shared" ref="G118:G138" si="20">+F118-E118</f>
        <v>2</v>
      </c>
      <c r="H118" s="332"/>
      <c r="I118" s="23">
        <f>-(24900*2)-(600*2)</f>
        <v>-51000</v>
      </c>
      <c r="J118" s="23">
        <f ca="1">J117+I118</f>
        <v>287970</v>
      </c>
    </row>
    <row r="119" spans="1:10">
      <c r="A119" s="49" t="s">
        <v>185</v>
      </c>
      <c r="B119" s="50">
        <v>1531560</v>
      </c>
      <c r="C119" s="50">
        <v>1196509</v>
      </c>
      <c r="D119" s="91" t="s">
        <v>189</v>
      </c>
      <c r="E119" s="49">
        <v>42957</v>
      </c>
      <c r="F119" s="49">
        <v>42959</v>
      </c>
      <c r="G119" s="16">
        <f t="shared" si="20"/>
        <v>2</v>
      </c>
      <c r="H119" s="332"/>
      <c r="I119" s="23">
        <f>-45950*2</f>
        <v>-91900</v>
      </c>
      <c r="J119" s="23">
        <f ca="1">J118+I119</f>
        <v>196070</v>
      </c>
    </row>
    <row r="120" spans="1:11">
      <c r="A120" s="380" t="s">
        <v>190</v>
      </c>
      <c r="B120" s="381">
        <v>1624320</v>
      </c>
      <c r="C120" s="381">
        <v>1211496</v>
      </c>
      <c r="D120" s="382" t="s">
        <v>191</v>
      </c>
      <c r="E120" s="380">
        <v>42973</v>
      </c>
      <c r="F120" s="380">
        <v>42975</v>
      </c>
      <c r="G120" s="383">
        <f t="shared" si="20"/>
        <v>2</v>
      </c>
      <c r="H120" s="384"/>
      <c r="I120" s="168">
        <f>-34100*2</f>
        <v>-68200</v>
      </c>
      <c r="J120" s="23">
        <f ca="1">J119+I120</f>
        <v>127870</v>
      </c>
      <c r="K120" s="394" t="s">
        <v>192</v>
      </c>
    </row>
    <row r="121" ht="13.5" spans="1:10">
      <c r="A121" s="385" t="s">
        <v>193</v>
      </c>
      <c r="B121" s="386" t="s">
        <v>194</v>
      </c>
      <c r="C121" s="387"/>
      <c r="D121" s="387"/>
      <c r="E121" s="387"/>
      <c r="F121" s="388"/>
      <c r="G121" s="389">
        <f t="shared" si="20"/>
        <v>0</v>
      </c>
      <c r="H121" s="390">
        <v>500000</v>
      </c>
      <c r="I121" s="395"/>
      <c r="J121" s="23">
        <f ca="1">J120+H121</f>
        <v>627870</v>
      </c>
    </row>
    <row r="122" ht="13.5" spans="1:10">
      <c r="A122" s="49" t="s">
        <v>195</v>
      </c>
      <c r="B122" s="50">
        <v>1653076</v>
      </c>
      <c r="C122" s="50">
        <v>1211689</v>
      </c>
      <c r="D122" s="91" t="s">
        <v>196</v>
      </c>
      <c r="E122" s="49">
        <v>42979</v>
      </c>
      <c r="F122" s="49">
        <v>42981</v>
      </c>
      <c r="G122" s="16">
        <f t="shared" si="20"/>
        <v>2</v>
      </c>
      <c r="H122" s="332"/>
      <c r="I122" s="23">
        <v>-74000</v>
      </c>
      <c r="J122" s="23">
        <f ca="1">J121+I122</f>
        <v>553870</v>
      </c>
    </row>
    <row r="123" ht="13.5" spans="1:10">
      <c r="A123" s="49" t="s">
        <v>195</v>
      </c>
      <c r="B123" s="50">
        <v>1653071</v>
      </c>
      <c r="C123" s="50">
        <v>1210553</v>
      </c>
      <c r="D123" s="91" t="s">
        <v>197</v>
      </c>
      <c r="E123" s="49">
        <v>42980</v>
      </c>
      <c r="F123" s="49">
        <v>42982</v>
      </c>
      <c r="G123" s="16">
        <f t="shared" si="20"/>
        <v>2</v>
      </c>
      <c r="H123" s="332"/>
      <c r="I123" s="23">
        <v>-35000</v>
      </c>
      <c r="J123" s="23">
        <f ca="1">J122+I123</f>
        <v>518870</v>
      </c>
    </row>
    <row r="124" ht="13.5" spans="1:10">
      <c r="A124" s="49" t="s">
        <v>193</v>
      </c>
      <c r="B124" s="50">
        <v>1662560</v>
      </c>
      <c r="C124" s="50">
        <v>1211663</v>
      </c>
      <c r="D124" s="91" t="s">
        <v>198</v>
      </c>
      <c r="E124" s="49">
        <v>42981</v>
      </c>
      <c r="F124" s="49">
        <v>42983</v>
      </c>
      <c r="G124" s="16">
        <f t="shared" si="20"/>
        <v>2</v>
      </c>
      <c r="H124" s="332"/>
      <c r="I124" s="23">
        <v>-35000</v>
      </c>
      <c r="J124" s="23">
        <f ca="1" t="shared" ref="J124:J138" si="21">J123+I124</f>
        <v>483870</v>
      </c>
    </row>
    <row r="125" ht="13.5" spans="1:10">
      <c r="A125" s="49" t="s">
        <v>193</v>
      </c>
      <c r="B125" s="50">
        <v>1672838</v>
      </c>
      <c r="C125" s="50">
        <v>1220073</v>
      </c>
      <c r="D125" s="91" t="s">
        <v>199</v>
      </c>
      <c r="E125" s="49">
        <v>42982</v>
      </c>
      <c r="F125" s="49">
        <v>42984</v>
      </c>
      <c r="G125" s="16">
        <f t="shared" si="20"/>
        <v>2</v>
      </c>
      <c r="H125" s="332"/>
      <c r="I125" s="23">
        <v>-38000</v>
      </c>
      <c r="J125" s="23">
        <f ca="1" t="shared" si="21"/>
        <v>445870</v>
      </c>
    </row>
    <row r="126" ht="13.5" spans="1:10">
      <c r="A126" s="49" t="s">
        <v>193</v>
      </c>
      <c r="B126" s="50">
        <v>1675833</v>
      </c>
      <c r="C126" s="50">
        <v>1221202</v>
      </c>
      <c r="D126" s="91" t="s">
        <v>200</v>
      </c>
      <c r="E126" s="49">
        <v>42987</v>
      </c>
      <c r="F126" s="49">
        <v>42990</v>
      </c>
      <c r="G126" s="16">
        <f t="shared" si="20"/>
        <v>3</v>
      </c>
      <c r="H126" s="332"/>
      <c r="I126" s="23">
        <v>-57000</v>
      </c>
      <c r="J126" s="23">
        <f ca="1" t="shared" si="21"/>
        <v>388870</v>
      </c>
    </row>
    <row r="127" ht="13.5" spans="1:10">
      <c r="A127" s="49" t="s">
        <v>201</v>
      </c>
      <c r="B127" s="50">
        <v>1654342</v>
      </c>
      <c r="C127" s="50">
        <v>1212970</v>
      </c>
      <c r="D127" s="91" t="s">
        <v>202</v>
      </c>
      <c r="E127" s="49">
        <v>42990</v>
      </c>
      <c r="F127" s="49">
        <v>42992</v>
      </c>
      <c r="G127" s="16">
        <f t="shared" si="20"/>
        <v>2</v>
      </c>
      <c r="H127" s="332"/>
      <c r="I127" s="23">
        <v>-35000</v>
      </c>
      <c r="J127" s="23">
        <f ca="1" t="shared" si="21"/>
        <v>353870</v>
      </c>
    </row>
    <row r="128" ht="13.5" spans="1:10">
      <c r="A128" s="49" t="s">
        <v>201</v>
      </c>
      <c r="B128" s="50">
        <v>1676069</v>
      </c>
      <c r="C128" s="50">
        <v>1221205</v>
      </c>
      <c r="D128" s="91" t="s">
        <v>200</v>
      </c>
      <c r="E128" s="49">
        <v>42990</v>
      </c>
      <c r="F128" s="49">
        <v>42992</v>
      </c>
      <c r="G128" s="16">
        <f t="shared" si="20"/>
        <v>2</v>
      </c>
      <c r="H128" s="332"/>
      <c r="I128" s="23">
        <v>-46000</v>
      </c>
      <c r="J128" s="23">
        <f ca="1" t="shared" si="21"/>
        <v>307870</v>
      </c>
    </row>
    <row r="129" ht="13.5" spans="1:10">
      <c r="A129" s="49" t="s">
        <v>201</v>
      </c>
      <c r="B129" s="50">
        <v>1665060</v>
      </c>
      <c r="C129" s="50">
        <v>1218856</v>
      </c>
      <c r="D129" s="91" t="s">
        <v>203</v>
      </c>
      <c r="E129" s="49">
        <v>42992</v>
      </c>
      <c r="F129" s="49">
        <v>42994</v>
      </c>
      <c r="G129" s="16">
        <f t="shared" si="20"/>
        <v>2</v>
      </c>
      <c r="H129" s="332"/>
      <c r="I129" s="23">
        <v>-35000</v>
      </c>
      <c r="J129" s="23">
        <f ca="1" t="shared" si="21"/>
        <v>272870</v>
      </c>
    </row>
    <row r="130" ht="13.5" spans="1:10">
      <c r="A130" s="380" t="s">
        <v>204</v>
      </c>
      <c r="B130" s="381">
        <v>1666821</v>
      </c>
      <c r="C130" s="381">
        <v>1219148</v>
      </c>
      <c r="D130" s="382" t="s">
        <v>205</v>
      </c>
      <c r="E130" s="380">
        <v>42994</v>
      </c>
      <c r="F130" s="380">
        <v>42996</v>
      </c>
      <c r="G130" s="16">
        <f t="shared" si="20"/>
        <v>2</v>
      </c>
      <c r="H130" s="384"/>
      <c r="I130" s="168">
        <v>-74000</v>
      </c>
      <c r="J130" s="23">
        <f ca="1" t="shared" si="21"/>
        <v>198870</v>
      </c>
    </row>
    <row r="131" ht="13.5" spans="1:10">
      <c r="A131" s="380" t="s">
        <v>204</v>
      </c>
      <c r="B131" s="381">
        <v>1657567</v>
      </c>
      <c r="C131" s="381">
        <v>1217158</v>
      </c>
      <c r="D131" s="382" t="s">
        <v>206</v>
      </c>
      <c r="E131" s="380">
        <v>42996</v>
      </c>
      <c r="F131" s="380">
        <v>42998</v>
      </c>
      <c r="G131" s="16">
        <f t="shared" si="20"/>
        <v>2</v>
      </c>
      <c r="H131" s="384"/>
      <c r="I131" s="168">
        <v>-57000</v>
      </c>
      <c r="J131" s="23">
        <f ca="1" t="shared" si="21"/>
        <v>141870</v>
      </c>
    </row>
    <row r="132" ht="13.5" spans="1:10">
      <c r="A132" s="380" t="s">
        <v>204</v>
      </c>
      <c r="B132" s="381">
        <v>1664828</v>
      </c>
      <c r="C132" s="381">
        <v>1216142</v>
      </c>
      <c r="D132" s="382" t="s">
        <v>207</v>
      </c>
      <c r="E132" s="380">
        <v>42998</v>
      </c>
      <c r="F132" s="380">
        <v>43000</v>
      </c>
      <c r="G132" s="16">
        <f t="shared" si="20"/>
        <v>2</v>
      </c>
      <c r="H132" s="384"/>
      <c r="I132" s="168">
        <v>-35000</v>
      </c>
      <c r="J132" s="23">
        <f ca="1" t="shared" si="21"/>
        <v>106870</v>
      </c>
    </row>
    <row r="133" spans="1:10">
      <c r="A133" s="380" t="s">
        <v>204</v>
      </c>
      <c r="B133" s="381">
        <v>1701081</v>
      </c>
      <c r="C133" s="381">
        <v>1225248</v>
      </c>
      <c r="D133" s="382" t="s">
        <v>208</v>
      </c>
      <c r="E133" s="380">
        <v>42998</v>
      </c>
      <c r="F133" s="380">
        <v>43001</v>
      </c>
      <c r="G133" s="16">
        <f t="shared" si="20"/>
        <v>3</v>
      </c>
      <c r="H133" s="384"/>
      <c r="I133" s="168">
        <v>-57000</v>
      </c>
      <c r="J133" s="23">
        <f ca="1" t="shared" si="21"/>
        <v>49870</v>
      </c>
    </row>
    <row r="134" spans="1:11">
      <c r="A134" s="73" t="s">
        <v>72</v>
      </c>
      <c r="B134" s="74"/>
      <c r="C134" s="74"/>
      <c r="D134" s="74"/>
      <c r="E134" s="74"/>
      <c r="F134" s="74"/>
      <c r="G134" s="344"/>
      <c r="H134" s="36">
        <f ca="1">SUM(H115:H121)</f>
        <v>6089840</v>
      </c>
      <c r="I134" s="36">
        <f>SUM(I115:I133)</f>
        <v>-6039970</v>
      </c>
      <c r="J134" s="396">
        <f ca="1">+H134+I134</f>
        <v>49870</v>
      </c>
      <c r="K134" s="394" t="s">
        <v>209</v>
      </c>
    </row>
    <row r="135" ht="15" spans="1:11">
      <c r="A135" s="385" t="s">
        <v>210</v>
      </c>
      <c r="B135" s="386" t="s">
        <v>211</v>
      </c>
      <c r="C135" s="387"/>
      <c r="D135" s="387"/>
      <c r="E135" s="387"/>
      <c r="F135" s="388"/>
      <c r="G135" s="389">
        <f t="shared" ref="G135:G142" si="22">+F135-E135</f>
        <v>0</v>
      </c>
      <c r="H135" s="390">
        <v>200000</v>
      </c>
      <c r="I135" s="395"/>
      <c r="J135" s="23">
        <f ca="1">J134+H135</f>
        <v>249870</v>
      </c>
      <c r="K135" s="44"/>
    </row>
    <row r="136" spans="1:11">
      <c r="A136" s="49" t="s">
        <v>210</v>
      </c>
      <c r="B136" s="50">
        <v>1683575</v>
      </c>
      <c r="C136" s="50">
        <v>1220459</v>
      </c>
      <c r="D136" s="91" t="s">
        <v>212</v>
      </c>
      <c r="E136" s="49">
        <v>43001</v>
      </c>
      <c r="F136" s="49">
        <v>43003</v>
      </c>
      <c r="G136" s="16">
        <f t="shared" si="22"/>
        <v>2</v>
      </c>
      <c r="H136" s="332"/>
      <c r="I136" s="23">
        <v>-35000</v>
      </c>
      <c r="J136" s="23">
        <f ca="1">+J135+H136+I136</f>
        <v>214870</v>
      </c>
      <c r="K136" s="43"/>
    </row>
    <row r="137" spans="1:11">
      <c r="A137" s="49" t="s">
        <v>210</v>
      </c>
      <c r="B137" s="50">
        <v>1668560</v>
      </c>
      <c r="C137" s="50">
        <v>1208919</v>
      </c>
      <c r="D137" s="91" t="s">
        <v>213</v>
      </c>
      <c r="E137" s="49">
        <v>43002</v>
      </c>
      <c r="F137" s="49">
        <v>43004</v>
      </c>
      <c r="G137" s="16">
        <f t="shared" si="22"/>
        <v>2</v>
      </c>
      <c r="H137" s="332"/>
      <c r="I137" s="23">
        <v>-35000</v>
      </c>
      <c r="J137" s="23">
        <f ca="1">+J136+H137+I137</f>
        <v>179870</v>
      </c>
      <c r="K137" s="43"/>
    </row>
    <row r="138" spans="1:11">
      <c r="A138" s="49" t="s">
        <v>214</v>
      </c>
      <c r="B138" s="50">
        <v>1674090</v>
      </c>
      <c r="C138" s="50">
        <v>1215899</v>
      </c>
      <c r="D138" s="91" t="s">
        <v>215</v>
      </c>
      <c r="E138" s="49">
        <v>43003</v>
      </c>
      <c r="F138" s="49">
        <v>43005</v>
      </c>
      <c r="G138" s="16">
        <f t="shared" si="22"/>
        <v>2</v>
      </c>
      <c r="H138" s="332"/>
      <c r="I138" s="23">
        <v>-35000</v>
      </c>
      <c r="J138" s="23">
        <f ca="1">+J137+H138+I138</f>
        <v>144870</v>
      </c>
      <c r="K138" s="44"/>
    </row>
    <row r="139" spans="1:11">
      <c r="A139" s="49" t="s">
        <v>214</v>
      </c>
      <c r="B139" s="50">
        <v>1674091</v>
      </c>
      <c r="C139" s="50">
        <v>1215899</v>
      </c>
      <c r="D139" s="91" t="s">
        <v>215</v>
      </c>
      <c r="E139" s="49">
        <v>43003</v>
      </c>
      <c r="F139" s="49">
        <v>43005</v>
      </c>
      <c r="G139" s="16">
        <f t="shared" si="22"/>
        <v>2</v>
      </c>
      <c r="H139" s="332"/>
      <c r="I139" s="23">
        <v>-35000</v>
      </c>
      <c r="J139" s="23">
        <f ca="1">+J138+H139+I139</f>
        <v>109870</v>
      </c>
      <c r="K139" s="44"/>
    </row>
    <row r="140" spans="1:11">
      <c r="A140" s="380" t="s">
        <v>216</v>
      </c>
      <c r="B140" s="381">
        <v>1755323</v>
      </c>
      <c r="C140" s="381">
        <v>1232521</v>
      </c>
      <c r="D140" s="382" t="s">
        <v>217</v>
      </c>
      <c r="E140" s="380">
        <v>43017</v>
      </c>
      <c r="F140" s="380">
        <v>43022</v>
      </c>
      <c r="G140" s="383">
        <f t="shared" si="22"/>
        <v>5</v>
      </c>
      <c r="H140" s="384"/>
      <c r="I140" s="168">
        <v>-119000</v>
      </c>
      <c r="J140" s="23">
        <f ca="1">+J139+H140+I140</f>
        <v>-9130</v>
      </c>
      <c r="K140" s="44"/>
    </row>
    <row r="141" ht="15" spans="1:11">
      <c r="A141" s="73" t="s">
        <v>72</v>
      </c>
      <c r="B141" s="74"/>
      <c r="C141" s="74"/>
      <c r="D141" s="74"/>
      <c r="E141" s="74"/>
      <c r="F141" s="74"/>
      <c r="G141" s="344"/>
      <c r="H141" s="36"/>
      <c r="I141" s="36"/>
      <c r="J141" s="396">
        <f ca="1">J140</f>
        <v>-9130</v>
      </c>
      <c r="K141" s="397" t="s">
        <v>218</v>
      </c>
    </row>
    <row r="142" spans="1:10">
      <c r="A142" s="385" t="s">
        <v>219</v>
      </c>
      <c r="B142" s="346" t="s">
        <v>220</v>
      </c>
      <c r="C142" s="347"/>
      <c r="D142" s="347"/>
      <c r="E142" s="347"/>
      <c r="F142" s="348"/>
      <c r="G142" s="389">
        <f t="shared" ref="G142:G145" si="23">+F142-E142</f>
        <v>0</v>
      </c>
      <c r="H142" s="390">
        <v>100000</v>
      </c>
      <c r="I142" s="395"/>
      <c r="J142" s="23">
        <f ca="1">J141+H142</f>
        <v>90870</v>
      </c>
    </row>
    <row r="143" ht="13.5" spans="1:10">
      <c r="A143" s="380" t="s">
        <v>221</v>
      </c>
      <c r="B143" s="381">
        <v>1778573</v>
      </c>
      <c r="C143" s="381">
        <v>1234162</v>
      </c>
      <c r="D143" s="382" t="s">
        <v>222</v>
      </c>
      <c r="E143" s="380">
        <v>43024</v>
      </c>
      <c r="F143" s="380">
        <v>43025</v>
      </c>
      <c r="G143" s="383">
        <f t="shared" si="23"/>
        <v>1</v>
      </c>
      <c r="H143" s="384"/>
      <c r="I143" s="168">
        <v>-17500</v>
      </c>
      <c r="J143" s="23">
        <f ca="1" t="shared" ref="J143:J147" si="24">+J142+H143+I143</f>
        <v>73370</v>
      </c>
    </row>
    <row r="144" ht="13.5" spans="1:10">
      <c r="A144" s="380" t="s">
        <v>221</v>
      </c>
      <c r="B144" s="381">
        <v>1713569</v>
      </c>
      <c r="C144" s="381">
        <v>1226292</v>
      </c>
      <c r="D144" s="382" t="s">
        <v>223</v>
      </c>
      <c r="E144" s="380">
        <v>43028</v>
      </c>
      <c r="F144" s="380">
        <v>43030</v>
      </c>
      <c r="G144" s="383">
        <v>1</v>
      </c>
      <c r="H144" s="384"/>
      <c r="I144" s="168">
        <v>-17500</v>
      </c>
      <c r="J144" s="23">
        <f ca="1" t="shared" si="24"/>
        <v>55870</v>
      </c>
    </row>
    <row r="145" ht="13.5" spans="1:10">
      <c r="A145" s="380" t="s">
        <v>221</v>
      </c>
      <c r="B145" s="381">
        <v>1755073</v>
      </c>
      <c r="C145" s="381">
        <v>1232370</v>
      </c>
      <c r="D145" s="382" t="s">
        <v>224</v>
      </c>
      <c r="E145" s="380">
        <v>43029</v>
      </c>
      <c r="F145" s="380">
        <v>43030</v>
      </c>
      <c r="G145" s="383">
        <f t="shared" si="23"/>
        <v>1</v>
      </c>
      <c r="H145" s="384"/>
      <c r="I145" s="168">
        <v>-17500</v>
      </c>
      <c r="J145" s="23">
        <f ca="1" t="shared" si="24"/>
        <v>38370</v>
      </c>
    </row>
    <row r="146" spans="1:11">
      <c r="A146" s="73" t="s">
        <v>72</v>
      </c>
      <c r="B146" s="74"/>
      <c r="C146" s="74"/>
      <c r="D146" s="74"/>
      <c r="E146" s="74"/>
      <c r="F146" s="74"/>
      <c r="G146" s="344"/>
      <c r="H146" s="36"/>
      <c r="I146" s="36"/>
      <c r="J146" s="396">
        <f ca="1">J145</f>
        <v>38370</v>
      </c>
      <c r="K146" s="125" t="s">
        <v>225</v>
      </c>
    </row>
    <row r="147" ht="15" spans="1:11">
      <c r="A147" s="380" t="s">
        <v>226</v>
      </c>
      <c r="B147" s="381">
        <v>1755074</v>
      </c>
      <c r="C147" s="381">
        <v>1232371</v>
      </c>
      <c r="D147" s="382" t="s">
        <v>227</v>
      </c>
      <c r="E147" s="380">
        <v>43038</v>
      </c>
      <c r="F147" s="380">
        <v>43040</v>
      </c>
      <c r="G147" s="383">
        <f>+F147-E147</f>
        <v>2</v>
      </c>
      <c r="H147" s="384"/>
      <c r="I147" s="168">
        <v>-35000</v>
      </c>
      <c r="J147" s="23">
        <f ca="1" t="shared" si="24"/>
        <v>3370</v>
      </c>
      <c r="K147" s="171" t="s">
        <v>228</v>
      </c>
    </row>
    <row r="148" spans="1:11">
      <c r="A148" s="380"/>
      <c r="B148" s="381"/>
      <c r="C148" s="381">
        <v>1257552</v>
      </c>
      <c r="D148" s="382"/>
      <c r="E148" s="380"/>
      <c r="F148" s="380"/>
      <c r="G148" s="383"/>
      <c r="H148" s="384"/>
      <c r="I148" s="168">
        <v>-82500</v>
      </c>
      <c r="J148" s="23">
        <f ca="1">J147+I148</f>
        <v>-79130</v>
      </c>
      <c r="K148" s="171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opLeftCell="B64" workbookViewId="0">
      <selection activeCell="M227" sqref="M227"/>
    </sheetView>
  </sheetViews>
  <sheetFormatPr defaultColWidth="9.125" defaultRowHeight="14.25"/>
  <cols>
    <col min="1" max="2" width="12" style="41" customWidth="1"/>
    <col min="3" max="3" width="13.125" style="46" customWidth="1"/>
    <col min="4" max="5" width="20.625" style="46" customWidth="1"/>
    <col min="6" max="6" width="15.875" style="46" customWidth="1"/>
    <col min="7" max="7" width="14" style="46" customWidth="1"/>
    <col min="8" max="8" width="7.75" style="46" customWidth="1"/>
    <col min="9" max="9" width="13.875" style="7" customWidth="1"/>
    <col min="10" max="10" width="36.5" style="7" customWidth="1"/>
    <col min="11" max="11" width="15.375" style="8" customWidth="1"/>
    <col min="12" max="16384" width="9.125" style="41"/>
  </cols>
  <sheetData>
    <row r="1" s="41" customFormat="1" ht="16.5" customHeight="1" spans="3:11">
      <c r="C1" s="46"/>
      <c r="D1" s="46"/>
      <c r="E1" s="46"/>
      <c r="F1" s="46"/>
      <c r="G1" s="46"/>
      <c r="H1" s="46"/>
      <c r="I1" s="7"/>
      <c r="J1" s="7"/>
      <c r="K1" s="8"/>
    </row>
    <row r="2" s="41" customFormat="1" ht="22.5" customHeight="1" spans="1:11">
      <c r="A2" s="47" t="s">
        <v>1250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="41" customFormat="1" ht="16.5" customHeight="1" spans="1:11">
      <c r="A3" s="46"/>
      <c r="B3" s="46"/>
      <c r="C3" s="46"/>
      <c r="D3" s="46"/>
      <c r="E3" s="46"/>
      <c r="F3" s="46"/>
      <c r="G3" s="46"/>
      <c r="H3" s="46"/>
      <c r="I3" s="46"/>
      <c r="J3" s="46"/>
      <c r="K3" s="59" t="s">
        <v>1251</v>
      </c>
    </row>
    <row r="4" s="42" customFormat="1" ht="30" spans="1:11">
      <c r="A4" s="48" t="s">
        <v>2</v>
      </c>
      <c r="B4" s="48" t="s">
        <v>585</v>
      </c>
      <c r="C4" s="48" t="s">
        <v>3</v>
      </c>
      <c r="D4" s="48" t="s">
        <v>5</v>
      </c>
      <c r="E4" s="48" t="s">
        <v>586</v>
      </c>
      <c r="F4" s="48" t="s">
        <v>6</v>
      </c>
      <c r="G4" s="48" t="s">
        <v>7</v>
      </c>
      <c r="H4" s="48" t="s">
        <v>8</v>
      </c>
      <c r="I4" s="22" t="s">
        <v>9</v>
      </c>
      <c r="J4" s="22" t="s">
        <v>10</v>
      </c>
      <c r="K4" s="22" t="s">
        <v>11</v>
      </c>
    </row>
    <row r="5" s="43" customFormat="1" spans="1:11">
      <c r="A5" s="49" t="s">
        <v>1112</v>
      </c>
      <c r="B5" s="50">
        <v>1371370</v>
      </c>
      <c r="C5" s="50">
        <v>2515364</v>
      </c>
      <c r="D5" s="399" t="s">
        <v>1120</v>
      </c>
      <c r="E5" s="399" t="s">
        <v>777</v>
      </c>
      <c r="F5" s="49">
        <v>43374</v>
      </c>
      <c r="G5" s="49">
        <v>43376</v>
      </c>
      <c r="H5" s="14">
        <f t="shared" ref="H5:H68" si="0">+G5-F5</f>
        <v>2</v>
      </c>
      <c r="I5" s="23"/>
      <c r="J5" s="23">
        <v>-64000</v>
      </c>
      <c r="K5" s="23">
        <f>+I5+J5</f>
        <v>-64000</v>
      </c>
    </row>
    <row r="6" s="43" customFormat="1" spans="1:11">
      <c r="A6" s="49" t="s">
        <v>1112</v>
      </c>
      <c r="B6" s="50">
        <v>1364299</v>
      </c>
      <c r="C6" s="50">
        <v>2516095</v>
      </c>
      <c r="D6" s="399" t="s">
        <v>1252</v>
      </c>
      <c r="E6" s="399" t="s">
        <v>777</v>
      </c>
      <c r="F6" s="49">
        <v>43374</v>
      </c>
      <c r="G6" s="49">
        <v>43378</v>
      </c>
      <c r="H6" s="14">
        <f t="shared" si="0"/>
        <v>4</v>
      </c>
      <c r="I6" s="23"/>
      <c r="J6" s="23">
        <v>-128000</v>
      </c>
      <c r="K6" s="23">
        <f t="shared" ref="K6:K69" si="1">+K5+I6+J6</f>
        <v>-192000</v>
      </c>
    </row>
    <row r="7" s="43" customFormat="1" spans="1:11">
      <c r="A7" s="49" t="s">
        <v>1130</v>
      </c>
      <c r="B7" s="50">
        <v>1366225</v>
      </c>
      <c r="C7" s="50">
        <v>2521125</v>
      </c>
      <c r="D7" s="399" t="s">
        <v>1253</v>
      </c>
      <c r="E7" s="399" t="s">
        <v>595</v>
      </c>
      <c r="F7" s="49">
        <v>43390</v>
      </c>
      <c r="G7" s="49">
        <v>43393</v>
      </c>
      <c r="H7" s="14">
        <f t="shared" si="0"/>
        <v>3</v>
      </c>
      <c r="I7" s="23"/>
      <c r="J7" s="23">
        <v>-45000</v>
      </c>
      <c r="K7" s="23">
        <f t="shared" si="1"/>
        <v>-237000</v>
      </c>
    </row>
    <row r="8" s="43" customFormat="1" spans="1:11">
      <c r="A8" s="49" t="s">
        <v>1133</v>
      </c>
      <c r="B8" s="50">
        <v>1367370</v>
      </c>
      <c r="C8" s="50">
        <v>2523611</v>
      </c>
      <c r="D8" s="399" t="s">
        <v>1254</v>
      </c>
      <c r="E8" s="399" t="s">
        <v>593</v>
      </c>
      <c r="F8" s="49">
        <v>43375</v>
      </c>
      <c r="G8" s="49">
        <v>43377</v>
      </c>
      <c r="H8" s="14">
        <f t="shared" si="0"/>
        <v>2</v>
      </c>
      <c r="I8" s="23"/>
      <c r="J8" s="23">
        <v>-106600</v>
      </c>
      <c r="K8" s="23">
        <f t="shared" si="1"/>
        <v>-343600</v>
      </c>
    </row>
    <row r="9" s="43" customFormat="1" spans="1:11">
      <c r="A9" s="49" t="s">
        <v>1197</v>
      </c>
      <c r="B9" s="50">
        <v>1367718</v>
      </c>
      <c r="C9" s="50">
        <v>2521144</v>
      </c>
      <c r="D9" s="399" t="s">
        <v>1255</v>
      </c>
      <c r="E9" s="399" t="s">
        <v>591</v>
      </c>
      <c r="F9" s="49">
        <v>43374</v>
      </c>
      <c r="G9" s="49">
        <v>43378</v>
      </c>
      <c r="H9" s="14">
        <f t="shared" si="0"/>
        <v>4</v>
      </c>
      <c r="I9" s="23"/>
      <c r="J9" s="23">
        <v>-145200</v>
      </c>
      <c r="K9" s="23">
        <f t="shared" si="1"/>
        <v>-488800</v>
      </c>
    </row>
    <row r="10" s="43" customFormat="1" spans="1:11">
      <c r="A10" s="49" t="s">
        <v>1156</v>
      </c>
      <c r="B10" s="50">
        <v>1370459</v>
      </c>
      <c r="C10" s="50">
        <v>2533354</v>
      </c>
      <c r="D10" s="398" t="s">
        <v>1256</v>
      </c>
      <c r="E10" s="398" t="s">
        <v>595</v>
      </c>
      <c r="F10" s="52">
        <v>43396</v>
      </c>
      <c r="G10" s="52">
        <v>43402</v>
      </c>
      <c r="H10" s="53">
        <f t="shared" si="0"/>
        <v>6</v>
      </c>
      <c r="I10" s="60"/>
      <c r="J10" s="60">
        <f>-15000*6</f>
        <v>-90000</v>
      </c>
      <c r="K10" s="23">
        <f t="shared" si="1"/>
        <v>-578800</v>
      </c>
    </row>
    <row r="11" s="43" customFormat="1" spans="1:11">
      <c r="A11" s="49" t="s">
        <v>1176</v>
      </c>
      <c r="B11" s="50">
        <v>1370547</v>
      </c>
      <c r="C11" s="50">
        <v>2553347</v>
      </c>
      <c r="D11" s="399" t="s">
        <v>1224</v>
      </c>
      <c r="E11" s="398" t="s">
        <v>597</v>
      </c>
      <c r="F11" s="52">
        <v>43381</v>
      </c>
      <c r="G11" s="52">
        <v>43382</v>
      </c>
      <c r="H11" s="54">
        <f t="shared" si="0"/>
        <v>1</v>
      </c>
      <c r="I11" s="60"/>
      <c r="J11" s="60">
        <v>-18684</v>
      </c>
      <c r="K11" s="23">
        <f t="shared" si="1"/>
        <v>-597484</v>
      </c>
    </row>
    <row r="12" s="43" customFormat="1" spans="1:11">
      <c r="A12" s="49" t="s">
        <v>1227</v>
      </c>
      <c r="B12" s="50">
        <v>1374882</v>
      </c>
      <c r="C12" s="50">
        <v>2560100</v>
      </c>
      <c r="D12" s="399" t="s">
        <v>1257</v>
      </c>
      <c r="E12" s="399" t="s">
        <v>593</v>
      </c>
      <c r="F12" s="49">
        <v>43375</v>
      </c>
      <c r="G12" s="49">
        <v>43378</v>
      </c>
      <c r="H12" s="14">
        <f t="shared" si="0"/>
        <v>3</v>
      </c>
      <c r="I12" s="23"/>
      <c r="J12" s="23">
        <v>-141000</v>
      </c>
      <c r="K12" s="23">
        <f t="shared" si="1"/>
        <v>-738484</v>
      </c>
    </row>
    <row r="13" s="43" customFormat="1" spans="1:11">
      <c r="A13" s="49" t="s">
        <v>1240</v>
      </c>
      <c r="B13" s="50">
        <v>1362263</v>
      </c>
      <c r="C13" s="50">
        <v>2503849</v>
      </c>
      <c r="D13" s="398" t="s">
        <v>1241</v>
      </c>
      <c r="E13" s="399" t="s">
        <v>595</v>
      </c>
      <c r="F13" s="49">
        <v>43375</v>
      </c>
      <c r="G13" s="49">
        <v>43377</v>
      </c>
      <c r="H13" s="16">
        <f t="shared" si="0"/>
        <v>2</v>
      </c>
      <c r="I13" s="23"/>
      <c r="J13" s="23">
        <v>-52600</v>
      </c>
      <c r="K13" s="23">
        <f t="shared" si="1"/>
        <v>-791084</v>
      </c>
    </row>
    <row r="14" s="43" customFormat="1" spans="1:11">
      <c r="A14" s="49" t="s">
        <v>1240</v>
      </c>
      <c r="B14" s="50">
        <v>1373952</v>
      </c>
      <c r="C14" s="50">
        <v>2558597</v>
      </c>
      <c r="D14" s="398" t="s">
        <v>1229</v>
      </c>
      <c r="E14" s="399" t="s">
        <v>597</v>
      </c>
      <c r="F14" s="49">
        <v>43376</v>
      </c>
      <c r="G14" s="49">
        <v>43377</v>
      </c>
      <c r="H14" s="16">
        <f t="shared" si="0"/>
        <v>1</v>
      </c>
      <c r="I14" s="23"/>
      <c r="J14" s="23">
        <v>-24500</v>
      </c>
      <c r="K14" s="23">
        <f t="shared" si="1"/>
        <v>-815584</v>
      </c>
    </row>
    <row r="15" s="43" customFormat="1" spans="1:11">
      <c r="A15" s="49" t="s">
        <v>1240</v>
      </c>
      <c r="B15" s="50">
        <v>1375228</v>
      </c>
      <c r="C15" s="50">
        <v>2474345</v>
      </c>
      <c r="D15" s="398" t="s">
        <v>1235</v>
      </c>
      <c r="E15" s="399" t="s">
        <v>597</v>
      </c>
      <c r="F15" s="49">
        <v>43379</v>
      </c>
      <c r="G15" s="49">
        <v>43380</v>
      </c>
      <c r="H15" s="16">
        <f t="shared" si="0"/>
        <v>1</v>
      </c>
      <c r="I15" s="23"/>
      <c r="J15" s="23">
        <v>-17000</v>
      </c>
      <c r="K15" s="23">
        <f t="shared" si="1"/>
        <v>-832584</v>
      </c>
    </row>
    <row r="16" s="43" customFormat="1" spans="1:11">
      <c r="A16" s="49" t="s">
        <v>1258</v>
      </c>
      <c r="C16" s="414" t="s">
        <v>1259</v>
      </c>
      <c r="D16" s="56"/>
      <c r="E16" s="56"/>
      <c r="F16" s="56"/>
      <c r="G16" s="57"/>
      <c r="H16" s="16">
        <f t="shared" si="0"/>
        <v>0</v>
      </c>
      <c r="I16" s="23">
        <v>1250000</v>
      </c>
      <c r="J16" s="23"/>
      <c r="K16" s="23">
        <f t="shared" si="1"/>
        <v>417416</v>
      </c>
    </row>
    <row r="17" s="43" customFormat="1" spans="1:11">
      <c r="A17" s="49" t="s">
        <v>1260</v>
      </c>
      <c r="B17" s="50">
        <v>1376990</v>
      </c>
      <c r="C17" s="50">
        <v>2549349</v>
      </c>
      <c r="D17" s="398" t="s">
        <v>1261</v>
      </c>
      <c r="E17" s="399" t="s">
        <v>597</v>
      </c>
      <c r="F17" s="49">
        <v>43383</v>
      </c>
      <c r="G17" s="49">
        <v>43384</v>
      </c>
      <c r="H17" s="16">
        <f t="shared" si="0"/>
        <v>1</v>
      </c>
      <c r="I17" s="23"/>
      <c r="J17" s="23">
        <v>-17000</v>
      </c>
      <c r="K17" s="23">
        <f t="shared" si="1"/>
        <v>400416</v>
      </c>
    </row>
    <row r="18" s="43" customFormat="1" spans="1:11">
      <c r="A18" s="49" t="s">
        <v>1260</v>
      </c>
      <c r="B18" s="50">
        <v>1376987</v>
      </c>
      <c r="C18" s="50">
        <v>2573345</v>
      </c>
      <c r="D18" s="398" t="s">
        <v>1261</v>
      </c>
      <c r="E18" s="399" t="s">
        <v>609</v>
      </c>
      <c r="F18" s="49">
        <v>43384</v>
      </c>
      <c r="G18" s="49">
        <v>43385</v>
      </c>
      <c r="H18" s="16">
        <f t="shared" si="0"/>
        <v>1</v>
      </c>
      <c r="I18" s="23"/>
      <c r="J18" s="23">
        <v>-19800</v>
      </c>
      <c r="K18" s="23">
        <f t="shared" si="1"/>
        <v>380616</v>
      </c>
    </row>
    <row r="19" s="43" customFormat="1" spans="1:11">
      <c r="A19" s="49" t="s">
        <v>1260</v>
      </c>
      <c r="B19" s="50">
        <v>1377224</v>
      </c>
      <c r="C19" s="50">
        <v>2562093</v>
      </c>
      <c r="D19" s="398" t="s">
        <v>1262</v>
      </c>
      <c r="E19" s="398" t="s">
        <v>597</v>
      </c>
      <c r="F19" s="49">
        <v>43381</v>
      </c>
      <c r="G19" s="49">
        <v>43383</v>
      </c>
      <c r="H19" s="16">
        <f t="shared" si="0"/>
        <v>2</v>
      </c>
      <c r="I19" s="23"/>
      <c r="J19" s="23">
        <v>-34000</v>
      </c>
      <c r="K19" s="23">
        <f t="shared" si="1"/>
        <v>346616</v>
      </c>
    </row>
    <row r="20" s="43" customFormat="1" spans="1:11">
      <c r="A20" s="49" t="s">
        <v>1260</v>
      </c>
      <c r="B20" s="50">
        <v>1377226</v>
      </c>
      <c r="C20" s="50">
        <v>2564844</v>
      </c>
      <c r="D20" s="398" t="s">
        <v>1262</v>
      </c>
      <c r="E20" s="398" t="s">
        <v>597</v>
      </c>
      <c r="F20" s="49">
        <v>43383</v>
      </c>
      <c r="G20" s="49">
        <v>43384</v>
      </c>
      <c r="H20" s="16">
        <f t="shared" si="0"/>
        <v>1</v>
      </c>
      <c r="I20" s="23"/>
      <c r="J20" s="23">
        <v>-17000</v>
      </c>
      <c r="K20" s="23">
        <f t="shared" si="1"/>
        <v>329616</v>
      </c>
    </row>
    <row r="21" s="43" customFormat="1" spans="1:11">
      <c r="A21" s="49" t="s">
        <v>1260</v>
      </c>
      <c r="C21" s="414" t="s">
        <v>1263</v>
      </c>
      <c r="D21" s="56"/>
      <c r="E21" s="56"/>
      <c r="F21" s="56"/>
      <c r="G21" s="57"/>
      <c r="H21" s="16">
        <f t="shared" si="0"/>
        <v>0</v>
      </c>
      <c r="I21" s="23">
        <v>1000000</v>
      </c>
      <c r="J21" s="23"/>
      <c r="K21" s="23">
        <f t="shared" si="1"/>
        <v>1329616</v>
      </c>
    </row>
    <row r="22" s="43" customFormat="1" spans="1:11">
      <c r="A22" s="49" t="s">
        <v>1264</v>
      </c>
      <c r="B22" s="50">
        <v>1378084</v>
      </c>
      <c r="C22" s="50">
        <v>2521146</v>
      </c>
      <c r="D22" s="398" t="s">
        <v>1265</v>
      </c>
      <c r="E22" s="398" t="s">
        <v>591</v>
      </c>
      <c r="F22" s="49">
        <v>43386</v>
      </c>
      <c r="G22" s="49">
        <v>43390</v>
      </c>
      <c r="H22" s="16">
        <f t="shared" si="0"/>
        <v>4</v>
      </c>
      <c r="I22" s="23"/>
      <c r="J22" s="23">
        <v>-85860</v>
      </c>
      <c r="K22" s="23">
        <f t="shared" si="1"/>
        <v>1243756</v>
      </c>
    </row>
    <row r="23" s="43" customFormat="1" spans="1:11">
      <c r="A23" s="49" t="s">
        <v>1264</v>
      </c>
      <c r="B23" s="50">
        <v>1375214</v>
      </c>
      <c r="C23" s="50">
        <v>2435119</v>
      </c>
      <c r="D23" s="398" t="s">
        <v>1266</v>
      </c>
      <c r="E23" s="398" t="s">
        <v>595</v>
      </c>
      <c r="F23" s="49">
        <v>43384</v>
      </c>
      <c r="G23" s="49">
        <v>43385</v>
      </c>
      <c r="H23" s="16">
        <f t="shared" si="0"/>
        <v>1</v>
      </c>
      <c r="I23" s="23"/>
      <c r="J23" s="23">
        <v>-15000</v>
      </c>
      <c r="K23" s="23">
        <f t="shared" si="1"/>
        <v>1228756</v>
      </c>
    </row>
    <row r="24" s="43" customFormat="1" spans="1:11">
      <c r="A24" s="49" t="s">
        <v>1267</v>
      </c>
      <c r="B24" s="50">
        <v>1379053</v>
      </c>
      <c r="C24" s="50">
        <v>2521149</v>
      </c>
      <c r="D24" s="415" t="s">
        <v>1268</v>
      </c>
      <c r="E24" s="399" t="s">
        <v>609</v>
      </c>
      <c r="F24" s="49">
        <v>43384</v>
      </c>
      <c r="G24" s="49">
        <v>43387</v>
      </c>
      <c r="H24" s="16">
        <f t="shared" si="0"/>
        <v>3</v>
      </c>
      <c r="I24" s="23"/>
      <c r="J24" s="23">
        <f>-19800*3</f>
        <v>-59400</v>
      </c>
      <c r="K24" s="23">
        <f t="shared" si="1"/>
        <v>1169356</v>
      </c>
    </row>
    <row r="25" s="43" customFormat="1" spans="1:11">
      <c r="A25" s="49" t="s">
        <v>1269</v>
      </c>
      <c r="B25" s="50">
        <v>1375652</v>
      </c>
      <c r="C25" s="50">
        <v>2541115</v>
      </c>
      <c r="D25" s="398" t="s">
        <v>826</v>
      </c>
      <c r="E25" s="398" t="s">
        <v>595</v>
      </c>
      <c r="F25" s="49">
        <v>43391</v>
      </c>
      <c r="G25" s="49">
        <v>43393</v>
      </c>
      <c r="H25" s="16">
        <f t="shared" si="0"/>
        <v>2</v>
      </c>
      <c r="I25" s="23"/>
      <c r="J25" s="23">
        <v>-30000</v>
      </c>
      <c r="K25" s="23">
        <f t="shared" si="1"/>
        <v>1139356</v>
      </c>
    </row>
    <row r="26" s="43" customFormat="1" spans="1:11">
      <c r="A26" s="49" t="s">
        <v>1269</v>
      </c>
      <c r="B26" s="50">
        <v>1371574</v>
      </c>
      <c r="C26" s="50">
        <v>2435122</v>
      </c>
      <c r="D26" s="398" t="s">
        <v>1270</v>
      </c>
      <c r="E26" s="398" t="s">
        <v>595</v>
      </c>
      <c r="F26" s="49">
        <v>43388</v>
      </c>
      <c r="G26" s="49">
        <v>43389</v>
      </c>
      <c r="H26" s="16">
        <f t="shared" si="0"/>
        <v>1</v>
      </c>
      <c r="I26" s="23"/>
      <c r="J26" s="23">
        <v>-15000</v>
      </c>
      <c r="K26" s="23">
        <f t="shared" si="1"/>
        <v>1124356</v>
      </c>
    </row>
    <row r="27" s="43" customFormat="1" spans="1:11">
      <c r="A27" s="49" t="s">
        <v>1269</v>
      </c>
      <c r="B27" s="50">
        <v>1371574</v>
      </c>
      <c r="C27" s="50">
        <v>2435118</v>
      </c>
      <c r="D27" s="398" t="s">
        <v>1270</v>
      </c>
      <c r="E27" s="398" t="s">
        <v>595</v>
      </c>
      <c r="F27" s="49">
        <v>43389</v>
      </c>
      <c r="G27" s="49">
        <v>43390</v>
      </c>
      <c r="H27" s="16">
        <f t="shared" si="0"/>
        <v>1</v>
      </c>
      <c r="I27" s="23"/>
      <c r="J27" s="23">
        <v>-15000</v>
      </c>
      <c r="K27" s="23">
        <f t="shared" si="1"/>
        <v>1109356</v>
      </c>
    </row>
    <row r="28" s="43" customFormat="1" spans="1:11">
      <c r="A28" s="49" t="s">
        <v>1269</v>
      </c>
      <c r="B28" s="50">
        <v>1377967</v>
      </c>
      <c r="C28" s="50">
        <v>2584348</v>
      </c>
      <c r="D28" s="398" t="s">
        <v>1271</v>
      </c>
      <c r="E28" s="398" t="s">
        <v>595</v>
      </c>
      <c r="F28" s="49">
        <v>43394</v>
      </c>
      <c r="G28" s="49">
        <v>43396</v>
      </c>
      <c r="H28" s="16">
        <f t="shared" si="0"/>
        <v>2</v>
      </c>
      <c r="I28" s="23"/>
      <c r="J28" s="23">
        <v>-30000</v>
      </c>
      <c r="K28" s="23">
        <f t="shared" si="1"/>
        <v>1079356</v>
      </c>
    </row>
    <row r="29" s="43" customFormat="1" spans="1:11">
      <c r="A29" s="49" t="s">
        <v>1269</v>
      </c>
      <c r="B29" s="50">
        <v>1377967</v>
      </c>
      <c r="C29" s="50">
        <v>2435107</v>
      </c>
      <c r="D29" s="398" t="s">
        <v>1272</v>
      </c>
      <c r="E29" s="398" t="s">
        <v>595</v>
      </c>
      <c r="F29" s="49">
        <v>43394</v>
      </c>
      <c r="G29" s="49">
        <v>43396</v>
      </c>
      <c r="H29" s="16">
        <f t="shared" si="0"/>
        <v>2</v>
      </c>
      <c r="I29" s="23"/>
      <c r="J29" s="23">
        <v>-30000</v>
      </c>
      <c r="K29" s="23">
        <f t="shared" si="1"/>
        <v>1049356</v>
      </c>
    </row>
    <row r="30" s="43" customFormat="1" spans="1:11">
      <c r="A30" s="49" t="s">
        <v>1269</v>
      </c>
      <c r="B30" s="50">
        <v>1379153</v>
      </c>
      <c r="C30" s="50">
        <v>2503349</v>
      </c>
      <c r="D30" s="398" t="s">
        <v>1273</v>
      </c>
      <c r="E30" s="398" t="s">
        <v>595</v>
      </c>
      <c r="F30" s="49">
        <v>43386</v>
      </c>
      <c r="G30" s="49">
        <v>43388</v>
      </c>
      <c r="H30" s="16">
        <f t="shared" si="0"/>
        <v>2</v>
      </c>
      <c r="I30" s="23"/>
      <c r="J30" s="23">
        <v>-30000</v>
      </c>
      <c r="K30" s="23">
        <f t="shared" si="1"/>
        <v>1019356</v>
      </c>
    </row>
    <row r="31" s="43" customFormat="1" spans="1:11">
      <c r="A31" s="49" t="s">
        <v>1269</v>
      </c>
      <c r="B31" s="50">
        <v>1377462</v>
      </c>
      <c r="C31" s="50">
        <v>2503354</v>
      </c>
      <c r="D31" s="398" t="s">
        <v>1274</v>
      </c>
      <c r="E31" s="398" t="s">
        <v>597</v>
      </c>
      <c r="F31" s="49">
        <v>43391</v>
      </c>
      <c r="G31" s="49">
        <v>43395</v>
      </c>
      <c r="H31" s="16">
        <f t="shared" si="0"/>
        <v>4</v>
      </c>
      <c r="I31" s="23"/>
      <c r="J31" s="23">
        <v>-68000</v>
      </c>
      <c r="K31" s="23">
        <f t="shared" si="1"/>
        <v>951356</v>
      </c>
    </row>
    <row r="32" s="43" customFormat="1" spans="1:11">
      <c r="A32" s="49" t="s">
        <v>1269</v>
      </c>
      <c r="B32" s="50">
        <v>1378735</v>
      </c>
      <c r="C32" s="50">
        <v>2435121</v>
      </c>
      <c r="D32" s="398" t="s">
        <v>1106</v>
      </c>
      <c r="E32" s="398" t="s">
        <v>595</v>
      </c>
      <c r="F32" s="49">
        <v>43393</v>
      </c>
      <c r="G32" s="49">
        <v>43395</v>
      </c>
      <c r="H32" s="16">
        <f t="shared" si="0"/>
        <v>2</v>
      </c>
      <c r="I32" s="23"/>
      <c r="J32" s="23">
        <v>-30000</v>
      </c>
      <c r="K32" s="23">
        <f t="shared" si="1"/>
        <v>921356</v>
      </c>
    </row>
    <row r="33" s="43" customFormat="1" spans="1:11">
      <c r="A33" s="49" t="s">
        <v>1269</v>
      </c>
      <c r="B33" s="50">
        <v>1378828</v>
      </c>
      <c r="C33" s="50">
        <v>2584606</v>
      </c>
      <c r="D33" s="398" t="s">
        <v>1275</v>
      </c>
      <c r="E33" s="398" t="s">
        <v>595</v>
      </c>
      <c r="F33" s="49">
        <v>43401</v>
      </c>
      <c r="G33" s="49">
        <v>43402</v>
      </c>
      <c r="H33" s="16">
        <f t="shared" si="0"/>
        <v>1</v>
      </c>
      <c r="I33" s="23"/>
      <c r="J33" s="23">
        <v>-15000</v>
      </c>
      <c r="K33" s="23">
        <f t="shared" si="1"/>
        <v>906356</v>
      </c>
    </row>
    <row r="34" s="43" customFormat="1" spans="1:11">
      <c r="A34" s="49" t="s">
        <v>1269</v>
      </c>
      <c r="B34" s="50">
        <v>1379449</v>
      </c>
      <c r="C34" s="50">
        <v>2533353</v>
      </c>
      <c r="D34" s="398" t="s">
        <v>1276</v>
      </c>
      <c r="E34" s="398" t="s">
        <v>595</v>
      </c>
      <c r="F34" s="49">
        <v>43402</v>
      </c>
      <c r="G34" s="49">
        <v>43403</v>
      </c>
      <c r="H34" s="16">
        <f t="shared" si="0"/>
        <v>1</v>
      </c>
      <c r="I34" s="23"/>
      <c r="J34" s="23">
        <v>-15000</v>
      </c>
      <c r="K34" s="23">
        <f t="shared" si="1"/>
        <v>891356</v>
      </c>
    </row>
    <row r="35" s="43" customFormat="1" spans="1:11">
      <c r="A35" s="49" t="s">
        <v>1269</v>
      </c>
      <c r="B35" s="50">
        <v>1379636</v>
      </c>
      <c r="C35" s="50">
        <v>2586343</v>
      </c>
      <c r="D35" s="398" t="s">
        <v>1277</v>
      </c>
      <c r="E35" s="398" t="s">
        <v>597</v>
      </c>
      <c r="F35" s="49">
        <v>43385</v>
      </c>
      <c r="G35" s="49">
        <v>43388</v>
      </c>
      <c r="H35" s="16">
        <f t="shared" si="0"/>
        <v>3</v>
      </c>
      <c r="I35" s="23"/>
      <c r="J35" s="23">
        <v>-51000</v>
      </c>
      <c r="K35" s="23">
        <f t="shared" si="1"/>
        <v>840356</v>
      </c>
    </row>
    <row r="36" s="43" customFormat="1" spans="1:11">
      <c r="A36" s="49" t="s">
        <v>1269</v>
      </c>
      <c r="B36" s="50">
        <v>1379539</v>
      </c>
      <c r="C36" s="50">
        <v>2585597</v>
      </c>
      <c r="D36" s="398" t="s">
        <v>1278</v>
      </c>
      <c r="E36" s="398" t="s">
        <v>595</v>
      </c>
      <c r="F36" s="49">
        <v>43387</v>
      </c>
      <c r="G36" s="49">
        <v>43388</v>
      </c>
      <c r="H36" s="16">
        <f t="shared" si="0"/>
        <v>1</v>
      </c>
      <c r="I36" s="23"/>
      <c r="J36" s="23">
        <v>-15000</v>
      </c>
      <c r="K36" s="23">
        <f t="shared" si="1"/>
        <v>825356</v>
      </c>
    </row>
    <row r="37" s="43" customFormat="1" spans="1:11">
      <c r="A37" s="49" t="s">
        <v>1279</v>
      </c>
      <c r="B37" s="50">
        <v>1379300</v>
      </c>
      <c r="C37" s="50">
        <v>2585593</v>
      </c>
      <c r="D37" s="398" t="s">
        <v>1280</v>
      </c>
      <c r="E37" s="398" t="s">
        <v>595</v>
      </c>
      <c r="F37" s="49">
        <v>43394</v>
      </c>
      <c r="G37" s="49">
        <v>43396</v>
      </c>
      <c r="H37" s="16">
        <f t="shared" si="0"/>
        <v>2</v>
      </c>
      <c r="I37" s="23"/>
      <c r="J37" s="23">
        <v>-30000</v>
      </c>
      <c r="K37" s="23">
        <f t="shared" si="1"/>
        <v>795356</v>
      </c>
    </row>
    <row r="38" s="43" customFormat="1" spans="1:11">
      <c r="A38" s="49" t="s">
        <v>1279</v>
      </c>
      <c r="B38" s="50">
        <v>1379907</v>
      </c>
      <c r="C38" s="50">
        <v>2584594</v>
      </c>
      <c r="D38" s="398" t="s">
        <v>1281</v>
      </c>
      <c r="E38" s="398" t="s">
        <v>609</v>
      </c>
      <c r="F38" s="49">
        <v>43387</v>
      </c>
      <c r="G38" s="49">
        <v>43389</v>
      </c>
      <c r="H38" s="16">
        <f t="shared" si="0"/>
        <v>2</v>
      </c>
      <c r="I38" s="23"/>
      <c r="J38" s="23">
        <v>-39600</v>
      </c>
      <c r="K38" s="23">
        <f t="shared" si="1"/>
        <v>755756</v>
      </c>
    </row>
    <row r="39" s="43" customFormat="1" spans="1:11">
      <c r="A39" s="49" t="s">
        <v>1279</v>
      </c>
      <c r="B39" s="50">
        <v>1379923</v>
      </c>
      <c r="C39" s="50">
        <v>2584620</v>
      </c>
      <c r="D39" s="398" t="s">
        <v>1282</v>
      </c>
      <c r="E39" s="398" t="s">
        <v>597</v>
      </c>
      <c r="F39" s="49">
        <v>43396</v>
      </c>
      <c r="G39" s="49">
        <v>43399</v>
      </c>
      <c r="H39" s="16">
        <f t="shared" si="0"/>
        <v>3</v>
      </c>
      <c r="I39" s="23"/>
      <c r="J39" s="23">
        <v>-51000</v>
      </c>
      <c r="K39" s="23">
        <f t="shared" si="1"/>
        <v>704756</v>
      </c>
    </row>
    <row r="40" s="43" customFormat="1" spans="1:11">
      <c r="A40" s="49" t="s">
        <v>1279</v>
      </c>
      <c r="B40" s="50">
        <v>1380033</v>
      </c>
      <c r="C40" s="50">
        <v>2585599</v>
      </c>
      <c r="D40" s="399" t="s">
        <v>1283</v>
      </c>
      <c r="E40" s="398" t="s">
        <v>595</v>
      </c>
      <c r="F40" s="49">
        <v>43404</v>
      </c>
      <c r="G40" s="49">
        <v>43405</v>
      </c>
      <c r="H40" s="16">
        <f t="shared" si="0"/>
        <v>1</v>
      </c>
      <c r="I40" s="23"/>
      <c r="J40" s="23">
        <v>-15000</v>
      </c>
      <c r="K40" s="23">
        <f t="shared" si="1"/>
        <v>689756</v>
      </c>
    </row>
    <row r="41" s="43" customFormat="1" spans="1:11">
      <c r="A41" s="49" t="s">
        <v>1284</v>
      </c>
      <c r="B41" s="50">
        <v>1380431</v>
      </c>
      <c r="C41" s="50">
        <v>2503352</v>
      </c>
      <c r="D41" s="399" t="s">
        <v>1285</v>
      </c>
      <c r="E41" s="398" t="s">
        <v>777</v>
      </c>
      <c r="F41" s="49">
        <v>43388</v>
      </c>
      <c r="G41" s="49">
        <v>43390</v>
      </c>
      <c r="H41" s="16">
        <f t="shared" si="0"/>
        <v>2</v>
      </c>
      <c r="I41" s="23"/>
      <c r="J41" s="23">
        <v>-49500</v>
      </c>
      <c r="K41" s="23">
        <f t="shared" si="1"/>
        <v>640256</v>
      </c>
    </row>
    <row r="42" s="43" customFormat="1" spans="1:11">
      <c r="A42" s="49" t="s">
        <v>1284</v>
      </c>
      <c r="B42" s="50">
        <v>1380403</v>
      </c>
      <c r="C42" s="50">
        <v>2587343</v>
      </c>
      <c r="D42" s="399" t="s">
        <v>1286</v>
      </c>
      <c r="E42" s="398" t="s">
        <v>595</v>
      </c>
      <c r="F42" s="49">
        <v>43390</v>
      </c>
      <c r="G42" s="49">
        <v>43393</v>
      </c>
      <c r="H42" s="16">
        <f t="shared" si="0"/>
        <v>3</v>
      </c>
      <c r="I42" s="23"/>
      <c r="J42" s="23">
        <v>-45000</v>
      </c>
      <c r="K42" s="23">
        <f t="shared" si="1"/>
        <v>595256</v>
      </c>
    </row>
    <row r="43" s="43" customFormat="1" spans="1:11">
      <c r="A43" s="49" t="s">
        <v>1284</v>
      </c>
      <c r="B43" s="50">
        <v>1380403</v>
      </c>
      <c r="C43" s="50">
        <v>2521141</v>
      </c>
      <c r="D43" s="399" t="s">
        <v>1286</v>
      </c>
      <c r="E43" s="398" t="s">
        <v>595</v>
      </c>
      <c r="F43" s="49">
        <v>43393</v>
      </c>
      <c r="G43" s="49">
        <v>43394</v>
      </c>
      <c r="H43" s="16">
        <f t="shared" si="0"/>
        <v>1</v>
      </c>
      <c r="I43" s="23"/>
      <c r="J43" s="23">
        <v>-15000</v>
      </c>
      <c r="K43" s="23">
        <f t="shared" si="1"/>
        <v>580256</v>
      </c>
    </row>
    <row r="44" s="43" customFormat="1" spans="1:11">
      <c r="A44" s="49" t="s">
        <v>1284</v>
      </c>
      <c r="B44" s="50">
        <v>1380549</v>
      </c>
      <c r="C44" s="50">
        <v>2587847</v>
      </c>
      <c r="D44" s="399" t="s">
        <v>1287</v>
      </c>
      <c r="E44" s="398" t="s">
        <v>597</v>
      </c>
      <c r="F44" s="49">
        <v>43391</v>
      </c>
      <c r="G44" s="49">
        <v>43393</v>
      </c>
      <c r="H44" s="16">
        <f t="shared" si="0"/>
        <v>2</v>
      </c>
      <c r="I44" s="23"/>
      <c r="J44" s="23">
        <v>-34000</v>
      </c>
      <c r="K44" s="23">
        <f t="shared" si="1"/>
        <v>546256</v>
      </c>
    </row>
    <row r="45" s="43" customFormat="1" spans="1:11">
      <c r="A45" s="49" t="s">
        <v>1284</v>
      </c>
      <c r="B45" s="50">
        <v>1381039</v>
      </c>
      <c r="C45" s="50">
        <v>2588345</v>
      </c>
      <c r="D45" s="399" t="s">
        <v>1288</v>
      </c>
      <c r="E45" s="398" t="s">
        <v>595</v>
      </c>
      <c r="F45" s="49">
        <v>43397</v>
      </c>
      <c r="G45" s="49">
        <v>43399</v>
      </c>
      <c r="H45" s="16">
        <f t="shared" si="0"/>
        <v>2</v>
      </c>
      <c r="I45" s="23"/>
      <c r="J45" s="23">
        <v>-30000</v>
      </c>
      <c r="K45" s="23">
        <f t="shared" si="1"/>
        <v>516256</v>
      </c>
    </row>
    <row r="46" s="43" customFormat="1" spans="1:11">
      <c r="A46" s="49" t="s">
        <v>1284</v>
      </c>
      <c r="B46" s="50">
        <v>1381289</v>
      </c>
      <c r="C46" s="50">
        <v>2591093</v>
      </c>
      <c r="D46" s="399" t="s">
        <v>1289</v>
      </c>
      <c r="E46" s="398" t="s">
        <v>597</v>
      </c>
      <c r="F46" s="49">
        <v>43388</v>
      </c>
      <c r="G46" s="49">
        <v>43390</v>
      </c>
      <c r="H46" s="16">
        <f t="shared" si="0"/>
        <v>2</v>
      </c>
      <c r="I46" s="23"/>
      <c r="J46" s="23">
        <v>-34000</v>
      </c>
      <c r="K46" s="23">
        <f t="shared" si="1"/>
        <v>482256</v>
      </c>
    </row>
    <row r="47" s="43" customFormat="1" spans="1:11">
      <c r="A47" s="49" t="s">
        <v>1284</v>
      </c>
      <c r="B47" s="50">
        <v>1381355</v>
      </c>
      <c r="C47" s="50">
        <v>2594144</v>
      </c>
      <c r="D47" s="399" t="s">
        <v>96</v>
      </c>
      <c r="E47" s="398" t="s">
        <v>595</v>
      </c>
      <c r="F47" s="49">
        <v>43388</v>
      </c>
      <c r="G47" s="49">
        <v>43390</v>
      </c>
      <c r="H47" s="16">
        <f t="shared" si="0"/>
        <v>2</v>
      </c>
      <c r="I47" s="23"/>
      <c r="J47" s="23">
        <v>-30000</v>
      </c>
      <c r="K47" s="23">
        <f t="shared" si="1"/>
        <v>452256</v>
      </c>
    </row>
    <row r="48" s="43" customFormat="1" spans="1:11">
      <c r="A48" s="49" t="s">
        <v>1284</v>
      </c>
      <c r="B48" s="50">
        <v>1381201</v>
      </c>
      <c r="C48" s="50">
        <v>2591593</v>
      </c>
      <c r="D48" s="399" t="s">
        <v>1290</v>
      </c>
      <c r="E48" s="398" t="s">
        <v>595</v>
      </c>
      <c r="F48" s="49">
        <v>43397</v>
      </c>
      <c r="G48" s="49">
        <v>43398</v>
      </c>
      <c r="H48" s="16">
        <f t="shared" si="0"/>
        <v>1</v>
      </c>
      <c r="I48" s="23"/>
      <c r="J48" s="23">
        <v>-15000</v>
      </c>
      <c r="K48" s="23">
        <f t="shared" si="1"/>
        <v>437256</v>
      </c>
    </row>
    <row r="49" s="43" customFormat="1" spans="1:11">
      <c r="A49" s="49" t="s">
        <v>1284</v>
      </c>
      <c r="B49" s="50">
        <v>1381201</v>
      </c>
      <c r="C49" s="50">
        <v>2590347</v>
      </c>
      <c r="D49" s="399" t="s">
        <v>1290</v>
      </c>
      <c r="E49" s="398" t="s">
        <v>595</v>
      </c>
      <c r="F49" s="49">
        <v>43398</v>
      </c>
      <c r="G49" s="49">
        <v>43399</v>
      </c>
      <c r="H49" s="16">
        <f t="shared" si="0"/>
        <v>1</v>
      </c>
      <c r="I49" s="23"/>
      <c r="J49" s="23">
        <v>-15000</v>
      </c>
      <c r="K49" s="23">
        <f t="shared" si="1"/>
        <v>422256</v>
      </c>
    </row>
    <row r="50" s="43" customFormat="1" spans="1:11">
      <c r="A50" s="49" t="s">
        <v>1284</v>
      </c>
      <c r="B50" s="50">
        <v>1380626</v>
      </c>
      <c r="C50" s="50">
        <v>2593843</v>
      </c>
      <c r="D50" s="399" t="s">
        <v>1291</v>
      </c>
      <c r="E50" s="398" t="s">
        <v>595</v>
      </c>
      <c r="F50" s="49">
        <v>43398</v>
      </c>
      <c r="G50" s="49">
        <v>43400</v>
      </c>
      <c r="H50" s="16">
        <f t="shared" si="0"/>
        <v>2</v>
      </c>
      <c r="I50" s="23"/>
      <c r="J50" s="23">
        <v>-30000</v>
      </c>
      <c r="K50" s="23">
        <f t="shared" si="1"/>
        <v>392256</v>
      </c>
    </row>
    <row r="51" s="43" customFormat="1" spans="1:11">
      <c r="A51" s="49" t="s">
        <v>1284</v>
      </c>
      <c r="B51" s="50">
        <v>1381438</v>
      </c>
      <c r="C51" s="50">
        <v>2587843</v>
      </c>
      <c r="D51" s="399" t="s">
        <v>1292</v>
      </c>
      <c r="E51" s="398" t="s">
        <v>595</v>
      </c>
      <c r="F51" s="49">
        <v>43397</v>
      </c>
      <c r="G51" s="49">
        <v>43398</v>
      </c>
      <c r="H51" s="16">
        <f t="shared" si="0"/>
        <v>1</v>
      </c>
      <c r="I51" s="23"/>
      <c r="J51" s="23">
        <v>-15000</v>
      </c>
      <c r="K51" s="23">
        <f t="shared" si="1"/>
        <v>377256</v>
      </c>
    </row>
    <row r="52" s="43" customFormat="1" spans="1:11">
      <c r="A52" s="49" t="s">
        <v>1284</v>
      </c>
      <c r="B52" s="50">
        <v>1381438</v>
      </c>
      <c r="C52" s="50">
        <v>2594597</v>
      </c>
      <c r="D52" s="399" t="s">
        <v>1292</v>
      </c>
      <c r="E52" s="398" t="s">
        <v>595</v>
      </c>
      <c r="F52" s="49">
        <v>43398</v>
      </c>
      <c r="G52" s="49">
        <v>43399</v>
      </c>
      <c r="H52" s="16">
        <f t="shared" si="0"/>
        <v>1</v>
      </c>
      <c r="I52" s="23"/>
      <c r="J52" s="23">
        <v>-15000</v>
      </c>
      <c r="K52" s="23">
        <f t="shared" si="1"/>
        <v>362256</v>
      </c>
    </row>
    <row r="53" s="43" customFormat="1" spans="1:11">
      <c r="A53" s="49" t="s">
        <v>1293</v>
      </c>
      <c r="B53" s="50">
        <v>1381369</v>
      </c>
      <c r="C53" s="50">
        <v>2594843</v>
      </c>
      <c r="D53" s="399" t="s">
        <v>1294</v>
      </c>
      <c r="E53" s="398" t="s">
        <v>595</v>
      </c>
      <c r="F53" s="49">
        <v>43394</v>
      </c>
      <c r="G53" s="49">
        <v>43396</v>
      </c>
      <c r="H53" s="16">
        <f t="shared" si="0"/>
        <v>2</v>
      </c>
      <c r="I53" s="23"/>
      <c r="J53" s="23">
        <v>-30000</v>
      </c>
      <c r="K53" s="23">
        <f t="shared" si="1"/>
        <v>332256</v>
      </c>
    </row>
    <row r="54" s="43" customFormat="1" spans="1:11">
      <c r="A54" s="49" t="s">
        <v>1293</v>
      </c>
      <c r="B54" s="50">
        <v>1381027</v>
      </c>
      <c r="C54" s="50">
        <v>2596845</v>
      </c>
      <c r="D54" s="399" t="s">
        <v>1295</v>
      </c>
      <c r="E54" s="398" t="s">
        <v>595</v>
      </c>
      <c r="F54" s="49">
        <v>43391</v>
      </c>
      <c r="G54" s="49">
        <v>43395</v>
      </c>
      <c r="H54" s="16">
        <f t="shared" si="0"/>
        <v>4</v>
      </c>
      <c r="I54" s="23"/>
      <c r="J54" s="23">
        <v>-53168</v>
      </c>
      <c r="K54" s="23">
        <f t="shared" si="1"/>
        <v>279088</v>
      </c>
    </row>
    <row r="55" s="43" customFormat="1" spans="1:11">
      <c r="A55" s="49" t="s">
        <v>1293</v>
      </c>
      <c r="B55" s="50">
        <v>1381270</v>
      </c>
      <c r="C55" s="50">
        <v>2596843</v>
      </c>
      <c r="D55" s="398" t="s">
        <v>1296</v>
      </c>
      <c r="E55" s="398" t="s">
        <v>595</v>
      </c>
      <c r="F55" s="49">
        <v>43392</v>
      </c>
      <c r="G55" s="49">
        <v>43395</v>
      </c>
      <c r="H55" s="16">
        <f t="shared" si="0"/>
        <v>3</v>
      </c>
      <c r="I55" s="23"/>
      <c r="J55" s="23">
        <v>-40500</v>
      </c>
      <c r="K55" s="23">
        <f t="shared" si="1"/>
        <v>238588</v>
      </c>
    </row>
    <row r="56" s="43" customFormat="1" spans="1:11">
      <c r="A56" s="49" t="s">
        <v>1293</v>
      </c>
      <c r="B56" s="50">
        <v>1382162</v>
      </c>
      <c r="C56" s="50">
        <v>2590345</v>
      </c>
      <c r="D56" s="398" t="s">
        <v>1297</v>
      </c>
      <c r="E56" s="398" t="s">
        <v>595</v>
      </c>
      <c r="F56" s="49">
        <v>43391</v>
      </c>
      <c r="G56" s="49">
        <v>43393</v>
      </c>
      <c r="H56" s="16">
        <f t="shared" si="0"/>
        <v>2</v>
      </c>
      <c r="I56" s="23"/>
      <c r="J56" s="23">
        <v>-27000</v>
      </c>
      <c r="K56" s="23">
        <f t="shared" si="1"/>
        <v>211588</v>
      </c>
    </row>
    <row r="57" s="43" customFormat="1" spans="1:11">
      <c r="A57" s="49" t="s">
        <v>1293</v>
      </c>
      <c r="B57" s="50">
        <v>1382162</v>
      </c>
      <c r="C57" s="50">
        <v>2597096</v>
      </c>
      <c r="D57" s="398" t="s">
        <v>1297</v>
      </c>
      <c r="E57" s="398" t="s">
        <v>595</v>
      </c>
      <c r="F57" s="49">
        <v>43393</v>
      </c>
      <c r="G57" s="49">
        <v>43395</v>
      </c>
      <c r="H57" s="16">
        <f t="shared" si="0"/>
        <v>2</v>
      </c>
      <c r="I57" s="23"/>
      <c r="J57" s="23">
        <v>-27000</v>
      </c>
      <c r="K57" s="23">
        <f t="shared" si="1"/>
        <v>184588</v>
      </c>
    </row>
    <row r="58" s="43" customFormat="1" spans="1:11">
      <c r="A58" s="49" t="s">
        <v>1293</v>
      </c>
      <c r="B58" s="50">
        <v>1381987</v>
      </c>
      <c r="C58" s="50">
        <v>2597849</v>
      </c>
      <c r="D58" s="398" t="s">
        <v>1298</v>
      </c>
      <c r="E58" s="398" t="s">
        <v>595</v>
      </c>
      <c r="F58" s="49">
        <v>43401</v>
      </c>
      <c r="G58" s="49">
        <v>43402</v>
      </c>
      <c r="H58" s="16">
        <f t="shared" si="0"/>
        <v>1</v>
      </c>
      <c r="I58" s="23"/>
      <c r="J58" s="23">
        <v>-15000</v>
      </c>
      <c r="K58" s="23">
        <f t="shared" si="1"/>
        <v>169588</v>
      </c>
    </row>
    <row r="59" s="43" customFormat="1" spans="1:11">
      <c r="A59" s="49" t="s">
        <v>1293</v>
      </c>
      <c r="B59" s="50">
        <v>1382198</v>
      </c>
      <c r="C59" s="50">
        <v>2596593</v>
      </c>
      <c r="D59" s="398" t="s">
        <v>1299</v>
      </c>
      <c r="E59" s="398" t="s">
        <v>777</v>
      </c>
      <c r="F59" s="49">
        <v>43393</v>
      </c>
      <c r="G59" s="49">
        <v>43395</v>
      </c>
      <c r="H59" s="16">
        <f t="shared" si="0"/>
        <v>2</v>
      </c>
      <c r="I59" s="23"/>
      <c r="J59" s="23">
        <v>-49500</v>
      </c>
      <c r="K59" s="23">
        <f t="shared" si="1"/>
        <v>120088</v>
      </c>
    </row>
    <row r="60" s="43" customFormat="1" spans="1:11">
      <c r="A60" s="49" t="s">
        <v>1293</v>
      </c>
      <c r="B60" s="50">
        <v>1382198</v>
      </c>
      <c r="C60" s="50">
        <v>2597848</v>
      </c>
      <c r="D60" s="398" t="s">
        <v>1299</v>
      </c>
      <c r="E60" s="398" t="s">
        <v>777</v>
      </c>
      <c r="F60" s="49">
        <v>43395</v>
      </c>
      <c r="G60" s="49">
        <v>43396</v>
      </c>
      <c r="H60" s="16">
        <f t="shared" si="0"/>
        <v>1</v>
      </c>
      <c r="I60" s="23"/>
      <c r="J60" s="23">
        <v>-24750</v>
      </c>
      <c r="K60" s="23">
        <f t="shared" si="1"/>
        <v>95338</v>
      </c>
    </row>
    <row r="61" s="43" customFormat="1" spans="1:11">
      <c r="A61" s="49" t="s">
        <v>1300</v>
      </c>
      <c r="B61" s="50">
        <v>1384719</v>
      </c>
      <c r="C61" s="50">
        <v>2599602</v>
      </c>
      <c r="D61" s="398" t="s">
        <v>1301</v>
      </c>
      <c r="E61" s="398" t="s">
        <v>595</v>
      </c>
      <c r="F61" s="49">
        <v>43402</v>
      </c>
      <c r="G61" s="49">
        <v>43404</v>
      </c>
      <c r="H61" s="16">
        <f t="shared" si="0"/>
        <v>2</v>
      </c>
      <c r="I61" s="23"/>
      <c r="J61" s="23">
        <v>-30000</v>
      </c>
      <c r="K61" s="23">
        <f t="shared" si="1"/>
        <v>65338</v>
      </c>
    </row>
    <row r="62" s="43" customFormat="1" spans="1:11">
      <c r="A62" s="49" t="s">
        <v>1300</v>
      </c>
      <c r="B62" s="50">
        <v>1384719</v>
      </c>
      <c r="C62" s="50">
        <v>2599603</v>
      </c>
      <c r="D62" s="398" t="s">
        <v>1301</v>
      </c>
      <c r="E62" s="398" t="s">
        <v>595</v>
      </c>
      <c r="F62" s="49">
        <v>43404</v>
      </c>
      <c r="G62" s="49">
        <v>43405</v>
      </c>
      <c r="H62" s="16">
        <f t="shared" si="0"/>
        <v>1</v>
      </c>
      <c r="I62" s="23"/>
      <c r="J62" s="23">
        <v>-15000</v>
      </c>
      <c r="K62" s="23">
        <f t="shared" si="1"/>
        <v>50338</v>
      </c>
    </row>
    <row r="63" s="43" customFormat="1" spans="1:11">
      <c r="A63" s="49" t="s">
        <v>1300</v>
      </c>
      <c r="B63" s="50">
        <v>1382384</v>
      </c>
      <c r="C63" s="50">
        <v>2521143</v>
      </c>
      <c r="D63" s="398" t="s">
        <v>1302</v>
      </c>
      <c r="E63" s="398" t="s">
        <v>609</v>
      </c>
      <c r="F63" s="49">
        <v>43400</v>
      </c>
      <c r="G63" s="49">
        <v>43402</v>
      </c>
      <c r="H63" s="16">
        <f t="shared" si="0"/>
        <v>2</v>
      </c>
      <c r="I63" s="23"/>
      <c r="J63" s="23">
        <v>-39600</v>
      </c>
      <c r="K63" s="23">
        <f t="shared" si="1"/>
        <v>10738</v>
      </c>
    </row>
    <row r="64" s="43" customFormat="1" spans="1:11">
      <c r="A64" s="49" t="s">
        <v>1300</v>
      </c>
      <c r="B64" s="50">
        <v>1382462</v>
      </c>
      <c r="C64" s="50">
        <v>2521148</v>
      </c>
      <c r="D64" s="398" t="s">
        <v>1303</v>
      </c>
      <c r="E64" s="398" t="s">
        <v>591</v>
      </c>
      <c r="F64" s="49">
        <v>43395</v>
      </c>
      <c r="G64" s="49">
        <v>43396</v>
      </c>
      <c r="H64" s="16">
        <f t="shared" si="0"/>
        <v>1</v>
      </c>
      <c r="I64" s="23"/>
      <c r="J64" s="23">
        <v>-23850</v>
      </c>
      <c r="K64" s="23">
        <f t="shared" si="1"/>
        <v>-13112</v>
      </c>
    </row>
    <row r="65" s="43" customFormat="1" spans="1:11">
      <c r="A65" s="49" t="s">
        <v>1300</v>
      </c>
      <c r="B65" s="50">
        <v>1382462</v>
      </c>
      <c r="C65" s="50">
        <v>2584597</v>
      </c>
      <c r="D65" s="398" t="s">
        <v>1303</v>
      </c>
      <c r="E65" s="398" t="s">
        <v>591</v>
      </c>
      <c r="F65" s="49">
        <v>43396</v>
      </c>
      <c r="G65" s="49">
        <v>43397</v>
      </c>
      <c r="H65" s="16">
        <f t="shared" si="0"/>
        <v>1</v>
      </c>
      <c r="I65" s="23"/>
      <c r="J65" s="23">
        <v>-23850</v>
      </c>
      <c r="K65" s="23">
        <f t="shared" si="1"/>
        <v>-36962</v>
      </c>
    </row>
    <row r="66" s="43" customFormat="1" spans="1:11">
      <c r="A66" s="49" t="s">
        <v>1300</v>
      </c>
      <c r="B66" s="50">
        <v>1382501</v>
      </c>
      <c r="C66" s="50">
        <v>2598099</v>
      </c>
      <c r="D66" s="398" t="s">
        <v>1304</v>
      </c>
      <c r="E66" s="398" t="s">
        <v>595</v>
      </c>
      <c r="F66" s="49">
        <v>43395</v>
      </c>
      <c r="G66" s="49">
        <v>43397</v>
      </c>
      <c r="H66" s="16">
        <f t="shared" si="0"/>
        <v>2</v>
      </c>
      <c r="I66" s="23"/>
      <c r="J66" s="23">
        <v>-30000</v>
      </c>
      <c r="K66" s="23">
        <f t="shared" si="1"/>
        <v>-66962</v>
      </c>
    </row>
    <row r="67" s="43" customFormat="1" spans="1:11">
      <c r="A67" s="49" t="s">
        <v>1305</v>
      </c>
      <c r="B67" s="50">
        <v>1383252</v>
      </c>
      <c r="C67" s="50">
        <v>2589343</v>
      </c>
      <c r="D67" s="398" t="s">
        <v>1306</v>
      </c>
      <c r="E67" s="398" t="s">
        <v>609</v>
      </c>
      <c r="F67" s="49">
        <v>43393</v>
      </c>
      <c r="G67" s="49">
        <v>43395</v>
      </c>
      <c r="H67" s="16">
        <f t="shared" si="0"/>
        <v>2</v>
      </c>
      <c r="I67" s="23"/>
      <c r="J67" s="23">
        <v>-39600</v>
      </c>
      <c r="K67" s="23">
        <f t="shared" si="1"/>
        <v>-106562</v>
      </c>
    </row>
    <row r="68" s="43" customFormat="1" spans="1:11">
      <c r="A68" s="49" t="s">
        <v>1305</v>
      </c>
      <c r="B68" s="50">
        <v>1383189</v>
      </c>
      <c r="C68" s="50">
        <v>2604096</v>
      </c>
      <c r="D68" s="398" t="s">
        <v>1307</v>
      </c>
      <c r="E68" s="398" t="s">
        <v>595</v>
      </c>
      <c r="F68" s="49">
        <v>43400</v>
      </c>
      <c r="G68" s="49">
        <v>43404</v>
      </c>
      <c r="H68" s="16">
        <f t="shared" si="0"/>
        <v>4</v>
      </c>
      <c r="I68" s="23"/>
      <c r="J68" s="23">
        <v>-54000</v>
      </c>
      <c r="K68" s="23">
        <f t="shared" si="1"/>
        <v>-160562</v>
      </c>
    </row>
    <row r="69" s="43" customFormat="1" spans="1:11">
      <c r="A69" s="49" t="s">
        <v>1305</v>
      </c>
      <c r="B69" s="50">
        <v>1384185</v>
      </c>
      <c r="C69" s="50">
        <v>2608843</v>
      </c>
      <c r="D69" s="398" t="s">
        <v>1308</v>
      </c>
      <c r="E69" s="398" t="s">
        <v>595</v>
      </c>
      <c r="F69" s="49">
        <v>43396</v>
      </c>
      <c r="G69" s="49">
        <v>43397</v>
      </c>
      <c r="H69" s="16">
        <f t="shared" ref="H69:H74" si="2">+G69-F69</f>
        <v>1</v>
      </c>
      <c r="I69" s="23"/>
      <c r="J69" s="23">
        <v>-15000</v>
      </c>
      <c r="K69" s="23">
        <f t="shared" si="1"/>
        <v>-175562</v>
      </c>
    </row>
    <row r="70" s="43" customFormat="1" spans="1:11">
      <c r="A70" s="49" t="s">
        <v>1305</v>
      </c>
      <c r="B70" s="50">
        <v>1384186</v>
      </c>
      <c r="C70" s="50">
        <v>2608844</v>
      </c>
      <c r="D70" s="398" t="s">
        <v>1308</v>
      </c>
      <c r="E70" s="398" t="s">
        <v>595</v>
      </c>
      <c r="F70" s="49">
        <v>43397</v>
      </c>
      <c r="G70" s="49">
        <v>43398</v>
      </c>
      <c r="H70" s="16">
        <f t="shared" si="2"/>
        <v>1</v>
      </c>
      <c r="I70" s="23"/>
      <c r="J70" s="23">
        <v>-15000</v>
      </c>
      <c r="K70" s="23">
        <f>+K69+I70+J70</f>
        <v>-190562</v>
      </c>
    </row>
    <row r="71" s="43" customFormat="1" spans="1:11">
      <c r="A71" s="49" t="s">
        <v>1309</v>
      </c>
      <c r="B71" s="50">
        <v>1384235</v>
      </c>
      <c r="C71" s="50">
        <v>2609843</v>
      </c>
      <c r="D71" s="425" t="s">
        <v>1310</v>
      </c>
      <c r="E71" s="398" t="s">
        <v>595</v>
      </c>
      <c r="F71" s="49">
        <v>43400</v>
      </c>
      <c r="G71" s="49">
        <v>43402</v>
      </c>
      <c r="H71" s="16">
        <f t="shared" si="2"/>
        <v>2</v>
      </c>
      <c r="I71" s="23"/>
      <c r="J71" s="23">
        <f>-15000*2</f>
        <v>-30000</v>
      </c>
      <c r="K71" s="23">
        <f>+K70+I71+J71</f>
        <v>-220562</v>
      </c>
    </row>
    <row r="72" s="43" customFormat="1" spans="1:11">
      <c r="A72" s="49" t="s">
        <v>1309</v>
      </c>
      <c r="B72" s="50">
        <v>1384480</v>
      </c>
      <c r="C72" s="50">
        <v>2610600</v>
      </c>
      <c r="D72" s="398" t="s">
        <v>1311</v>
      </c>
      <c r="E72" s="398" t="s">
        <v>595</v>
      </c>
      <c r="F72" s="49">
        <v>43400</v>
      </c>
      <c r="G72" s="49">
        <v>43401</v>
      </c>
      <c r="H72" s="16">
        <f t="shared" si="2"/>
        <v>1</v>
      </c>
      <c r="I72" s="23"/>
      <c r="J72" s="23">
        <v>-15000</v>
      </c>
      <c r="K72" s="23">
        <f>+K71+I72+J72</f>
        <v>-235562</v>
      </c>
    </row>
    <row r="73" s="43" customFormat="1" spans="1:11">
      <c r="A73" s="49" t="s">
        <v>1312</v>
      </c>
      <c r="B73" s="50">
        <v>1384834</v>
      </c>
      <c r="C73" s="50">
        <v>2503350</v>
      </c>
      <c r="D73" s="398" t="s">
        <v>1313</v>
      </c>
      <c r="E73" s="398" t="s">
        <v>595</v>
      </c>
      <c r="F73" s="49">
        <v>43402</v>
      </c>
      <c r="G73" s="49">
        <v>43403</v>
      </c>
      <c r="H73" s="16">
        <f t="shared" si="2"/>
        <v>1</v>
      </c>
      <c r="I73" s="23"/>
      <c r="J73" s="23">
        <v>-15000</v>
      </c>
      <c r="K73" s="23">
        <f>+K72+I73+J73</f>
        <v>-250562</v>
      </c>
    </row>
    <row r="74" s="43" customFormat="1" spans="1:11">
      <c r="A74" s="49" t="s">
        <v>1314</v>
      </c>
      <c r="B74" s="50">
        <v>1385432</v>
      </c>
      <c r="C74" s="50">
        <v>2614343</v>
      </c>
      <c r="D74" s="407" t="s">
        <v>1315</v>
      </c>
      <c r="E74" s="398" t="s">
        <v>595</v>
      </c>
      <c r="F74" s="49">
        <v>43398</v>
      </c>
      <c r="G74" s="63">
        <v>43402</v>
      </c>
      <c r="H74" s="16">
        <f t="shared" si="2"/>
        <v>4</v>
      </c>
      <c r="I74" s="23"/>
      <c r="J74" s="23">
        <f>-15000*4</f>
        <v>-60000</v>
      </c>
      <c r="K74" s="23">
        <f>+K73+I74+J74</f>
        <v>-310562</v>
      </c>
    </row>
    <row r="75" s="43" customFormat="1" ht="38.25" spans="1:11">
      <c r="A75" s="49" t="s">
        <v>1314</v>
      </c>
      <c r="B75" s="50">
        <v>1385482</v>
      </c>
      <c r="C75" s="426" t="s">
        <v>1316</v>
      </c>
      <c r="D75" s="398" t="s">
        <v>1317</v>
      </c>
      <c r="E75" s="398" t="s">
        <v>595</v>
      </c>
      <c r="F75" s="49">
        <v>43398</v>
      </c>
      <c r="G75" s="63">
        <v>43400</v>
      </c>
      <c r="H75" s="16">
        <f>(G75-F75)*2</f>
        <v>4</v>
      </c>
      <c r="I75" s="23"/>
      <c r="J75" s="23">
        <f>-15000*2*2</f>
        <v>-60000</v>
      </c>
      <c r="K75" s="23">
        <f t="shared" ref="K72:K132" si="3">+K74+I75+J75</f>
        <v>-370562</v>
      </c>
    </row>
    <row r="76" s="43" customFormat="1" ht="51" spans="1:11">
      <c r="A76" s="49" t="s">
        <v>1314</v>
      </c>
      <c r="B76" s="50">
        <v>1385490</v>
      </c>
      <c r="C76" s="398" t="s">
        <v>1318</v>
      </c>
      <c r="D76" s="398" t="s">
        <v>1319</v>
      </c>
      <c r="E76" s="398" t="s">
        <v>595</v>
      </c>
      <c r="F76" s="49">
        <v>43398</v>
      </c>
      <c r="G76" s="63">
        <v>43400</v>
      </c>
      <c r="H76" s="16">
        <f>+(G76-F76)*3</f>
        <v>6</v>
      </c>
      <c r="I76" s="23"/>
      <c r="J76" s="23">
        <f>-15000*2*3</f>
        <v>-90000</v>
      </c>
      <c r="K76" s="23">
        <f t="shared" si="3"/>
        <v>-460562</v>
      </c>
    </row>
    <row r="77" s="43" customFormat="1" spans="1:11">
      <c r="A77" s="49" t="s">
        <v>1314</v>
      </c>
      <c r="B77" s="50">
        <v>1385376</v>
      </c>
      <c r="C77" s="50">
        <v>2614345</v>
      </c>
      <c r="D77" s="407" t="s">
        <v>1320</v>
      </c>
      <c r="E77" s="398" t="s">
        <v>595</v>
      </c>
      <c r="F77" s="49">
        <v>43398</v>
      </c>
      <c r="G77" s="63">
        <v>43399</v>
      </c>
      <c r="H77" s="16">
        <f t="shared" ref="H77:H140" si="4">+G77-F77</f>
        <v>1</v>
      </c>
      <c r="I77" s="23"/>
      <c r="J77" s="23">
        <v>-15000</v>
      </c>
      <c r="K77" s="23">
        <f t="shared" si="3"/>
        <v>-475562</v>
      </c>
    </row>
    <row r="78" s="43" customFormat="1" spans="1:11">
      <c r="A78" s="49" t="s">
        <v>1321</v>
      </c>
      <c r="B78" s="50">
        <v>1385726</v>
      </c>
      <c r="C78" s="50">
        <v>2607344</v>
      </c>
      <c r="D78" s="407" t="s">
        <v>1320</v>
      </c>
      <c r="E78" s="398" t="s">
        <v>595</v>
      </c>
      <c r="F78" s="49">
        <v>43400</v>
      </c>
      <c r="G78" s="63">
        <v>43401</v>
      </c>
      <c r="H78" s="16">
        <f t="shared" si="4"/>
        <v>1</v>
      </c>
      <c r="I78" s="23"/>
      <c r="J78" s="23">
        <v>-15000</v>
      </c>
      <c r="K78" s="23">
        <f t="shared" si="3"/>
        <v>-490562</v>
      </c>
    </row>
    <row r="79" s="43" customFormat="1" spans="1:11">
      <c r="A79" s="49" t="s">
        <v>1322</v>
      </c>
      <c r="B79" s="50">
        <v>1386210</v>
      </c>
      <c r="C79" s="50">
        <v>2503351</v>
      </c>
      <c r="D79" s="407" t="s">
        <v>1323</v>
      </c>
      <c r="E79" s="398" t="s">
        <v>595</v>
      </c>
      <c r="F79" s="49">
        <v>43400</v>
      </c>
      <c r="G79" s="63">
        <v>43401</v>
      </c>
      <c r="H79" s="16">
        <f t="shared" si="4"/>
        <v>1</v>
      </c>
      <c r="I79" s="23"/>
      <c r="J79" s="23">
        <v>-15000</v>
      </c>
      <c r="K79" s="23">
        <f t="shared" si="3"/>
        <v>-505562</v>
      </c>
    </row>
    <row r="80" s="43" customFormat="1" spans="1:11">
      <c r="A80" s="49" t="s">
        <v>1322</v>
      </c>
      <c r="B80" s="50">
        <v>1386210</v>
      </c>
      <c r="C80" s="50">
        <v>2599604</v>
      </c>
      <c r="D80" s="407" t="s">
        <v>1324</v>
      </c>
      <c r="E80" s="398" t="s">
        <v>595</v>
      </c>
      <c r="F80" s="49">
        <v>43400</v>
      </c>
      <c r="G80" s="63">
        <v>43401</v>
      </c>
      <c r="H80" s="16">
        <f t="shared" si="4"/>
        <v>1</v>
      </c>
      <c r="I80" s="23"/>
      <c r="J80" s="23">
        <v>-15000</v>
      </c>
      <c r="K80" s="23">
        <f t="shared" si="3"/>
        <v>-520562</v>
      </c>
    </row>
    <row r="81" s="43" customFormat="1" spans="1:11">
      <c r="A81" s="49" t="s">
        <v>1322</v>
      </c>
      <c r="B81" s="50">
        <v>1386282</v>
      </c>
      <c r="C81" s="50">
        <v>2619594</v>
      </c>
      <c r="D81" s="398" t="s">
        <v>1325</v>
      </c>
      <c r="E81" s="398" t="s">
        <v>595</v>
      </c>
      <c r="F81" s="49">
        <v>43400</v>
      </c>
      <c r="G81" s="49">
        <v>43402</v>
      </c>
      <c r="H81" s="16">
        <f t="shared" si="4"/>
        <v>2</v>
      </c>
      <c r="I81" s="23"/>
      <c r="J81" s="23">
        <f>-15000*2</f>
        <v>-30000</v>
      </c>
      <c r="K81" s="23">
        <f t="shared" si="3"/>
        <v>-550562</v>
      </c>
    </row>
    <row r="82" s="43" customFormat="1" spans="1:11">
      <c r="A82" s="49" t="s">
        <v>1322</v>
      </c>
      <c r="B82" s="50">
        <v>1386298</v>
      </c>
      <c r="C82" s="50">
        <v>2619601</v>
      </c>
      <c r="D82" s="398" t="s">
        <v>1326</v>
      </c>
      <c r="E82" s="407" t="s">
        <v>595</v>
      </c>
      <c r="F82" s="49">
        <v>43401</v>
      </c>
      <c r="G82" s="49">
        <v>43402</v>
      </c>
      <c r="H82" s="16">
        <f t="shared" si="4"/>
        <v>1</v>
      </c>
      <c r="I82" s="23"/>
      <c r="J82" s="23">
        <v>-15000</v>
      </c>
      <c r="K82" s="23">
        <f t="shared" si="3"/>
        <v>-565562</v>
      </c>
    </row>
    <row r="83" s="43" customFormat="1" spans="1:11">
      <c r="A83" s="49" t="s">
        <v>1322</v>
      </c>
      <c r="B83" s="50">
        <v>1386297</v>
      </c>
      <c r="C83" s="50">
        <v>2618598</v>
      </c>
      <c r="D83" s="398" t="s">
        <v>1327</v>
      </c>
      <c r="E83" s="407" t="s">
        <v>595</v>
      </c>
      <c r="F83" s="49">
        <v>43401</v>
      </c>
      <c r="G83" s="49">
        <v>43402</v>
      </c>
      <c r="H83" s="16">
        <f t="shared" si="4"/>
        <v>1</v>
      </c>
      <c r="I83" s="23"/>
      <c r="J83" s="23">
        <v>-15000</v>
      </c>
      <c r="K83" s="23">
        <f t="shared" si="3"/>
        <v>-580562</v>
      </c>
    </row>
    <row r="84" s="43" customFormat="1" spans="1:17">
      <c r="A84" s="49" t="s">
        <v>1322</v>
      </c>
      <c r="B84" s="50">
        <v>1385723</v>
      </c>
      <c r="C84" s="50">
        <v>2615843</v>
      </c>
      <c r="D84" s="407" t="s">
        <v>1328</v>
      </c>
      <c r="E84" s="398" t="s">
        <v>595</v>
      </c>
      <c r="F84" s="49">
        <v>43399</v>
      </c>
      <c r="G84" s="63">
        <v>43400</v>
      </c>
      <c r="H84" s="16">
        <f t="shared" si="4"/>
        <v>1</v>
      </c>
      <c r="I84" s="23"/>
      <c r="J84" s="23">
        <v>-15000</v>
      </c>
      <c r="K84" s="23">
        <f t="shared" si="3"/>
        <v>-595562</v>
      </c>
      <c r="L84" s="66"/>
      <c r="M84" s="66"/>
      <c r="N84" s="67"/>
      <c r="O84" s="67"/>
      <c r="Q84" s="67" t="e">
        <f>#REF!*H84</f>
        <v>#REF!</v>
      </c>
    </row>
    <row r="85" s="43" customFormat="1" hidden="1" spans="1:11">
      <c r="A85" s="49"/>
      <c r="B85" s="50"/>
      <c r="C85" s="50"/>
      <c r="D85" s="62"/>
      <c r="E85" s="50"/>
      <c r="F85" s="49"/>
      <c r="G85" s="63"/>
      <c r="H85" s="16">
        <f t="shared" si="4"/>
        <v>0</v>
      </c>
      <c r="I85" s="23"/>
      <c r="J85" s="23"/>
      <c r="K85" s="23">
        <f t="shared" si="3"/>
        <v>-595562</v>
      </c>
    </row>
    <row r="86" s="43" customFormat="1" hidden="1" spans="1:11">
      <c r="A86" s="49"/>
      <c r="B86" s="50"/>
      <c r="C86" s="50"/>
      <c r="D86" s="62"/>
      <c r="E86" s="50"/>
      <c r="F86" s="49"/>
      <c r="G86" s="63"/>
      <c r="H86" s="16">
        <f t="shared" si="4"/>
        <v>0</v>
      </c>
      <c r="I86" s="23"/>
      <c r="J86" s="23"/>
      <c r="K86" s="23">
        <f t="shared" si="3"/>
        <v>-595562</v>
      </c>
    </row>
    <row r="87" s="43" customFormat="1" hidden="1" spans="1:11">
      <c r="A87" s="49"/>
      <c r="B87" s="50"/>
      <c r="C87" s="50"/>
      <c r="D87" s="62"/>
      <c r="E87" s="50"/>
      <c r="F87" s="49"/>
      <c r="G87" s="63"/>
      <c r="H87" s="16">
        <f t="shared" si="4"/>
        <v>0</v>
      </c>
      <c r="I87" s="23"/>
      <c r="J87" s="23"/>
      <c r="K87" s="23">
        <f t="shared" si="3"/>
        <v>-595562</v>
      </c>
    </row>
    <row r="88" s="43" customFormat="1" hidden="1" spans="1:11">
      <c r="A88" s="49"/>
      <c r="B88" s="50"/>
      <c r="C88" s="50"/>
      <c r="D88" s="62"/>
      <c r="E88" s="50"/>
      <c r="F88" s="49"/>
      <c r="G88" s="63"/>
      <c r="H88" s="16">
        <f t="shared" si="4"/>
        <v>0</v>
      </c>
      <c r="I88" s="23"/>
      <c r="J88" s="23"/>
      <c r="K88" s="23">
        <f t="shared" si="3"/>
        <v>-595562</v>
      </c>
    </row>
    <row r="89" s="43" customFormat="1" hidden="1" spans="1:11">
      <c r="A89" s="49"/>
      <c r="B89" s="50"/>
      <c r="C89" s="50"/>
      <c r="D89" s="62"/>
      <c r="E89" s="50"/>
      <c r="F89" s="49"/>
      <c r="G89" s="63"/>
      <c r="H89" s="16">
        <f t="shared" si="4"/>
        <v>0</v>
      </c>
      <c r="I89" s="23"/>
      <c r="J89" s="23"/>
      <c r="K89" s="23">
        <f t="shared" si="3"/>
        <v>-595562</v>
      </c>
    </row>
    <row r="90" s="43" customFormat="1" hidden="1" spans="1:11">
      <c r="A90" s="49"/>
      <c r="B90" s="50"/>
      <c r="C90" s="50"/>
      <c r="D90" s="50"/>
      <c r="E90" s="50"/>
      <c r="F90" s="49"/>
      <c r="G90" s="63"/>
      <c r="H90" s="16">
        <f t="shared" si="4"/>
        <v>0</v>
      </c>
      <c r="I90" s="23"/>
      <c r="J90" s="23"/>
      <c r="K90" s="23">
        <f t="shared" si="3"/>
        <v>-595562</v>
      </c>
    </row>
    <row r="91" s="43" customFormat="1" hidden="1" spans="1:11">
      <c r="A91" s="49"/>
      <c r="B91" s="50"/>
      <c r="C91" s="50"/>
      <c r="D91" s="50"/>
      <c r="E91" s="50"/>
      <c r="F91" s="49"/>
      <c r="G91" s="63"/>
      <c r="H91" s="16">
        <f t="shared" si="4"/>
        <v>0</v>
      </c>
      <c r="I91" s="23"/>
      <c r="J91" s="23"/>
      <c r="K91" s="23">
        <f t="shared" si="3"/>
        <v>-595562</v>
      </c>
    </row>
    <row r="92" s="43" customFormat="1" hidden="1" spans="1:11">
      <c r="A92" s="49"/>
      <c r="B92" s="50"/>
      <c r="C92" s="50"/>
      <c r="D92" s="50"/>
      <c r="E92" s="50"/>
      <c r="F92" s="49"/>
      <c r="G92" s="63"/>
      <c r="H92" s="16">
        <f t="shared" si="4"/>
        <v>0</v>
      </c>
      <c r="I92" s="23"/>
      <c r="J92" s="23"/>
      <c r="K92" s="23">
        <f t="shared" si="3"/>
        <v>-595562</v>
      </c>
    </row>
    <row r="93" s="43" customFormat="1" hidden="1" spans="1:11">
      <c r="A93" s="49"/>
      <c r="B93" s="50"/>
      <c r="C93" s="50"/>
      <c r="D93" s="50"/>
      <c r="E93" s="50"/>
      <c r="F93" s="49"/>
      <c r="G93" s="63"/>
      <c r="H93" s="16">
        <f t="shared" si="4"/>
        <v>0</v>
      </c>
      <c r="I93" s="23"/>
      <c r="J93" s="23"/>
      <c r="K93" s="23">
        <f t="shared" si="3"/>
        <v>-595562</v>
      </c>
    </row>
    <row r="94" s="43" customFormat="1" hidden="1" spans="1:11">
      <c r="A94" s="49"/>
      <c r="B94" s="50"/>
      <c r="C94" s="50"/>
      <c r="D94" s="50"/>
      <c r="E94" s="50"/>
      <c r="F94" s="49"/>
      <c r="G94" s="63"/>
      <c r="H94" s="16">
        <f t="shared" si="4"/>
        <v>0</v>
      </c>
      <c r="I94" s="23"/>
      <c r="J94" s="23"/>
      <c r="K94" s="23">
        <f t="shared" si="3"/>
        <v>-595562</v>
      </c>
    </row>
    <row r="95" s="43" customFormat="1" hidden="1" spans="1:11">
      <c r="A95" s="49"/>
      <c r="B95" s="50"/>
      <c r="C95" s="50"/>
      <c r="D95" s="50"/>
      <c r="E95" s="50"/>
      <c r="F95" s="49"/>
      <c r="G95" s="63"/>
      <c r="H95" s="16">
        <f t="shared" si="4"/>
        <v>0</v>
      </c>
      <c r="I95" s="23"/>
      <c r="J95" s="23"/>
      <c r="K95" s="23">
        <f t="shared" si="3"/>
        <v>-595562</v>
      </c>
    </row>
    <row r="96" s="43" customFormat="1" hidden="1" spans="1:11">
      <c r="A96" s="49"/>
      <c r="B96" s="50"/>
      <c r="C96" s="50"/>
      <c r="D96" s="50"/>
      <c r="E96" s="50"/>
      <c r="F96" s="49"/>
      <c r="G96" s="63"/>
      <c r="H96" s="16">
        <f t="shared" si="4"/>
        <v>0</v>
      </c>
      <c r="I96" s="23"/>
      <c r="J96" s="23"/>
      <c r="K96" s="23">
        <f t="shared" si="3"/>
        <v>-595562</v>
      </c>
    </row>
    <row r="97" s="43" customFormat="1" hidden="1" spans="1:11">
      <c r="A97" s="49"/>
      <c r="B97" s="50"/>
      <c r="C97" s="50"/>
      <c r="D97" s="50"/>
      <c r="E97" s="50"/>
      <c r="F97" s="49"/>
      <c r="G97" s="63"/>
      <c r="H97" s="16">
        <f t="shared" si="4"/>
        <v>0</v>
      </c>
      <c r="I97" s="23"/>
      <c r="J97" s="23"/>
      <c r="K97" s="23">
        <f t="shared" si="3"/>
        <v>-595562</v>
      </c>
    </row>
    <row r="98" s="43" customFormat="1" hidden="1" spans="1:11">
      <c r="A98" s="49"/>
      <c r="B98" s="50"/>
      <c r="C98" s="50"/>
      <c r="D98" s="50"/>
      <c r="E98" s="50"/>
      <c r="F98" s="49"/>
      <c r="G98" s="63"/>
      <c r="H98" s="16">
        <f t="shared" si="4"/>
        <v>0</v>
      </c>
      <c r="I98" s="23"/>
      <c r="J98" s="23"/>
      <c r="K98" s="23">
        <f t="shared" si="3"/>
        <v>-595562</v>
      </c>
    </row>
    <row r="99" s="43" customFormat="1" hidden="1" spans="1:11">
      <c r="A99" s="49"/>
      <c r="B99" s="50"/>
      <c r="C99" s="50"/>
      <c r="D99" s="50"/>
      <c r="E99" s="50"/>
      <c r="F99" s="49"/>
      <c r="G99" s="63"/>
      <c r="H99" s="16">
        <f t="shared" si="4"/>
        <v>0</v>
      </c>
      <c r="I99" s="23"/>
      <c r="J99" s="23"/>
      <c r="K99" s="23">
        <f t="shared" si="3"/>
        <v>-595562</v>
      </c>
    </row>
    <row r="100" s="43" customFormat="1" hidden="1" spans="1:11">
      <c r="A100" s="49"/>
      <c r="B100" s="50"/>
      <c r="C100" s="50"/>
      <c r="D100" s="50"/>
      <c r="E100" s="50"/>
      <c r="F100" s="49"/>
      <c r="G100" s="63"/>
      <c r="H100" s="16">
        <f t="shared" si="4"/>
        <v>0</v>
      </c>
      <c r="I100" s="23"/>
      <c r="J100" s="23"/>
      <c r="K100" s="23">
        <f t="shared" si="3"/>
        <v>-595562</v>
      </c>
    </row>
    <row r="101" s="43" customFormat="1" hidden="1" spans="1:11">
      <c r="A101" s="49"/>
      <c r="B101" s="50"/>
      <c r="C101" s="50"/>
      <c r="D101" s="50"/>
      <c r="E101" s="50"/>
      <c r="F101" s="49"/>
      <c r="G101" s="63"/>
      <c r="H101" s="16">
        <f t="shared" si="4"/>
        <v>0</v>
      </c>
      <c r="I101" s="23"/>
      <c r="J101" s="23"/>
      <c r="K101" s="23">
        <f t="shared" si="3"/>
        <v>-595562</v>
      </c>
    </row>
    <row r="102" s="43" customFormat="1" hidden="1" spans="1:11">
      <c r="A102" s="49"/>
      <c r="B102" s="50"/>
      <c r="C102" s="50"/>
      <c r="D102" s="50"/>
      <c r="E102" s="50"/>
      <c r="F102" s="49"/>
      <c r="G102" s="63"/>
      <c r="H102" s="16">
        <f t="shared" si="4"/>
        <v>0</v>
      </c>
      <c r="I102" s="23"/>
      <c r="J102" s="23"/>
      <c r="K102" s="23">
        <f t="shared" si="3"/>
        <v>-595562</v>
      </c>
    </row>
    <row r="103" s="43" customFormat="1" hidden="1" spans="1:11">
      <c r="A103" s="49"/>
      <c r="B103" s="50"/>
      <c r="C103" s="50"/>
      <c r="D103" s="50"/>
      <c r="E103" s="50"/>
      <c r="F103" s="49"/>
      <c r="G103" s="49"/>
      <c r="H103" s="16">
        <f t="shared" si="4"/>
        <v>0</v>
      </c>
      <c r="I103" s="23"/>
      <c r="J103" s="23"/>
      <c r="K103" s="23">
        <f t="shared" si="3"/>
        <v>-595562</v>
      </c>
    </row>
    <row r="104" s="43" customFormat="1" hidden="1" spans="1:11">
      <c r="A104" s="49"/>
      <c r="B104" s="50"/>
      <c r="C104" s="50"/>
      <c r="D104" s="50"/>
      <c r="E104" s="50"/>
      <c r="F104" s="49"/>
      <c r="G104" s="49"/>
      <c r="H104" s="16">
        <f t="shared" si="4"/>
        <v>0</v>
      </c>
      <c r="I104" s="23"/>
      <c r="J104" s="23"/>
      <c r="K104" s="23">
        <f t="shared" si="3"/>
        <v>-595562</v>
      </c>
    </row>
    <row r="105" s="44" customFormat="1" hidden="1" spans="1:11">
      <c r="A105" s="49"/>
      <c r="B105" s="50"/>
      <c r="C105" s="50"/>
      <c r="D105" s="50"/>
      <c r="E105" s="50"/>
      <c r="F105" s="49"/>
      <c r="G105" s="49"/>
      <c r="H105" s="16">
        <f t="shared" si="4"/>
        <v>0</v>
      </c>
      <c r="I105" s="23"/>
      <c r="J105" s="23"/>
      <c r="K105" s="23">
        <f t="shared" si="3"/>
        <v>-595562</v>
      </c>
    </row>
    <row r="106" s="44" customFormat="1" hidden="1" spans="1:11">
      <c r="A106" s="49"/>
      <c r="B106" s="50"/>
      <c r="C106" s="50"/>
      <c r="D106" s="50"/>
      <c r="E106" s="50"/>
      <c r="F106" s="49"/>
      <c r="G106" s="49"/>
      <c r="H106" s="16">
        <f t="shared" si="4"/>
        <v>0</v>
      </c>
      <c r="I106" s="23"/>
      <c r="J106" s="23"/>
      <c r="K106" s="23">
        <f t="shared" si="3"/>
        <v>-595562</v>
      </c>
    </row>
    <row r="107" s="43" customFormat="1" hidden="1" spans="1:11">
      <c r="A107" s="49"/>
      <c r="B107" s="50"/>
      <c r="C107" s="50"/>
      <c r="D107" s="50"/>
      <c r="E107" s="50"/>
      <c r="F107" s="49"/>
      <c r="G107" s="49"/>
      <c r="H107" s="16">
        <f t="shared" si="4"/>
        <v>0</v>
      </c>
      <c r="I107" s="23"/>
      <c r="J107" s="23"/>
      <c r="K107" s="23">
        <f t="shared" si="3"/>
        <v>-595562</v>
      </c>
    </row>
    <row r="108" s="43" customFormat="1" hidden="1" spans="1:11">
      <c r="A108" s="49"/>
      <c r="B108" s="50"/>
      <c r="C108" s="50"/>
      <c r="D108" s="50"/>
      <c r="E108" s="50"/>
      <c r="F108" s="49"/>
      <c r="G108" s="49"/>
      <c r="H108" s="16">
        <f t="shared" si="4"/>
        <v>0</v>
      </c>
      <c r="I108" s="23"/>
      <c r="J108" s="23"/>
      <c r="K108" s="23">
        <f t="shared" si="3"/>
        <v>-595562</v>
      </c>
    </row>
    <row r="109" s="43" customFormat="1" hidden="1" spans="1:11">
      <c r="A109" s="65"/>
      <c r="B109" s="50"/>
      <c r="C109" s="50"/>
      <c r="D109" s="50"/>
      <c r="E109" s="50"/>
      <c r="F109" s="49"/>
      <c r="G109" s="49"/>
      <c r="H109" s="16">
        <f t="shared" si="4"/>
        <v>0</v>
      </c>
      <c r="I109" s="23"/>
      <c r="J109" s="23"/>
      <c r="K109" s="23">
        <f t="shared" si="3"/>
        <v>-595562</v>
      </c>
    </row>
    <row r="110" s="43" customFormat="1" hidden="1" spans="1:11">
      <c r="A110" s="49"/>
      <c r="B110" s="50"/>
      <c r="C110" s="50"/>
      <c r="D110" s="50"/>
      <c r="E110" s="50"/>
      <c r="F110" s="49"/>
      <c r="G110" s="49"/>
      <c r="H110" s="16">
        <f t="shared" si="4"/>
        <v>0</v>
      </c>
      <c r="I110" s="23"/>
      <c r="J110" s="23"/>
      <c r="K110" s="23">
        <f t="shared" si="3"/>
        <v>-595562</v>
      </c>
    </row>
    <row r="111" s="43" customFormat="1" hidden="1" spans="1:11">
      <c r="A111" s="49"/>
      <c r="B111" s="50"/>
      <c r="C111" s="50"/>
      <c r="D111" s="58"/>
      <c r="E111" s="50"/>
      <c r="F111" s="49"/>
      <c r="G111" s="49"/>
      <c r="H111" s="16">
        <f t="shared" si="4"/>
        <v>0</v>
      </c>
      <c r="I111" s="23"/>
      <c r="J111" s="23"/>
      <c r="K111" s="23">
        <f t="shared" si="3"/>
        <v>-595562</v>
      </c>
    </row>
    <row r="112" s="43" customFormat="1" hidden="1" spans="1:11">
      <c r="A112" s="49"/>
      <c r="B112" s="50"/>
      <c r="C112" s="50"/>
      <c r="D112" s="50"/>
      <c r="E112" s="50"/>
      <c r="F112" s="49"/>
      <c r="G112" s="49"/>
      <c r="H112" s="16">
        <f t="shared" si="4"/>
        <v>0</v>
      </c>
      <c r="I112" s="23"/>
      <c r="J112" s="23"/>
      <c r="K112" s="23">
        <f t="shared" si="3"/>
        <v>-595562</v>
      </c>
    </row>
    <row r="113" s="43" customFormat="1" hidden="1" spans="1:11">
      <c r="A113" s="49"/>
      <c r="B113" s="50"/>
      <c r="C113" s="50"/>
      <c r="D113" s="50"/>
      <c r="E113" s="50"/>
      <c r="F113" s="49"/>
      <c r="G113" s="49"/>
      <c r="H113" s="16">
        <f t="shared" si="4"/>
        <v>0</v>
      </c>
      <c r="I113" s="23"/>
      <c r="J113" s="23"/>
      <c r="K113" s="23">
        <f t="shared" si="3"/>
        <v>-595562</v>
      </c>
    </row>
    <row r="114" s="43" customFormat="1" hidden="1" spans="1:11">
      <c r="A114" s="49"/>
      <c r="B114" s="50"/>
      <c r="C114" s="50"/>
      <c r="D114" s="50"/>
      <c r="E114" s="50"/>
      <c r="F114" s="49"/>
      <c r="G114" s="49"/>
      <c r="H114" s="16">
        <f t="shared" si="4"/>
        <v>0</v>
      </c>
      <c r="I114" s="23"/>
      <c r="J114" s="23"/>
      <c r="K114" s="23">
        <f t="shared" si="3"/>
        <v>-595562</v>
      </c>
    </row>
    <row r="115" s="43" customFormat="1" hidden="1" spans="1:11">
      <c r="A115" s="49"/>
      <c r="B115" s="50"/>
      <c r="C115" s="50"/>
      <c r="D115" s="50"/>
      <c r="E115" s="50"/>
      <c r="F115" s="49"/>
      <c r="G115" s="49"/>
      <c r="H115" s="16">
        <f t="shared" si="4"/>
        <v>0</v>
      </c>
      <c r="I115" s="23"/>
      <c r="J115" s="23"/>
      <c r="K115" s="23">
        <f t="shared" si="3"/>
        <v>-595562</v>
      </c>
    </row>
    <row r="116" s="43" customFormat="1" hidden="1" spans="1:11">
      <c r="A116" s="65"/>
      <c r="B116" s="50"/>
      <c r="C116" s="50"/>
      <c r="D116" s="50"/>
      <c r="E116" s="50"/>
      <c r="F116" s="49"/>
      <c r="G116" s="49"/>
      <c r="H116" s="16">
        <f t="shared" si="4"/>
        <v>0</v>
      </c>
      <c r="I116" s="23"/>
      <c r="J116" s="23"/>
      <c r="K116" s="23">
        <f t="shared" si="3"/>
        <v>-595562</v>
      </c>
    </row>
    <row r="117" s="43" customFormat="1" hidden="1" spans="1:11">
      <c r="A117" s="49"/>
      <c r="B117" s="50"/>
      <c r="C117" s="50"/>
      <c r="D117" s="50"/>
      <c r="E117" s="50"/>
      <c r="F117" s="49"/>
      <c r="G117" s="49"/>
      <c r="H117" s="16">
        <f t="shared" si="4"/>
        <v>0</v>
      </c>
      <c r="I117" s="23"/>
      <c r="J117" s="23"/>
      <c r="K117" s="23">
        <f t="shared" si="3"/>
        <v>-595562</v>
      </c>
    </row>
    <row r="118" s="43" customFormat="1" hidden="1" spans="1:11">
      <c r="A118" s="49"/>
      <c r="B118" s="50"/>
      <c r="C118" s="50"/>
      <c r="D118" s="58"/>
      <c r="E118" s="50"/>
      <c r="F118" s="49"/>
      <c r="G118" s="49"/>
      <c r="H118" s="16">
        <f t="shared" si="4"/>
        <v>0</v>
      </c>
      <c r="I118" s="23"/>
      <c r="J118" s="23"/>
      <c r="K118" s="23">
        <f t="shared" si="3"/>
        <v>-595562</v>
      </c>
    </row>
    <row r="119" s="43" customFormat="1" hidden="1" spans="1:11">
      <c r="A119" s="49"/>
      <c r="B119" s="50"/>
      <c r="C119" s="50"/>
      <c r="D119" s="50"/>
      <c r="E119" s="50"/>
      <c r="F119" s="49"/>
      <c r="G119" s="49"/>
      <c r="H119" s="16">
        <f t="shared" si="4"/>
        <v>0</v>
      </c>
      <c r="I119" s="23"/>
      <c r="J119" s="23"/>
      <c r="K119" s="23">
        <f t="shared" si="3"/>
        <v>-595562</v>
      </c>
    </row>
    <row r="120" s="43" customFormat="1" hidden="1" spans="1:11">
      <c r="A120" s="49"/>
      <c r="B120" s="50"/>
      <c r="C120" s="50"/>
      <c r="D120" s="50"/>
      <c r="E120" s="50"/>
      <c r="F120" s="49"/>
      <c r="G120" s="49"/>
      <c r="H120" s="16">
        <f t="shared" si="4"/>
        <v>0</v>
      </c>
      <c r="I120" s="23"/>
      <c r="J120" s="23"/>
      <c r="K120" s="23">
        <f t="shared" si="3"/>
        <v>-595562</v>
      </c>
    </row>
    <row r="121" s="43" customFormat="1" hidden="1" spans="1:11">
      <c r="A121" s="49"/>
      <c r="B121" s="50"/>
      <c r="C121" s="50"/>
      <c r="D121" s="50"/>
      <c r="E121" s="50"/>
      <c r="F121" s="49"/>
      <c r="G121" s="49"/>
      <c r="H121" s="16">
        <f t="shared" si="4"/>
        <v>0</v>
      </c>
      <c r="I121" s="23"/>
      <c r="J121" s="23"/>
      <c r="K121" s="23">
        <f t="shared" si="3"/>
        <v>-595562</v>
      </c>
    </row>
    <row r="122" s="43" customFormat="1" hidden="1" spans="1:11">
      <c r="A122" s="65"/>
      <c r="B122" s="50"/>
      <c r="C122" s="50"/>
      <c r="D122" s="50"/>
      <c r="E122" s="50"/>
      <c r="F122" s="49"/>
      <c r="G122" s="49"/>
      <c r="H122" s="16">
        <f t="shared" si="4"/>
        <v>0</v>
      </c>
      <c r="I122" s="23"/>
      <c r="J122" s="23"/>
      <c r="K122" s="23">
        <f t="shared" si="3"/>
        <v>-595562</v>
      </c>
    </row>
    <row r="123" s="43" customFormat="1" hidden="1" spans="1:11">
      <c r="A123" s="49"/>
      <c r="B123" s="50"/>
      <c r="C123" s="50"/>
      <c r="D123" s="50"/>
      <c r="E123" s="50"/>
      <c r="F123" s="49"/>
      <c r="G123" s="49"/>
      <c r="H123" s="16">
        <f t="shared" si="4"/>
        <v>0</v>
      </c>
      <c r="I123" s="23"/>
      <c r="J123" s="23"/>
      <c r="K123" s="23">
        <f t="shared" si="3"/>
        <v>-595562</v>
      </c>
    </row>
    <row r="124" s="43" customFormat="1" hidden="1" spans="1:11">
      <c r="A124" s="49"/>
      <c r="B124" s="50"/>
      <c r="C124" s="50"/>
      <c r="D124" s="50"/>
      <c r="E124" s="50"/>
      <c r="F124" s="49"/>
      <c r="G124" s="49"/>
      <c r="H124" s="16">
        <f t="shared" si="4"/>
        <v>0</v>
      </c>
      <c r="I124" s="23"/>
      <c r="J124" s="23"/>
      <c r="K124" s="23">
        <f t="shared" si="3"/>
        <v>-595562</v>
      </c>
    </row>
    <row r="125" s="43" customFormat="1" hidden="1" spans="1:11">
      <c r="A125" s="49"/>
      <c r="B125" s="50"/>
      <c r="C125" s="50"/>
      <c r="D125" s="50"/>
      <c r="E125" s="50"/>
      <c r="F125" s="49"/>
      <c r="G125" s="49"/>
      <c r="H125" s="16">
        <f t="shared" si="4"/>
        <v>0</v>
      </c>
      <c r="I125" s="23"/>
      <c r="J125" s="23"/>
      <c r="K125" s="23">
        <f t="shared" si="3"/>
        <v>-595562</v>
      </c>
    </row>
    <row r="126" s="43" customFormat="1" hidden="1" spans="1:11">
      <c r="A126" s="49"/>
      <c r="B126" s="50"/>
      <c r="C126" s="50"/>
      <c r="D126" s="50"/>
      <c r="E126" s="50"/>
      <c r="F126" s="49"/>
      <c r="G126" s="49"/>
      <c r="H126" s="16">
        <f t="shared" si="4"/>
        <v>0</v>
      </c>
      <c r="I126" s="23"/>
      <c r="J126" s="23"/>
      <c r="K126" s="23">
        <f t="shared" si="3"/>
        <v>-595562</v>
      </c>
    </row>
    <row r="127" s="43" customFormat="1" hidden="1" spans="1:11">
      <c r="A127" s="49"/>
      <c r="B127" s="50"/>
      <c r="C127" s="50"/>
      <c r="D127" s="50"/>
      <c r="E127" s="50"/>
      <c r="F127" s="49"/>
      <c r="G127" s="49"/>
      <c r="H127" s="16">
        <f t="shared" si="4"/>
        <v>0</v>
      </c>
      <c r="I127" s="23"/>
      <c r="J127" s="23"/>
      <c r="K127" s="23">
        <f t="shared" si="3"/>
        <v>-595562</v>
      </c>
    </row>
    <row r="128" s="43" customFormat="1" hidden="1" spans="1:11">
      <c r="A128" s="49"/>
      <c r="B128" s="50"/>
      <c r="C128" s="50"/>
      <c r="D128" s="50"/>
      <c r="E128" s="50"/>
      <c r="F128" s="49"/>
      <c r="G128" s="49"/>
      <c r="H128" s="16">
        <f t="shared" si="4"/>
        <v>0</v>
      </c>
      <c r="I128" s="23"/>
      <c r="J128" s="23"/>
      <c r="K128" s="23">
        <f t="shared" si="3"/>
        <v>-595562</v>
      </c>
    </row>
    <row r="129" s="43" customFormat="1" hidden="1" spans="1:11">
      <c r="A129" s="49"/>
      <c r="B129" s="50"/>
      <c r="C129" s="50"/>
      <c r="D129" s="50"/>
      <c r="E129" s="50"/>
      <c r="F129" s="49"/>
      <c r="G129" s="49"/>
      <c r="H129" s="16">
        <f t="shared" si="4"/>
        <v>0</v>
      </c>
      <c r="I129" s="23"/>
      <c r="J129" s="23"/>
      <c r="K129" s="23">
        <f t="shared" si="3"/>
        <v>-595562</v>
      </c>
    </row>
    <row r="130" s="43" customFormat="1" hidden="1" spans="1:11">
      <c r="A130" s="49"/>
      <c r="B130" s="50"/>
      <c r="C130" s="50"/>
      <c r="D130" s="50"/>
      <c r="E130" s="50"/>
      <c r="F130" s="49"/>
      <c r="G130" s="49"/>
      <c r="H130" s="16">
        <f t="shared" si="4"/>
        <v>0</v>
      </c>
      <c r="I130" s="23"/>
      <c r="J130" s="23"/>
      <c r="K130" s="23">
        <f t="shared" si="3"/>
        <v>-595562</v>
      </c>
    </row>
    <row r="131" s="43" customFormat="1" hidden="1" spans="1:11">
      <c r="A131" s="49"/>
      <c r="B131" s="50"/>
      <c r="C131" s="50"/>
      <c r="D131" s="50"/>
      <c r="E131" s="50"/>
      <c r="F131" s="49"/>
      <c r="G131" s="49"/>
      <c r="H131" s="16">
        <f t="shared" si="4"/>
        <v>0</v>
      </c>
      <c r="I131" s="23"/>
      <c r="J131" s="23"/>
      <c r="K131" s="23">
        <f t="shared" si="3"/>
        <v>-595562</v>
      </c>
    </row>
    <row r="132" s="43" customFormat="1" hidden="1" spans="1:11">
      <c r="A132" s="49"/>
      <c r="B132" s="50"/>
      <c r="C132" s="50"/>
      <c r="D132" s="50"/>
      <c r="E132" s="50"/>
      <c r="F132" s="49"/>
      <c r="G132" s="49"/>
      <c r="H132" s="16">
        <f t="shared" si="4"/>
        <v>0</v>
      </c>
      <c r="I132" s="23"/>
      <c r="J132" s="23"/>
      <c r="K132" s="23">
        <f t="shared" si="3"/>
        <v>-595562</v>
      </c>
    </row>
    <row r="133" s="43" customFormat="1" hidden="1" spans="1:11">
      <c r="A133" s="49"/>
      <c r="B133" s="50"/>
      <c r="C133" s="50"/>
      <c r="D133" s="50"/>
      <c r="E133" s="50"/>
      <c r="F133" s="49"/>
      <c r="G133" s="49"/>
      <c r="H133" s="16">
        <f t="shared" si="4"/>
        <v>0</v>
      </c>
      <c r="I133" s="23"/>
      <c r="J133" s="23"/>
      <c r="K133" s="23">
        <f t="shared" ref="K133:K196" si="5">+K132+I133+J133</f>
        <v>-595562</v>
      </c>
    </row>
    <row r="134" s="43" customFormat="1" hidden="1" spans="1:11">
      <c r="A134" s="49"/>
      <c r="B134" s="50"/>
      <c r="C134" s="50"/>
      <c r="D134" s="50"/>
      <c r="E134" s="50"/>
      <c r="F134" s="49"/>
      <c r="G134" s="49"/>
      <c r="H134" s="16">
        <f t="shared" si="4"/>
        <v>0</v>
      </c>
      <c r="I134" s="23"/>
      <c r="J134" s="23"/>
      <c r="K134" s="23">
        <f t="shared" si="5"/>
        <v>-595562</v>
      </c>
    </row>
    <row r="135" s="43" customFormat="1" hidden="1" spans="1:11">
      <c r="A135" s="49"/>
      <c r="B135" s="50"/>
      <c r="C135" s="50"/>
      <c r="D135" s="50"/>
      <c r="E135" s="50"/>
      <c r="F135" s="49"/>
      <c r="G135" s="49"/>
      <c r="H135" s="16">
        <f t="shared" si="4"/>
        <v>0</v>
      </c>
      <c r="I135" s="23"/>
      <c r="J135" s="23"/>
      <c r="K135" s="23">
        <f t="shared" si="5"/>
        <v>-595562</v>
      </c>
    </row>
    <row r="136" s="43" customFormat="1" hidden="1" spans="1:11">
      <c r="A136" s="49"/>
      <c r="B136" s="50"/>
      <c r="C136" s="50"/>
      <c r="D136" s="50"/>
      <c r="E136" s="50"/>
      <c r="F136" s="49"/>
      <c r="G136" s="49"/>
      <c r="H136" s="16">
        <f t="shared" si="4"/>
        <v>0</v>
      </c>
      <c r="I136" s="23"/>
      <c r="J136" s="23"/>
      <c r="K136" s="23">
        <f t="shared" si="5"/>
        <v>-595562</v>
      </c>
    </row>
    <row r="137" s="43" customFormat="1" hidden="1" spans="1:11">
      <c r="A137" s="49"/>
      <c r="B137" s="50"/>
      <c r="C137" s="50"/>
      <c r="D137" s="50"/>
      <c r="E137" s="50"/>
      <c r="F137" s="49"/>
      <c r="G137" s="49"/>
      <c r="H137" s="16">
        <f t="shared" si="4"/>
        <v>0</v>
      </c>
      <c r="I137" s="23"/>
      <c r="J137" s="23"/>
      <c r="K137" s="23">
        <f t="shared" si="5"/>
        <v>-595562</v>
      </c>
    </row>
    <row r="138" s="43" customFormat="1" hidden="1" spans="1:11">
      <c r="A138" s="49"/>
      <c r="B138" s="50"/>
      <c r="C138" s="50"/>
      <c r="D138" s="50"/>
      <c r="E138" s="50"/>
      <c r="F138" s="49"/>
      <c r="G138" s="49"/>
      <c r="H138" s="16">
        <f t="shared" si="4"/>
        <v>0</v>
      </c>
      <c r="I138" s="23"/>
      <c r="J138" s="23"/>
      <c r="K138" s="23">
        <f t="shared" si="5"/>
        <v>-595562</v>
      </c>
    </row>
    <row r="139" s="43" customFormat="1" hidden="1" spans="1:11">
      <c r="A139" s="49"/>
      <c r="B139" s="50"/>
      <c r="C139" s="50"/>
      <c r="D139" s="50"/>
      <c r="E139" s="50"/>
      <c r="F139" s="49"/>
      <c r="G139" s="49"/>
      <c r="H139" s="16">
        <f t="shared" si="4"/>
        <v>0</v>
      </c>
      <c r="I139" s="23"/>
      <c r="J139" s="23"/>
      <c r="K139" s="23">
        <f t="shared" si="5"/>
        <v>-595562</v>
      </c>
    </row>
    <row r="140" s="43" customFormat="1" hidden="1" spans="1:11">
      <c r="A140" s="49"/>
      <c r="B140" s="50"/>
      <c r="C140" s="50"/>
      <c r="D140" s="50"/>
      <c r="E140" s="50"/>
      <c r="F140" s="49"/>
      <c r="G140" s="49"/>
      <c r="H140" s="16">
        <f t="shared" si="4"/>
        <v>0</v>
      </c>
      <c r="I140" s="23"/>
      <c r="J140" s="23"/>
      <c r="K140" s="23">
        <f t="shared" si="5"/>
        <v>-595562</v>
      </c>
    </row>
    <row r="141" s="43" customFormat="1" hidden="1" spans="1:11">
      <c r="A141" s="49"/>
      <c r="B141" s="50"/>
      <c r="C141" s="50"/>
      <c r="D141" s="50"/>
      <c r="E141" s="50"/>
      <c r="F141" s="49"/>
      <c r="G141" s="49"/>
      <c r="H141" s="16">
        <f t="shared" ref="H141:H204" si="6">+G141-F141</f>
        <v>0</v>
      </c>
      <c r="I141" s="23"/>
      <c r="J141" s="23"/>
      <c r="K141" s="23">
        <f t="shared" si="5"/>
        <v>-595562</v>
      </c>
    </row>
    <row r="142" s="43" customFormat="1" hidden="1" spans="1:11">
      <c r="A142" s="49"/>
      <c r="B142" s="50"/>
      <c r="C142" s="50"/>
      <c r="D142" s="50"/>
      <c r="E142" s="50"/>
      <c r="F142" s="49"/>
      <c r="G142" s="49"/>
      <c r="H142" s="16">
        <f t="shared" si="6"/>
        <v>0</v>
      </c>
      <c r="I142" s="23"/>
      <c r="J142" s="23"/>
      <c r="K142" s="23">
        <f t="shared" si="5"/>
        <v>-595562</v>
      </c>
    </row>
    <row r="143" s="43" customFormat="1" hidden="1" spans="1:11">
      <c r="A143" s="49"/>
      <c r="B143" s="50"/>
      <c r="C143" s="50"/>
      <c r="D143" s="50"/>
      <c r="E143" s="50"/>
      <c r="F143" s="49"/>
      <c r="G143" s="49"/>
      <c r="H143" s="16">
        <f t="shared" si="6"/>
        <v>0</v>
      </c>
      <c r="I143" s="23"/>
      <c r="J143" s="23"/>
      <c r="K143" s="23">
        <f t="shared" si="5"/>
        <v>-595562</v>
      </c>
    </row>
    <row r="144" s="44" customFormat="1" hidden="1" spans="1:11">
      <c r="A144" s="49"/>
      <c r="B144" s="50"/>
      <c r="C144" s="50"/>
      <c r="D144" s="50"/>
      <c r="E144" s="50"/>
      <c r="F144" s="49"/>
      <c r="G144" s="49"/>
      <c r="H144" s="16">
        <f t="shared" si="6"/>
        <v>0</v>
      </c>
      <c r="I144" s="23"/>
      <c r="J144" s="23"/>
      <c r="K144" s="23">
        <f t="shared" si="5"/>
        <v>-595562</v>
      </c>
    </row>
    <row r="145" s="44" customFormat="1" hidden="1" spans="1:11">
      <c r="A145" s="49"/>
      <c r="B145" s="50"/>
      <c r="C145" s="50"/>
      <c r="D145" s="50"/>
      <c r="E145" s="50"/>
      <c r="F145" s="49"/>
      <c r="G145" s="49"/>
      <c r="H145" s="16">
        <f t="shared" si="6"/>
        <v>0</v>
      </c>
      <c r="I145" s="23"/>
      <c r="J145" s="23"/>
      <c r="K145" s="23">
        <f t="shared" si="5"/>
        <v>-595562</v>
      </c>
    </row>
    <row r="146" s="43" customFormat="1" hidden="1" spans="1:11">
      <c r="A146" s="49"/>
      <c r="B146" s="50"/>
      <c r="C146" s="50"/>
      <c r="D146" s="50"/>
      <c r="E146" s="50"/>
      <c r="F146" s="49"/>
      <c r="G146" s="49"/>
      <c r="H146" s="16">
        <f t="shared" si="6"/>
        <v>0</v>
      </c>
      <c r="I146" s="23"/>
      <c r="J146" s="23"/>
      <c r="K146" s="23">
        <f t="shared" si="5"/>
        <v>-595562</v>
      </c>
    </row>
    <row r="147" s="43" customFormat="1" hidden="1" spans="1:11">
      <c r="A147" s="49"/>
      <c r="B147" s="50"/>
      <c r="C147" s="50"/>
      <c r="D147" s="50"/>
      <c r="E147" s="50"/>
      <c r="F147" s="49"/>
      <c r="G147" s="49"/>
      <c r="H147" s="16">
        <f t="shared" si="6"/>
        <v>0</v>
      </c>
      <c r="I147" s="23"/>
      <c r="J147" s="23"/>
      <c r="K147" s="23">
        <f t="shared" si="5"/>
        <v>-595562</v>
      </c>
    </row>
    <row r="148" s="43" customFormat="1" hidden="1" spans="1:11">
      <c r="A148" s="49"/>
      <c r="B148" s="50"/>
      <c r="C148" s="50"/>
      <c r="D148" s="50"/>
      <c r="E148" s="50"/>
      <c r="F148" s="49"/>
      <c r="G148" s="49"/>
      <c r="H148" s="16">
        <f t="shared" si="6"/>
        <v>0</v>
      </c>
      <c r="I148" s="23"/>
      <c r="J148" s="23"/>
      <c r="K148" s="23">
        <f t="shared" si="5"/>
        <v>-595562</v>
      </c>
    </row>
    <row r="149" s="43" customFormat="1" hidden="1" spans="1:11">
      <c r="A149" s="49"/>
      <c r="B149" s="50"/>
      <c r="C149" s="50"/>
      <c r="D149" s="50"/>
      <c r="E149" s="50"/>
      <c r="F149" s="49"/>
      <c r="G149" s="49"/>
      <c r="H149" s="16">
        <f t="shared" si="6"/>
        <v>0</v>
      </c>
      <c r="I149" s="23"/>
      <c r="J149" s="23"/>
      <c r="K149" s="23">
        <f t="shared" si="5"/>
        <v>-595562</v>
      </c>
    </row>
    <row r="150" s="43" customFormat="1" hidden="1" spans="1:11">
      <c r="A150" s="49"/>
      <c r="B150" s="50"/>
      <c r="C150" s="50"/>
      <c r="D150" s="50"/>
      <c r="E150" s="50"/>
      <c r="F150" s="49"/>
      <c r="G150" s="49"/>
      <c r="H150" s="16">
        <f t="shared" si="6"/>
        <v>0</v>
      </c>
      <c r="I150" s="23"/>
      <c r="J150" s="23"/>
      <c r="K150" s="23">
        <f t="shared" si="5"/>
        <v>-595562</v>
      </c>
    </row>
    <row r="151" s="43" customFormat="1" hidden="1" spans="1:11">
      <c r="A151" s="49"/>
      <c r="B151" s="50"/>
      <c r="C151" s="50"/>
      <c r="D151" s="50"/>
      <c r="E151" s="50"/>
      <c r="F151" s="49"/>
      <c r="G151" s="49"/>
      <c r="H151" s="16">
        <f t="shared" si="6"/>
        <v>0</v>
      </c>
      <c r="I151" s="23"/>
      <c r="J151" s="23"/>
      <c r="K151" s="23">
        <f t="shared" si="5"/>
        <v>-595562</v>
      </c>
    </row>
    <row r="152" s="43" customFormat="1" hidden="1" spans="1:11">
      <c r="A152" s="49"/>
      <c r="B152" s="50"/>
      <c r="C152" s="50"/>
      <c r="D152" s="50"/>
      <c r="E152" s="50"/>
      <c r="F152" s="49"/>
      <c r="G152" s="49"/>
      <c r="H152" s="16">
        <f t="shared" si="6"/>
        <v>0</v>
      </c>
      <c r="I152" s="23"/>
      <c r="J152" s="23"/>
      <c r="K152" s="23">
        <f t="shared" si="5"/>
        <v>-595562</v>
      </c>
    </row>
    <row r="153" s="43" customFormat="1" hidden="1" spans="1:11">
      <c r="A153" s="49"/>
      <c r="B153" s="50"/>
      <c r="C153" s="50"/>
      <c r="D153" s="50"/>
      <c r="E153" s="50"/>
      <c r="F153" s="49"/>
      <c r="G153" s="49"/>
      <c r="H153" s="16">
        <f t="shared" si="6"/>
        <v>0</v>
      </c>
      <c r="I153" s="23"/>
      <c r="J153" s="23"/>
      <c r="K153" s="23">
        <f t="shared" si="5"/>
        <v>-595562</v>
      </c>
    </row>
    <row r="154" s="43" customFormat="1" hidden="1" spans="1:11">
      <c r="A154" s="49"/>
      <c r="B154" s="50"/>
      <c r="C154" s="50"/>
      <c r="D154" s="50"/>
      <c r="E154" s="50"/>
      <c r="F154" s="49"/>
      <c r="G154" s="49"/>
      <c r="H154" s="16">
        <f t="shared" si="6"/>
        <v>0</v>
      </c>
      <c r="I154" s="23"/>
      <c r="J154" s="23"/>
      <c r="K154" s="23">
        <f t="shared" si="5"/>
        <v>-595562</v>
      </c>
    </row>
    <row r="155" s="43" customFormat="1" hidden="1" spans="1:11">
      <c r="A155" s="49"/>
      <c r="B155" s="50"/>
      <c r="C155" s="50"/>
      <c r="D155" s="50"/>
      <c r="E155" s="50"/>
      <c r="F155" s="49"/>
      <c r="G155" s="49"/>
      <c r="H155" s="16">
        <f t="shared" si="6"/>
        <v>0</v>
      </c>
      <c r="I155" s="23"/>
      <c r="J155" s="23"/>
      <c r="K155" s="23">
        <f t="shared" si="5"/>
        <v>-595562</v>
      </c>
    </row>
    <row r="156" s="43" customFormat="1" hidden="1" spans="1:11">
      <c r="A156" s="49"/>
      <c r="B156" s="50"/>
      <c r="C156" s="50"/>
      <c r="D156" s="50"/>
      <c r="E156" s="50"/>
      <c r="F156" s="49"/>
      <c r="G156" s="49"/>
      <c r="H156" s="16">
        <f t="shared" si="6"/>
        <v>0</v>
      </c>
      <c r="I156" s="23"/>
      <c r="J156" s="23"/>
      <c r="K156" s="23">
        <f t="shared" si="5"/>
        <v>-595562</v>
      </c>
    </row>
    <row r="157" s="43" customFormat="1" hidden="1" spans="1:11">
      <c r="A157" s="49"/>
      <c r="B157" s="50"/>
      <c r="C157" s="50"/>
      <c r="D157" s="50"/>
      <c r="E157" s="50"/>
      <c r="F157" s="49"/>
      <c r="G157" s="49"/>
      <c r="H157" s="16">
        <f t="shared" si="6"/>
        <v>0</v>
      </c>
      <c r="I157" s="23"/>
      <c r="J157" s="23"/>
      <c r="K157" s="23">
        <f t="shared" si="5"/>
        <v>-595562</v>
      </c>
    </row>
    <row r="158" s="44" customFormat="1" hidden="1" spans="1:11">
      <c r="A158" s="49"/>
      <c r="B158" s="50"/>
      <c r="C158" s="50"/>
      <c r="D158" s="50"/>
      <c r="E158" s="50"/>
      <c r="F158" s="49"/>
      <c r="G158" s="49"/>
      <c r="H158" s="16">
        <f t="shared" si="6"/>
        <v>0</v>
      </c>
      <c r="I158" s="23"/>
      <c r="J158" s="23"/>
      <c r="K158" s="23">
        <f t="shared" si="5"/>
        <v>-595562</v>
      </c>
    </row>
    <row r="159" s="44" customFormat="1" hidden="1" spans="1:11">
      <c r="A159" s="49"/>
      <c r="B159" s="50"/>
      <c r="C159" s="50"/>
      <c r="D159" s="50"/>
      <c r="E159" s="50"/>
      <c r="F159" s="49"/>
      <c r="G159" s="49"/>
      <c r="H159" s="16">
        <f t="shared" si="6"/>
        <v>0</v>
      </c>
      <c r="I159" s="23"/>
      <c r="J159" s="23"/>
      <c r="K159" s="23">
        <f t="shared" si="5"/>
        <v>-595562</v>
      </c>
    </row>
    <row r="160" s="44" customFormat="1" hidden="1" spans="1:11">
      <c r="A160" s="49"/>
      <c r="B160" s="50"/>
      <c r="C160" s="50"/>
      <c r="D160" s="50"/>
      <c r="E160" s="50"/>
      <c r="F160" s="49"/>
      <c r="G160" s="49"/>
      <c r="H160" s="16">
        <f t="shared" si="6"/>
        <v>0</v>
      </c>
      <c r="I160" s="23"/>
      <c r="J160" s="23"/>
      <c r="K160" s="23">
        <f t="shared" si="5"/>
        <v>-595562</v>
      </c>
    </row>
    <row r="161" s="44" customFormat="1" hidden="1" spans="1:11">
      <c r="A161" s="49"/>
      <c r="B161" s="50"/>
      <c r="C161" s="50"/>
      <c r="D161" s="50"/>
      <c r="E161" s="50"/>
      <c r="F161" s="49"/>
      <c r="G161" s="49"/>
      <c r="H161" s="16">
        <f t="shared" si="6"/>
        <v>0</v>
      </c>
      <c r="I161" s="23"/>
      <c r="J161" s="23"/>
      <c r="K161" s="23">
        <f t="shared" si="5"/>
        <v>-595562</v>
      </c>
    </row>
    <row r="162" s="44" customFormat="1" hidden="1" spans="1:11">
      <c r="A162" s="49"/>
      <c r="B162" s="50"/>
      <c r="C162" s="50"/>
      <c r="D162" s="50"/>
      <c r="E162" s="50"/>
      <c r="F162" s="49"/>
      <c r="G162" s="49"/>
      <c r="H162" s="16">
        <f t="shared" si="6"/>
        <v>0</v>
      </c>
      <c r="I162" s="23"/>
      <c r="J162" s="23"/>
      <c r="K162" s="23">
        <f t="shared" si="5"/>
        <v>-595562</v>
      </c>
    </row>
    <row r="163" s="44" customFormat="1" hidden="1" spans="1:11">
      <c r="A163" s="49"/>
      <c r="B163" s="50"/>
      <c r="C163" s="50"/>
      <c r="D163" s="50"/>
      <c r="E163" s="50"/>
      <c r="F163" s="49"/>
      <c r="G163" s="49"/>
      <c r="H163" s="16">
        <f t="shared" si="6"/>
        <v>0</v>
      </c>
      <c r="I163" s="23"/>
      <c r="J163" s="23"/>
      <c r="K163" s="23">
        <f t="shared" si="5"/>
        <v>-595562</v>
      </c>
    </row>
    <row r="164" s="44" customFormat="1" hidden="1" spans="1:11">
      <c r="A164" s="49"/>
      <c r="B164" s="50"/>
      <c r="C164" s="50"/>
      <c r="D164" s="50"/>
      <c r="E164" s="50"/>
      <c r="F164" s="49"/>
      <c r="G164" s="49"/>
      <c r="H164" s="16">
        <f t="shared" si="6"/>
        <v>0</v>
      </c>
      <c r="I164" s="23"/>
      <c r="J164" s="23"/>
      <c r="K164" s="23">
        <f t="shared" si="5"/>
        <v>-595562</v>
      </c>
    </row>
    <row r="165" s="44" customFormat="1" hidden="1" spans="1:11">
      <c r="A165" s="49"/>
      <c r="B165" s="50"/>
      <c r="C165" s="50"/>
      <c r="D165" s="50"/>
      <c r="E165" s="50"/>
      <c r="F165" s="49"/>
      <c r="G165" s="49"/>
      <c r="H165" s="16">
        <f t="shared" si="6"/>
        <v>0</v>
      </c>
      <c r="I165" s="23"/>
      <c r="J165" s="23"/>
      <c r="K165" s="23">
        <f t="shared" si="5"/>
        <v>-595562</v>
      </c>
    </row>
    <row r="166" s="43" customFormat="1" hidden="1" spans="1:11">
      <c r="A166" s="49"/>
      <c r="B166" s="50"/>
      <c r="C166" s="50"/>
      <c r="D166" s="50"/>
      <c r="E166" s="50"/>
      <c r="F166" s="49"/>
      <c r="G166" s="49"/>
      <c r="H166" s="16">
        <f t="shared" si="6"/>
        <v>0</v>
      </c>
      <c r="I166" s="23"/>
      <c r="J166" s="23"/>
      <c r="K166" s="23">
        <f t="shared" si="5"/>
        <v>-595562</v>
      </c>
    </row>
    <row r="167" s="43" customFormat="1" hidden="1" spans="1:11">
      <c r="A167" s="49"/>
      <c r="B167" s="50"/>
      <c r="C167" s="50"/>
      <c r="D167" s="50"/>
      <c r="E167" s="50"/>
      <c r="F167" s="49"/>
      <c r="G167" s="49"/>
      <c r="H167" s="16">
        <f t="shared" si="6"/>
        <v>0</v>
      </c>
      <c r="I167" s="23"/>
      <c r="J167" s="23"/>
      <c r="K167" s="23">
        <f t="shared" si="5"/>
        <v>-595562</v>
      </c>
    </row>
    <row r="168" s="43" customFormat="1" hidden="1" spans="1:11">
      <c r="A168" s="49"/>
      <c r="B168" s="50"/>
      <c r="C168" s="50"/>
      <c r="D168" s="50"/>
      <c r="E168" s="50"/>
      <c r="F168" s="49"/>
      <c r="G168" s="49"/>
      <c r="H168" s="16">
        <f t="shared" si="6"/>
        <v>0</v>
      </c>
      <c r="I168" s="23"/>
      <c r="J168" s="23"/>
      <c r="K168" s="23">
        <f t="shared" si="5"/>
        <v>-595562</v>
      </c>
    </row>
    <row r="169" s="43" customFormat="1" hidden="1" spans="1:11">
      <c r="A169" s="49"/>
      <c r="B169" s="50"/>
      <c r="C169" s="50"/>
      <c r="D169" s="50"/>
      <c r="E169" s="50"/>
      <c r="F169" s="49"/>
      <c r="G169" s="49"/>
      <c r="H169" s="16">
        <f t="shared" si="6"/>
        <v>0</v>
      </c>
      <c r="I169" s="23"/>
      <c r="J169" s="23"/>
      <c r="K169" s="23">
        <f t="shared" si="5"/>
        <v>-595562</v>
      </c>
    </row>
    <row r="170" s="43" customFormat="1" hidden="1" spans="1:11">
      <c r="A170" s="49"/>
      <c r="B170" s="50"/>
      <c r="C170" s="50"/>
      <c r="D170" s="50"/>
      <c r="E170" s="50"/>
      <c r="F170" s="49"/>
      <c r="G170" s="49"/>
      <c r="H170" s="16">
        <f t="shared" si="6"/>
        <v>0</v>
      </c>
      <c r="I170" s="23"/>
      <c r="J170" s="23"/>
      <c r="K170" s="23">
        <f t="shared" si="5"/>
        <v>-595562</v>
      </c>
    </row>
    <row r="171" s="43" customFormat="1" hidden="1" spans="1:11">
      <c r="A171" s="49"/>
      <c r="B171" s="50"/>
      <c r="C171" s="50"/>
      <c r="D171" s="50"/>
      <c r="E171" s="50"/>
      <c r="F171" s="49"/>
      <c r="G171" s="49"/>
      <c r="H171" s="16">
        <f t="shared" si="6"/>
        <v>0</v>
      </c>
      <c r="I171" s="23"/>
      <c r="J171" s="23"/>
      <c r="K171" s="23">
        <f t="shared" si="5"/>
        <v>-595562</v>
      </c>
    </row>
    <row r="172" s="43" customFormat="1" hidden="1" spans="1:11">
      <c r="A172" s="49"/>
      <c r="B172" s="50"/>
      <c r="C172" s="50"/>
      <c r="D172" s="50"/>
      <c r="E172" s="50"/>
      <c r="F172" s="49"/>
      <c r="G172" s="49"/>
      <c r="H172" s="16">
        <f t="shared" si="6"/>
        <v>0</v>
      </c>
      <c r="I172" s="23"/>
      <c r="J172" s="23"/>
      <c r="K172" s="23">
        <f t="shared" si="5"/>
        <v>-595562</v>
      </c>
    </row>
    <row r="173" s="43" customFormat="1" hidden="1" spans="1:11">
      <c r="A173" s="49"/>
      <c r="B173" s="50"/>
      <c r="C173" s="50"/>
      <c r="D173" s="50"/>
      <c r="E173" s="50"/>
      <c r="F173" s="49"/>
      <c r="G173" s="49"/>
      <c r="H173" s="16">
        <f t="shared" si="6"/>
        <v>0</v>
      </c>
      <c r="I173" s="23"/>
      <c r="J173" s="23"/>
      <c r="K173" s="23">
        <f t="shared" si="5"/>
        <v>-595562</v>
      </c>
    </row>
    <row r="174" s="43" customFormat="1" hidden="1" spans="1:11">
      <c r="A174" s="49"/>
      <c r="B174" s="50"/>
      <c r="C174" s="50"/>
      <c r="D174" s="50"/>
      <c r="E174" s="50"/>
      <c r="F174" s="49"/>
      <c r="G174" s="49"/>
      <c r="H174" s="16">
        <f t="shared" si="6"/>
        <v>0</v>
      </c>
      <c r="I174" s="23"/>
      <c r="J174" s="23"/>
      <c r="K174" s="23">
        <f t="shared" si="5"/>
        <v>-595562</v>
      </c>
    </row>
    <row r="175" s="43" customFormat="1" hidden="1" spans="1:11">
      <c r="A175" s="49"/>
      <c r="B175" s="50"/>
      <c r="C175" s="50"/>
      <c r="D175" s="50"/>
      <c r="E175" s="50"/>
      <c r="F175" s="49"/>
      <c r="G175" s="49"/>
      <c r="H175" s="16">
        <f t="shared" si="6"/>
        <v>0</v>
      </c>
      <c r="I175" s="23"/>
      <c r="J175" s="23"/>
      <c r="K175" s="23">
        <f t="shared" si="5"/>
        <v>-595562</v>
      </c>
    </row>
    <row r="176" s="43" customFormat="1" hidden="1" spans="1:11">
      <c r="A176" s="49"/>
      <c r="B176" s="50"/>
      <c r="C176" s="50"/>
      <c r="D176" s="50"/>
      <c r="E176" s="50"/>
      <c r="F176" s="49"/>
      <c r="G176" s="49"/>
      <c r="H176" s="16">
        <f t="shared" si="6"/>
        <v>0</v>
      </c>
      <c r="I176" s="23"/>
      <c r="J176" s="23"/>
      <c r="K176" s="23">
        <f t="shared" si="5"/>
        <v>-595562</v>
      </c>
    </row>
    <row r="177" s="44" customFormat="1" hidden="1" spans="1:11">
      <c r="A177" s="49"/>
      <c r="B177" s="50"/>
      <c r="C177" s="50"/>
      <c r="D177" s="50"/>
      <c r="E177" s="50"/>
      <c r="F177" s="49"/>
      <c r="G177" s="49"/>
      <c r="H177" s="16">
        <f t="shared" si="6"/>
        <v>0</v>
      </c>
      <c r="I177" s="23"/>
      <c r="J177" s="23"/>
      <c r="K177" s="23">
        <f t="shared" si="5"/>
        <v>-595562</v>
      </c>
    </row>
    <row r="178" s="44" customFormat="1" hidden="1" spans="1:11">
      <c r="A178" s="49"/>
      <c r="B178" s="50"/>
      <c r="C178" s="50"/>
      <c r="D178" s="50"/>
      <c r="E178" s="50"/>
      <c r="F178" s="49"/>
      <c r="G178" s="49"/>
      <c r="H178" s="16">
        <f t="shared" si="6"/>
        <v>0</v>
      </c>
      <c r="I178" s="23"/>
      <c r="J178" s="23"/>
      <c r="K178" s="23">
        <f t="shared" si="5"/>
        <v>-595562</v>
      </c>
    </row>
    <row r="179" s="44" customFormat="1" hidden="1" spans="1:11">
      <c r="A179" s="49"/>
      <c r="B179" s="50"/>
      <c r="C179" s="50"/>
      <c r="D179" s="50"/>
      <c r="E179" s="50"/>
      <c r="F179" s="49"/>
      <c r="G179" s="49"/>
      <c r="H179" s="16">
        <f t="shared" si="6"/>
        <v>0</v>
      </c>
      <c r="I179" s="23"/>
      <c r="J179" s="23"/>
      <c r="K179" s="23">
        <f t="shared" si="5"/>
        <v>-595562</v>
      </c>
    </row>
    <row r="180" s="43" customFormat="1" hidden="1" spans="1:11">
      <c r="A180" s="49"/>
      <c r="B180" s="50"/>
      <c r="C180" s="50"/>
      <c r="D180" s="50"/>
      <c r="E180" s="50"/>
      <c r="F180" s="49"/>
      <c r="G180" s="49"/>
      <c r="H180" s="16">
        <f t="shared" si="6"/>
        <v>0</v>
      </c>
      <c r="I180" s="23"/>
      <c r="J180" s="23"/>
      <c r="K180" s="23">
        <f t="shared" si="5"/>
        <v>-595562</v>
      </c>
    </row>
    <row r="181" s="43" customFormat="1" hidden="1" spans="1:11">
      <c r="A181" s="49"/>
      <c r="B181" s="50"/>
      <c r="C181" s="50"/>
      <c r="D181" s="50"/>
      <c r="E181" s="50"/>
      <c r="F181" s="49"/>
      <c r="G181" s="49"/>
      <c r="H181" s="16">
        <f t="shared" si="6"/>
        <v>0</v>
      </c>
      <c r="I181" s="23"/>
      <c r="J181" s="23"/>
      <c r="K181" s="23">
        <f t="shared" si="5"/>
        <v>-595562</v>
      </c>
    </row>
    <row r="182" s="43" customFormat="1" hidden="1" spans="1:11">
      <c r="A182" s="49"/>
      <c r="B182" s="50"/>
      <c r="C182" s="50"/>
      <c r="D182" s="50"/>
      <c r="E182" s="50"/>
      <c r="F182" s="49"/>
      <c r="G182" s="49"/>
      <c r="H182" s="16">
        <f t="shared" si="6"/>
        <v>0</v>
      </c>
      <c r="I182" s="23"/>
      <c r="J182" s="23"/>
      <c r="K182" s="23">
        <f t="shared" si="5"/>
        <v>-595562</v>
      </c>
    </row>
    <row r="183" s="43" customFormat="1" hidden="1" spans="1:11">
      <c r="A183" s="49"/>
      <c r="B183" s="50"/>
      <c r="C183" s="50"/>
      <c r="D183" s="50"/>
      <c r="E183" s="50"/>
      <c r="F183" s="49"/>
      <c r="G183" s="49"/>
      <c r="H183" s="16">
        <f t="shared" si="6"/>
        <v>0</v>
      </c>
      <c r="I183" s="23"/>
      <c r="J183" s="23"/>
      <c r="K183" s="23">
        <f t="shared" si="5"/>
        <v>-595562</v>
      </c>
    </row>
    <row r="184" s="43" customFormat="1" hidden="1" spans="1:11">
      <c r="A184" s="49"/>
      <c r="B184" s="50"/>
      <c r="C184" s="50"/>
      <c r="D184" s="50"/>
      <c r="E184" s="50"/>
      <c r="F184" s="49"/>
      <c r="G184" s="49"/>
      <c r="H184" s="16">
        <f t="shared" si="6"/>
        <v>0</v>
      </c>
      <c r="I184" s="23"/>
      <c r="J184" s="23"/>
      <c r="K184" s="23">
        <f t="shared" si="5"/>
        <v>-595562</v>
      </c>
    </row>
    <row r="185" s="43" customFormat="1" hidden="1" spans="1:11">
      <c r="A185" s="49"/>
      <c r="B185" s="50"/>
      <c r="C185" s="50"/>
      <c r="D185" s="50"/>
      <c r="E185" s="50"/>
      <c r="F185" s="49"/>
      <c r="G185" s="49"/>
      <c r="H185" s="16">
        <f t="shared" si="6"/>
        <v>0</v>
      </c>
      <c r="I185" s="23"/>
      <c r="J185" s="23"/>
      <c r="K185" s="23">
        <f t="shared" si="5"/>
        <v>-595562</v>
      </c>
    </row>
    <row r="186" s="43" customFormat="1" hidden="1" spans="1:11">
      <c r="A186" s="49"/>
      <c r="B186" s="50"/>
      <c r="C186" s="50"/>
      <c r="D186" s="50"/>
      <c r="E186" s="50"/>
      <c r="F186" s="49"/>
      <c r="G186" s="49"/>
      <c r="H186" s="16">
        <f t="shared" si="6"/>
        <v>0</v>
      </c>
      <c r="I186" s="23"/>
      <c r="J186" s="23"/>
      <c r="K186" s="23">
        <f t="shared" si="5"/>
        <v>-595562</v>
      </c>
    </row>
    <row r="187" s="43" customFormat="1" hidden="1" spans="1:11">
      <c r="A187" s="49"/>
      <c r="B187" s="50"/>
      <c r="C187" s="50"/>
      <c r="D187" s="50"/>
      <c r="E187" s="50"/>
      <c r="F187" s="49"/>
      <c r="G187" s="49"/>
      <c r="H187" s="16">
        <f t="shared" si="6"/>
        <v>0</v>
      </c>
      <c r="I187" s="23"/>
      <c r="J187" s="23"/>
      <c r="K187" s="23">
        <f t="shared" si="5"/>
        <v>-595562</v>
      </c>
    </row>
    <row r="188" s="43" customFormat="1" hidden="1" spans="1:11">
      <c r="A188" s="49"/>
      <c r="B188" s="50"/>
      <c r="C188" s="50"/>
      <c r="D188" s="50"/>
      <c r="E188" s="50"/>
      <c r="F188" s="49"/>
      <c r="G188" s="49"/>
      <c r="H188" s="16">
        <f t="shared" si="6"/>
        <v>0</v>
      </c>
      <c r="I188" s="23"/>
      <c r="J188" s="23"/>
      <c r="K188" s="23">
        <f t="shared" si="5"/>
        <v>-595562</v>
      </c>
    </row>
    <row r="189" s="44" customFormat="1" hidden="1" spans="1:11">
      <c r="A189" s="49"/>
      <c r="B189" s="50"/>
      <c r="C189" s="50"/>
      <c r="D189" s="50"/>
      <c r="E189" s="50"/>
      <c r="F189" s="49"/>
      <c r="G189" s="49"/>
      <c r="H189" s="16">
        <f t="shared" si="6"/>
        <v>0</v>
      </c>
      <c r="I189" s="23"/>
      <c r="J189" s="23"/>
      <c r="K189" s="23">
        <f t="shared" si="5"/>
        <v>-595562</v>
      </c>
    </row>
    <row r="190" s="44" customFormat="1" hidden="1" spans="1:11">
      <c r="A190" s="49"/>
      <c r="B190" s="50"/>
      <c r="C190" s="50"/>
      <c r="D190" s="50"/>
      <c r="E190" s="50"/>
      <c r="F190" s="49"/>
      <c r="G190" s="49"/>
      <c r="H190" s="16">
        <f t="shared" si="6"/>
        <v>0</v>
      </c>
      <c r="I190" s="23"/>
      <c r="J190" s="23"/>
      <c r="K190" s="23">
        <f t="shared" si="5"/>
        <v>-595562</v>
      </c>
    </row>
    <row r="191" s="44" customFormat="1" hidden="1" spans="1:11">
      <c r="A191" s="49"/>
      <c r="B191" s="50"/>
      <c r="C191" s="50"/>
      <c r="D191" s="50"/>
      <c r="E191" s="50"/>
      <c r="F191" s="49"/>
      <c r="G191" s="49"/>
      <c r="H191" s="16">
        <f t="shared" si="6"/>
        <v>0</v>
      </c>
      <c r="I191" s="23"/>
      <c r="J191" s="23"/>
      <c r="K191" s="23">
        <f t="shared" si="5"/>
        <v>-595562</v>
      </c>
    </row>
    <row r="192" s="44" customFormat="1" hidden="1" spans="1:11">
      <c r="A192" s="49"/>
      <c r="B192" s="50"/>
      <c r="C192" s="50"/>
      <c r="D192" s="50"/>
      <c r="E192" s="50"/>
      <c r="F192" s="49"/>
      <c r="G192" s="49"/>
      <c r="H192" s="16">
        <f t="shared" si="6"/>
        <v>0</v>
      </c>
      <c r="I192" s="23"/>
      <c r="J192" s="23"/>
      <c r="K192" s="23">
        <f t="shared" si="5"/>
        <v>-595562</v>
      </c>
    </row>
    <row r="193" s="44" customFormat="1" hidden="1" spans="1:11">
      <c r="A193" s="49"/>
      <c r="B193" s="50"/>
      <c r="C193" s="50"/>
      <c r="D193" s="50"/>
      <c r="E193" s="50"/>
      <c r="F193" s="49"/>
      <c r="G193" s="49"/>
      <c r="H193" s="16">
        <f t="shared" si="6"/>
        <v>0</v>
      </c>
      <c r="I193" s="23"/>
      <c r="J193" s="23"/>
      <c r="K193" s="23">
        <f t="shared" si="5"/>
        <v>-595562</v>
      </c>
    </row>
    <row r="194" s="44" customFormat="1" hidden="1" spans="1:11">
      <c r="A194" s="49"/>
      <c r="B194" s="50"/>
      <c r="C194" s="50"/>
      <c r="D194" s="50"/>
      <c r="E194" s="50"/>
      <c r="F194" s="49"/>
      <c r="G194" s="49"/>
      <c r="H194" s="16">
        <f t="shared" si="6"/>
        <v>0</v>
      </c>
      <c r="I194" s="23"/>
      <c r="J194" s="23"/>
      <c r="K194" s="23">
        <f t="shared" si="5"/>
        <v>-595562</v>
      </c>
    </row>
    <row r="195" s="44" customFormat="1" hidden="1" spans="1:11">
      <c r="A195" s="49"/>
      <c r="B195" s="50"/>
      <c r="C195" s="50"/>
      <c r="D195" s="50"/>
      <c r="E195" s="50"/>
      <c r="F195" s="49"/>
      <c r="G195" s="49"/>
      <c r="H195" s="16">
        <f t="shared" si="6"/>
        <v>0</v>
      </c>
      <c r="I195" s="23"/>
      <c r="J195" s="23"/>
      <c r="K195" s="23">
        <f t="shared" si="5"/>
        <v>-595562</v>
      </c>
    </row>
    <row r="196" s="43" customFormat="1" hidden="1" spans="1:11">
      <c r="A196" s="49"/>
      <c r="B196" s="50"/>
      <c r="C196" s="50"/>
      <c r="D196" s="50"/>
      <c r="E196" s="50"/>
      <c r="F196" s="49"/>
      <c r="G196" s="49"/>
      <c r="H196" s="16">
        <f t="shared" si="6"/>
        <v>0</v>
      </c>
      <c r="I196" s="23"/>
      <c r="J196" s="23"/>
      <c r="K196" s="23">
        <f t="shared" si="5"/>
        <v>-595562</v>
      </c>
    </row>
    <row r="197" s="43" customFormat="1" hidden="1" spans="1:11">
      <c r="A197" s="49"/>
      <c r="B197" s="50"/>
      <c r="C197" s="50"/>
      <c r="D197" s="50"/>
      <c r="E197" s="50"/>
      <c r="F197" s="49"/>
      <c r="G197" s="49"/>
      <c r="H197" s="16">
        <f t="shared" si="6"/>
        <v>0</v>
      </c>
      <c r="I197" s="23"/>
      <c r="J197" s="23"/>
      <c r="K197" s="23">
        <f t="shared" ref="K197:K209" si="7">+K196+I197+J197</f>
        <v>-595562</v>
      </c>
    </row>
    <row r="198" s="43" customFormat="1" hidden="1" spans="1:11">
      <c r="A198" s="49"/>
      <c r="B198" s="50"/>
      <c r="C198" s="50"/>
      <c r="D198" s="50"/>
      <c r="E198" s="50"/>
      <c r="F198" s="49"/>
      <c r="G198" s="49"/>
      <c r="H198" s="16">
        <f t="shared" si="6"/>
        <v>0</v>
      </c>
      <c r="I198" s="23"/>
      <c r="J198" s="23"/>
      <c r="K198" s="23">
        <f t="shared" si="7"/>
        <v>-595562</v>
      </c>
    </row>
    <row r="199" s="43" customFormat="1" hidden="1" spans="1:11">
      <c r="A199" s="49"/>
      <c r="B199" s="50"/>
      <c r="C199" s="50"/>
      <c r="D199" s="50"/>
      <c r="E199" s="50"/>
      <c r="F199" s="49"/>
      <c r="G199" s="49"/>
      <c r="H199" s="16">
        <f t="shared" si="6"/>
        <v>0</v>
      </c>
      <c r="I199" s="23"/>
      <c r="J199" s="23"/>
      <c r="K199" s="23">
        <f t="shared" si="7"/>
        <v>-595562</v>
      </c>
    </row>
    <row r="200" s="43" customFormat="1" hidden="1" spans="1:11">
      <c r="A200" s="49"/>
      <c r="B200" s="50"/>
      <c r="C200" s="50"/>
      <c r="D200" s="50"/>
      <c r="E200" s="50"/>
      <c r="F200" s="49"/>
      <c r="G200" s="49"/>
      <c r="H200" s="16">
        <f t="shared" si="6"/>
        <v>0</v>
      </c>
      <c r="I200" s="23"/>
      <c r="J200" s="23"/>
      <c r="K200" s="23">
        <f t="shared" si="7"/>
        <v>-595562</v>
      </c>
    </row>
    <row r="201" s="43" customFormat="1" hidden="1" spans="1:11">
      <c r="A201" s="49"/>
      <c r="B201" s="50"/>
      <c r="C201" s="50"/>
      <c r="D201" s="50"/>
      <c r="E201" s="50"/>
      <c r="F201" s="49"/>
      <c r="G201" s="49"/>
      <c r="H201" s="16">
        <f t="shared" si="6"/>
        <v>0</v>
      </c>
      <c r="I201" s="23"/>
      <c r="J201" s="23"/>
      <c r="K201" s="23">
        <f t="shared" si="7"/>
        <v>-595562</v>
      </c>
    </row>
    <row r="202" s="43" customFormat="1" hidden="1" spans="1:11">
      <c r="A202" s="49"/>
      <c r="B202" s="50"/>
      <c r="C202" s="50"/>
      <c r="D202" s="50"/>
      <c r="E202" s="50"/>
      <c r="F202" s="49"/>
      <c r="G202" s="49"/>
      <c r="H202" s="16">
        <f t="shared" si="6"/>
        <v>0</v>
      </c>
      <c r="I202" s="23"/>
      <c r="J202" s="23"/>
      <c r="K202" s="23">
        <f t="shared" si="7"/>
        <v>-595562</v>
      </c>
    </row>
    <row r="203" s="43" customFormat="1" hidden="1" spans="1:11">
      <c r="A203" s="49"/>
      <c r="B203" s="50"/>
      <c r="C203" s="50"/>
      <c r="D203" s="50"/>
      <c r="E203" s="50"/>
      <c r="F203" s="49"/>
      <c r="G203" s="49"/>
      <c r="H203" s="16">
        <f t="shared" si="6"/>
        <v>0</v>
      </c>
      <c r="I203" s="23"/>
      <c r="J203" s="23"/>
      <c r="K203" s="23">
        <f t="shared" si="7"/>
        <v>-595562</v>
      </c>
    </row>
    <row r="204" s="44" customFormat="1" hidden="1" spans="1:11">
      <c r="A204" s="49"/>
      <c r="B204" s="50"/>
      <c r="C204" s="50"/>
      <c r="D204" s="50"/>
      <c r="E204" s="50"/>
      <c r="F204" s="49"/>
      <c r="G204" s="49"/>
      <c r="H204" s="16">
        <f t="shared" si="6"/>
        <v>0</v>
      </c>
      <c r="I204" s="23"/>
      <c r="J204" s="23"/>
      <c r="K204" s="23">
        <f t="shared" si="7"/>
        <v>-595562</v>
      </c>
    </row>
    <row r="205" s="44" customFormat="1" hidden="1" spans="1:11">
      <c r="A205" s="49"/>
      <c r="B205" s="50"/>
      <c r="C205" s="50"/>
      <c r="D205" s="50"/>
      <c r="E205" s="50"/>
      <c r="F205" s="49"/>
      <c r="G205" s="49"/>
      <c r="H205" s="16">
        <f t="shared" ref="H205:H209" si="8">+G205-F205</f>
        <v>0</v>
      </c>
      <c r="I205" s="23"/>
      <c r="J205" s="23"/>
      <c r="K205" s="23">
        <f t="shared" si="7"/>
        <v>-595562</v>
      </c>
    </row>
    <row r="206" s="44" customFormat="1" hidden="1" spans="1:11">
      <c r="A206" s="49"/>
      <c r="B206" s="50"/>
      <c r="C206" s="50"/>
      <c r="D206" s="50"/>
      <c r="E206" s="50"/>
      <c r="F206" s="49"/>
      <c r="G206" s="49"/>
      <c r="H206" s="16">
        <f t="shared" si="8"/>
        <v>0</v>
      </c>
      <c r="I206" s="23"/>
      <c r="J206" s="23"/>
      <c r="K206" s="23">
        <f t="shared" si="7"/>
        <v>-595562</v>
      </c>
    </row>
    <row r="207" s="44" customFormat="1" hidden="1" spans="1:11">
      <c r="A207" s="49"/>
      <c r="B207" s="50"/>
      <c r="C207" s="50"/>
      <c r="D207" s="50"/>
      <c r="E207" s="50"/>
      <c r="F207" s="49"/>
      <c r="G207" s="49"/>
      <c r="H207" s="16">
        <f t="shared" si="8"/>
        <v>0</v>
      </c>
      <c r="I207" s="23"/>
      <c r="J207" s="23"/>
      <c r="K207" s="23">
        <f t="shared" si="7"/>
        <v>-595562</v>
      </c>
    </row>
    <row r="208" s="44" customFormat="1" hidden="1" spans="1:11">
      <c r="A208" s="49"/>
      <c r="B208" s="50"/>
      <c r="C208" s="50"/>
      <c r="D208" s="50"/>
      <c r="E208" s="50"/>
      <c r="F208" s="49"/>
      <c r="G208" s="49"/>
      <c r="H208" s="16">
        <f t="shared" si="8"/>
        <v>0</v>
      </c>
      <c r="I208" s="23"/>
      <c r="J208" s="23"/>
      <c r="K208" s="23">
        <f t="shared" si="7"/>
        <v>-595562</v>
      </c>
    </row>
    <row r="209" s="44" customFormat="1" hidden="1" spans="1:11">
      <c r="A209" s="49"/>
      <c r="B209" s="50"/>
      <c r="C209" s="50"/>
      <c r="D209" s="50"/>
      <c r="E209" s="50"/>
      <c r="F209" s="49"/>
      <c r="G209" s="49"/>
      <c r="H209" s="16">
        <f t="shared" si="8"/>
        <v>0</v>
      </c>
      <c r="I209" s="23"/>
      <c r="J209" s="23"/>
      <c r="K209" s="23">
        <f t="shared" si="7"/>
        <v>-595562</v>
      </c>
    </row>
    <row r="210" s="45" customFormat="1" ht="15" spans="1:11">
      <c r="A210" s="68" t="s">
        <v>1329</v>
      </c>
      <c r="B210" s="69"/>
      <c r="C210" s="69"/>
      <c r="D210" s="69"/>
      <c r="E210" s="69"/>
      <c r="F210" s="69"/>
      <c r="G210" s="70"/>
      <c r="H210" s="31">
        <f>SUM(H5:H209)</f>
        <v>153</v>
      </c>
      <c r="I210" s="31">
        <f>SUM(I5:I209)</f>
        <v>2250000</v>
      </c>
      <c r="J210" s="31">
        <f>SUM(J5:J209)</f>
        <v>-2845562</v>
      </c>
      <c r="K210" s="37">
        <f>+I210+J210</f>
        <v>-595562</v>
      </c>
    </row>
    <row r="211" s="41" customFormat="1" ht="6.75" customHeight="1" spans="1:11">
      <c r="A211" s="71"/>
      <c r="B211" s="71"/>
      <c r="C211" s="72"/>
      <c r="D211" s="72"/>
      <c r="E211" s="72"/>
      <c r="F211" s="72"/>
      <c r="G211" s="72"/>
      <c r="H211" s="72"/>
      <c r="I211" s="38"/>
      <c r="J211" s="38"/>
      <c r="K211" s="39"/>
    </row>
    <row r="212" s="41" customFormat="1" ht="22.5" customHeight="1" spans="1:12">
      <c r="A212" s="73" t="s">
        <v>72</v>
      </c>
      <c r="B212" s="74"/>
      <c r="C212" s="74"/>
      <c r="D212" s="74"/>
      <c r="E212" s="74"/>
      <c r="F212" s="74"/>
      <c r="G212" s="74"/>
      <c r="H212" s="36">
        <f t="shared" ref="H212:J212" si="9">+H210</f>
        <v>153</v>
      </c>
      <c r="I212" s="36">
        <f t="shared" si="9"/>
        <v>2250000</v>
      </c>
      <c r="J212" s="36">
        <f t="shared" si="9"/>
        <v>-2845562</v>
      </c>
      <c r="K212" s="36">
        <f>+I212+J212</f>
        <v>-595562</v>
      </c>
      <c r="L212" s="78" t="s">
        <v>1330</v>
      </c>
    </row>
    <row r="213" s="41" customFormat="1" ht="15" spans="1:11">
      <c r="A213" s="75"/>
      <c r="B213" s="75"/>
      <c r="C213" s="76"/>
      <c r="D213" s="76"/>
      <c r="E213" s="76"/>
      <c r="F213" s="76"/>
      <c r="G213" s="76"/>
      <c r="H213" s="76"/>
      <c r="I213" s="79"/>
      <c r="J213" s="7"/>
      <c r="K213" s="8"/>
    </row>
    <row r="214" s="41" customFormat="1" ht="15" spans="3:11">
      <c r="C214" s="46"/>
      <c r="D214" s="46"/>
      <c r="E214" s="46"/>
      <c r="F214" s="46"/>
      <c r="G214" s="77"/>
      <c r="H214" s="77"/>
      <c r="I214" s="80"/>
      <c r="J214" s="81" t="s">
        <v>1331</v>
      </c>
      <c r="K214" s="82">
        <v>-595562</v>
      </c>
    </row>
    <row r="215" ht="15" spans="10:11">
      <c r="J215" s="80" t="s">
        <v>1332</v>
      </c>
      <c r="K215" s="83">
        <v>99856.97</v>
      </c>
    </row>
    <row r="216" ht="15.75" spans="10:11">
      <c r="J216" s="84" t="s">
        <v>1333</v>
      </c>
      <c r="K216" s="85">
        <v>223307</v>
      </c>
    </row>
    <row r="217" ht="15.75" spans="10:11">
      <c r="J217" s="80" t="s">
        <v>1334</v>
      </c>
      <c r="K217" s="83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3"/>
  <sheetViews>
    <sheetView tabSelected="1" topLeftCell="A55" workbookViewId="0">
      <selection activeCell="J78" sqref="J78"/>
    </sheetView>
  </sheetViews>
  <sheetFormatPr defaultColWidth="9.125" defaultRowHeight="14.25"/>
  <cols>
    <col min="1" max="1" width="12" style="1" customWidth="1"/>
    <col min="2" max="2" width="8.375" style="1" customWidth="1"/>
    <col min="3" max="3" width="8.125" style="6" customWidth="1"/>
    <col min="4" max="4" width="20.625" style="6" customWidth="1"/>
    <col min="5" max="5" width="18.5" style="6" customWidth="1"/>
    <col min="6" max="6" width="10.875" style="6" customWidth="1"/>
    <col min="7" max="7" width="9.5" style="6" customWidth="1"/>
    <col min="8" max="8" width="7.875" style="6" customWidth="1"/>
    <col min="9" max="9" width="13.125" style="7" customWidth="1"/>
    <col min="10" max="10" width="14.375" style="7" customWidth="1"/>
    <col min="11" max="11" width="15.375" style="8" customWidth="1"/>
    <col min="12" max="13" width="9.125" style="1" customWidth="1"/>
    <col min="14" max="1636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1335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1" t="s">
        <v>1336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2" t="s">
        <v>9</v>
      </c>
      <c r="J4" s="22" t="s">
        <v>10</v>
      </c>
      <c r="K4" s="22" t="s">
        <v>11</v>
      </c>
    </row>
    <row r="5" s="3" customFormat="1" spans="1:11">
      <c r="A5" s="11" t="s">
        <v>1150</v>
      </c>
      <c r="B5" s="12">
        <v>1369884</v>
      </c>
      <c r="C5" s="12">
        <v>2531600</v>
      </c>
      <c r="D5" s="427" t="s">
        <v>1337</v>
      </c>
      <c r="E5" s="427" t="s">
        <v>593</v>
      </c>
      <c r="F5" s="11">
        <v>43415</v>
      </c>
      <c r="G5" s="11">
        <v>43416</v>
      </c>
      <c r="H5" s="14">
        <f t="shared" ref="H5:H68" si="0">+G5-F5</f>
        <v>1</v>
      </c>
      <c r="I5" s="23"/>
      <c r="J5" s="23">
        <v>-34000</v>
      </c>
      <c r="K5" s="23">
        <f>+I5+J5</f>
        <v>-34000</v>
      </c>
    </row>
    <row r="6" s="3" customFormat="1" spans="1:11">
      <c r="A6" s="11" t="s">
        <v>1279</v>
      </c>
      <c r="B6" s="12">
        <v>1380032</v>
      </c>
      <c r="C6" s="12">
        <v>2503595</v>
      </c>
      <c r="D6" s="427" t="s">
        <v>1283</v>
      </c>
      <c r="E6" s="427" t="s">
        <v>595</v>
      </c>
      <c r="F6" s="11">
        <v>43405</v>
      </c>
      <c r="G6" s="11">
        <v>43406</v>
      </c>
      <c r="H6" s="14">
        <f t="shared" si="0"/>
        <v>1</v>
      </c>
      <c r="I6" s="23"/>
      <c r="J6" s="23">
        <v>-15000</v>
      </c>
      <c r="K6" s="23">
        <f t="shared" ref="K6:K69" si="1">+K5+I6+J6</f>
        <v>-49000</v>
      </c>
    </row>
    <row r="7" s="3" customFormat="1" spans="1:11">
      <c r="A7" s="11" t="s">
        <v>1284</v>
      </c>
      <c r="B7" s="12">
        <v>1376954</v>
      </c>
      <c r="C7" s="12">
        <v>2588343</v>
      </c>
      <c r="D7" s="427" t="s">
        <v>1338</v>
      </c>
      <c r="E7" s="427" t="s">
        <v>595</v>
      </c>
      <c r="F7" s="11">
        <v>43421</v>
      </c>
      <c r="G7" s="11">
        <v>43422</v>
      </c>
      <c r="H7" s="14">
        <f t="shared" si="0"/>
        <v>1</v>
      </c>
      <c r="I7" s="23"/>
      <c r="J7" s="23">
        <v>-15000</v>
      </c>
      <c r="K7" s="23">
        <f t="shared" si="1"/>
        <v>-64000</v>
      </c>
    </row>
    <row r="8" s="3" customFormat="1" spans="1:11">
      <c r="A8" s="11" t="s">
        <v>1300</v>
      </c>
      <c r="B8" s="12">
        <v>1377037</v>
      </c>
      <c r="C8" s="12">
        <v>2599593</v>
      </c>
      <c r="D8" s="427" t="s">
        <v>1339</v>
      </c>
      <c r="E8" s="427" t="s">
        <v>595</v>
      </c>
      <c r="F8" s="11">
        <v>43428</v>
      </c>
      <c r="G8" s="11">
        <v>43430</v>
      </c>
      <c r="H8" s="14">
        <f t="shared" si="0"/>
        <v>2</v>
      </c>
      <c r="I8" s="23"/>
      <c r="J8" s="23">
        <v>-30000</v>
      </c>
      <c r="K8" s="23">
        <f t="shared" si="1"/>
        <v>-94000</v>
      </c>
    </row>
    <row r="9" s="3" customFormat="1" spans="1:11">
      <c r="A9" s="11" t="s">
        <v>1300</v>
      </c>
      <c r="B9" s="12">
        <v>1380708</v>
      </c>
      <c r="C9" s="12">
        <v>2599596</v>
      </c>
      <c r="D9" s="427" t="s">
        <v>1340</v>
      </c>
      <c r="E9" s="427" t="s">
        <v>595</v>
      </c>
      <c r="F9" s="11">
        <v>43414</v>
      </c>
      <c r="G9" s="11">
        <v>43418</v>
      </c>
      <c r="H9" s="14">
        <f t="shared" si="0"/>
        <v>4</v>
      </c>
      <c r="I9" s="23"/>
      <c r="J9" s="23">
        <v>-54000</v>
      </c>
      <c r="K9" s="23">
        <f t="shared" si="1"/>
        <v>-148000</v>
      </c>
    </row>
    <row r="10" s="3" customFormat="1" spans="1:11">
      <c r="A10" s="11" t="s">
        <v>1300</v>
      </c>
      <c r="B10" s="12">
        <v>1384718</v>
      </c>
      <c r="C10" s="12">
        <v>2599606</v>
      </c>
      <c r="D10" s="427" t="s">
        <v>1341</v>
      </c>
      <c r="E10" s="427" t="s">
        <v>595</v>
      </c>
      <c r="F10" s="11">
        <v>43405</v>
      </c>
      <c r="G10" s="11">
        <v>43406</v>
      </c>
      <c r="H10" s="14">
        <f t="shared" si="0"/>
        <v>1</v>
      </c>
      <c r="I10" s="23"/>
      <c r="J10" s="23">
        <v>-15000</v>
      </c>
      <c r="K10" s="23">
        <f t="shared" si="1"/>
        <v>-163000</v>
      </c>
    </row>
    <row r="11" s="3" customFormat="1" spans="1:11">
      <c r="A11" s="11" t="s">
        <v>1300</v>
      </c>
      <c r="B11" s="12">
        <v>1382277</v>
      </c>
      <c r="C11" s="12">
        <v>2599612</v>
      </c>
      <c r="D11" s="427" t="s">
        <v>1342</v>
      </c>
      <c r="E11" s="427" t="s">
        <v>595</v>
      </c>
      <c r="F11" s="11">
        <v>43413</v>
      </c>
      <c r="G11" s="11">
        <v>43414</v>
      </c>
      <c r="H11" s="14">
        <f t="shared" si="0"/>
        <v>1</v>
      </c>
      <c r="I11" s="23"/>
      <c r="J11" s="23">
        <v>-15000</v>
      </c>
      <c r="K11" s="23">
        <f t="shared" si="1"/>
        <v>-178000</v>
      </c>
    </row>
    <row r="12" s="3" customFormat="1" spans="1:11">
      <c r="A12" s="11" t="s">
        <v>1300</v>
      </c>
      <c r="B12" s="12">
        <v>1382359</v>
      </c>
      <c r="C12" s="12">
        <v>2599613</v>
      </c>
      <c r="D12" s="427" t="s">
        <v>1343</v>
      </c>
      <c r="E12" s="427" t="s">
        <v>595</v>
      </c>
      <c r="F12" s="11">
        <v>43429</v>
      </c>
      <c r="G12" s="11">
        <v>43430</v>
      </c>
      <c r="H12" s="14">
        <f t="shared" si="0"/>
        <v>1</v>
      </c>
      <c r="I12" s="23"/>
      <c r="J12" s="23">
        <v>-15000</v>
      </c>
      <c r="K12" s="23">
        <f t="shared" si="1"/>
        <v>-193000</v>
      </c>
    </row>
    <row r="13" s="3" customFormat="1" spans="1:11">
      <c r="A13" s="11" t="s">
        <v>1300</v>
      </c>
      <c r="B13" s="12">
        <v>1382404</v>
      </c>
      <c r="C13" s="12">
        <v>2600093</v>
      </c>
      <c r="D13" s="427" t="s">
        <v>1344</v>
      </c>
      <c r="E13" s="427" t="s">
        <v>609</v>
      </c>
      <c r="F13" s="11">
        <v>43413</v>
      </c>
      <c r="G13" s="11">
        <v>43416</v>
      </c>
      <c r="H13" s="14">
        <f t="shared" si="0"/>
        <v>3</v>
      </c>
      <c r="I13" s="23"/>
      <c r="J13" s="23">
        <v>-59400</v>
      </c>
      <c r="K13" s="23">
        <f t="shared" si="1"/>
        <v>-252400</v>
      </c>
    </row>
    <row r="14" s="3" customFormat="1" spans="1:11">
      <c r="A14" s="11" t="s">
        <v>1300</v>
      </c>
      <c r="B14" s="12">
        <v>1382171</v>
      </c>
      <c r="C14" s="12">
        <v>2600843</v>
      </c>
      <c r="D14" s="427" t="s">
        <v>1345</v>
      </c>
      <c r="E14" s="427" t="s">
        <v>595</v>
      </c>
      <c r="F14" s="11">
        <v>43411</v>
      </c>
      <c r="G14" s="11">
        <v>43414</v>
      </c>
      <c r="H14" s="14">
        <f t="shared" si="0"/>
        <v>3</v>
      </c>
      <c r="I14" s="23"/>
      <c r="J14" s="23">
        <v>-45000</v>
      </c>
      <c r="K14" s="23">
        <f t="shared" si="1"/>
        <v>-297400</v>
      </c>
    </row>
    <row r="15" s="3" customFormat="1" spans="1:11">
      <c r="A15" s="11" t="s">
        <v>1346</v>
      </c>
      <c r="B15" s="12">
        <v>1382142</v>
      </c>
      <c r="C15" s="12">
        <v>2601851</v>
      </c>
      <c r="D15" s="427" t="s">
        <v>1347</v>
      </c>
      <c r="E15" s="427" t="s">
        <v>595</v>
      </c>
      <c r="F15" s="11">
        <v>43408</v>
      </c>
      <c r="G15" s="11">
        <v>43411</v>
      </c>
      <c r="H15" s="14">
        <f t="shared" si="0"/>
        <v>3</v>
      </c>
      <c r="I15" s="23"/>
      <c r="J15" s="23">
        <v>-40500</v>
      </c>
      <c r="K15" s="23">
        <f t="shared" si="1"/>
        <v>-337900</v>
      </c>
    </row>
    <row r="16" s="3" customFormat="1" spans="1:11">
      <c r="A16" s="11" t="s">
        <v>1305</v>
      </c>
      <c r="B16" s="12">
        <v>1382839</v>
      </c>
      <c r="C16" s="12">
        <v>2603848</v>
      </c>
      <c r="D16" s="427" t="s">
        <v>1348</v>
      </c>
      <c r="E16" s="427" t="s">
        <v>597</v>
      </c>
      <c r="F16" s="11">
        <v>43411</v>
      </c>
      <c r="G16" s="11">
        <v>43413</v>
      </c>
      <c r="H16" s="14">
        <f t="shared" si="0"/>
        <v>2</v>
      </c>
      <c r="I16" s="23"/>
      <c r="J16" s="23">
        <v>-34000</v>
      </c>
      <c r="K16" s="23">
        <f t="shared" si="1"/>
        <v>-371900</v>
      </c>
    </row>
    <row r="17" s="3" customFormat="1" spans="1:11">
      <c r="A17" s="11" t="s">
        <v>1309</v>
      </c>
      <c r="B17" s="12">
        <v>1384452</v>
      </c>
      <c r="C17" s="12">
        <v>2609615</v>
      </c>
      <c r="D17" s="428" t="s">
        <v>1349</v>
      </c>
      <c r="E17" s="427" t="s">
        <v>595</v>
      </c>
      <c r="F17" s="11">
        <v>43419</v>
      </c>
      <c r="G17" s="11">
        <v>43420</v>
      </c>
      <c r="H17" s="14">
        <f t="shared" si="0"/>
        <v>1</v>
      </c>
      <c r="I17" s="23"/>
      <c r="J17" s="23">
        <v>-15000</v>
      </c>
      <c r="K17" s="23">
        <f t="shared" si="1"/>
        <v>-386900</v>
      </c>
    </row>
    <row r="18" s="3" customFormat="1" spans="1:11">
      <c r="A18" s="11" t="s">
        <v>1309</v>
      </c>
      <c r="B18" s="12">
        <v>1384256</v>
      </c>
      <c r="C18" s="12">
        <v>2609846</v>
      </c>
      <c r="D18" s="427" t="s">
        <v>1350</v>
      </c>
      <c r="E18" s="427" t="s">
        <v>595</v>
      </c>
      <c r="F18" s="11">
        <v>43425</v>
      </c>
      <c r="G18" s="11">
        <v>43427</v>
      </c>
      <c r="H18" s="14">
        <f t="shared" si="0"/>
        <v>2</v>
      </c>
      <c r="I18" s="23"/>
      <c r="J18" s="23">
        <f t="shared" ref="J18:J21" si="2">-15000*2</f>
        <v>-30000</v>
      </c>
      <c r="K18" s="23">
        <f t="shared" si="1"/>
        <v>-416900</v>
      </c>
    </row>
    <row r="19" s="3" customFormat="1" spans="1:11">
      <c r="A19" s="11" t="s">
        <v>1309</v>
      </c>
      <c r="B19" s="12">
        <v>1384487</v>
      </c>
      <c r="C19" s="12">
        <v>2594348</v>
      </c>
      <c r="D19" s="428" t="s">
        <v>1351</v>
      </c>
      <c r="E19" s="427" t="s">
        <v>595</v>
      </c>
      <c r="F19" s="11">
        <v>43426</v>
      </c>
      <c r="G19" s="11">
        <v>43428</v>
      </c>
      <c r="H19" s="14">
        <f t="shared" si="0"/>
        <v>2</v>
      </c>
      <c r="I19" s="23"/>
      <c r="J19" s="23">
        <f t="shared" si="2"/>
        <v>-30000</v>
      </c>
      <c r="K19" s="23">
        <f t="shared" si="1"/>
        <v>-446900</v>
      </c>
    </row>
    <row r="20" s="3" customFormat="1" spans="1:11">
      <c r="A20" s="11" t="s">
        <v>1309</v>
      </c>
      <c r="B20" s="12">
        <v>1384728</v>
      </c>
      <c r="C20" s="12">
        <v>2610628</v>
      </c>
      <c r="D20" s="427" t="s">
        <v>1352</v>
      </c>
      <c r="E20" s="427" t="s">
        <v>591</v>
      </c>
      <c r="F20" s="11">
        <v>43422</v>
      </c>
      <c r="G20" s="11">
        <v>43424</v>
      </c>
      <c r="H20" s="14">
        <f t="shared" si="0"/>
        <v>2</v>
      </c>
      <c r="I20" s="23"/>
      <c r="J20" s="23">
        <f>-23850*2</f>
        <v>-47700</v>
      </c>
      <c r="K20" s="23">
        <f t="shared" si="1"/>
        <v>-494600</v>
      </c>
    </row>
    <row r="21" s="3" customFormat="1" spans="1:11">
      <c r="A21" s="11" t="s">
        <v>1309</v>
      </c>
      <c r="B21" s="12">
        <v>1384767</v>
      </c>
      <c r="C21" s="12">
        <v>2610629</v>
      </c>
      <c r="D21" s="429" t="s">
        <v>1353</v>
      </c>
      <c r="E21" s="427" t="s">
        <v>595</v>
      </c>
      <c r="F21" s="11">
        <v>43422</v>
      </c>
      <c r="G21" s="11">
        <v>43424</v>
      </c>
      <c r="H21" s="16">
        <f t="shared" si="0"/>
        <v>2</v>
      </c>
      <c r="I21" s="23"/>
      <c r="J21" s="23">
        <f t="shared" si="2"/>
        <v>-30000</v>
      </c>
      <c r="K21" s="23">
        <f t="shared" si="1"/>
        <v>-524600</v>
      </c>
    </row>
    <row r="22" s="3" customFormat="1" spans="1:11">
      <c r="A22" s="11" t="s">
        <v>1312</v>
      </c>
      <c r="B22" s="12">
        <v>1385116</v>
      </c>
      <c r="C22" s="12">
        <v>2611593</v>
      </c>
      <c r="D22" s="429" t="s">
        <v>1354</v>
      </c>
      <c r="E22" s="427" t="s">
        <v>609</v>
      </c>
      <c r="F22" s="11">
        <v>43420</v>
      </c>
      <c r="G22" s="11">
        <v>43422</v>
      </c>
      <c r="H22" s="16">
        <f t="shared" si="0"/>
        <v>2</v>
      </c>
      <c r="I22" s="23"/>
      <c r="J22" s="23">
        <f>-19800*2</f>
        <v>-39600</v>
      </c>
      <c r="K22" s="23">
        <f t="shared" si="1"/>
        <v>-564200</v>
      </c>
    </row>
    <row r="23" s="3" customFormat="1" spans="1:11">
      <c r="A23" s="11" t="s">
        <v>1312</v>
      </c>
      <c r="B23" s="12">
        <v>1385116</v>
      </c>
      <c r="C23" s="12">
        <v>2612095</v>
      </c>
      <c r="D23" s="429" t="s">
        <v>1354</v>
      </c>
      <c r="E23" s="427" t="s">
        <v>609</v>
      </c>
      <c r="F23" s="11">
        <v>43422</v>
      </c>
      <c r="G23" s="11">
        <v>43423</v>
      </c>
      <c r="H23" s="16">
        <f t="shared" si="0"/>
        <v>1</v>
      </c>
      <c r="I23" s="23"/>
      <c r="J23" s="23">
        <v>-19800</v>
      </c>
      <c r="K23" s="23">
        <f t="shared" si="1"/>
        <v>-584000</v>
      </c>
    </row>
    <row r="24" s="3" customFormat="1" spans="1:11">
      <c r="A24" s="11" t="s">
        <v>1314</v>
      </c>
      <c r="B24" s="12">
        <v>1385381</v>
      </c>
      <c r="C24" s="12">
        <v>2602345</v>
      </c>
      <c r="D24" s="430" t="s">
        <v>1355</v>
      </c>
      <c r="E24" s="427" t="s">
        <v>595</v>
      </c>
      <c r="F24" s="11">
        <v>43409</v>
      </c>
      <c r="G24" s="11">
        <v>43411</v>
      </c>
      <c r="H24" s="16">
        <f t="shared" si="0"/>
        <v>2</v>
      </c>
      <c r="I24" s="23"/>
      <c r="J24" s="23">
        <f>-15000*2</f>
        <v>-30000</v>
      </c>
      <c r="K24" s="23">
        <f t="shared" si="1"/>
        <v>-614000</v>
      </c>
    </row>
    <row r="25" s="3" customFormat="1" ht="25.5" spans="1:11">
      <c r="A25" s="11" t="s">
        <v>1314</v>
      </c>
      <c r="B25" s="12">
        <v>1385570</v>
      </c>
      <c r="C25" s="429" t="s">
        <v>1356</v>
      </c>
      <c r="D25" s="429" t="s">
        <v>1357</v>
      </c>
      <c r="E25" s="427" t="s">
        <v>595</v>
      </c>
      <c r="F25" s="11">
        <v>43430</v>
      </c>
      <c r="G25" s="11">
        <v>43432</v>
      </c>
      <c r="H25" s="16">
        <f t="shared" si="0"/>
        <v>2</v>
      </c>
      <c r="I25" s="23"/>
      <c r="J25" s="23">
        <f>-15000*2</f>
        <v>-30000</v>
      </c>
      <c r="K25" s="23">
        <f t="shared" si="1"/>
        <v>-644000</v>
      </c>
    </row>
    <row r="26" s="3" customFormat="1" ht="25.5" spans="1:11">
      <c r="A26" s="11" t="s">
        <v>1358</v>
      </c>
      <c r="B26" s="12">
        <v>1386178</v>
      </c>
      <c r="C26" s="429" t="s">
        <v>1359</v>
      </c>
      <c r="D26" s="429" t="s">
        <v>1360</v>
      </c>
      <c r="E26" s="427" t="s">
        <v>595</v>
      </c>
      <c r="F26" s="11">
        <v>43408</v>
      </c>
      <c r="G26" s="11">
        <v>43411</v>
      </c>
      <c r="H26" s="16">
        <f t="shared" si="0"/>
        <v>3</v>
      </c>
      <c r="I26" s="23"/>
      <c r="J26" s="23">
        <f>-15000*3</f>
        <v>-45000</v>
      </c>
      <c r="K26" s="23">
        <f t="shared" si="1"/>
        <v>-689000</v>
      </c>
    </row>
    <row r="27" s="3" customFormat="1" spans="1:11">
      <c r="A27" s="11" t="s">
        <v>1322</v>
      </c>
      <c r="B27" s="12">
        <v>1386344</v>
      </c>
      <c r="C27" s="12">
        <v>2619602</v>
      </c>
      <c r="D27" s="429" t="s">
        <v>1361</v>
      </c>
      <c r="E27" s="429" t="s">
        <v>595</v>
      </c>
      <c r="F27" s="11">
        <v>43411</v>
      </c>
      <c r="G27" s="11">
        <v>43413</v>
      </c>
      <c r="H27" s="16">
        <f t="shared" si="0"/>
        <v>2</v>
      </c>
      <c r="I27" s="23"/>
      <c r="J27" s="23">
        <v>-30000</v>
      </c>
      <c r="K27" s="23">
        <f t="shared" si="1"/>
        <v>-719000</v>
      </c>
    </row>
    <row r="28" s="3" customFormat="1" spans="1:11">
      <c r="A28" s="11" t="s">
        <v>1322</v>
      </c>
      <c r="B28" s="12">
        <v>1386462</v>
      </c>
      <c r="C28" s="12">
        <v>2619849</v>
      </c>
      <c r="D28" s="429" t="s">
        <v>1362</v>
      </c>
      <c r="E28" s="429" t="s">
        <v>609</v>
      </c>
      <c r="F28" s="11">
        <v>43416</v>
      </c>
      <c r="G28" s="11">
        <v>43418</v>
      </c>
      <c r="H28" s="16">
        <f t="shared" si="0"/>
        <v>2</v>
      </c>
      <c r="I28" s="23"/>
      <c r="J28" s="23">
        <v>-39600</v>
      </c>
      <c r="K28" s="23">
        <f t="shared" si="1"/>
        <v>-758600</v>
      </c>
    </row>
    <row r="29" s="3" customFormat="1" spans="1:11">
      <c r="A29" s="11" t="s">
        <v>1322</v>
      </c>
      <c r="B29" s="12">
        <v>1385689</v>
      </c>
      <c r="C29" s="12">
        <v>2599610</v>
      </c>
      <c r="D29" s="429" t="s">
        <v>1363</v>
      </c>
      <c r="E29" s="429" t="s">
        <v>595</v>
      </c>
      <c r="F29" s="11">
        <v>43406</v>
      </c>
      <c r="G29" s="11">
        <v>43408</v>
      </c>
      <c r="H29" s="16">
        <f t="shared" si="0"/>
        <v>2</v>
      </c>
      <c r="I29" s="23"/>
      <c r="J29" s="23">
        <v>-30000</v>
      </c>
      <c r="K29" s="23">
        <f t="shared" si="1"/>
        <v>-788600</v>
      </c>
    </row>
    <row r="30" s="3" customFormat="1" spans="1:11">
      <c r="A30" s="11" t="s">
        <v>1322</v>
      </c>
      <c r="B30" s="12">
        <v>1384955</v>
      </c>
      <c r="C30" s="12">
        <v>2614595</v>
      </c>
      <c r="D30" s="429" t="s">
        <v>1364</v>
      </c>
      <c r="E30" s="429" t="s">
        <v>591</v>
      </c>
      <c r="F30" s="11">
        <v>43428</v>
      </c>
      <c r="G30" s="11">
        <v>43430</v>
      </c>
      <c r="H30" s="16">
        <f t="shared" si="0"/>
        <v>2</v>
      </c>
      <c r="I30" s="23"/>
      <c r="J30" s="23">
        <v>-42930</v>
      </c>
      <c r="K30" s="23">
        <f t="shared" si="1"/>
        <v>-831530</v>
      </c>
    </row>
    <row r="31" s="3" customFormat="1" spans="1:11">
      <c r="A31" s="11" t="s">
        <v>1365</v>
      </c>
      <c r="B31" s="12">
        <v>1386937</v>
      </c>
      <c r="C31" s="12">
        <v>2623843</v>
      </c>
      <c r="D31" s="429" t="s">
        <v>1366</v>
      </c>
      <c r="E31" s="429" t="s">
        <v>597</v>
      </c>
      <c r="F31" s="11">
        <v>43407</v>
      </c>
      <c r="G31" s="11">
        <v>43409</v>
      </c>
      <c r="H31" s="16">
        <f t="shared" si="0"/>
        <v>2</v>
      </c>
      <c r="I31" s="23"/>
      <c r="J31" s="23">
        <v>-34000</v>
      </c>
      <c r="K31" s="23">
        <f t="shared" si="1"/>
        <v>-865530</v>
      </c>
    </row>
    <row r="32" s="3" customFormat="1" spans="1:11">
      <c r="A32" s="11" t="s">
        <v>1365</v>
      </c>
      <c r="B32" s="12">
        <v>1386904</v>
      </c>
      <c r="C32" s="12">
        <v>2623844</v>
      </c>
      <c r="D32" s="429" t="s">
        <v>1367</v>
      </c>
      <c r="E32" s="429" t="s">
        <v>597</v>
      </c>
      <c r="F32" s="11">
        <v>43412</v>
      </c>
      <c r="G32" s="11">
        <v>43414</v>
      </c>
      <c r="H32" s="16">
        <f t="shared" si="0"/>
        <v>2</v>
      </c>
      <c r="I32" s="23"/>
      <c r="J32" s="23">
        <v>-34000</v>
      </c>
      <c r="K32" s="23">
        <f t="shared" si="1"/>
        <v>-899530</v>
      </c>
    </row>
    <row r="33" s="3" customFormat="1" spans="1:11">
      <c r="A33" s="11" t="s">
        <v>1365</v>
      </c>
      <c r="B33" s="12">
        <v>1386504</v>
      </c>
      <c r="C33" s="12">
        <v>2624353</v>
      </c>
      <c r="D33" s="429" t="s">
        <v>1368</v>
      </c>
      <c r="E33" s="429" t="s">
        <v>591</v>
      </c>
      <c r="F33" s="11">
        <v>43408</v>
      </c>
      <c r="G33" s="11">
        <v>43411</v>
      </c>
      <c r="H33" s="16">
        <f t="shared" si="0"/>
        <v>3</v>
      </c>
      <c r="I33" s="23"/>
      <c r="J33" s="23">
        <v>-59145</v>
      </c>
      <c r="K33" s="23">
        <f t="shared" si="1"/>
        <v>-958675</v>
      </c>
    </row>
    <row r="34" s="3" customFormat="1" spans="1:11">
      <c r="A34" s="11" t="s">
        <v>1365</v>
      </c>
      <c r="B34" s="12">
        <v>1387157</v>
      </c>
      <c r="C34" s="12">
        <v>2624359</v>
      </c>
      <c r="D34" s="429" t="s">
        <v>1369</v>
      </c>
      <c r="E34" s="429" t="s">
        <v>595</v>
      </c>
      <c r="F34" s="11">
        <v>43431</v>
      </c>
      <c r="G34" s="11">
        <v>43433</v>
      </c>
      <c r="H34" s="16">
        <f t="shared" si="0"/>
        <v>2</v>
      </c>
      <c r="I34" s="23"/>
      <c r="J34" s="23">
        <v>-30000</v>
      </c>
      <c r="K34" s="23">
        <f t="shared" si="1"/>
        <v>-988675</v>
      </c>
    </row>
    <row r="35" s="3" customFormat="1" spans="1:11">
      <c r="A35" s="11" t="s">
        <v>1365</v>
      </c>
      <c r="B35" s="12">
        <v>1386268</v>
      </c>
      <c r="C35" s="12">
        <v>2624378</v>
      </c>
      <c r="D35" s="429" t="s">
        <v>1370</v>
      </c>
      <c r="E35" s="429" t="s">
        <v>591</v>
      </c>
      <c r="F35" s="11">
        <v>43408</v>
      </c>
      <c r="G35" s="11">
        <v>43409</v>
      </c>
      <c r="H35" s="16">
        <f t="shared" si="0"/>
        <v>1</v>
      </c>
      <c r="I35" s="23"/>
      <c r="J35" s="23">
        <v>-19715</v>
      </c>
      <c r="K35" s="23">
        <f t="shared" si="1"/>
        <v>-1008390</v>
      </c>
    </row>
    <row r="36" s="3" customFormat="1" spans="1:11">
      <c r="A36" s="11" t="s">
        <v>1365</v>
      </c>
      <c r="B36" s="12">
        <v>1387402</v>
      </c>
      <c r="C36" s="12">
        <v>2626844</v>
      </c>
      <c r="D36" s="429" t="s">
        <v>1371</v>
      </c>
      <c r="E36" s="429" t="s">
        <v>595</v>
      </c>
      <c r="F36" s="11">
        <v>43421</v>
      </c>
      <c r="G36" s="11">
        <v>43425</v>
      </c>
      <c r="H36" s="16">
        <f t="shared" si="0"/>
        <v>4</v>
      </c>
      <c r="I36" s="23"/>
      <c r="J36" s="23">
        <v>-60000</v>
      </c>
      <c r="K36" s="23">
        <f t="shared" si="1"/>
        <v>-1068390</v>
      </c>
    </row>
    <row r="37" s="3" customFormat="1" spans="1:11">
      <c r="A37" s="11" t="s">
        <v>1365</v>
      </c>
      <c r="B37" s="12">
        <v>1387047</v>
      </c>
      <c r="C37" s="12">
        <v>2624365</v>
      </c>
      <c r="D37" s="429" t="s">
        <v>1372</v>
      </c>
      <c r="E37" s="429" t="s">
        <v>597</v>
      </c>
      <c r="F37" s="11">
        <v>43411</v>
      </c>
      <c r="G37" s="11">
        <v>43414</v>
      </c>
      <c r="H37" s="16">
        <f t="shared" si="0"/>
        <v>3</v>
      </c>
      <c r="I37" s="23"/>
      <c r="J37" s="23">
        <v>-51000</v>
      </c>
      <c r="K37" s="23">
        <f t="shared" si="1"/>
        <v>-1119390</v>
      </c>
    </row>
    <row r="38" s="3" customFormat="1" spans="1:11">
      <c r="A38" s="11" t="s">
        <v>1373</v>
      </c>
      <c r="B38" s="12">
        <v>1387946</v>
      </c>
      <c r="C38" s="12">
        <v>2624358</v>
      </c>
      <c r="D38" s="430" t="s">
        <v>1374</v>
      </c>
      <c r="E38" s="429" t="s">
        <v>595</v>
      </c>
      <c r="F38" s="11">
        <v>43428</v>
      </c>
      <c r="G38" s="11">
        <v>43432</v>
      </c>
      <c r="H38" s="16">
        <f t="shared" si="0"/>
        <v>4</v>
      </c>
      <c r="I38" s="23"/>
      <c r="J38" s="23">
        <f>-15000*4</f>
        <v>-60000</v>
      </c>
      <c r="K38" s="23">
        <f t="shared" si="1"/>
        <v>-1179390</v>
      </c>
    </row>
    <row r="39" s="3" customFormat="1" spans="1:11">
      <c r="A39" s="11" t="s">
        <v>1373</v>
      </c>
      <c r="B39" s="431" t="s">
        <v>1375</v>
      </c>
      <c r="C39" s="19"/>
      <c r="D39" s="19"/>
      <c r="E39" s="19"/>
      <c r="F39" s="19"/>
      <c r="G39" s="20"/>
      <c r="H39" s="16">
        <f t="shared" si="0"/>
        <v>0</v>
      </c>
      <c r="I39" s="23">
        <v>2250000</v>
      </c>
      <c r="J39" s="23"/>
      <c r="K39" s="23">
        <f t="shared" si="1"/>
        <v>1070610</v>
      </c>
    </row>
    <row r="40" s="3" customFormat="1" spans="1:11">
      <c r="A40" s="11" t="s">
        <v>1376</v>
      </c>
      <c r="B40" s="12">
        <v>1384801</v>
      </c>
      <c r="C40" s="12">
        <v>2503600</v>
      </c>
      <c r="D40" s="429" t="s">
        <v>1377</v>
      </c>
      <c r="E40" s="429" t="s">
        <v>595</v>
      </c>
      <c r="F40" s="11">
        <v>43422</v>
      </c>
      <c r="G40" s="11">
        <v>43425</v>
      </c>
      <c r="H40" s="16">
        <f t="shared" si="0"/>
        <v>3</v>
      </c>
      <c r="I40" s="23"/>
      <c r="J40" s="23">
        <v>-38343</v>
      </c>
      <c r="K40" s="23">
        <f t="shared" si="1"/>
        <v>1032267</v>
      </c>
    </row>
    <row r="41" s="3" customFormat="1" spans="1:11">
      <c r="A41" s="11" t="s">
        <v>1376</v>
      </c>
      <c r="B41" s="12">
        <v>1384801</v>
      </c>
      <c r="C41" s="12">
        <v>2630099</v>
      </c>
      <c r="D41" s="429" t="s">
        <v>1377</v>
      </c>
      <c r="E41" s="429" t="s">
        <v>595</v>
      </c>
      <c r="F41" s="11">
        <v>43422</v>
      </c>
      <c r="G41" s="11">
        <v>43425</v>
      </c>
      <c r="H41" s="16">
        <f t="shared" si="0"/>
        <v>3</v>
      </c>
      <c r="I41" s="23"/>
      <c r="J41" s="23">
        <v>-38343</v>
      </c>
      <c r="K41" s="23">
        <f t="shared" si="1"/>
        <v>993924</v>
      </c>
    </row>
    <row r="42" s="3" customFormat="1" spans="1:11">
      <c r="A42" s="11" t="s">
        <v>1376</v>
      </c>
      <c r="B42" s="12">
        <v>1384801</v>
      </c>
      <c r="C42" s="12">
        <v>2630098</v>
      </c>
      <c r="D42" s="429" t="s">
        <v>1377</v>
      </c>
      <c r="E42" s="429" t="s">
        <v>595</v>
      </c>
      <c r="F42" s="11">
        <v>43422</v>
      </c>
      <c r="G42" s="11">
        <v>43425</v>
      </c>
      <c r="H42" s="16">
        <f t="shared" si="0"/>
        <v>3</v>
      </c>
      <c r="I42" s="23"/>
      <c r="J42" s="23">
        <v>-38343</v>
      </c>
      <c r="K42" s="23">
        <f t="shared" si="1"/>
        <v>955581</v>
      </c>
    </row>
    <row r="43" s="3" customFormat="1" spans="1:11">
      <c r="A43" s="11" t="s">
        <v>1376</v>
      </c>
      <c r="B43" s="12">
        <v>1388243</v>
      </c>
      <c r="C43" s="12">
        <v>2599605</v>
      </c>
      <c r="D43" s="429" t="s">
        <v>1378</v>
      </c>
      <c r="E43" s="429" t="s">
        <v>595</v>
      </c>
      <c r="F43" s="11">
        <v>43433</v>
      </c>
      <c r="G43" s="11">
        <v>43435</v>
      </c>
      <c r="H43" s="16">
        <f t="shared" si="0"/>
        <v>2</v>
      </c>
      <c r="I43" s="23"/>
      <c r="J43" s="23">
        <v>-30000</v>
      </c>
      <c r="K43" s="23">
        <f t="shared" si="1"/>
        <v>925581</v>
      </c>
    </row>
    <row r="44" s="3" customFormat="1" spans="1:11">
      <c r="A44" s="11" t="s">
        <v>1376</v>
      </c>
      <c r="B44" s="12">
        <v>1388243</v>
      </c>
      <c r="C44" s="12">
        <v>2630597</v>
      </c>
      <c r="D44" s="429" t="s">
        <v>1378</v>
      </c>
      <c r="E44" s="429" t="s">
        <v>595</v>
      </c>
      <c r="F44" s="11">
        <v>43433</v>
      </c>
      <c r="G44" s="11">
        <v>43435</v>
      </c>
      <c r="H44" s="16">
        <f t="shared" si="0"/>
        <v>2</v>
      </c>
      <c r="I44" s="23"/>
      <c r="J44" s="23">
        <v>-30000</v>
      </c>
      <c r="K44" s="23">
        <f t="shared" si="1"/>
        <v>895581</v>
      </c>
    </row>
    <row r="45" s="3" customFormat="1" spans="1:11">
      <c r="A45" s="11" t="s">
        <v>1376</v>
      </c>
      <c r="B45" s="12">
        <v>1388243</v>
      </c>
      <c r="C45" s="12">
        <v>2630596</v>
      </c>
      <c r="D45" s="429" t="s">
        <v>1378</v>
      </c>
      <c r="E45" s="429" t="s">
        <v>595</v>
      </c>
      <c r="F45" s="11">
        <v>43433</v>
      </c>
      <c r="G45" s="11">
        <v>43435</v>
      </c>
      <c r="H45" s="16">
        <f t="shared" si="0"/>
        <v>2</v>
      </c>
      <c r="I45" s="23"/>
      <c r="J45" s="23">
        <v>-30000</v>
      </c>
      <c r="K45" s="23">
        <f t="shared" si="1"/>
        <v>865581</v>
      </c>
    </row>
    <row r="46" s="3" customFormat="1" spans="1:11">
      <c r="A46" s="11" t="s">
        <v>1376</v>
      </c>
      <c r="B46" s="12">
        <v>1387945</v>
      </c>
      <c r="C46" s="12">
        <v>2503597</v>
      </c>
      <c r="D46" s="429" t="s">
        <v>1379</v>
      </c>
      <c r="E46" s="429" t="s">
        <v>595</v>
      </c>
      <c r="F46" s="11">
        <v>43418</v>
      </c>
      <c r="G46" s="11">
        <v>43420</v>
      </c>
      <c r="H46" s="16">
        <f t="shared" si="0"/>
        <v>2</v>
      </c>
      <c r="I46" s="23"/>
      <c r="J46" s="23">
        <v>-30000</v>
      </c>
      <c r="K46" s="23">
        <f t="shared" si="1"/>
        <v>835581</v>
      </c>
    </row>
    <row r="47" s="3" customFormat="1" spans="1:11">
      <c r="A47" s="11" t="s">
        <v>1376</v>
      </c>
      <c r="B47" s="12">
        <v>1388692</v>
      </c>
      <c r="C47" s="12">
        <v>2633094</v>
      </c>
      <c r="D47" s="429" t="s">
        <v>1380</v>
      </c>
      <c r="E47" s="429" t="s">
        <v>609</v>
      </c>
      <c r="F47" s="11">
        <v>43424</v>
      </c>
      <c r="G47" s="11">
        <v>43425</v>
      </c>
      <c r="H47" s="16">
        <f t="shared" si="0"/>
        <v>1</v>
      </c>
      <c r="I47" s="23"/>
      <c r="J47" s="23">
        <v>-15008</v>
      </c>
      <c r="K47" s="23">
        <f t="shared" si="1"/>
        <v>820573</v>
      </c>
    </row>
    <row r="48" s="3" customFormat="1" spans="1:11">
      <c r="A48" s="11" t="s">
        <v>1376</v>
      </c>
      <c r="B48" s="12">
        <v>1388786</v>
      </c>
      <c r="C48" s="12">
        <v>2633096</v>
      </c>
      <c r="D48" s="427" t="s">
        <v>1381</v>
      </c>
      <c r="E48" s="429" t="s">
        <v>609</v>
      </c>
      <c r="F48" s="11">
        <v>43423</v>
      </c>
      <c r="G48" s="11">
        <v>43425</v>
      </c>
      <c r="H48" s="16">
        <f t="shared" si="0"/>
        <v>2</v>
      </c>
      <c r="I48" s="23"/>
      <c r="J48" s="23">
        <v>-28666</v>
      </c>
      <c r="K48" s="23">
        <f t="shared" si="1"/>
        <v>791907</v>
      </c>
    </row>
    <row r="49" s="3" customFormat="1" spans="1:11">
      <c r="A49" s="11" t="s">
        <v>1376</v>
      </c>
      <c r="B49" s="12">
        <v>1388933</v>
      </c>
      <c r="C49" s="12">
        <v>2633098</v>
      </c>
      <c r="D49" s="427" t="s">
        <v>1382</v>
      </c>
      <c r="E49" s="429" t="s">
        <v>597</v>
      </c>
      <c r="F49" s="11">
        <v>43430</v>
      </c>
      <c r="G49" s="11">
        <v>43435</v>
      </c>
      <c r="H49" s="16">
        <f t="shared" si="0"/>
        <v>5</v>
      </c>
      <c r="I49" s="23"/>
      <c r="J49" s="23">
        <v>-55655</v>
      </c>
      <c r="K49" s="23">
        <f t="shared" si="1"/>
        <v>736252</v>
      </c>
    </row>
    <row r="50" s="3" customFormat="1" ht="25.5" spans="1:11">
      <c r="A50" s="11" t="s">
        <v>1376</v>
      </c>
      <c r="B50" s="12">
        <v>1389111</v>
      </c>
      <c r="C50" s="12">
        <v>2624356</v>
      </c>
      <c r="D50" s="427" t="s">
        <v>1383</v>
      </c>
      <c r="E50" s="429" t="s">
        <v>777</v>
      </c>
      <c r="F50" s="11">
        <v>43408</v>
      </c>
      <c r="G50" s="11">
        <v>43412</v>
      </c>
      <c r="H50" s="16">
        <f t="shared" si="0"/>
        <v>4</v>
      </c>
      <c r="I50" s="23"/>
      <c r="J50" s="23">
        <v>-99000</v>
      </c>
      <c r="K50" s="23">
        <f t="shared" si="1"/>
        <v>637252</v>
      </c>
    </row>
    <row r="51" s="3" customFormat="1" ht="25.5" spans="1:11">
      <c r="A51" s="11" t="s">
        <v>1384</v>
      </c>
      <c r="B51" s="12">
        <v>1389235</v>
      </c>
      <c r="C51" s="12">
        <v>2638093</v>
      </c>
      <c r="D51" s="427" t="s">
        <v>1385</v>
      </c>
      <c r="E51" s="429" t="s">
        <v>777</v>
      </c>
      <c r="F51" s="11">
        <v>43410</v>
      </c>
      <c r="G51" s="11">
        <v>43411</v>
      </c>
      <c r="H51" s="16">
        <f t="shared" si="0"/>
        <v>1</v>
      </c>
      <c r="I51" s="23"/>
      <c r="J51" s="23">
        <v>-15588</v>
      </c>
      <c r="K51" s="23">
        <f t="shared" si="1"/>
        <v>621664</v>
      </c>
    </row>
    <row r="52" s="3" customFormat="1" spans="1:11">
      <c r="A52" s="11" t="s">
        <v>1384</v>
      </c>
      <c r="B52" s="12">
        <v>1389374</v>
      </c>
      <c r="C52" s="12">
        <v>2638593</v>
      </c>
      <c r="D52" s="427" t="s">
        <v>1386</v>
      </c>
      <c r="E52" s="429" t="s">
        <v>595</v>
      </c>
      <c r="F52" s="11">
        <v>43418</v>
      </c>
      <c r="G52" s="11">
        <v>43419</v>
      </c>
      <c r="H52" s="16">
        <f t="shared" si="0"/>
        <v>1</v>
      </c>
      <c r="I52" s="23"/>
      <c r="J52" s="23">
        <v>-15000</v>
      </c>
      <c r="K52" s="23">
        <f t="shared" si="1"/>
        <v>606664</v>
      </c>
    </row>
    <row r="53" s="3" customFormat="1" spans="1:11">
      <c r="A53" s="11" t="s">
        <v>1384</v>
      </c>
      <c r="B53" s="12">
        <v>1389375</v>
      </c>
      <c r="C53" s="12">
        <v>2624355</v>
      </c>
      <c r="D53" s="427" t="s">
        <v>1386</v>
      </c>
      <c r="E53" s="429" t="s">
        <v>595</v>
      </c>
      <c r="F53" s="11">
        <v>43419</v>
      </c>
      <c r="G53" s="11">
        <v>43422</v>
      </c>
      <c r="H53" s="16">
        <f t="shared" si="0"/>
        <v>3</v>
      </c>
      <c r="I53" s="23"/>
      <c r="J53" s="23">
        <v>-31497</v>
      </c>
      <c r="K53" s="23">
        <f t="shared" si="1"/>
        <v>575167</v>
      </c>
    </row>
    <row r="54" s="3" customFormat="1" spans="1:11">
      <c r="A54" s="11" t="s">
        <v>1384</v>
      </c>
      <c r="B54" s="12">
        <v>1389476</v>
      </c>
      <c r="C54" s="12">
        <v>2640598</v>
      </c>
      <c r="D54" s="427" t="s">
        <v>1387</v>
      </c>
      <c r="E54" s="429" t="s">
        <v>595</v>
      </c>
      <c r="F54" s="11">
        <v>43433</v>
      </c>
      <c r="G54" s="11">
        <v>43435</v>
      </c>
      <c r="H54" s="16">
        <f t="shared" si="0"/>
        <v>2</v>
      </c>
      <c r="I54" s="23"/>
      <c r="J54" s="23">
        <v>-20092</v>
      </c>
      <c r="K54" s="23">
        <f t="shared" si="1"/>
        <v>555075</v>
      </c>
    </row>
    <row r="55" s="3" customFormat="1" spans="1:11">
      <c r="A55" s="11" t="s">
        <v>1384</v>
      </c>
      <c r="B55" s="12">
        <v>1389997</v>
      </c>
      <c r="C55" s="12">
        <v>2630849</v>
      </c>
      <c r="D55" s="427" t="s">
        <v>1388</v>
      </c>
      <c r="E55" s="429" t="s">
        <v>595</v>
      </c>
      <c r="F55" s="11">
        <v>43409</v>
      </c>
      <c r="G55" s="11">
        <v>43410</v>
      </c>
      <c r="H55" s="16">
        <f t="shared" si="0"/>
        <v>1</v>
      </c>
      <c r="I55" s="23"/>
      <c r="J55" s="23">
        <v>-15000</v>
      </c>
      <c r="K55" s="23">
        <f t="shared" si="1"/>
        <v>540075</v>
      </c>
    </row>
    <row r="56" s="3" customFormat="1" spans="1:11">
      <c r="A56" s="11" t="s">
        <v>1384</v>
      </c>
      <c r="B56" s="12">
        <v>1390088</v>
      </c>
      <c r="C56" s="12">
        <v>2641843</v>
      </c>
      <c r="D56" s="427" t="s">
        <v>1388</v>
      </c>
      <c r="E56" s="429" t="s">
        <v>595</v>
      </c>
      <c r="F56" s="11">
        <v>43410</v>
      </c>
      <c r="G56" s="11">
        <v>43411</v>
      </c>
      <c r="H56" s="16">
        <f t="shared" si="0"/>
        <v>1</v>
      </c>
      <c r="I56" s="23"/>
      <c r="J56" s="23">
        <v>-10046</v>
      </c>
      <c r="K56" s="23">
        <f t="shared" si="1"/>
        <v>530029</v>
      </c>
    </row>
    <row r="57" s="3" customFormat="1" spans="1:11">
      <c r="A57" s="11" t="s">
        <v>1389</v>
      </c>
      <c r="B57" s="12">
        <v>1389735</v>
      </c>
      <c r="C57" s="12">
        <v>2503598</v>
      </c>
      <c r="D57" s="427" t="s">
        <v>1390</v>
      </c>
      <c r="E57" s="429" t="s">
        <v>597</v>
      </c>
      <c r="F57" s="11">
        <v>43422</v>
      </c>
      <c r="G57" s="11">
        <v>43424</v>
      </c>
      <c r="H57" s="16">
        <f t="shared" si="0"/>
        <v>2</v>
      </c>
      <c r="I57" s="23"/>
      <c r="J57" s="23">
        <v>-22310</v>
      </c>
      <c r="K57" s="23">
        <f t="shared" si="1"/>
        <v>507719</v>
      </c>
    </row>
    <row r="58" s="3" customFormat="1" spans="1:11">
      <c r="A58" s="11" t="s">
        <v>1389</v>
      </c>
      <c r="B58" s="12">
        <v>1389736</v>
      </c>
      <c r="C58" s="12">
        <v>2642096</v>
      </c>
      <c r="D58" s="427" t="s">
        <v>1390</v>
      </c>
      <c r="E58" s="429" t="s">
        <v>597</v>
      </c>
      <c r="F58" s="11">
        <v>43424</v>
      </c>
      <c r="G58" s="11">
        <v>43425</v>
      </c>
      <c r="H58" s="16">
        <f t="shared" si="0"/>
        <v>1</v>
      </c>
      <c r="I58" s="23"/>
      <c r="J58" s="23">
        <v>-17000</v>
      </c>
      <c r="K58" s="23">
        <f t="shared" si="1"/>
        <v>490719</v>
      </c>
    </row>
    <row r="59" s="3" customFormat="1" spans="1:11">
      <c r="A59" s="11" t="s">
        <v>1389</v>
      </c>
      <c r="B59" s="12">
        <v>1390162</v>
      </c>
      <c r="C59" s="12">
        <v>2644097</v>
      </c>
      <c r="D59" s="427" t="s">
        <v>1391</v>
      </c>
      <c r="E59" s="429" t="s">
        <v>595</v>
      </c>
      <c r="F59" s="11">
        <v>43432</v>
      </c>
      <c r="G59" s="11">
        <v>43433</v>
      </c>
      <c r="H59" s="16">
        <f t="shared" si="0"/>
        <v>1</v>
      </c>
      <c r="I59" s="23"/>
      <c r="J59" s="23">
        <v>-10046</v>
      </c>
      <c r="K59" s="23">
        <f t="shared" si="1"/>
        <v>480673</v>
      </c>
    </row>
    <row r="60" s="3" customFormat="1" spans="1:11">
      <c r="A60" s="11" t="s">
        <v>1389</v>
      </c>
      <c r="B60" s="12">
        <v>1390449</v>
      </c>
      <c r="C60" s="12">
        <v>2646343</v>
      </c>
      <c r="D60" s="427" t="s">
        <v>1392</v>
      </c>
      <c r="E60" s="429" t="s">
        <v>595</v>
      </c>
      <c r="F60" s="11">
        <v>43422</v>
      </c>
      <c r="G60" s="11">
        <v>43425</v>
      </c>
      <c r="H60" s="16">
        <f t="shared" si="0"/>
        <v>3</v>
      </c>
      <c r="I60" s="23"/>
      <c r="J60" s="23">
        <v>-32940</v>
      </c>
      <c r="K60" s="23">
        <f t="shared" si="1"/>
        <v>447733</v>
      </c>
    </row>
    <row r="61" s="3" customFormat="1" spans="1:11">
      <c r="A61" s="11" t="s">
        <v>1393</v>
      </c>
      <c r="B61" s="12">
        <v>1391145</v>
      </c>
      <c r="C61" s="12">
        <v>2503599</v>
      </c>
      <c r="D61" s="427" t="s">
        <v>1394</v>
      </c>
      <c r="E61" s="432" t="s">
        <v>595</v>
      </c>
      <c r="F61" s="11">
        <v>43431</v>
      </c>
      <c r="G61" s="11">
        <v>43434</v>
      </c>
      <c r="H61" s="16">
        <f t="shared" si="0"/>
        <v>3</v>
      </c>
      <c r="I61" s="23"/>
      <c r="J61" s="23">
        <v>-45000</v>
      </c>
      <c r="K61" s="23">
        <f t="shared" si="1"/>
        <v>402733</v>
      </c>
    </row>
    <row r="62" s="3" customFormat="1" spans="1:11">
      <c r="A62" s="11" t="s">
        <v>1393</v>
      </c>
      <c r="B62" s="12">
        <v>1391471</v>
      </c>
      <c r="C62" s="12">
        <v>2649597</v>
      </c>
      <c r="D62" s="429" t="s">
        <v>1395</v>
      </c>
      <c r="E62" s="429" t="s">
        <v>595</v>
      </c>
      <c r="F62" s="11">
        <v>43424</v>
      </c>
      <c r="G62" s="11">
        <v>43427</v>
      </c>
      <c r="H62" s="16">
        <f t="shared" si="0"/>
        <v>3</v>
      </c>
      <c r="I62" s="23"/>
      <c r="J62" s="23">
        <v>-45000</v>
      </c>
      <c r="K62" s="23">
        <f t="shared" si="1"/>
        <v>357733</v>
      </c>
    </row>
    <row r="63" s="3" customFormat="1" spans="1:11">
      <c r="A63" s="11" t="s">
        <v>1393</v>
      </c>
      <c r="B63" s="12">
        <v>1390650</v>
      </c>
      <c r="C63" s="12">
        <v>2503596</v>
      </c>
      <c r="D63" s="427" t="s">
        <v>1396</v>
      </c>
      <c r="E63" s="429" t="s">
        <v>595</v>
      </c>
      <c r="F63" s="11">
        <v>43418</v>
      </c>
      <c r="G63" s="11">
        <v>43420</v>
      </c>
      <c r="H63" s="16">
        <f t="shared" si="0"/>
        <v>2</v>
      </c>
      <c r="I63" s="23"/>
      <c r="J63" s="23">
        <v>-30000</v>
      </c>
      <c r="K63" s="23">
        <f t="shared" si="1"/>
        <v>327733</v>
      </c>
    </row>
    <row r="64" s="3" customFormat="1" spans="1:11">
      <c r="A64" s="11" t="s">
        <v>1397</v>
      </c>
      <c r="B64" s="12">
        <v>1392270</v>
      </c>
      <c r="C64" s="12">
        <v>2652843</v>
      </c>
      <c r="D64" s="427" t="s">
        <v>1398</v>
      </c>
      <c r="E64" s="429" t="s">
        <v>597</v>
      </c>
      <c r="F64" s="11">
        <v>43425</v>
      </c>
      <c r="G64" s="11">
        <v>43427</v>
      </c>
      <c r="H64" s="16">
        <f t="shared" si="0"/>
        <v>2</v>
      </c>
      <c r="I64" s="23"/>
      <c r="J64" s="23">
        <v>-34000</v>
      </c>
      <c r="K64" s="23">
        <f t="shared" si="1"/>
        <v>293733</v>
      </c>
    </row>
    <row r="65" s="3" customFormat="1" ht="15" customHeight="1" spans="1:11">
      <c r="A65" s="11" t="s">
        <v>1397</v>
      </c>
      <c r="B65" s="12">
        <v>1394008</v>
      </c>
      <c r="C65" s="12">
        <v>2657594</v>
      </c>
      <c r="D65" s="427" t="s">
        <v>483</v>
      </c>
      <c r="E65" s="429" t="s">
        <v>609</v>
      </c>
      <c r="F65" s="11">
        <v>43432</v>
      </c>
      <c r="G65" s="11">
        <v>43433</v>
      </c>
      <c r="H65" s="16">
        <f t="shared" si="0"/>
        <v>1</v>
      </c>
      <c r="I65" s="23"/>
      <c r="J65" s="23">
        <v>-19800</v>
      </c>
      <c r="K65" s="23">
        <f t="shared" si="1"/>
        <v>273933</v>
      </c>
    </row>
    <row r="66" s="3" customFormat="1" spans="1:11">
      <c r="A66" s="11" t="s">
        <v>1397</v>
      </c>
      <c r="B66" s="12">
        <v>1393174</v>
      </c>
      <c r="C66" s="12">
        <v>2642100</v>
      </c>
      <c r="D66" s="427" t="s">
        <v>1399</v>
      </c>
      <c r="E66" s="429" t="s">
        <v>595</v>
      </c>
      <c r="F66" s="11">
        <v>43422</v>
      </c>
      <c r="G66" s="11">
        <v>43423</v>
      </c>
      <c r="H66" s="16">
        <f t="shared" si="0"/>
        <v>1</v>
      </c>
      <c r="I66" s="23"/>
      <c r="J66" s="23">
        <v>-11098</v>
      </c>
      <c r="K66" s="23">
        <f t="shared" si="1"/>
        <v>262835</v>
      </c>
    </row>
    <row r="67" s="3" customFormat="1" spans="1:11">
      <c r="A67" s="11" t="s">
        <v>1397</v>
      </c>
      <c r="B67" s="12">
        <v>1393174</v>
      </c>
      <c r="C67" s="12">
        <v>2624364</v>
      </c>
      <c r="D67" s="427" t="s">
        <v>1400</v>
      </c>
      <c r="E67" s="429" t="s">
        <v>595</v>
      </c>
      <c r="F67" s="11">
        <v>43422</v>
      </c>
      <c r="G67" s="11">
        <v>43423</v>
      </c>
      <c r="H67" s="16">
        <f t="shared" si="0"/>
        <v>1</v>
      </c>
      <c r="I67" s="23"/>
      <c r="J67" s="23">
        <v>-11098</v>
      </c>
      <c r="K67" s="23">
        <f t="shared" si="1"/>
        <v>251737</v>
      </c>
    </row>
    <row r="68" s="3" customFormat="1" spans="1:11">
      <c r="A68" s="11" t="s">
        <v>1397</v>
      </c>
      <c r="B68" s="12">
        <v>1393055</v>
      </c>
      <c r="C68" s="12">
        <v>2624376</v>
      </c>
      <c r="D68" s="427" t="s">
        <v>1401</v>
      </c>
      <c r="E68" s="429" t="s">
        <v>595</v>
      </c>
      <c r="F68" s="11">
        <v>43426</v>
      </c>
      <c r="G68" s="11">
        <v>43430</v>
      </c>
      <c r="H68" s="16">
        <f t="shared" si="0"/>
        <v>4</v>
      </c>
      <c r="I68" s="23"/>
      <c r="J68" s="23">
        <v>-44392</v>
      </c>
      <c r="K68" s="23">
        <f t="shared" si="1"/>
        <v>207345</v>
      </c>
    </row>
    <row r="69" s="3" customFormat="1" spans="1:11">
      <c r="A69" s="11" t="s">
        <v>1397</v>
      </c>
      <c r="B69" s="12">
        <v>1393022</v>
      </c>
      <c r="C69" s="12">
        <v>2624357</v>
      </c>
      <c r="D69" s="427" t="s">
        <v>1402</v>
      </c>
      <c r="E69" s="429" t="s">
        <v>595</v>
      </c>
      <c r="F69" s="11">
        <v>43421</v>
      </c>
      <c r="G69" s="11">
        <v>43422</v>
      </c>
      <c r="H69" s="16">
        <f t="shared" ref="H69:H132" si="3">+G69-F69</f>
        <v>1</v>
      </c>
      <c r="I69" s="23"/>
      <c r="J69" s="23">
        <v>-11098</v>
      </c>
      <c r="K69" s="23">
        <f t="shared" si="1"/>
        <v>196247</v>
      </c>
    </row>
    <row r="70" s="3" customFormat="1" spans="1:11">
      <c r="A70" s="11" t="s">
        <v>1397</v>
      </c>
      <c r="B70" s="12">
        <v>1393022</v>
      </c>
      <c r="C70" s="12">
        <v>2655847</v>
      </c>
      <c r="D70" s="427" t="s">
        <v>1402</v>
      </c>
      <c r="E70" s="429" t="s">
        <v>595</v>
      </c>
      <c r="F70" s="11">
        <v>43422</v>
      </c>
      <c r="G70" s="11">
        <v>43424</v>
      </c>
      <c r="H70" s="16">
        <f t="shared" si="3"/>
        <v>2</v>
      </c>
      <c r="I70" s="23"/>
      <c r="J70" s="23">
        <v>-22196</v>
      </c>
      <c r="K70" s="23">
        <f t="shared" ref="K70:K133" si="4">+K69+I70+J70</f>
        <v>174051</v>
      </c>
    </row>
    <row r="71" s="3" customFormat="1" spans="1:11">
      <c r="A71" s="11" t="s">
        <v>1397</v>
      </c>
      <c r="B71" s="12">
        <v>1392601</v>
      </c>
      <c r="C71" s="12">
        <v>2624361</v>
      </c>
      <c r="D71" s="427" t="s">
        <v>1403</v>
      </c>
      <c r="E71" s="429" t="s">
        <v>595</v>
      </c>
      <c r="F71" s="11">
        <v>43426</v>
      </c>
      <c r="G71" s="11">
        <v>43428</v>
      </c>
      <c r="H71" s="16">
        <f t="shared" si="3"/>
        <v>2</v>
      </c>
      <c r="I71" s="23"/>
      <c r="J71" s="23">
        <v>-22196</v>
      </c>
      <c r="K71" s="23">
        <f t="shared" si="4"/>
        <v>151855</v>
      </c>
    </row>
    <row r="72" s="3" customFormat="1" spans="1:11">
      <c r="A72" s="11" t="s">
        <v>1397</v>
      </c>
      <c r="B72" s="12">
        <v>1392601</v>
      </c>
      <c r="C72" s="12">
        <v>2655846</v>
      </c>
      <c r="D72" s="427" t="s">
        <v>1404</v>
      </c>
      <c r="E72" s="429" t="s">
        <v>595</v>
      </c>
      <c r="F72" s="11">
        <v>43426</v>
      </c>
      <c r="G72" s="11">
        <v>43428</v>
      </c>
      <c r="H72" s="16">
        <f t="shared" si="3"/>
        <v>2</v>
      </c>
      <c r="I72" s="23"/>
      <c r="J72" s="23">
        <v>-22196</v>
      </c>
      <c r="K72" s="23">
        <f t="shared" si="4"/>
        <v>129659</v>
      </c>
    </row>
    <row r="73" s="3" customFormat="1" spans="1:11">
      <c r="A73" s="11" t="s">
        <v>1405</v>
      </c>
      <c r="B73" s="12">
        <v>1394708</v>
      </c>
      <c r="C73" s="12">
        <v>2624360</v>
      </c>
      <c r="D73" s="429" t="s">
        <v>1406</v>
      </c>
      <c r="E73" s="429" t="s">
        <v>597</v>
      </c>
      <c r="F73" s="11">
        <v>43418</v>
      </c>
      <c r="G73" s="11">
        <v>43421</v>
      </c>
      <c r="H73" s="16">
        <f t="shared" si="3"/>
        <v>3</v>
      </c>
      <c r="I73" s="23"/>
      <c r="J73" s="23">
        <v>-51000</v>
      </c>
      <c r="K73" s="23">
        <f t="shared" si="4"/>
        <v>78659</v>
      </c>
    </row>
    <row r="74" s="3" customFormat="1" spans="1:11">
      <c r="A74" s="11" t="s">
        <v>1405</v>
      </c>
      <c r="B74" s="12">
        <v>1394488</v>
      </c>
      <c r="C74" s="12">
        <v>2624377</v>
      </c>
      <c r="D74" s="427" t="s">
        <v>1407</v>
      </c>
      <c r="E74" s="429" t="s">
        <v>595</v>
      </c>
      <c r="F74" s="11">
        <v>43428</v>
      </c>
      <c r="G74" s="11">
        <v>43430</v>
      </c>
      <c r="H74" s="16">
        <f t="shared" si="3"/>
        <v>2</v>
      </c>
      <c r="I74" s="23"/>
      <c r="J74" s="23">
        <v>-30000</v>
      </c>
      <c r="K74" s="23">
        <f t="shared" si="4"/>
        <v>48659</v>
      </c>
    </row>
    <row r="75" s="3" customFormat="1" spans="1:13">
      <c r="A75" s="11" t="s">
        <v>1405</v>
      </c>
      <c r="B75" s="3">
        <v>1398365</v>
      </c>
      <c r="C75" s="12">
        <v>2659601</v>
      </c>
      <c r="D75" s="427" t="s">
        <v>1408</v>
      </c>
      <c r="E75" s="429" t="s">
        <v>595</v>
      </c>
      <c r="F75" s="11">
        <v>43433</v>
      </c>
      <c r="G75" s="11">
        <v>43435</v>
      </c>
      <c r="H75" s="16">
        <f t="shared" si="3"/>
        <v>2</v>
      </c>
      <c r="I75" s="23"/>
      <c r="J75" s="23">
        <v>-30000</v>
      </c>
      <c r="K75" s="23">
        <f t="shared" si="4"/>
        <v>18659</v>
      </c>
      <c r="L75" s="12">
        <v>1394360</v>
      </c>
      <c r="M75" s="3">
        <v>1398366</v>
      </c>
    </row>
    <row r="76" s="3" customFormat="1" spans="1:11">
      <c r="A76" s="11" t="s">
        <v>1409</v>
      </c>
      <c r="B76" s="12">
        <v>1395599</v>
      </c>
      <c r="C76" s="12">
        <v>2666352</v>
      </c>
      <c r="D76" s="427" t="s">
        <v>1410</v>
      </c>
      <c r="E76" s="429" t="s">
        <v>595</v>
      </c>
      <c r="F76" s="11">
        <v>43426</v>
      </c>
      <c r="G76" s="11">
        <v>43427</v>
      </c>
      <c r="H76" s="16">
        <f t="shared" si="3"/>
        <v>1</v>
      </c>
      <c r="I76" s="23"/>
      <c r="J76" s="23">
        <v>-15000</v>
      </c>
      <c r="K76" s="23">
        <f t="shared" si="4"/>
        <v>3659</v>
      </c>
    </row>
    <row r="77" s="3" customFormat="1" spans="1:11">
      <c r="A77" s="11" t="s">
        <v>1409</v>
      </c>
      <c r="B77" s="12">
        <v>1395599</v>
      </c>
      <c r="C77" s="12">
        <v>2666351</v>
      </c>
      <c r="D77" s="427" t="s">
        <v>1411</v>
      </c>
      <c r="E77" s="429" t="s">
        <v>595</v>
      </c>
      <c r="F77" s="11">
        <v>43426</v>
      </c>
      <c r="G77" s="11">
        <v>43427</v>
      </c>
      <c r="H77" s="16">
        <f t="shared" si="3"/>
        <v>1</v>
      </c>
      <c r="I77" s="23"/>
      <c r="J77" s="23">
        <v>-15000</v>
      </c>
      <c r="K77" s="23">
        <f t="shared" si="4"/>
        <v>-11341</v>
      </c>
    </row>
    <row r="78" s="3" customFormat="1" spans="1:11">
      <c r="A78" s="11" t="s">
        <v>1412</v>
      </c>
      <c r="B78" s="12">
        <v>1395930</v>
      </c>
      <c r="C78" s="12">
        <v>2668845</v>
      </c>
      <c r="D78" s="427" t="s">
        <v>1413</v>
      </c>
      <c r="E78" s="429" t="s">
        <v>591</v>
      </c>
      <c r="F78" s="11">
        <v>43430</v>
      </c>
      <c r="G78" s="11">
        <v>43432</v>
      </c>
      <c r="H78" s="16">
        <f t="shared" si="3"/>
        <v>2</v>
      </c>
      <c r="I78" s="23"/>
      <c r="J78" s="23">
        <v>-33420</v>
      </c>
      <c r="K78" s="23">
        <f t="shared" si="4"/>
        <v>-44761</v>
      </c>
    </row>
    <row r="79" s="3" customFormat="1" spans="1:11">
      <c r="A79" s="11" t="s">
        <v>1412</v>
      </c>
      <c r="B79" s="12">
        <v>1396015</v>
      </c>
      <c r="C79" s="12">
        <v>2668843</v>
      </c>
      <c r="D79" s="427" t="s">
        <v>1414</v>
      </c>
      <c r="E79" s="429" t="s">
        <v>595</v>
      </c>
      <c r="F79" s="11">
        <v>43425</v>
      </c>
      <c r="G79" s="11">
        <v>43427</v>
      </c>
      <c r="H79" s="16">
        <f t="shared" si="3"/>
        <v>2</v>
      </c>
      <c r="I79" s="23"/>
      <c r="J79" s="23">
        <v>-30000</v>
      </c>
      <c r="K79" s="23">
        <f t="shared" si="4"/>
        <v>-74761</v>
      </c>
    </row>
    <row r="80" s="3" customFormat="1" spans="1:11">
      <c r="A80" s="11" t="s">
        <v>1412</v>
      </c>
      <c r="B80" s="12">
        <v>1395835</v>
      </c>
      <c r="C80" s="12">
        <v>2666345</v>
      </c>
      <c r="D80" s="427" t="s">
        <v>1415</v>
      </c>
      <c r="E80" s="429" t="s">
        <v>597</v>
      </c>
      <c r="F80" s="11">
        <v>43426</v>
      </c>
      <c r="G80" s="11">
        <v>43428</v>
      </c>
      <c r="H80" s="16">
        <f t="shared" si="3"/>
        <v>2</v>
      </c>
      <c r="I80" s="23"/>
      <c r="J80" s="23">
        <v>-26912</v>
      </c>
      <c r="K80" s="23">
        <f t="shared" si="4"/>
        <v>-101673</v>
      </c>
    </row>
    <row r="81" s="3" customFormat="1" spans="1:13">
      <c r="A81" s="11" t="s">
        <v>1412</v>
      </c>
      <c r="B81" s="24">
        <v>1396745</v>
      </c>
      <c r="C81" s="12">
        <v>2669346</v>
      </c>
      <c r="D81" s="427" t="s">
        <v>1416</v>
      </c>
      <c r="E81" s="429" t="s">
        <v>591</v>
      </c>
      <c r="F81" s="11">
        <v>43434</v>
      </c>
      <c r="G81" s="11">
        <v>43435</v>
      </c>
      <c r="H81" s="16">
        <f t="shared" si="3"/>
        <v>1</v>
      </c>
      <c r="I81" s="23"/>
      <c r="J81" s="23">
        <v>-17003</v>
      </c>
      <c r="K81" s="23">
        <f t="shared" si="4"/>
        <v>-118676</v>
      </c>
      <c r="L81" s="12">
        <v>1396093</v>
      </c>
      <c r="M81" s="24">
        <v>1396746</v>
      </c>
    </row>
    <row r="82" s="3" customFormat="1" spans="1:11">
      <c r="A82" s="11"/>
      <c r="B82" s="12"/>
      <c r="C82" s="12"/>
      <c r="D82" s="13"/>
      <c r="E82" s="12"/>
      <c r="F82" s="11"/>
      <c r="G82" s="11"/>
      <c r="H82" s="16">
        <f t="shared" si="3"/>
        <v>0</v>
      </c>
      <c r="I82" s="23"/>
      <c r="J82" s="23"/>
      <c r="K82" s="23">
        <f t="shared" si="4"/>
        <v>-118676</v>
      </c>
    </row>
    <row r="83" s="3" customFormat="1" spans="1:11">
      <c r="A83" s="11"/>
      <c r="B83" s="12"/>
      <c r="C83" s="12"/>
      <c r="D83" s="13"/>
      <c r="E83" s="12"/>
      <c r="F83" s="11"/>
      <c r="G83" s="11"/>
      <c r="H83" s="16">
        <f t="shared" si="3"/>
        <v>0</v>
      </c>
      <c r="I83" s="23"/>
      <c r="J83" s="23"/>
      <c r="K83" s="23">
        <f t="shared" si="4"/>
        <v>-118676</v>
      </c>
    </row>
    <row r="84" s="3" customFormat="1" spans="1:11">
      <c r="A84" s="11"/>
      <c r="B84" s="12"/>
      <c r="C84" s="12"/>
      <c r="D84" s="12"/>
      <c r="E84" s="12"/>
      <c r="F84" s="11"/>
      <c r="G84" s="11"/>
      <c r="H84" s="16">
        <f t="shared" si="3"/>
        <v>0</v>
      </c>
      <c r="I84" s="23"/>
      <c r="J84" s="23"/>
      <c r="K84" s="23">
        <f t="shared" si="4"/>
        <v>-118676</v>
      </c>
    </row>
    <row r="85" s="3" customFormat="1" spans="1:11">
      <c r="A85" s="11"/>
      <c r="B85" s="12"/>
      <c r="C85" s="12"/>
      <c r="D85" s="12"/>
      <c r="E85" s="12"/>
      <c r="F85" s="11"/>
      <c r="G85" s="11"/>
      <c r="H85" s="16">
        <f t="shared" si="3"/>
        <v>0</v>
      </c>
      <c r="I85" s="23"/>
      <c r="J85" s="23"/>
      <c r="K85" s="23">
        <f t="shared" si="4"/>
        <v>-118676</v>
      </c>
    </row>
    <row r="86" s="3" customFormat="1" spans="1:11">
      <c r="A86" s="11"/>
      <c r="B86" s="12"/>
      <c r="C86" s="12"/>
      <c r="D86" s="12"/>
      <c r="E86" s="12"/>
      <c r="F86" s="11"/>
      <c r="G86" s="11"/>
      <c r="H86" s="16">
        <f t="shared" si="3"/>
        <v>0</v>
      </c>
      <c r="I86" s="23"/>
      <c r="J86" s="23"/>
      <c r="K86" s="23">
        <f t="shared" si="4"/>
        <v>-118676</v>
      </c>
    </row>
    <row r="87" s="3" customFormat="1" hidden="1" spans="1:11">
      <c r="A87" s="11"/>
      <c r="B87" s="12"/>
      <c r="C87" s="12"/>
      <c r="D87" s="12"/>
      <c r="E87" s="12"/>
      <c r="F87" s="11"/>
      <c r="G87" s="11"/>
      <c r="H87" s="16">
        <f t="shared" si="3"/>
        <v>0</v>
      </c>
      <c r="I87" s="23"/>
      <c r="J87" s="23"/>
      <c r="K87" s="23">
        <f t="shared" si="4"/>
        <v>-118676</v>
      </c>
    </row>
    <row r="88" s="3" customFormat="1" hidden="1" spans="1:11">
      <c r="A88" s="11"/>
      <c r="B88" s="12"/>
      <c r="C88" s="12"/>
      <c r="D88" s="12"/>
      <c r="E88" s="12"/>
      <c r="F88" s="11"/>
      <c r="G88" s="11"/>
      <c r="H88" s="16">
        <f t="shared" si="3"/>
        <v>0</v>
      </c>
      <c r="I88" s="23"/>
      <c r="J88" s="23"/>
      <c r="K88" s="23">
        <f t="shared" si="4"/>
        <v>-118676</v>
      </c>
    </row>
    <row r="89" s="3" customFormat="1" hidden="1" spans="1:11">
      <c r="A89" s="11"/>
      <c r="B89" s="12"/>
      <c r="C89" s="12"/>
      <c r="D89" s="12"/>
      <c r="E89" s="12"/>
      <c r="F89" s="11"/>
      <c r="G89" s="11"/>
      <c r="H89" s="16">
        <f t="shared" si="3"/>
        <v>0</v>
      </c>
      <c r="I89" s="23"/>
      <c r="J89" s="23"/>
      <c r="K89" s="23">
        <f t="shared" si="4"/>
        <v>-118676</v>
      </c>
    </row>
    <row r="90" s="3" customFormat="1" hidden="1" spans="1:11">
      <c r="A90" s="11"/>
      <c r="B90" s="12"/>
      <c r="C90" s="12"/>
      <c r="D90" s="12"/>
      <c r="E90" s="12"/>
      <c r="F90" s="11"/>
      <c r="G90" s="11"/>
      <c r="H90" s="16">
        <f t="shared" si="3"/>
        <v>0</v>
      </c>
      <c r="I90" s="23"/>
      <c r="J90" s="23"/>
      <c r="K90" s="23">
        <f t="shared" si="4"/>
        <v>-118676</v>
      </c>
    </row>
    <row r="91" s="3" customFormat="1" hidden="1" spans="1:11">
      <c r="A91" s="11"/>
      <c r="B91" s="12"/>
      <c r="C91" s="12"/>
      <c r="D91" s="12"/>
      <c r="E91" s="12"/>
      <c r="F91" s="11"/>
      <c r="G91" s="11"/>
      <c r="H91" s="16">
        <f t="shared" si="3"/>
        <v>0</v>
      </c>
      <c r="I91" s="23"/>
      <c r="J91" s="23"/>
      <c r="K91" s="23">
        <f t="shared" si="4"/>
        <v>-118676</v>
      </c>
    </row>
    <row r="92" s="3" customFormat="1" hidden="1" spans="1:11">
      <c r="A92" s="11"/>
      <c r="B92" s="12"/>
      <c r="C92" s="12"/>
      <c r="D92" s="12"/>
      <c r="E92" s="12"/>
      <c r="F92" s="11"/>
      <c r="G92" s="11"/>
      <c r="H92" s="16">
        <f t="shared" si="3"/>
        <v>0</v>
      </c>
      <c r="I92" s="23"/>
      <c r="J92" s="23"/>
      <c r="K92" s="23">
        <f t="shared" si="4"/>
        <v>-118676</v>
      </c>
    </row>
    <row r="93" s="3" customFormat="1" hidden="1" spans="1:11">
      <c r="A93" s="11"/>
      <c r="B93" s="12"/>
      <c r="C93" s="12"/>
      <c r="D93" s="12"/>
      <c r="E93" s="12"/>
      <c r="F93" s="11"/>
      <c r="G93" s="11"/>
      <c r="H93" s="16">
        <f t="shared" si="3"/>
        <v>0</v>
      </c>
      <c r="I93" s="23"/>
      <c r="J93" s="23"/>
      <c r="K93" s="23">
        <f t="shared" si="4"/>
        <v>-118676</v>
      </c>
    </row>
    <row r="94" s="3" customFormat="1" hidden="1" spans="1:11">
      <c r="A94" s="11"/>
      <c r="B94" s="12"/>
      <c r="C94" s="12"/>
      <c r="D94" s="12"/>
      <c r="E94" s="12"/>
      <c r="F94" s="11"/>
      <c r="G94" s="11"/>
      <c r="H94" s="16">
        <f t="shared" si="3"/>
        <v>0</v>
      </c>
      <c r="I94" s="23"/>
      <c r="J94" s="23"/>
      <c r="K94" s="23">
        <f t="shared" si="4"/>
        <v>-118676</v>
      </c>
    </row>
    <row r="95" s="3" customFormat="1" hidden="1" spans="1:11">
      <c r="A95" s="11"/>
      <c r="B95" s="12"/>
      <c r="C95" s="12"/>
      <c r="D95" s="12"/>
      <c r="E95" s="12"/>
      <c r="F95" s="11"/>
      <c r="G95" s="11"/>
      <c r="H95" s="16">
        <f t="shared" si="3"/>
        <v>0</v>
      </c>
      <c r="I95" s="23"/>
      <c r="J95" s="23"/>
      <c r="K95" s="23">
        <f t="shared" si="4"/>
        <v>-118676</v>
      </c>
    </row>
    <row r="96" s="3" customFormat="1" hidden="1" spans="1:11">
      <c r="A96" s="11"/>
      <c r="B96" s="12"/>
      <c r="C96" s="12"/>
      <c r="D96" s="12"/>
      <c r="E96" s="12"/>
      <c r="F96" s="11"/>
      <c r="G96" s="11"/>
      <c r="H96" s="16">
        <f t="shared" si="3"/>
        <v>0</v>
      </c>
      <c r="I96" s="23"/>
      <c r="J96" s="23"/>
      <c r="K96" s="23">
        <f t="shared" si="4"/>
        <v>-118676</v>
      </c>
    </row>
    <row r="97" s="3" customFormat="1" hidden="1" spans="1:11">
      <c r="A97" s="11"/>
      <c r="B97" s="12"/>
      <c r="C97" s="12"/>
      <c r="D97" s="12"/>
      <c r="E97" s="12"/>
      <c r="F97" s="11"/>
      <c r="G97" s="11"/>
      <c r="H97" s="16">
        <f t="shared" si="3"/>
        <v>0</v>
      </c>
      <c r="I97" s="23"/>
      <c r="J97" s="23"/>
      <c r="K97" s="23">
        <f t="shared" si="4"/>
        <v>-118676</v>
      </c>
    </row>
    <row r="98" s="3" customFormat="1" hidden="1" spans="1:11">
      <c r="A98" s="11"/>
      <c r="B98" s="12"/>
      <c r="C98" s="12"/>
      <c r="D98" s="12"/>
      <c r="E98" s="12"/>
      <c r="F98" s="11"/>
      <c r="G98" s="11"/>
      <c r="H98" s="16">
        <f t="shared" si="3"/>
        <v>0</v>
      </c>
      <c r="I98" s="23"/>
      <c r="J98" s="23"/>
      <c r="K98" s="23">
        <f t="shared" si="4"/>
        <v>-118676</v>
      </c>
    </row>
    <row r="99" s="3" customFormat="1" hidden="1" spans="1:11">
      <c r="A99" s="11"/>
      <c r="B99" s="12"/>
      <c r="C99" s="12"/>
      <c r="D99" s="12"/>
      <c r="E99" s="12"/>
      <c r="F99" s="11"/>
      <c r="G99" s="11"/>
      <c r="H99" s="16">
        <f t="shared" si="3"/>
        <v>0</v>
      </c>
      <c r="I99" s="23"/>
      <c r="J99" s="23"/>
      <c r="K99" s="23">
        <f t="shared" si="4"/>
        <v>-118676</v>
      </c>
    </row>
    <row r="100" s="3" customFormat="1" hidden="1" spans="1:11">
      <c r="A100" s="11"/>
      <c r="B100" s="12"/>
      <c r="C100" s="12"/>
      <c r="D100" s="13"/>
      <c r="E100" s="12"/>
      <c r="F100" s="11"/>
      <c r="G100" s="11"/>
      <c r="H100" s="16">
        <f t="shared" si="3"/>
        <v>0</v>
      </c>
      <c r="I100" s="23"/>
      <c r="J100" s="23"/>
      <c r="K100" s="23">
        <f t="shared" si="4"/>
        <v>-118676</v>
      </c>
    </row>
    <row r="101" s="3" customFormat="1" hidden="1" spans="1:11">
      <c r="A101" s="11"/>
      <c r="B101" s="12"/>
      <c r="C101" s="12"/>
      <c r="D101" s="12"/>
      <c r="E101" s="12"/>
      <c r="F101" s="11"/>
      <c r="G101" s="11"/>
      <c r="H101" s="16">
        <f t="shared" si="3"/>
        <v>0</v>
      </c>
      <c r="I101" s="23"/>
      <c r="J101" s="23"/>
      <c r="K101" s="23">
        <f t="shared" si="4"/>
        <v>-118676</v>
      </c>
    </row>
    <row r="102" s="3" customFormat="1" hidden="1" spans="1:11">
      <c r="A102" s="11"/>
      <c r="B102" s="12"/>
      <c r="C102" s="12"/>
      <c r="D102" s="12"/>
      <c r="E102" s="12"/>
      <c r="F102" s="11"/>
      <c r="G102" s="11"/>
      <c r="H102" s="16">
        <f t="shared" si="3"/>
        <v>0</v>
      </c>
      <c r="I102" s="23"/>
      <c r="J102" s="23"/>
      <c r="K102" s="23">
        <f t="shared" si="4"/>
        <v>-118676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6">
        <f t="shared" si="3"/>
        <v>0</v>
      </c>
      <c r="I103" s="23"/>
      <c r="J103" s="23"/>
      <c r="K103" s="23">
        <f t="shared" si="4"/>
        <v>-118676</v>
      </c>
    </row>
    <row r="104" s="3" customFormat="1" hidden="1" spans="1:11">
      <c r="A104" s="11"/>
      <c r="B104" s="12"/>
      <c r="C104" s="12"/>
      <c r="D104" s="25"/>
      <c r="E104" s="12"/>
      <c r="F104" s="11"/>
      <c r="G104" s="26"/>
      <c r="H104" s="16">
        <f t="shared" si="3"/>
        <v>0</v>
      </c>
      <c r="I104" s="23"/>
      <c r="J104" s="23"/>
      <c r="K104" s="23">
        <f t="shared" si="4"/>
        <v>-118676</v>
      </c>
    </row>
    <row r="105" s="3" customFormat="1" hidden="1" spans="1:11">
      <c r="A105" s="11"/>
      <c r="B105" s="12"/>
      <c r="C105" s="12"/>
      <c r="D105" s="12"/>
      <c r="E105" s="25"/>
      <c r="F105" s="11"/>
      <c r="G105" s="26"/>
      <c r="H105" s="16">
        <f t="shared" si="3"/>
        <v>0</v>
      </c>
      <c r="I105" s="23"/>
      <c r="J105" s="23"/>
      <c r="K105" s="23">
        <f t="shared" si="4"/>
        <v>-118676</v>
      </c>
    </row>
    <row r="106" s="3" customFormat="1" hidden="1" spans="1:11">
      <c r="A106" s="11"/>
      <c r="B106" s="12"/>
      <c r="C106" s="12"/>
      <c r="D106" s="25"/>
      <c r="E106" s="12"/>
      <c r="F106" s="11"/>
      <c r="G106" s="26"/>
      <c r="H106" s="16">
        <f t="shared" si="3"/>
        <v>0</v>
      </c>
      <c r="I106" s="23"/>
      <c r="J106" s="23"/>
      <c r="K106" s="23">
        <f t="shared" si="4"/>
        <v>-118676</v>
      </c>
    </row>
    <row r="107" s="3" customFormat="1" hidden="1" spans="1:11">
      <c r="A107" s="11"/>
      <c r="B107" s="12"/>
      <c r="C107" s="12"/>
      <c r="D107" s="25"/>
      <c r="E107" s="12"/>
      <c r="F107" s="11"/>
      <c r="G107" s="26"/>
      <c r="H107" s="16">
        <f t="shared" si="3"/>
        <v>0</v>
      </c>
      <c r="I107" s="23"/>
      <c r="J107" s="23"/>
      <c r="K107" s="23">
        <f t="shared" si="4"/>
        <v>-118676</v>
      </c>
    </row>
    <row r="108" s="3" customFormat="1" hidden="1" spans="1:11">
      <c r="A108" s="11"/>
      <c r="B108" s="12"/>
      <c r="C108" s="12"/>
      <c r="D108" s="25"/>
      <c r="E108" s="12"/>
      <c r="F108" s="11"/>
      <c r="G108" s="26"/>
      <c r="H108" s="16">
        <f t="shared" si="3"/>
        <v>0</v>
      </c>
      <c r="I108" s="23"/>
      <c r="J108" s="23"/>
      <c r="K108" s="23">
        <f t="shared" si="4"/>
        <v>-118676</v>
      </c>
    </row>
    <row r="109" s="3" customFormat="1" hidden="1" spans="1:11">
      <c r="A109" s="11"/>
      <c r="B109" s="12"/>
      <c r="C109" s="12"/>
      <c r="D109" s="25"/>
      <c r="E109" s="12"/>
      <c r="F109" s="11"/>
      <c r="G109" s="26"/>
      <c r="H109" s="16">
        <f t="shared" si="3"/>
        <v>0</v>
      </c>
      <c r="I109" s="23"/>
      <c r="J109" s="23"/>
      <c r="K109" s="23">
        <f t="shared" si="4"/>
        <v>-118676</v>
      </c>
    </row>
    <row r="110" s="3" customFormat="1" hidden="1" spans="1:11">
      <c r="A110" s="11"/>
      <c r="B110" s="12"/>
      <c r="C110" s="12"/>
      <c r="D110" s="12"/>
      <c r="E110" s="25"/>
      <c r="F110" s="11"/>
      <c r="G110" s="11"/>
      <c r="H110" s="16">
        <f t="shared" si="3"/>
        <v>0</v>
      </c>
      <c r="I110" s="23"/>
      <c r="J110" s="23"/>
      <c r="K110" s="23">
        <f t="shared" si="4"/>
        <v>-118676</v>
      </c>
    </row>
    <row r="111" s="3" customFormat="1" hidden="1" spans="1:11">
      <c r="A111" s="11"/>
      <c r="B111" s="12"/>
      <c r="C111" s="12"/>
      <c r="D111" s="12"/>
      <c r="E111" s="25"/>
      <c r="F111" s="11"/>
      <c r="G111" s="11"/>
      <c r="H111" s="16">
        <f t="shared" si="3"/>
        <v>0</v>
      </c>
      <c r="I111" s="23"/>
      <c r="J111" s="23"/>
      <c r="K111" s="23">
        <f t="shared" si="4"/>
        <v>-118676</v>
      </c>
    </row>
    <row r="112" s="3" customFormat="1" hidden="1" spans="1:11">
      <c r="A112" s="11"/>
      <c r="B112" s="12"/>
      <c r="C112" s="12"/>
      <c r="D112" s="12"/>
      <c r="E112" s="25"/>
      <c r="F112" s="11"/>
      <c r="G112" s="11"/>
      <c r="H112" s="16">
        <f t="shared" si="3"/>
        <v>0</v>
      </c>
      <c r="I112" s="23"/>
      <c r="J112" s="23"/>
      <c r="K112" s="23">
        <f t="shared" si="4"/>
        <v>-118676</v>
      </c>
    </row>
    <row r="113" s="3" customFormat="1" hidden="1" spans="1:11">
      <c r="A113" s="11"/>
      <c r="B113" s="12"/>
      <c r="C113" s="12"/>
      <c r="D113" s="12"/>
      <c r="E113" s="25"/>
      <c r="F113" s="11"/>
      <c r="G113" s="11"/>
      <c r="H113" s="16">
        <f t="shared" si="3"/>
        <v>0</v>
      </c>
      <c r="I113" s="23"/>
      <c r="J113" s="23"/>
      <c r="K113" s="23">
        <f t="shared" si="4"/>
        <v>-118676</v>
      </c>
    </row>
    <row r="114" s="3" customFormat="1" hidden="1" spans="1:11">
      <c r="A114" s="11"/>
      <c r="B114" s="12"/>
      <c r="C114" s="12"/>
      <c r="D114" s="25"/>
      <c r="E114" s="12"/>
      <c r="F114" s="11"/>
      <c r="G114" s="26"/>
      <c r="H114" s="16">
        <f t="shared" si="3"/>
        <v>0</v>
      </c>
      <c r="I114" s="23"/>
      <c r="J114" s="23"/>
      <c r="K114" s="23">
        <f t="shared" si="4"/>
        <v>-118676</v>
      </c>
    </row>
    <row r="115" s="3" customFormat="1" hidden="1" spans="1:11">
      <c r="A115" s="11"/>
      <c r="B115" s="12"/>
      <c r="C115" s="12"/>
      <c r="D115" s="25"/>
      <c r="E115" s="12"/>
      <c r="F115" s="11"/>
      <c r="G115" s="26"/>
      <c r="H115" s="16">
        <f t="shared" si="3"/>
        <v>0</v>
      </c>
      <c r="I115" s="23"/>
      <c r="J115" s="23"/>
      <c r="K115" s="23">
        <f t="shared" si="4"/>
        <v>-118676</v>
      </c>
    </row>
    <row r="116" s="3" customFormat="1" hidden="1" spans="1:11">
      <c r="A116" s="11"/>
      <c r="B116" s="12"/>
      <c r="C116" s="12"/>
      <c r="D116" s="25"/>
      <c r="E116" s="12"/>
      <c r="F116" s="11"/>
      <c r="G116" s="26"/>
      <c r="H116" s="16">
        <f t="shared" si="3"/>
        <v>0</v>
      </c>
      <c r="I116" s="23"/>
      <c r="J116" s="23"/>
      <c r="K116" s="23">
        <f t="shared" si="4"/>
        <v>-118676</v>
      </c>
    </row>
    <row r="117" s="3" customFormat="1" hidden="1" spans="1:11">
      <c r="A117" s="11"/>
      <c r="B117" s="12"/>
      <c r="C117" s="12"/>
      <c r="D117" s="25"/>
      <c r="E117" s="12"/>
      <c r="F117" s="11"/>
      <c r="G117" s="26"/>
      <c r="H117" s="16">
        <f t="shared" si="3"/>
        <v>0</v>
      </c>
      <c r="I117" s="23"/>
      <c r="J117" s="23"/>
      <c r="K117" s="23">
        <f t="shared" si="4"/>
        <v>-118676</v>
      </c>
    </row>
    <row r="118" s="3" customFormat="1" hidden="1" spans="1:11">
      <c r="A118" s="11"/>
      <c r="B118" s="12"/>
      <c r="C118" s="12"/>
      <c r="D118" s="25"/>
      <c r="E118" s="12"/>
      <c r="F118" s="11"/>
      <c r="G118" s="26"/>
      <c r="H118" s="16">
        <f t="shared" si="3"/>
        <v>0</v>
      </c>
      <c r="I118" s="23"/>
      <c r="J118" s="23"/>
      <c r="K118" s="23">
        <f t="shared" si="4"/>
        <v>-118676</v>
      </c>
    </row>
    <row r="119" s="3" customFormat="1" hidden="1" spans="1:11">
      <c r="A119" s="11"/>
      <c r="B119" s="12"/>
      <c r="C119" s="12"/>
      <c r="D119" s="25"/>
      <c r="E119" s="12"/>
      <c r="F119" s="11"/>
      <c r="G119" s="26"/>
      <c r="H119" s="16">
        <f t="shared" si="3"/>
        <v>0</v>
      </c>
      <c r="I119" s="23"/>
      <c r="J119" s="23"/>
      <c r="K119" s="23">
        <f t="shared" si="4"/>
        <v>-118676</v>
      </c>
    </row>
    <row r="120" s="3" customFormat="1" hidden="1" spans="1:11">
      <c r="A120" s="11"/>
      <c r="B120" s="12"/>
      <c r="C120" s="12"/>
      <c r="D120" s="12"/>
      <c r="E120" s="12"/>
      <c r="F120" s="11"/>
      <c r="G120" s="26"/>
      <c r="H120" s="16">
        <f t="shared" si="3"/>
        <v>0</v>
      </c>
      <c r="I120" s="23"/>
      <c r="J120" s="23"/>
      <c r="K120" s="23">
        <f t="shared" si="4"/>
        <v>-118676</v>
      </c>
    </row>
    <row r="121" s="3" customFormat="1" hidden="1" spans="1:11">
      <c r="A121" s="11"/>
      <c r="B121" s="12"/>
      <c r="C121" s="12"/>
      <c r="D121" s="12"/>
      <c r="E121" s="12"/>
      <c r="F121" s="11"/>
      <c r="G121" s="26"/>
      <c r="H121" s="16">
        <f t="shared" si="3"/>
        <v>0</v>
      </c>
      <c r="I121" s="23"/>
      <c r="J121" s="23"/>
      <c r="K121" s="23">
        <f t="shared" si="4"/>
        <v>-118676</v>
      </c>
    </row>
    <row r="122" s="3" customFormat="1" hidden="1" spans="1:11">
      <c r="A122" s="11"/>
      <c r="B122" s="12"/>
      <c r="C122" s="12"/>
      <c r="D122" s="12"/>
      <c r="E122" s="12"/>
      <c r="F122" s="11"/>
      <c r="G122" s="26"/>
      <c r="H122" s="16">
        <f t="shared" si="3"/>
        <v>0</v>
      </c>
      <c r="I122" s="23"/>
      <c r="J122" s="23"/>
      <c r="K122" s="23">
        <f t="shared" si="4"/>
        <v>-118676</v>
      </c>
    </row>
    <row r="123" s="3" customFormat="1" hidden="1" spans="1:11">
      <c r="A123" s="11"/>
      <c r="B123" s="12"/>
      <c r="C123" s="12"/>
      <c r="D123" s="12"/>
      <c r="E123" s="12"/>
      <c r="F123" s="11"/>
      <c r="G123" s="26"/>
      <c r="H123" s="16">
        <f t="shared" si="3"/>
        <v>0</v>
      </c>
      <c r="I123" s="23"/>
      <c r="J123" s="23"/>
      <c r="K123" s="23">
        <f t="shared" si="4"/>
        <v>-118676</v>
      </c>
    </row>
    <row r="124" s="3" customFormat="1" hidden="1" spans="1:11">
      <c r="A124" s="11"/>
      <c r="B124" s="12"/>
      <c r="C124" s="12"/>
      <c r="D124" s="12"/>
      <c r="E124" s="12"/>
      <c r="F124" s="11"/>
      <c r="G124" s="26"/>
      <c r="H124" s="16">
        <f t="shared" si="3"/>
        <v>0</v>
      </c>
      <c r="I124" s="23"/>
      <c r="J124" s="23"/>
      <c r="K124" s="23">
        <f t="shared" si="4"/>
        <v>-118676</v>
      </c>
    </row>
    <row r="125" s="3" customFormat="1" hidden="1" spans="1:11">
      <c r="A125" s="11"/>
      <c r="B125" s="12"/>
      <c r="C125" s="12"/>
      <c r="D125" s="12"/>
      <c r="E125" s="12"/>
      <c r="F125" s="11"/>
      <c r="G125" s="26"/>
      <c r="H125" s="16">
        <f t="shared" si="3"/>
        <v>0</v>
      </c>
      <c r="I125" s="23"/>
      <c r="J125" s="23"/>
      <c r="K125" s="23">
        <f t="shared" si="4"/>
        <v>-118676</v>
      </c>
    </row>
    <row r="126" s="3" customFormat="1" hidden="1" spans="1:11">
      <c r="A126" s="11"/>
      <c r="B126" s="12"/>
      <c r="C126" s="12"/>
      <c r="D126" s="12"/>
      <c r="E126" s="12"/>
      <c r="F126" s="11"/>
      <c r="G126" s="26"/>
      <c r="H126" s="16">
        <f t="shared" si="3"/>
        <v>0</v>
      </c>
      <c r="I126" s="23"/>
      <c r="J126" s="23"/>
      <c r="K126" s="23">
        <f t="shared" si="4"/>
        <v>-118676</v>
      </c>
    </row>
    <row r="127" s="3" customFormat="1" hidden="1" spans="1:11">
      <c r="A127" s="11"/>
      <c r="B127" s="12"/>
      <c r="C127" s="12"/>
      <c r="D127" s="12"/>
      <c r="E127" s="12"/>
      <c r="F127" s="11"/>
      <c r="G127" s="26"/>
      <c r="H127" s="16">
        <f t="shared" si="3"/>
        <v>0</v>
      </c>
      <c r="I127" s="23"/>
      <c r="J127" s="23"/>
      <c r="K127" s="23">
        <f t="shared" si="4"/>
        <v>-118676</v>
      </c>
    </row>
    <row r="128" s="3" customFormat="1" hidden="1" spans="1:11">
      <c r="A128" s="11"/>
      <c r="B128" s="12"/>
      <c r="C128" s="12"/>
      <c r="D128" s="12"/>
      <c r="E128" s="12"/>
      <c r="F128" s="11"/>
      <c r="G128" s="26"/>
      <c r="H128" s="16">
        <f t="shared" si="3"/>
        <v>0</v>
      </c>
      <c r="I128" s="23"/>
      <c r="J128" s="23"/>
      <c r="K128" s="23">
        <f t="shared" si="4"/>
        <v>-118676</v>
      </c>
    </row>
    <row r="129" s="3" customFormat="1" hidden="1" spans="1:11">
      <c r="A129" s="11"/>
      <c r="B129" s="12"/>
      <c r="C129" s="12"/>
      <c r="D129" s="12"/>
      <c r="E129" s="12"/>
      <c r="F129" s="11"/>
      <c r="G129" s="26"/>
      <c r="H129" s="16">
        <f t="shared" si="3"/>
        <v>0</v>
      </c>
      <c r="I129" s="23"/>
      <c r="J129" s="23"/>
      <c r="K129" s="23">
        <f t="shared" si="4"/>
        <v>-118676</v>
      </c>
    </row>
    <row r="130" s="3" customFormat="1" hidden="1" spans="1:11">
      <c r="A130" s="11"/>
      <c r="B130" s="12"/>
      <c r="C130" s="12"/>
      <c r="D130" s="12"/>
      <c r="E130" s="12"/>
      <c r="F130" s="11"/>
      <c r="G130" s="26"/>
      <c r="H130" s="16">
        <f t="shared" si="3"/>
        <v>0</v>
      </c>
      <c r="I130" s="23"/>
      <c r="J130" s="23"/>
      <c r="K130" s="23">
        <f t="shared" si="4"/>
        <v>-118676</v>
      </c>
    </row>
    <row r="131" s="3" customFormat="1" hidden="1" spans="1:11">
      <c r="A131" s="11"/>
      <c r="B131" s="12"/>
      <c r="C131" s="12"/>
      <c r="D131" s="12"/>
      <c r="E131" s="12"/>
      <c r="F131" s="11"/>
      <c r="G131" s="26"/>
      <c r="H131" s="16">
        <f t="shared" si="3"/>
        <v>0</v>
      </c>
      <c r="I131" s="23"/>
      <c r="J131" s="23"/>
      <c r="K131" s="23">
        <f t="shared" si="4"/>
        <v>-118676</v>
      </c>
    </row>
    <row r="132" s="3" customFormat="1" hidden="1" spans="1:11">
      <c r="A132" s="11"/>
      <c r="B132" s="12"/>
      <c r="C132" s="12"/>
      <c r="D132" s="12"/>
      <c r="E132" s="12"/>
      <c r="F132" s="11"/>
      <c r="G132" s="26"/>
      <c r="H132" s="16">
        <f t="shared" si="3"/>
        <v>0</v>
      </c>
      <c r="I132" s="23"/>
      <c r="J132" s="23"/>
      <c r="K132" s="23">
        <f t="shared" si="4"/>
        <v>-118676</v>
      </c>
    </row>
    <row r="133" s="3" customFormat="1" hidden="1" spans="1:11">
      <c r="A133" s="11"/>
      <c r="B133" s="12"/>
      <c r="C133" s="12"/>
      <c r="D133" s="12"/>
      <c r="E133" s="12"/>
      <c r="F133" s="11"/>
      <c r="G133" s="11"/>
      <c r="H133" s="16">
        <f t="shared" ref="H133:H196" si="5">+G133-F133</f>
        <v>0</v>
      </c>
      <c r="I133" s="23"/>
      <c r="J133" s="23"/>
      <c r="K133" s="23">
        <f t="shared" si="4"/>
        <v>-118676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6">
        <f t="shared" si="5"/>
        <v>0</v>
      </c>
      <c r="I134" s="23"/>
      <c r="J134" s="23"/>
      <c r="K134" s="23">
        <f t="shared" ref="K134:K197" si="6">+K133+I134+J134</f>
        <v>-118676</v>
      </c>
    </row>
    <row r="135" s="4" customFormat="1" hidden="1" spans="1:11">
      <c r="A135" s="11"/>
      <c r="B135" s="12"/>
      <c r="C135" s="12"/>
      <c r="D135" s="12"/>
      <c r="E135" s="12"/>
      <c r="F135" s="11"/>
      <c r="G135" s="11"/>
      <c r="H135" s="16">
        <f t="shared" si="5"/>
        <v>0</v>
      </c>
      <c r="I135" s="23"/>
      <c r="J135" s="23"/>
      <c r="K135" s="23">
        <f t="shared" si="6"/>
        <v>-118676</v>
      </c>
    </row>
    <row r="136" s="4" customFormat="1" hidden="1" spans="1:11">
      <c r="A136" s="11"/>
      <c r="B136" s="12"/>
      <c r="C136" s="12"/>
      <c r="D136" s="12"/>
      <c r="E136" s="12"/>
      <c r="F136" s="11"/>
      <c r="G136" s="11"/>
      <c r="H136" s="16">
        <f t="shared" si="5"/>
        <v>0</v>
      </c>
      <c r="I136" s="23"/>
      <c r="J136" s="23"/>
      <c r="K136" s="23">
        <f t="shared" si="6"/>
        <v>-118676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6">
        <f t="shared" si="5"/>
        <v>0</v>
      </c>
      <c r="I137" s="23"/>
      <c r="J137" s="23"/>
      <c r="K137" s="23">
        <f t="shared" si="6"/>
        <v>-118676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6">
        <f t="shared" si="5"/>
        <v>0</v>
      </c>
      <c r="I138" s="23"/>
      <c r="J138" s="23"/>
      <c r="K138" s="23">
        <f t="shared" si="6"/>
        <v>-118676</v>
      </c>
    </row>
    <row r="139" s="3" customFormat="1" hidden="1" spans="1:11">
      <c r="A139" s="27"/>
      <c r="B139" s="12"/>
      <c r="C139" s="12"/>
      <c r="D139" s="12"/>
      <c r="E139" s="12"/>
      <c r="F139" s="11"/>
      <c r="G139" s="11"/>
      <c r="H139" s="16">
        <f t="shared" si="5"/>
        <v>0</v>
      </c>
      <c r="I139" s="23"/>
      <c r="J139" s="23"/>
      <c r="K139" s="23">
        <f t="shared" si="6"/>
        <v>-118676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6">
        <f t="shared" si="5"/>
        <v>0</v>
      </c>
      <c r="I140" s="23"/>
      <c r="J140" s="23"/>
      <c r="K140" s="23">
        <f t="shared" si="6"/>
        <v>-118676</v>
      </c>
    </row>
    <row r="141" s="3" customFormat="1" hidden="1" spans="1:11">
      <c r="A141" s="11"/>
      <c r="B141" s="12"/>
      <c r="C141" s="12"/>
      <c r="D141" s="17"/>
      <c r="E141" s="12"/>
      <c r="F141" s="11"/>
      <c r="G141" s="11"/>
      <c r="H141" s="16">
        <f t="shared" si="5"/>
        <v>0</v>
      </c>
      <c r="I141" s="23"/>
      <c r="J141" s="23"/>
      <c r="K141" s="23">
        <f t="shared" si="6"/>
        <v>-118676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6">
        <f t="shared" si="5"/>
        <v>0</v>
      </c>
      <c r="I142" s="23"/>
      <c r="J142" s="23"/>
      <c r="K142" s="23">
        <f t="shared" si="6"/>
        <v>-118676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6">
        <f t="shared" si="5"/>
        <v>0</v>
      </c>
      <c r="I143" s="23"/>
      <c r="J143" s="23"/>
      <c r="K143" s="23">
        <f t="shared" si="6"/>
        <v>-118676</v>
      </c>
    </row>
    <row r="144" s="3" customFormat="1" hidden="1" spans="1:11">
      <c r="A144" s="11"/>
      <c r="B144" s="12"/>
      <c r="C144" s="12"/>
      <c r="D144" s="12"/>
      <c r="E144" s="12"/>
      <c r="F144" s="11"/>
      <c r="G144" s="11"/>
      <c r="H144" s="16">
        <f t="shared" si="5"/>
        <v>0</v>
      </c>
      <c r="I144" s="23"/>
      <c r="J144" s="23"/>
      <c r="K144" s="23">
        <f t="shared" si="6"/>
        <v>-118676</v>
      </c>
    </row>
    <row r="145" s="3" customFormat="1" hidden="1" spans="1:11">
      <c r="A145" s="11"/>
      <c r="B145" s="12"/>
      <c r="C145" s="12"/>
      <c r="D145" s="12"/>
      <c r="E145" s="12"/>
      <c r="F145" s="11"/>
      <c r="G145" s="11"/>
      <c r="H145" s="16">
        <f t="shared" si="5"/>
        <v>0</v>
      </c>
      <c r="I145" s="23"/>
      <c r="J145" s="23"/>
      <c r="K145" s="23">
        <f t="shared" si="6"/>
        <v>-118676</v>
      </c>
    </row>
    <row r="146" s="3" customFormat="1" hidden="1" spans="1:11">
      <c r="A146" s="27"/>
      <c r="B146" s="12"/>
      <c r="C146" s="12"/>
      <c r="D146" s="12"/>
      <c r="E146" s="12"/>
      <c r="F146" s="11"/>
      <c r="G146" s="11"/>
      <c r="H146" s="16">
        <f t="shared" si="5"/>
        <v>0</v>
      </c>
      <c r="I146" s="23"/>
      <c r="J146" s="23"/>
      <c r="K146" s="23">
        <f t="shared" si="6"/>
        <v>-118676</v>
      </c>
    </row>
    <row r="147" s="3" customFormat="1" hidden="1" spans="1:11">
      <c r="A147" s="11"/>
      <c r="B147" s="12"/>
      <c r="C147" s="12"/>
      <c r="D147" s="12"/>
      <c r="E147" s="12"/>
      <c r="F147" s="11"/>
      <c r="G147" s="11"/>
      <c r="H147" s="16">
        <f t="shared" si="5"/>
        <v>0</v>
      </c>
      <c r="I147" s="23"/>
      <c r="J147" s="23"/>
      <c r="K147" s="23">
        <f t="shared" si="6"/>
        <v>-118676</v>
      </c>
    </row>
    <row r="148" s="3" customFormat="1" hidden="1" spans="1:11">
      <c r="A148" s="11"/>
      <c r="B148" s="12"/>
      <c r="C148" s="12"/>
      <c r="D148" s="17"/>
      <c r="E148" s="12"/>
      <c r="F148" s="11"/>
      <c r="G148" s="11"/>
      <c r="H148" s="16">
        <f t="shared" si="5"/>
        <v>0</v>
      </c>
      <c r="I148" s="23"/>
      <c r="J148" s="23"/>
      <c r="K148" s="23">
        <f t="shared" si="6"/>
        <v>-118676</v>
      </c>
    </row>
    <row r="149" s="3" customFormat="1" hidden="1" spans="1:11">
      <c r="A149" s="11"/>
      <c r="B149" s="12"/>
      <c r="C149" s="12"/>
      <c r="D149" s="12"/>
      <c r="E149" s="12"/>
      <c r="F149" s="11"/>
      <c r="G149" s="11"/>
      <c r="H149" s="16">
        <f t="shared" si="5"/>
        <v>0</v>
      </c>
      <c r="I149" s="23"/>
      <c r="J149" s="23"/>
      <c r="K149" s="23">
        <f t="shared" si="6"/>
        <v>-118676</v>
      </c>
    </row>
    <row r="150" s="3" customFormat="1" hidden="1" spans="1:11">
      <c r="A150" s="11"/>
      <c r="B150" s="12"/>
      <c r="C150" s="12"/>
      <c r="D150" s="12"/>
      <c r="E150" s="12"/>
      <c r="F150" s="11"/>
      <c r="G150" s="11"/>
      <c r="H150" s="16">
        <f t="shared" si="5"/>
        <v>0</v>
      </c>
      <c r="I150" s="23"/>
      <c r="J150" s="23"/>
      <c r="K150" s="23">
        <f t="shared" si="6"/>
        <v>-118676</v>
      </c>
    </row>
    <row r="151" s="3" customFormat="1" hidden="1" spans="1:11">
      <c r="A151" s="11"/>
      <c r="B151" s="12"/>
      <c r="C151" s="12"/>
      <c r="D151" s="12"/>
      <c r="E151" s="12"/>
      <c r="F151" s="11"/>
      <c r="G151" s="11"/>
      <c r="H151" s="16">
        <f t="shared" si="5"/>
        <v>0</v>
      </c>
      <c r="I151" s="23"/>
      <c r="J151" s="23"/>
      <c r="K151" s="23">
        <f t="shared" si="6"/>
        <v>-118676</v>
      </c>
    </row>
    <row r="152" s="3" customFormat="1" hidden="1" spans="1:11">
      <c r="A152" s="27"/>
      <c r="B152" s="12"/>
      <c r="C152" s="12"/>
      <c r="D152" s="12"/>
      <c r="E152" s="12"/>
      <c r="F152" s="11"/>
      <c r="G152" s="11"/>
      <c r="H152" s="16">
        <f t="shared" si="5"/>
        <v>0</v>
      </c>
      <c r="I152" s="23"/>
      <c r="J152" s="23"/>
      <c r="K152" s="23">
        <f t="shared" si="6"/>
        <v>-118676</v>
      </c>
    </row>
    <row r="153" s="3" customFormat="1" hidden="1" spans="1:11">
      <c r="A153" s="11"/>
      <c r="B153" s="12"/>
      <c r="C153" s="12"/>
      <c r="D153" s="12"/>
      <c r="E153" s="12"/>
      <c r="F153" s="11"/>
      <c r="G153" s="11"/>
      <c r="H153" s="16">
        <f t="shared" si="5"/>
        <v>0</v>
      </c>
      <c r="I153" s="23"/>
      <c r="J153" s="23"/>
      <c r="K153" s="23">
        <f t="shared" si="6"/>
        <v>-118676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6">
        <f t="shared" si="5"/>
        <v>0</v>
      </c>
      <c r="I154" s="23"/>
      <c r="J154" s="23"/>
      <c r="K154" s="23">
        <f t="shared" si="6"/>
        <v>-118676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6">
        <f t="shared" si="5"/>
        <v>0</v>
      </c>
      <c r="I155" s="23"/>
      <c r="J155" s="23"/>
      <c r="K155" s="23">
        <f t="shared" si="6"/>
        <v>-118676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6">
        <f t="shared" si="5"/>
        <v>0</v>
      </c>
      <c r="I156" s="23"/>
      <c r="J156" s="23"/>
      <c r="K156" s="23">
        <f t="shared" si="6"/>
        <v>-118676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6">
        <f t="shared" si="5"/>
        <v>0</v>
      </c>
      <c r="I157" s="23"/>
      <c r="J157" s="23"/>
      <c r="K157" s="23">
        <f t="shared" si="6"/>
        <v>-118676</v>
      </c>
    </row>
    <row r="158" s="3" customFormat="1" hidden="1" spans="1:11">
      <c r="A158" s="11"/>
      <c r="B158" s="12"/>
      <c r="C158" s="12"/>
      <c r="D158" s="12"/>
      <c r="E158" s="12"/>
      <c r="F158" s="11"/>
      <c r="G158" s="11"/>
      <c r="H158" s="16">
        <f t="shared" si="5"/>
        <v>0</v>
      </c>
      <c r="I158" s="23"/>
      <c r="J158" s="23"/>
      <c r="K158" s="23">
        <f t="shared" si="6"/>
        <v>-118676</v>
      </c>
    </row>
    <row r="159" s="3" customFormat="1" hidden="1" spans="1:11">
      <c r="A159" s="11"/>
      <c r="B159" s="12"/>
      <c r="C159" s="12"/>
      <c r="D159" s="12"/>
      <c r="E159" s="12"/>
      <c r="F159" s="11"/>
      <c r="G159" s="11"/>
      <c r="H159" s="16">
        <f t="shared" si="5"/>
        <v>0</v>
      </c>
      <c r="I159" s="23"/>
      <c r="J159" s="23"/>
      <c r="K159" s="23">
        <f t="shared" si="6"/>
        <v>-118676</v>
      </c>
    </row>
    <row r="160" s="3" customFormat="1" hidden="1" spans="1:11">
      <c r="A160" s="11"/>
      <c r="B160" s="12"/>
      <c r="C160" s="12"/>
      <c r="D160" s="12"/>
      <c r="E160" s="12"/>
      <c r="F160" s="11"/>
      <c r="G160" s="11"/>
      <c r="H160" s="16">
        <f t="shared" si="5"/>
        <v>0</v>
      </c>
      <c r="I160" s="23"/>
      <c r="J160" s="23"/>
      <c r="K160" s="23">
        <f t="shared" si="6"/>
        <v>-118676</v>
      </c>
    </row>
    <row r="161" s="3" customFormat="1" hidden="1" spans="1:11">
      <c r="A161" s="11"/>
      <c r="B161" s="12"/>
      <c r="C161" s="12"/>
      <c r="D161" s="12"/>
      <c r="E161" s="12"/>
      <c r="F161" s="11"/>
      <c r="G161" s="11"/>
      <c r="H161" s="16">
        <f t="shared" si="5"/>
        <v>0</v>
      </c>
      <c r="I161" s="23"/>
      <c r="J161" s="23"/>
      <c r="K161" s="23">
        <f t="shared" si="6"/>
        <v>-118676</v>
      </c>
    </row>
    <row r="162" s="3" customFormat="1" hidden="1" spans="1:11">
      <c r="A162" s="11"/>
      <c r="B162" s="12"/>
      <c r="C162" s="12"/>
      <c r="D162" s="12"/>
      <c r="E162" s="12"/>
      <c r="F162" s="11"/>
      <c r="G162" s="11"/>
      <c r="H162" s="16">
        <f t="shared" si="5"/>
        <v>0</v>
      </c>
      <c r="I162" s="23"/>
      <c r="J162" s="23"/>
      <c r="K162" s="23">
        <f t="shared" si="6"/>
        <v>-118676</v>
      </c>
    </row>
    <row r="163" s="3" customFormat="1" hidden="1" spans="1:11">
      <c r="A163" s="11"/>
      <c r="B163" s="12"/>
      <c r="C163" s="12"/>
      <c r="D163" s="12"/>
      <c r="E163" s="12"/>
      <c r="F163" s="11"/>
      <c r="G163" s="11"/>
      <c r="H163" s="16">
        <f t="shared" si="5"/>
        <v>0</v>
      </c>
      <c r="I163" s="23"/>
      <c r="J163" s="23"/>
      <c r="K163" s="23">
        <f t="shared" si="6"/>
        <v>-118676</v>
      </c>
    </row>
    <row r="164" s="3" customFormat="1" hidden="1" spans="1:11">
      <c r="A164" s="11"/>
      <c r="B164" s="12"/>
      <c r="C164" s="12"/>
      <c r="D164" s="12"/>
      <c r="E164" s="12"/>
      <c r="F164" s="11"/>
      <c r="G164" s="11"/>
      <c r="H164" s="16">
        <f t="shared" si="5"/>
        <v>0</v>
      </c>
      <c r="I164" s="23"/>
      <c r="J164" s="23"/>
      <c r="K164" s="23">
        <f t="shared" si="6"/>
        <v>-118676</v>
      </c>
    </row>
    <row r="165" s="3" customFormat="1" hidden="1" spans="1:11">
      <c r="A165" s="11"/>
      <c r="B165" s="12"/>
      <c r="C165" s="12"/>
      <c r="D165" s="12"/>
      <c r="E165" s="12"/>
      <c r="F165" s="11"/>
      <c r="G165" s="11"/>
      <c r="H165" s="16">
        <f t="shared" si="5"/>
        <v>0</v>
      </c>
      <c r="I165" s="23"/>
      <c r="J165" s="23"/>
      <c r="K165" s="23">
        <f t="shared" si="6"/>
        <v>-118676</v>
      </c>
    </row>
    <row r="166" s="3" customFormat="1" hidden="1" spans="1:11">
      <c r="A166" s="11"/>
      <c r="B166" s="12"/>
      <c r="C166" s="12"/>
      <c r="D166" s="12"/>
      <c r="E166" s="12"/>
      <c r="F166" s="11"/>
      <c r="G166" s="11"/>
      <c r="H166" s="16">
        <f t="shared" si="5"/>
        <v>0</v>
      </c>
      <c r="I166" s="23"/>
      <c r="J166" s="23"/>
      <c r="K166" s="23">
        <f t="shared" si="6"/>
        <v>-118676</v>
      </c>
    </row>
    <row r="167" s="3" customFormat="1" hidden="1" spans="1:11">
      <c r="A167" s="11"/>
      <c r="B167" s="12"/>
      <c r="C167" s="12"/>
      <c r="D167" s="12"/>
      <c r="E167" s="12"/>
      <c r="F167" s="11"/>
      <c r="G167" s="11"/>
      <c r="H167" s="16">
        <f t="shared" si="5"/>
        <v>0</v>
      </c>
      <c r="I167" s="23"/>
      <c r="J167" s="23"/>
      <c r="K167" s="23">
        <f t="shared" si="6"/>
        <v>-118676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6">
        <f t="shared" si="5"/>
        <v>0</v>
      </c>
      <c r="I168" s="23"/>
      <c r="J168" s="23"/>
      <c r="K168" s="23">
        <f t="shared" si="6"/>
        <v>-118676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6">
        <f t="shared" si="5"/>
        <v>0</v>
      </c>
      <c r="I169" s="23"/>
      <c r="J169" s="23"/>
      <c r="K169" s="23">
        <f t="shared" si="6"/>
        <v>-118676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6">
        <f t="shared" si="5"/>
        <v>0</v>
      </c>
      <c r="I170" s="23"/>
      <c r="J170" s="23"/>
      <c r="K170" s="23">
        <f t="shared" si="6"/>
        <v>-118676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6">
        <f t="shared" si="5"/>
        <v>0</v>
      </c>
      <c r="I171" s="23"/>
      <c r="J171" s="23"/>
      <c r="K171" s="23">
        <f t="shared" si="6"/>
        <v>-118676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6">
        <f t="shared" si="5"/>
        <v>0</v>
      </c>
      <c r="I172" s="23"/>
      <c r="J172" s="23"/>
      <c r="K172" s="23">
        <f t="shared" si="6"/>
        <v>-118676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6">
        <f t="shared" si="5"/>
        <v>0</v>
      </c>
      <c r="I173" s="23"/>
      <c r="J173" s="23"/>
      <c r="K173" s="23">
        <f t="shared" si="6"/>
        <v>-118676</v>
      </c>
    </row>
    <row r="174" s="4" customFormat="1" hidden="1" spans="1:11">
      <c r="A174" s="11"/>
      <c r="B174" s="12"/>
      <c r="C174" s="12"/>
      <c r="D174" s="12"/>
      <c r="E174" s="12"/>
      <c r="F174" s="11"/>
      <c r="G174" s="11"/>
      <c r="H174" s="16">
        <f t="shared" si="5"/>
        <v>0</v>
      </c>
      <c r="I174" s="23"/>
      <c r="J174" s="23"/>
      <c r="K174" s="23">
        <f t="shared" si="6"/>
        <v>-118676</v>
      </c>
    </row>
    <row r="175" s="4" customFormat="1" hidden="1" spans="1:11">
      <c r="A175" s="11"/>
      <c r="B175" s="12"/>
      <c r="C175" s="12"/>
      <c r="D175" s="12"/>
      <c r="E175" s="12"/>
      <c r="F175" s="11"/>
      <c r="G175" s="11"/>
      <c r="H175" s="16">
        <f t="shared" si="5"/>
        <v>0</v>
      </c>
      <c r="I175" s="23"/>
      <c r="J175" s="23"/>
      <c r="K175" s="23">
        <f t="shared" si="6"/>
        <v>-118676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6">
        <f t="shared" si="5"/>
        <v>0</v>
      </c>
      <c r="I176" s="23"/>
      <c r="J176" s="23"/>
      <c r="K176" s="23">
        <f t="shared" si="6"/>
        <v>-118676</v>
      </c>
    </row>
    <row r="177" s="3" customFormat="1" hidden="1" spans="1:11">
      <c r="A177" s="11"/>
      <c r="B177" s="12"/>
      <c r="C177" s="12"/>
      <c r="D177" s="12"/>
      <c r="E177" s="12"/>
      <c r="F177" s="11"/>
      <c r="G177" s="11"/>
      <c r="H177" s="16">
        <f t="shared" si="5"/>
        <v>0</v>
      </c>
      <c r="I177" s="23"/>
      <c r="J177" s="23"/>
      <c r="K177" s="23">
        <f t="shared" si="6"/>
        <v>-118676</v>
      </c>
    </row>
    <row r="178" s="3" customFormat="1" hidden="1" spans="1:11">
      <c r="A178" s="11"/>
      <c r="B178" s="12"/>
      <c r="C178" s="12"/>
      <c r="D178" s="12"/>
      <c r="E178" s="12"/>
      <c r="F178" s="11"/>
      <c r="G178" s="11"/>
      <c r="H178" s="16">
        <f t="shared" si="5"/>
        <v>0</v>
      </c>
      <c r="I178" s="23"/>
      <c r="J178" s="23"/>
      <c r="K178" s="23">
        <f t="shared" si="6"/>
        <v>-118676</v>
      </c>
    </row>
    <row r="179" s="3" customFormat="1" hidden="1" spans="1:11">
      <c r="A179" s="11"/>
      <c r="B179" s="12"/>
      <c r="C179" s="12"/>
      <c r="D179" s="12"/>
      <c r="E179" s="12"/>
      <c r="F179" s="11"/>
      <c r="G179" s="11"/>
      <c r="H179" s="16">
        <f t="shared" si="5"/>
        <v>0</v>
      </c>
      <c r="I179" s="23"/>
      <c r="J179" s="23"/>
      <c r="K179" s="23">
        <f t="shared" si="6"/>
        <v>-118676</v>
      </c>
    </row>
    <row r="180" s="3" customFormat="1" hidden="1" spans="1:11">
      <c r="A180" s="11"/>
      <c r="B180" s="12"/>
      <c r="C180" s="12"/>
      <c r="D180" s="12"/>
      <c r="E180" s="12"/>
      <c r="F180" s="11"/>
      <c r="G180" s="11"/>
      <c r="H180" s="16">
        <f t="shared" si="5"/>
        <v>0</v>
      </c>
      <c r="I180" s="23"/>
      <c r="J180" s="23"/>
      <c r="K180" s="23">
        <f t="shared" si="6"/>
        <v>-118676</v>
      </c>
    </row>
    <row r="181" s="3" customFormat="1" hidden="1" spans="1:11">
      <c r="A181" s="11"/>
      <c r="B181" s="12"/>
      <c r="C181" s="12"/>
      <c r="D181" s="12"/>
      <c r="E181" s="12"/>
      <c r="F181" s="11"/>
      <c r="G181" s="11"/>
      <c r="H181" s="16">
        <f t="shared" si="5"/>
        <v>0</v>
      </c>
      <c r="I181" s="23"/>
      <c r="J181" s="23"/>
      <c r="K181" s="23">
        <f t="shared" si="6"/>
        <v>-118676</v>
      </c>
    </row>
    <row r="182" s="3" customFormat="1" hidden="1" spans="1:11">
      <c r="A182" s="11"/>
      <c r="B182" s="12"/>
      <c r="C182" s="12"/>
      <c r="D182" s="12"/>
      <c r="E182" s="12"/>
      <c r="F182" s="11"/>
      <c r="G182" s="11"/>
      <c r="H182" s="16">
        <f t="shared" si="5"/>
        <v>0</v>
      </c>
      <c r="I182" s="23"/>
      <c r="J182" s="23"/>
      <c r="K182" s="23">
        <f t="shared" si="6"/>
        <v>-118676</v>
      </c>
    </row>
    <row r="183" s="3" customFormat="1" hidden="1" spans="1:11">
      <c r="A183" s="11"/>
      <c r="B183" s="12"/>
      <c r="C183" s="12"/>
      <c r="D183" s="12"/>
      <c r="E183" s="12"/>
      <c r="F183" s="11"/>
      <c r="G183" s="11"/>
      <c r="H183" s="16">
        <f t="shared" si="5"/>
        <v>0</v>
      </c>
      <c r="I183" s="23"/>
      <c r="J183" s="23"/>
      <c r="K183" s="23">
        <f t="shared" si="6"/>
        <v>-118676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6">
        <f t="shared" si="5"/>
        <v>0</v>
      </c>
      <c r="I184" s="23"/>
      <c r="J184" s="23"/>
      <c r="K184" s="23">
        <f t="shared" si="6"/>
        <v>-118676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6">
        <f t="shared" si="5"/>
        <v>0</v>
      </c>
      <c r="I185" s="23"/>
      <c r="J185" s="23"/>
      <c r="K185" s="23">
        <f t="shared" si="6"/>
        <v>-118676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6">
        <f t="shared" si="5"/>
        <v>0</v>
      </c>
      <c r="I186" s="23"/>
      <c r="J186" s="23"/>
      <c r="K186" s="23">
        <f t="shared" si="6"/>
        <v>-118676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6">
        <f t="shared" si="5"/>
        <v>0</v>
      </c>
      <c r="I187" s="23"/>
      <c r="J187" s="23"/>
      <c r="K187" s="23">
        <f t="shared" si="6"/>
        <v>-118676</v>
      </c>
    </row>
    <row r="188" s="4" customFormat="1" hidden="1" spans="1:11">
      <c r="A188" s="11"/>
      <c r="B188" s="12"/>
      <c r="C188" s="12"/>
      <c r="D188" s="12"/>
      <c r="E188" s="12"/>
      <c r="F188" s="11"/>
      <c r="G188" s="11"/>
      <c r="H188" s="16">
        <f t="shared" si="5"/>
        <v>0</v>
      </c>
      <c r="I188" s="23"/>
      <c r="J188" s="23"/>
      <c r="K188" s="23">
        <f t="shared" si="6"/>
        <v>-118676</v>
      </c>
    </row>
    <row r="189" s="4" customFormat="1" hidden="1" spans="1:11">
      <c r="A189" s="11"/>
      <c r="B189" s="12"/>
      <c r="C189" s="12"/>
      <c r="D189" s="12"/>
      <c r="E189" s="12"/>
      <c r="F189" s="11"/>
      <c r="G189" s="11"/>
      <c r="H189" s="16">
        <f t="shared" si="5"/>
        <v>0</v>
      </c>
      <c r="I189" s="23"/>
      <c r="J189" s="23"/>
      <c r="K189" s="23">
        <f t="shared" si="6"/>
        <v>-118676</v>
      </c>
    </row>
    <row r="190" s="4" customFormat="1" hidden="1" spans="1:11">
      <c r="A190" s="11"/>
      <c r="B190" s="12"/>
      <c r="C190" s="12"/>
      <c r="D190" s="12"/>
      <c r="E190" s="12"/>
      <c r="F190" s="11"/>
      <c r="G190" s="11"/>
      <c r="H190" s="16">
        <f t="shared" si="5"/>
        <v>0</v>
      </c>
      <c r="I190" s="23"/>
      <c r="J190" s="23"/>
      <c r="K190" s="23">
        <f t="shared" si="6"/>
        <v>-118676</v>
      </c>
    </row>
    <row r="191" s="4" customFormat="1" hidden="1" spans="1:11">
      <c r="A191" s="11"/>
      <c r="B191" s="12"/>
      <c r="C191" s="12"/>
      <c r="D191" s="12"/>
      <c r="E191" s="12"/>
      <c r="F191" s="11"/>
      <c r="G191" s="11"/>
      <c r="H191" s="16">
        <f t="shared" si="5"/>
        <v>0</v>
      </c>
      <c r="I191" s="23"/>
      <c r="J191" s="23"/>
      <c r="K191" s="23">
        <f t="shared" si="6"/>
        <v>-118676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6">
        <f t="shared" si="5"/>
        <v>0</v>
      </c>
      <c r="I192" s="23"/>
      <c r="J192" s="23"/>
      <c r="K192" s="23">
        <f t="shared" si="6"/>
        <v>-118676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6">
        <f t="shared" si="5"/>
        <v>0</v>
      </c>
      <c r="I193" s="23"/>
      <c r="J193" s="23"/>
      <c r="K193" s="23">
        <f t="shared" si="6"/>
        <v>-118676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6">
        <f t="shared" si="5"/>
        <v>0</v>
      </c>
      <c r="I194" s="23"/>
      <c r="J194" s="23"/>
      <c r="K194" s="23">
        <f t="shared" si="6"/>
        <v>-118676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6">
        <f t="shared" si="5"/>
        <v>0</v>
      </c>
      <c r="I195" s="23"/>
      <c r="J195" s="23"/>
      <c r="K195" s="23">
        <f t="shared" si="6"/>
        <v>-118676</v>
      </c>
    </row>
    <row r="196" s="3" customFormat="1" hidden="1" spans="1:11">
      <c r="A196" s="11"/>
      <c r="B196" s="12"/>
      <c r="C196" s="12"/>
      <c r="D196" s="12"/>
      <c r="E196" s="12"/>
      <c r="F196" s="11"/>
      <c r="G196" s="11"/>
      <c r="H196" s="16">
        <f t="shared" si="5"/>
        <v>0</v>
      </c>
      <c r="I196" s="23"/>
      <c r="J196" s="23"/>
      <c r="K196" s="23">
        <f t="shared" si="6"/>
        <v>-118676</v>
      </c>
    </row>
    <row r="197" s="3" customFormat="1" hidden="1" spans="1:11">
      <c r="A197" s="11"/>
      <c r="B197" s="12"/>
      <c r="C197" s="12"/>
      <c r="D197" s="12"/>
      <c r="E197" s="12"/>
      <c r="F197" s="11"/>
      <c r="G197" s="11"/>
      <c r="H197" s="16">
        <f t="shared" ref="H197:H239" si="7">+G197-F197</f>
        <v>0</v>
      </c>
      <c r="I197" s="23"/>
      <c r="J197" s="23"/>
      <c r="K197" s="23">
        <f t="shared" si="6"/>
        <v>-118676</v>
      </c>
    </row>
    <row r="198" s="3" customFormat="1" hidden="1" spans="1:11">
      <c r="A198" s="11"/>
      <c r="B198" s="12"/>
      <c r="C198" s="12"/>
      <c r="D198" s="12"/>
      <c r="E198" s="12"/>
      <c r="F198" s="11"/>
      <c r="G198" s="11"/>
      <c r="H198" s="16">
        <f t="shared" si="7"/>
        <v>0</v>
      </c>
      <c r="I198" s="23"/>
      <c r="J198" s="23"/>
      <c r="K198" s="23">
        <f t="shared" ref="K198:K239" si="8">+K197+I198+J198</f>
        <v>-118676</v>
      </c>
    </row>
    <row r="199" s="3" customFormat="1" hidden="1" spans="1:11">
      <c r="A199" s="11"/>
      <c r="B199" s="12"/>
      <c r="C199" s="12"/>
      <c r="D199" s="12"/>
      <c r="E199" s="12"/>
      <c r="F199" s="11"/>
      <c r="G199" s="11"/>
      <c r="H199" s="16">
        <f t="shared" si="7"/>
        <v>0</v>
      </c>
      <c r="I199" s="23"/>
      <c r="J199" s="23"/>
      <c r="K199" s="23">
        <f t="shared" si="8"/>
        <v>-118676</v>
      </c>
    </row>
    <row r="200" s="3" customFormat="1" hidden="1" spans="1:11">
      <c r="A200" s="11"/>
      <c r="B200" s="12"/>
      <c r="C200" s="12"/>
      <c r="D200" s="12"/>
      <c r="E200" s="12"/>
      <c r="F200" s="11"/>
      <c r="G200" s="11"/>
      <c r="H200" s="16">
        <f t="shared" si="7"/>
        <v>0</v>
      </c>
      <c r="I200" s="23"/>
      <c r="J200" s="23"/>
      <c r="K200" s="23">
        <f t="shared" si="8"/>
        <v>-118676</v>
      </c>
    </row>
    <row r="201" s="3" customFormat="1" hidden="1" spans="1:11">
      <c r="A201" s="11"/>
      <c r="B201" s="12"/>
      <c r="C201" s="12"/>
      <c r="D201" s="12"/>
      <c r="E201" s="12"/>
      <c r="F201" s="11"/>
      <c r="G201" s="11"/>
      <c r="H201" s="16">
        <f t="shared" si="7"/>
        <v>0</v>
      </c>
      <c r="I201" s="23"/>
      <c r="J201" s="23"/>
      <c r="K201" s="23">
        <f t="shared" si="8"/>
        <v>-118676</v>
      </c>
    </row>
    <row r="202" s="3" customFormat="1" hidden="1" spans="1:11">
      <c r="A202" s="11"/>
      <c r="B202" s="12"/>
      <c r="C202" s="12"/>
      <c r="D202" s="12"/>
      <c r="E202" s="12"/>
      <c r="F202" s="11"/>
      <c r="G202" s="11"/>
      <c r="H202" s="16">
        <f t="shared" si="7"/>
        <v>0</v>
      </c>
      <c r="I202" s="23"/>
      <c r="J202" s="23"/>
      <c r="K202" s="23">
        <f t="shared" si="8"/>
        <v>-118676</v>
      </c>
    </row>
    <row r="203" s="3" customFormat="1" hidden="1" spans="1:11">
      <c r="A203" s="11"/>
      <c r="B203" s="12"/>
      <c r="C203" s="12"/>
      <c r="D203" s="12"/>
      <c r="E203" s="12"/>
      <c r="F203" s="11"/>
      <c r="G203" s="11"/>
      <c r="H203" s="16">
        <f t="shared" si="7"/>
        <v>0</v>
      </c>
      <c r="I203" s="23"/>
      <c r="J203" s="23"/>
      <c r="K203" s="23">
        <f t="shared" si="8"/>
        <v>-118676</v>
      </c>
    </row>
    <row r="204" s="3" customFormat="1" hidden="1" spans="1:11">
      <c r="A204" s="11"/>
      <c r="B204" s="12"/>
      <c r="C204" s="12"/>
      <c r="D204" s="12"/>
      <c r="E204" s="12"/>
      <c r="F204" s="11"/>
      <c r="G204" s="11"/>
      <c r="H204" s="16">
        <f t="shared" si="7"/>
        <v>0</v>
      </c>
      <c r="I204" s="23"/>
      <c r="J204" s="23"/>
      <c r="K204" s="23">
        <f t="shared" si="8"/>
        <v>-118676</v>
      </c>
    </row>
    <row r="205" s="3" customFormat="1" hidden="1" spans="1:11">
      <c r="A205" s="11"/>
      <c r="B205" s="12"/>
      <c r="C205" s="12"/>
      <c r="D205" s="12"/>
      <c r="E205" s="12"/>
      <c r="F205" s="11"/>
      <c r="G205" s="11"/>
      <c r="H205" s="16">
        <f t="shared" si="7"/>
        <v>0</v>
      </c>
      <c r="I205" s="23"/>
      <c r="J205" s="23"/>
      <c r="K205" s="23">
        <f t="shared" si="8"/>
        <v>-118676</v>
      </c>
    </row>
    <row r="206" s="3" customFormat="1" hidden="1" spans="1:11">
      <c r="A206" s="11"/>
      <c r="B206" s="12"/>
      <c r="C206" s="12"/>
      <c r="D206" s="12"/>
      <c r="E206" s="12"/>
      <c r="F206" s="11"/>
      <c r="G206" s="11"/>
      <c r="H206" s="16">
        <f t="shared" si="7"/>
        <v>0</v>
      </c>
      <c r="I206" s="23"/>
      <c r="J206" s="23"/>
      <c r="K206" s="23">
        <f t="shared" si="8"/>
        <v>-118676</v>
      </c>
    </row>
    <row r="207" s="4" customFormat="1" hidden="1" spans="1:11">
      <c r="A207" s="11"/>
      <c r="B207" s="12"/>
      <c r="C207" s="12"/>
      <c r="D207" s="12"/>
      <c r="E207" s="12"/>
      <c r="F207" s="11"/>
      <c r="G207" s="11"/>
      <c r="H207" s="16">
        <f t="shared" si="7"/>
        <v>0</v>
      </c>
      <c r="I207" s="23"/>
      <c r="J207" s="23"/>
      <c r="K207" s="23">
        <f t="shared" si="8"/>
        <v>-118676</v>
      </c>
    </row>
    <row r="208" s="4" customFormat="1" hidden="1" spans="1:11">
      <c r="A208" s="11"/>
      <c r="B208" s="12"/>
      <c r="C208" s="12"/>
      <c r="D208" s="12"/>
      <c r="E208" s="12"/>
      <c r="F208" s="11"/>
      <c r="G208" s="11"/>
      <c r="H208" s="16">
        <f t="shared" si="7"/>
        <v>0</v>
      </c>
      <c r="I208" s="23"/>
      <c r="J208" s="23"/>
      <c r="K208" s="23">
        <f t="shared" si="8"/>
        <v>-118676</v>
      </c>
    </row>
    <row r="209" s="4" customFormat="1" hidden="1" spans="1:11">
      <c r="A209" s="11"/>
      <c r="B209" s="12"/>
      <c r="C209" s="12"/>
      <c r="D209" s="12"/>
      <c r="E209" s="12"/>
      <c r="F209" s="11"/>
      <c r="G209" s="11"/>
      <c r="H209" s="16">
        <f t="shared" si="7"/>
        <v>0</v>
      </c>
      <c r="I209" s="23"/>
      <c r="J209" s="23"/>
      <c r="K209" s="23">
        <f t="shared" si="8"/>
        <v>-118676</v>
      </c>
    </row>
    <row r="210" s="3" customFormat="1" hidden="1" spans="1:11">
      <c r="A210" s="11"/>
      <c r="B210" s="12"/>
      <c r="C210" s="12"/>
      <c r="D210" s="12"/>
      <c r="E210" s="12"/>
      <c r="F210" s="11"/>
      <c r="G210" s="11"/>
      <c r="H210" s="16">
        <f t="shared" si="7"/>
        <v>0</v>
      </c>
      <c r="I210" s="23"/>
      <c r="J210" s="23"/>
      <c r="K210" s="23">
        <f t="shared" si="8"/>
        <v>-118676</v>
      </c>
    </row>
    <row r="211" s="3" customFormat="1" hidden="1" spans="1:11">
      <c r="A211" s="11"/>
      <c r="B211" s="12"/>
      <c r="C211" s="12"/>
      <c r="D211" s="12"/>
      <c r="E211" s="12"/>
      <c r="F211" s="11"/>
      <c r="G211" s="11"/>
      <c r="H211" s="16">
        <f t="shared" si="7"/>
        <v>0</v>
      </c>
      <c r="I211" s="23"/>
      <c r="J211" s="23"/>
      <c r="K211" s="23">
        <f t="shared" si="8"/>
        <v>-118676</v>
      </c>
    </row>
    <row r="212" s="3" customFormat="1" hidden="1" spans="1:11">
      <c r="A212" s="11"/>
      <c r="B212" s="12"/>
      <c r="C212" s="12"/>
      <c r="D212" s="12"/>
      <c r="E212" s="12"/>
      <c r="F212" s="11"/>
      <c r="G212" s="11"/>
      <c r="H212" s="16">
        <f t="shared" si="7"/>
        <v>0</v>
      </c>
      <c r="I212" s="23"/>
      <c r="J212" s="23"/>
      <c r="K212" s="23">
        <f t="shared" si="8"/>
        <v>-118676</v>
      </c>
    </row>
    <row r="213" s="3" customFormat="1" hidden="1" spans="1:11">
      <c r="A213" s="11"/>
      <c r="B213" s="12"/>
      <c r="C213" s="12"/>
      <c r="D213" s="12"/>
      <c r="E213" s="12"/>
      <c r="F213" s="11"/>
      <c r="G213" s="11"/>
      <c r="H213" s="16">
        <f t="shared" si="7"/>
        <v>0</v>
      </c>
      <c r="I213" s="23"/>
      <c r="J213" s="23"/>
      <c r="K213" s="23">
        <f t="shared" si="8"/>
        <v>-118676</v>
      </c>
    </row>
    <row r="214" s="3" customFormat="1" hidden="1" spans="1:11">
      <c r="A214" s="11"/>
      <c r="B214" s="12"/>
      <c r="C214" s="12"/>
      <c r="D214" s="12"/>
      <c r="E214" s="12"/>
      <c r="F214" s="11"/>
      <c r="G214" s="11"/>
      <c r="H214" s="16">
        <f t="shared" si="7"/>
        <v>0</v>
      </c>
      <c r="I214" s="23"/>
      <c r="J214" s="23"/>
      <c r="K214" s="23">
        <f t="shared" si="8"/>
        <v>-118676</v>
      </c>
    </row>
    <row r="215" s="3" customFormat="1" hidden="1" spans="1:11">
      <c r="A215" s="11"/>
      <c r="B215" s="12"/>
      <c r="C215" s="12"/>
      <c r="D215" s="12"/>
      <c r="E215" s="12"/>
      <c r="F215" s="11"/>
      <c r="G215" s="11"/>
      <c r="H215" s="16">
        <f t="shared" si="7"/>
        <v>0</v>
      </c>
      <c r="I215" s="23"/>
      <c r="J215" s="23"/>
      <c r="K215" s="23">
        <f t="shared" si="8"/>
        <v>-118676</v>
      </c>
    </row>
    <row r="216" s="3" customFormat="1" hidden="1" spans="1:11">
      <c r="A216" s="11"/>
      <c r="B216" s="12"/>
      <c r="C216" s="12"/>
      <c r="D216" s="12"/>
      <c r="E216" s="12"/>
      <c r="F216" s="11"/>
      <c r="G216" s="11"/>
      <c r="H216" s="16">
        <f t="shared" si="7"/>
        <v>0</v>
      </c>
      <c r="I216" s="23"/>
      <c r="J216" s="23"/>
      <c r="K216" s="23">
        <f t="shared" si="8"/>
        <v>-118676</v>
      </c>
    </row>
    <row r="217" s="3" customFormat="1" hidden="1" spans="1:11">
      <c r="A217" s="11"/>
      <c r="B217" s="12"/>
      <c r="C217" s="12"/>
      <c r="D217" s="12"/>
      <c r="E217" s="12"/>
      <c r="F217" s="11"/>
      <c r="G217" s="11"/>
      <c r="H217" s="16">
        <f t="shared" si="7"/>
        <v>0</v>
      </c>
      <c r="I217" s="23"/>
      <c r="J217" s="23"/>
      <c r="K217" s="23">
        <f t="shared" si="8"/>
        <v>-118676</v>
      </c>
    </row>
    <row r="218" s="3" customFormat="1" hidden="1" spans="1:11">
      <c r="A218" s="11"/>
      <c r="B218" s="12"/>
      <c r="C218" s="12"/>
      <c r="D218" s="12"/>
      <c r="E218" s="12"/>
      <c r="F218" s="11"/>
      <c r="G218" s="11"/>
      <c r="H218" s="16">
        <f t="shared" si="7"/>
        <v>0</v>
      </c>
      <c r="I218" s="23"/>
      <c r="J218" s="23"/>
      <c r="K218" s="23">
        <f t="shared" si="8"/>
        <v>-118676</v>
      </c>
    </row>
    <row r="219" s="4" customFormat="1" hidden="1" spans="1:11">
      <c r="A219" s="11"/>
      <c r="B219" s="12"/>
      <c r="C219" s="12"/>
      <c r="D219" s="12"/>
      <c r="E219" s="12"/>
      <c r="F219" s="11"/>
      <c r="G219" s="11"/>
      <c r="H219" s="16">
        <f t="shared" si="7"/>
        <v>0</v>
      </c>
      <c r="I219" s="23"/>
      <c r="J219" s="23"/>
      <c r="K219" s="23">
        <f t="shared" si="8"/>
        <v>-118676</v>
      </c>
    </row>
    <row r="220" s="4" customFormat="1" hidden="1" spans="1:11">
      <c r="A220" s="11"/>
      <c r="B220" s="12"/>
      <c r="C220" s="12"/>
      <c r="D220" s="12"/>
      <c r="E220" s="12"/>
      <c r="F220" s="11"/>
      <c r="G220" s="11"/>
      <c r="H220" s="16">
        <f t="shared" si="7"/>
        <v>0</v>
      </c>
      <c r="I220" s="23"/>
      <c r="J220" s="23"/>
      <c r="K220" s="23">
        <f t="shared" si="8"/>
        <v>-118676</v>
      </c>
    </row>
    <row r="221" s="4" customFormat="1" hidden="1" spans="1:11">
      <c r="A221" s="11"/>
      <c r="B221" s="12"/>
      <c r="C221" s="12"/>
      <c r="D221" s="12"/>
      <c r="E221" s="12"/>
      <c r="F221" s="11"/>
      <c r="G221" s="11"/>
      <c r="H221" s="16">
        <f t="shared" si="7"/>
        <v>0</v>
      </c>
      <c r="I221" s="23"/>
      <c r="J221" s="23"/>
      <c r="K221" s="23">
        <f t="shared" si="8"/>
        <v>-118676</v>
      </c>
    </row>
    <row r="222" s="4" customFormat="1" hidden="1" spans="1:11">
      <c r="A222" s="11"/>
      <c r="B222" s="12"/>
      <c r="C222" s="12"/>
      <c r="D222" s="12"/>
      <c r="E222" s="12"/>
      <c r="F222" s="11"/>
      <c r="G222" s="11"/>
      <c r="H222" s="16">
        <f t="shared" si="7"/>
        <v>0</v>
      </c>
      <c r="I222" s="23"/>
      <c r="J222" s="23"/>
      <c r="K222" s="23">
        <f t="shared" si="8"/>
        <v>-118676</v>
      </c>
    </row>
    <row r="223" s="4" customFormat="1" hidden="1" spans="1:11">
      <c r="A223" s="11"/>
      <c r="B223" s="12"/>
      <c r="C223" s="12"/>
      <c r="D223" s="12"/>
      <c r="E223" s="12"/>
      <c r="F223" s="11"/>
      <c r="G223" s="11"/>
      <c r="H223" s="16">
        <f t="shared" si="7"/>
        <v>0</v>
      </c>
      <c r="I223" s="23"/>
      <c r="J223" s="23"/>
      <c r="K223" s="23">
        <f t="shared" si="8"/>
        <v>-118676</v>
      </c>
    </row>
    <row r="224" s="4" customFormat="1" hidden="1" spans="1:11">
      <c r="A224" s="11"/>
      <c r="B224" s="12"/>
      <c r="C224" s="12"/>
      <c r="D224" s="12"/>
      <c r="E224" s="12"/>
      <c r="F224" s="11"/>
      <c r="G224" s="11"/>
      <c r="H224" s="16">
        <f t="shared" si="7"/>
        <v>0</v>
      </c>
      <c r="I224" s="23"/>
      <c r="J224" s="23"/>
      <c r="K224" s="23">
        <f t="shared" si="8"/>
        <v>-118676</v>
      </c>
    </row>
    <row r="225" s="4" customFormat="1" hidden="1" spans="1:11">
      <c r="A225" s="11"/>
      <c r="B225" s="12"/>
      <c r="C225" s="12"/>
      <c r="D225" s="12"/>
      <c r="E225" s="12"/>
      <c r="F225" s="11"/>
      <c r="G225" s="11"/>
      <c r="H225" s="16">
        <f t="shared" si="7"/>
        <v>0</v>
      </c>
      <c r="I225" s="23"/>
      <c r="J225" s="23"/>
      <c r="K225" s="23">
        <f t="shared" si="8"/>
        <v>-118676</v>
      </c>
    </row>
    <row r="226" s="3" customFormat="1" hidden="1" spans="1:11">
      <c r="A226" s="11"/>
      <c r="B226" s="12"/>
      <c r="C226" s="12"/>
      <c r="D226" s="12"/>
      <c r="E226" s="12"/>
      <c r="F226" s="11"/>
      <c r="G226" s="11"/>
      <c r="H226" s="16">
        <f t="shared" si="7"/>
        <v>0</v>
      </c>
      <c r="I226" s="23"/>
      <c r="J226" s="23"/>
      <c r="K226" s="23">
        <f t="shared" si="8"/>
        <v>-118676</v>
      </c>
    </row>
    <row r="227" s="3" customFormat="1" hidden="1" spans="1:11">
      <c r="A227" s="11"/>
      <c r="B227" s="12"/>
      <c r="C227" s="12"/>
      <c r="D227" s="12"/>
      <c r="E227" s="12"/>
      <c r="F227" s="11"/>
      <c r="G227" s="11"/>
      <c r="H227" s="16">
        <f t="shared" si="7"/>
        <v>0</v>
      </c>
      <c r="I227" s="23"/>
      <c r="J227" s="23"/>
      <c r="K227" s="23">
        <f t="shared" si="8"/>
        <v>-118676</v>
      </c>
    </row>
    <row r="228" s="3" customFormat="1" hidden="1" spans="1:11">
      <c r="A228" s="11"/>
      <c r="B228" s="12"/>
      <c r="C228" s="12"/>
      <c r="D228" s="12"/>
      <c r="E228" s="12"/>
      <c r="F228" s="11"/>
      <c r="G228" s="11"/>
      <c r="H228" s="16">
        <f t="shared" si="7"/>
        <v>0</v>
      </c>
      <c r="I228" s="23"/>
      <c r="J228" s="23"/>
      <c r="K228" s="23">
        <f t="shared" si="8"/>
        <v>-118676</v>
      </c>
    </row>
    <row r="229" s="3" customFormat="1" hidden="1" spans="1:11">
      <c r="A229" s="11"/>
      <c r="B229" s="12"/>
      <c r="C229" s="12"/>
      <c r="D229" s="12"/>
      <c r="E229" s="12"/>
      <c r="F229" s="11"/>
      <c r="G229" s="11"/>
      <c r="H229" s="16">
        <f t="shared" si="7"/>
        <v>0</v>
      </c>
      <c r="I229" s="23"/>
      <c r="J229" s="23"/>
      <c r="K229" s="23">
        <f t="shared" si="8"/>
        <v>-118676</v>
      </c>
    </row>
    <row r="230" s="3" customFormat="1" hidden="1" spans="1:11">
      <c r="A230" s="11"/>
      <c r="B230" s="12"/>
      <c r="C230" s="12"/>
      <c r="D230" s="12"/>
      <c r="E230" s="12"/>
      <c r="F230" s="11"/>
      <c r="G230" s="11"/>
      <c r="H230" s="16">
        <f t="shared" si="7"/>
        <v>0</v>
      </c>
      <c r="I230" s="23"/>
      <c r="J230" s="23"/>
      <c r="K230" s="23">
        <f t="shared" si="8"/>
        <v>-118676</v>
      </c>
    </row>
    <row r="231" s="3" customFormat="1" hidden="1" spans="1:11">
      <c r="A231" s="11"/>
      <c r="B231" s="12"/>
      <c r="C231" s="12"/>
      <c r="D231" s="12"/>
      <c r="E231" s="12"/>
      <c r="F231" s="11"/>
      <c r="G231" s="11"/>
      <c r="H231" s="16">
        <f t="shared" si="7"/>
        <v>0</v>
      </c>
      <c r="I231" s="23"/>
      <c r="J231" s="23"/>
      <c r="K231" s="23">
        <f t="shared" si="8"/>
        <v>-118676</v>
      </c>
    </row>
    <row r="232" s="3" customFormat="1" hidden="1" spans="1:11">
      <c r="A232" s="11"/>
      <c r="B232" s="12"/>
      <c r="C232" s="12"/>
      <c r="D232" s="12"/>
      <c r="E232" s="12"/>
      <c r="F232" s="11"/>
      <c r="G232" s="11"/>
      <c r="H232" s="16">
        <f t="shared" si="7"/>
        <v>0</v>
      </c>
      <c r="I232" s="23"/>
      <c r="J232" s="23"/>
      <c r="K232" s="23">
        <f t="shared" si="8"/>
        <v>-118676</v>
      </c>
    </row>
    <row r="233" s="3" customFormat="1" hidden="1" spans="1:11">
      <c r="A233" s="11"/>
      <c r="B233" s="12"/>
      <c r="C233" s="12"/>
      <c r="D233" s="12"/>
      <c r="E233" s="12"/>
      <c r="F233" s="11"/>
      <c r="G233" s="11"/>
      <c r="H233" s="16">
        <f t="shared" si="7"/>
        <v>0</v>
      </c>
      <c r="I233" s="23"/>
      <c r="J233" s="23"/>
      <c r="K233" s="23">
        <f t="shared" si="8"/>
        <v>-118676</v>
      </c>
    </row>
    <row r="234" s="4" customFormat="1" hidden="1" spans="1:11">
      <c r="A234" s="11"/>
      <c r="B234" s="12"/>
      <c r="C234" s="12"/>
      <c r="D234" s="12"/>
      <c r="E234" s="12"/>
      <c r="F234" s="11"/>
      <c r="G234" s="11"/>
      <c r="H234" s="16">
        <f t="shared" si="7"/>
        <v>0</v>
      </c>
      <c r="I234" s="23"/>
      <c r="J234" s="23"/>
      <c r="K234" s="23">
        <f t="shared" si="8"/>
        <v>-118676</v>
      </c>
    </row>
    <row r="235" s="4" customFormat="1" hidden="1" spans="1:11">
      <c r="A235" s="11"/>
      <c r="B235" s="12"/>
      <c r="C235" s="12"/>
      <c r="D235" s="12"/>
      <c r="E235" s="12"/>
      <c r="F235" s="11"/>
      <c r="G235" s="11"/>
      <c r="H235" s="16">
        <f t="shared" si="7"/>
        <v>0</v>
      </c>
      <c r="I235" s="23"/>
      <c r="J235" s="23"/>
      <c r="K235" s="23">
        <f t="shared" si="8"/>
        <v>-118676</v>
      </c>
    </row>
    <row r="236" s="4" customFormat="1" hidden="1" spans="1:11">
      <c r="A236" s="11"/>
      <c r="B236" s="12"/>
      <c r="C236" s="12"/>
      <c r="D236" s="12"/>
      <c r="E236" s="12"/>
      <c r="F236" s="11"/>
      <c r="G236" s="11"/>
      <c r="H236" s="16">
        <f t="shared" si="7"/>
        <v>0</v>
      </c>
      <c r="I236" s="23"/>
      <c r="J236" s="23"/>
      <c r="K236" s="23">
        <f t="shared" si="8"/>
        <v>-118676</v>
      </c>
    </row>
    <row r="237" s="4" customFormat="1" hidden="1" spans="1:11">
      <c r="A237" s="11"/>
      <c r="B237" s="12"/>
      <c r="C237" s="12"/>
      <c r="D237" s="12"/>
      <c r="E237" s="12"/>
      <c r="F237" s="11"/>
      <c r="G237" s="11"/>
      <c r="H237" s="16">
        <f t="shared" si="7"/>
        <v>0</v>
      </c>
      <c r="I237" s="23"/>
      <c r="J237" s="23"/>
      <c r="K237" s="23">
        <f t="shared" si="8"/>
        <v>-118676</v>
      </c>
    </row>
    <row r="238" s="4" customFormat="1" hidden="1" spans="1:11">
      <c r="A238" s="11"/>
      <c r="B238" s="12"/>
      <c r="C238" s="12"/>
      <c r="D238" s="12"/>
      <c r="E238" s="12"/>
      <c r="F238" s="11"/>
      <c r="G238" s="11"/>
      <c r="H238" s="16">
        <f t="shared" si="7"/>
        <v>0</v>
      </c>
      <c r="I238" s="23"/>
      <c r="J238" s="23"/>
      <c r="K238" s="23">
        <f t="shared" si="8"/>
        <v>-118676</v>
      </c>
    </row>
    <row r="239" s="4" customFormat="1" hidden="1" spans="1:11">
      <c r="A239" s="11"/>
      <c r="B239" s="12"/>
      <c r="C239" s="12"/>
      <c r="D239" s="12"/>
      <c r="E239" s="12"/>
      <c r="F239" s="11"/>
      <c r="G239" s="11"/>
      <c r="H239" s="16">
        <f t="shared" si="7"/>
        <v>0</v>
      </c>
      <c r="I239" s="23"/>
      <c r="J239" s="23"/>
      <c r="K239" s="23">
        <f t="shared" si="8"/>
        <v>-118676</v>
      </c>
    </row>
    <row r="240" s="5" customFormat="1" customHeight="1" spans="1:11">
      <c r="A240" s="28" t="s">
        <v>1417</v>
      </c>
      <c r="B240" s="29"/>
      <c r="C240" s="29"/>
      <c r="D240" s="29"/>
      <c r="E240" s="29"/>
      <c r="F240" s="29"/>
      <c r="G240" s="30"/>
      <c r="H240" s="31">
        <f t="shared" ref="H240:J240" si="9">SUM(H5:H239)</f>
        <v>156</v>
      </c>
      <c r="I240" s="31">
        <f t="shared" si="9"/>
        <v>2250000</v>
      </c>
      <c r="J240" s="31">
        <f>SUM(J5:J239)</f>
        <v>-2368676</v>
      </c>
      <c r="K240" s="37">
        <f>+I240+J240</f>
        <v>-118676</v>
      </c>
    </row>
    <row r="241" s="1" customFormat="1" ht="6.75" customHeight="1" spans="1:11">
      <c r="A241" s="32"/>
      <c r="B241" s="32"/>
      <c r="C241" s="33"/>
      <c r="D241" s="33"/>
      <c r="E241" s="33"/>
      <c r="F241" s="33"/>
      <c r="G241" s="33"/>
      <c r="H241" s="33"/>
      <c r="I241" s="38"/>
      <c r="J241" s="38"/>
      <c r="K241" s="39"/>
    </row>
    <row r="242" s="1" customFormat="1" ht="22.5" customHeight="1" spans="1:12">
      <c r="A242" s="34" t="s">
        <v>72</v>
      </c>
      <c r="B242" s="35"/>
      <c r="C242" s="35"/>
      <c r="D242" s="35"/>
      <c r="E242" s="35"/>
      <c r="F242" s="35"/>
      <c r="G242" s="35"/>
      <c r="H242" s="36">
        <f t="shared" ref="H242:J242" si="10">+H240</f>
        <v>156</v>
      </c>
      <c r="I242" s="36">
        <f t="shared" si="10"/>
        <v>2250000</v>
      </c>
      <c r="J242" s="36">
        <f t="shared" si="10"/>
        <v>-2368676</v>
      </c>
      <c r="K242" s="36">
        <f>+I242+J242</f>
        <v>-118676</v>
      </c>
      <c r="L242" s="40" t="s">
        <v>1418</v>
      </c>
    </row>
    <row r="243" s="1" customFormat="1" ht="15" spans="3:11">
      <c r="C243" s="6"/>
      <c r="D243" s="6"/>
      <c r="E243" s="6"/>
      <c r="F243" s="6"/>
      <c r="G243" s="6"/>
      <c r="H243" s="6"/>
      <c r="I243" s="7"/>
      <c r="J243" s="7" t="s">
        <v>1419</v>
      </c>
      <c r="K243" s="8"/>
    </row>
  </sheetData>
  <mergeCells count="3">
    <mergeCell ref="A2:K2"/>
    <mergeCell ref="A240:G240"/>
    <mergeCell ref="A242:G242"/>
  </mergeCells>
  <conditionalFormatting sqref="L81">
    <cfRule type="duplicateValues" dxfId="1" priority="1"/>
  </conditionalFormatting>
  <conditionalFormatting sqref="B5:B74 B76:B80 L75">
    <cfRule type="duplicateValues" dxfId="1" priority="2"/>
  </conditionalFormatting>
  <pageMargins left="0.75" right="0.75" top="1" bottom="1" header="0.511805555555556" footer="0.511805555555556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230" hidden="1" customWidth="1"/>
    <col min="2" max="2" width="13.5" style="229" customWidth="1"/>
    <col min="3" max="3" width="11.625" style="229" customWidth="1"/>
    <col min="4" max="4" width="11.875" style="229" customWidth="1"/>
    <col min="5" max="5" width="25.25" style="231" customWidth="1"/>
    <col min="6" max="6" width="9.625" style="229" customWidth="1"/>
    <col min="7" max="7" width="8" style="229" customWidth="1"/>
    <col min="8" max="8" width="8.125" style="229" customWidth="1"/>
    <col min="9" max="9" width="9.875" style="229" customWidth="1"/>
    <col min="10" max="10" width="17.25" style="229" customWidth="1"/>
    <col min="11" max="11" width="20.125" style="229" customWidth="1"/>
    <col min="12" max="12" width="11" style="229" customWidth="1"/>
    <col min="13" max="13" width="11.375" style="229" customWidth="1"/>
    <col min="14" max="14" width="11.625" style="229" customWidth="1"/>
    <col min="15" max="15" width="4.75" style="228" customWidth="1"/>
    <col min="16" max="16" width="13.625" style="232" customWidth="1"/>
    <col min="17" max="17" width="13.875" style="232" customWidth="1"/>
    <col min="18" max="18" width="12.5" style="232" customWidth="1"/>
    <col min="19" max="16384" width="9" style="228"/>
  </cols>
  <sheetData>
    <row r="1" s="227" customFormat="1" ht="51" spans="1:18">
      <c r="A1" s="234" t="s">
        <v>230</v>
      </c>
      <c r="B1" s="233" t="s">
        <v>231</v>
      </c>
      <c r="C1" s="233" t="s">
        <v>232</v>
      </c>
      <c r="D1" s="233" t="s">
        <v>233</v>
      </c>
      <c r="E1" s="233" t="s">
        <v>234</v>
      </c>
      <c r="F1" s="234" t="s">
        <v>235</v>
      </c>
      <c r="G1" s="235" t="s">
        <v>236</v>
      </c>
      <c r="H1" s="235" t="s">
        <v>237</v>
      </c>
      <c r="I1" s="235" t="s">
        <v>238</v>
      </c>
      <c r="J1" s="249" t="s">
        <v>239</v>
      </c>
      <c r="K1" s="234" t="s">
        <v>240</v>
      </c>
      <c r="L1" s="234" t="s">
        <v>241</v>
      </c>
      <c r="M1" s="234" t="s">
        <v>242</v>
      </c>
      <c r="N1" s="249" t="s">
        <v>243</v>
      </c>
      <c r="P1" s="249" t="s">
        <v>244</v>
      </c>
      <c r="Q1" s="249" t="s">
        <v>245</v>
      </c>
      <c r="R1" s="249" t="s">
        <v>246</v>
      </c>
    </row>
    <row r="2" s="227" customFormat="1" spans="1:18">
      <c r="A2" s="257"/>
      <c r="B2" s="258">
        <v>1813093</v>
      </c>
      <c r="C2" s="258" t="s">
        <v>247</v>
      </c>
      <c r="D2" s="258" t="s">
        <v>248</v>
      </c>
      <c r="E2" s="259" t="s">
        <v>249</v>
      </c>
      <c r="F2" s="260">
        <v>1</v>
      </c>
      <c r="G2" s="261">
        <v>4</v>
      </c>
      <c r="H2" s="261">
        <f t="shared" ref="H2:H43" si="0">F2*G2</f>
        <v>4</v>
      </c>
      <c r="I2" s="261" t="s">
        <v>250</v>
      </c>
      <c r="J2" s="252" t="s">
        <v>251</v>
      </c>
      <c r="K2" s="252" t="s">
        <v>252</v>
      </c>
      <c r="L2" s="273">
        <v>16000</v>
      </c>
      <c r="M2" s="273">
        <v>0</v>
      </c>
      <c r="N2" s="273">
        <f t="shared" ref="N2:N40" si="1">H2*L2</f>
        <v>64000</v>
      </c>
      <c r="P2" s="273">
        <v>1014000</v>
      </c>
      <c r="Q2" s="273">
        <f>+P2-N2</f>
        <v>950000</v>
      </c>
      <c r="R2" s="273" t="s">
        <v>253</v>
      </c>
    </row>
    <row r="3" s="227" customFormat="1" spans="1:18">
      <c r="A3" s="257"/>
      <c r="B3" s="258">
        <v>1813102</v>
      </c>
      <c r="C3" s="258" t="s">
        <v>247</v>
      </c>
      <c r="D3" s="258" t="s">
        <v>248</v>
      </c>
      <c r="E3" s="259" t="s">
        <v>254</v>
      </c>
      <c r="F3" s="261">
        <v>1</v>
      </c>
      <c r="G3" s="261">
        <v>4</v>
      </c>
      <c r="H3" s="261">
        <f t="shared" si="0"/>
        <v>4</v>
      </c>
      <c r="I3" s="261" t="s">
        <v>250</v>
      </c>
      <c r="J3" s="252" t="s">
        <v>251</v>
      </c>
      <c r="K3" s="252" t="s">
        <v>252</v>
      </c>
      <c r="L3" s="273">
        <v>16000</v>
      </c>
      <c r="M3" s="273">
        <v>0</v>
      </c>
      <c r="N3" s="273">
        <f t="shared" si="1"/>
        <v>64000</v>
      </c>
      <c r="P3" s="273">
        <v>1024000</v>
      </c>
      <c r="Q3" s="273">
        <f t="shared" ref="Q3:Q43" si="2">+Q2+P3-N3</f>
        <v>1910000</v>
      </c>
      <c r="R3" s="273" t="s">
        <v>255</v>
      </c>
    </row>
    <row r="4" s="227" customFormat="1" spans="1:18">
      <c r="A4" s="257"/>
      <c r="B4" s="258" t="s">
        <v>256</v>
      </c>
      <c r="C4" s="258" t="s">
        <v>247</v>
      </c>
      <c r="D4" s="258" t="s">
        <v>248</v>
      </c>
      <c r="E4" s="259" t="s">
        <v>257</v>
      </c>
      <c r="F4" s="261">
        <v>2</v>
      </c>
      <c r="G4" s="261">
        <v>4</v>
      </c>
      <c r="H4" s="261">
        <f t="shared" si="0"/>
        <v>8</v>
      </c>
      <c r="I4" s="261" t="s">
        <v>250</v>
      </c>
      <c r="J4" s="252" t="s">
        <v>251</v>
      </c>
      <c r="K4" s="252" t="s">
        <v>252</v>
      </c>
      <c r="L4" s="273">
        <v>16000</v>
      </c>
      <c r="M4" s="273">
        <v>0</v>
      </c>
      <c r="N4" s="273">
        <f t="shared" si="1"/>
        <v>128000</v>
      </c>
      <c r="P4" s="273"/>
      <c r="Q4" s="273">
        <f t="shared" si="2"/>
        <v>1782000</v>
      </c>
      <c r="R4" s="273"/>
    </row>
    <row r="5" s="227" customFormat="1" spans="1:18">
      <c r="A5" s="257"/>
      <c r="B5" s="258">
        <v>1813096</v>
      </c>
      <c r="C5" s="258" t="s">
        <v>247</v>
      </c>
      <c r="D5" s="258" t="s">
        <v>248</v>
      </c>
      <c r="E5" s="262" t="s">
        <v>258</v>
      </c>
      <c r="F5" s="260">
        <v>1</v>
      </c>
      <c r="G5" s="261">
        <v>4</v>
      </c>
      <c r="H5" s="261">
        <f t="shared" si="0"/>
        <v>4</v>
      </c>
      <c r="I5" s="274" t="s">
        <v>259</v>
      </c>
      <c r="J5" s="252" t="s">
        <v>251</v>
      </c>
      <c r="K5" s="252" t="s">
        <v>252</v>
      </c>
      <c r="L5" s="273">
        <v>16000</v>
      </c>
      <c r="M5" s="273">
        <v>0</v>
      </c>
      <c r="N5" s="273">
        <f t="shared" si="1"/>
        <v>64000</v>
      </c>
      <c r="P5" s="273"/>
      <c r="Q5" s="273">
        <f t="shared" si="2"/>
        <v>1718000</v>
      </c>
      <c r="R5" s="273"/>
    </row>
    <row r="6" s="227" customFormat="1" spans="1:18">
      <c r="A6" s="257"/>
      <c r="B6" s="258">
        <v>1813097</v>
      </c>
      <c r="C6" s="258" t="s">
        <v>247</v>
      </c>
      <c r="D6" s="258" t="s">
        <v>248</v>
      </c>
      <c r="E6" s="259" t="s">
        <v>260</v>
      </c>
      <c r="F6" s="261">
        <v>1</v>
      </c>
      <c r="G6" s="261">
        <v>4</v>
      </c>
      <c r="H6" s="261">
        <f t="shared" si="0"/>
        <v>4</v>
      </c>
      <c r="I6" s="261" t="s">
        <v>250</v>
      </c>
      <c r="J6" s="252" t="s">
        <v>251</v>
      </c>
      <c r="K6" s="252" t="s">
        <v>252</v>
      </c>
      <c r="L6" s="273">
        <v>16000</v>
      </c>
      <c r="M6" s="273">
        <v>0</v>
      </c>
      <c r="N6" s="273">
        <f t="shared" si="1"/>
        <v>64000</v>
      </c>
      <c r="P6" s="273"/>
      <c r="Q6" s="273">
        <f t="shared" si="2"/>
        <v>1654000</v>
      </c>
      <c r="R6" s="273"/>
    </row>
    <row r="7" s="227" customFormat="1" spans="1:18">
      <c r="A7" s="257"/>
      <c r="B7" s="258" t="s">
        <v>261</v>
      </c>
      <c r="C7" s="258" t="s">
        <v>247</v>
      </c>
      <c r="D7" s="258" t="s">
        <v>248</v>
      </c>
      <c r="E7" s="259" t="s">
        <v>262</v>
      </c>
      <c r="F7" s="261">
        <v>2</v>
      </c>
      <c r="G7" s="261">
        <v>4</v>
      </c>
      <c r="H7" s="261">
        <f t="shared" si="0"/>
        <v>8</v>
      </c>
      <c r="I7" s="261" t="s">
        <v>250</v>
      </c>
      <c r="J7" s="252" t="s">
        <v>251</v>
      </c>
      <c r="K7" s="252" t="s">
        <v>252</v>
      </c>
      <c r="L7" s="273">
        <v>16000</v>
      </c>
      <c r="M7" s="273">
        <v>0</v>
      </c>
      <c r="N7" s="273">
        <f t="shared" si="1"/>
        <v>128000</v>
      </c>
      <c r="P7" s="273"/>
      <c r="Q7" s="273">
        <f t="shared" si="2"/>
        <v>1526000</v>
      </c>
      <c r="R7" s="273"/>
    </row>
    <row r="8" s="227" customFormat="1" spans="1:18">
      <c r="A8" s="257"/>
      <c r="B8" s="258">
        <v>1813100</v>
      </c>
      <c r="C8" s="258" t="s">
        <v>247</v>
      </c>
      <c r="D8" s="258" t="s">
        <v>248</v>
      </c>
      <c r="E8" s="259" t="s">
        <v>263</v>
      </c>
      <c r="F8" s="261">
        <v>1</v>
      </c>
      <c r="G8" s="261">
        <v>4</v>
      </c>
      <c r="H8" s="261">
        <f t="shared" si="0"/>
        <v>4</v>
      </c>
      <c r="I8" s="274" t="s">
        <v>259</v>
      </c>
      <c r="J8" s="252" t="s">
        <v>251</v>
      </c>
      <c r="K8" s="252" t="s">
        <v>252</v>
      </c>
      <c r="L8" s="273">
        <v>16000</v>
      </c>
      <c r="M8" s="273">
        <v>0</v>
      </c>
      <c r="N8" s="273">
        <f t="shared" si="1"/>
        <v>64000</v>
      </c>
      <c r="P8" s="273"/>
      <c r="Q8" s="273">
        <f t="shared" si="2"/>
        <v>1462000</v>
      </c>
      <c r="R8" s="273"/>
    </row>
    <row r="9" s="227" customFormat="1" spans="1:18">
      <c r="A9" s="257"/>
      <c r="B9" s="258">
        <v>1813101</v>
      </c>
      <c r="C9" s="258" t="s">
        <v>247</v>
      </c>
      <c r="D9" s="258" t="s">
        <v>248</v>
      </c>
      <c r="E9" s="259" t="s">
        <v>264</v>
      </c>
      <c r="F9" s="261">
        <v>1</v>
      </c>
      <c r="G9" s="261">
        <v>4</v>
      </c>
      <c r="H9" s="261">
        <f t="shared" si="0"/>
        <v>4</v>
      </c>
      <c r="I9" s="261" t="s">
        <v>250</v>
      </c>
      <c r="J9" s="252" t="s">
        <v>251</v>
      </c>
      <c r="K9" s="252" t="s">
        <v>252</v>
      </c>
      <c r="L9" s="273">
        <v>16000</v>
      </c>
      <c r="M9" s="273">
        <v>0</v>
      </c>
      <c r="N9" s="273">
        <f t="shared" si="1"/>
        <v>64000</v>
      </c>
      <c r="P9" s="273"/>
      <c r="Q9" s="273">
        <f t="shared" si="2"/>
        <v>1398000</v>
      </c>
      <c r="R9" s="273"/>
    </row>
    <row r="10" s="227" customFormat="1" spans="1:18">
      <c r="A10" s="257"/>
      <c r="B10" s="258" t="s">
        <v>265</v>
      </c>
      <c r="C10" s="258" t="s">
        <v>266</v>
      </c>
      <c r="D10" s="258" t="s">
        <v>267</v>
      </c>
      <c r="E10" s="259" t="s">
        <v>268</v>
      </c>
      <c r="F10" s="261">
        <v>3</v>
      </c>
      <c r="G10" s="261">
        <v>4</v>
      </c>
      <c r="H10" s="261">
        <f t="shared" si="0"/>
        <v>12</v>
      </c>
      <c r="I10" s="261" t="s">
        <v>250</v>
      </c>
      <c r="J10" s="252" t="s">
        <v>251</v>
      </c>
      <c r="K10" s="252" t="s">
        <v>252</v>
      </c>
      <c r="L10" s="273">
        <v>16000</v>
      </c>
      <c r="M10" s="273">
        <v>0</v>
      </c>
      <c r="N10" s="273">
        <f t="shared" si="1"/>
        <v>192000</v>
      </c>
      <c r="P10" s="273"/>
      <c r="Q10" s="273">
        <f t="shared" si="2"/>
        <v>1206000</v>
      </c>
      <c r="R10" s="273"/>
    </row>
    <row r="11" s="227" customFormat="1" spans="1:18">
      <c r="A11" s="257"/>
      <c r="B11" s="258">
        <v>1813106</v>
      </c>
      <c r="C11" s="258" t="s">
        <v>269</v>
      </c>
      <c r="D11" s="258" t="s">
        <v>270</v>
      </c>
      <c r="E11" s="259" t="s">
        <v>271</v>
      </c>
      <c r="F11" s="261">
        <v>1</v>
      </c>
      <c r="G11" s="261">
        <v>4</v>
      </c>
      <c r="H11" s="261">
        <f t="shared" si="0"/>
        <v>4</v>
      </c>
      <c r="I11" s="261" t="s">
        <v>250</v>
      </c>
      <c r="J11" s="252" t="s">
        <v>251</v>
      </c>
      <c r="K11" s="252" t="s">
        <v>252</v>
      </c>
      <c r="L11" s="273">
        <v>16000</v>
      </c>
      <c r="M11" s="273">
        <v>0</v>
      </c>
      <c r="N11" s="273">
        <f t="shared" si="1"/>
        <v>64000</v>
      </c>
      <c r="P11" s="273"/>
      <c r="Q11" s="273">
        <f t="shared" si="2"/>
        <v>1142000</v>
      </c>
      <c r="R11" s="273"/>
    </row>
    <row r="12" s="227" customFormat="1" spans="1:18">
      <c r="A12" s="257"/>
      <c r="B12" s="258">
        <v>1813108</v>
      </c>
      <c r="C12" s="258" t="s">
        <v>272</v>
      </c>
      <c r="D12" s="258" t="s">
        <v>273</v>
      </c>
      <c r="E12" s="259" t="s">
        <v>274</v>
      </c>
      <c r="F12" s="261">
        <v>1</v>
      </c>
      <c r="G12" s="261">
        <v>4</v>
      </c>
      <c r="H12" s="261">
        <f t="shared" si="0"/>
        <v>4</v>
      </c>
      <c r="I12" s="261" t="s">
        <v>250</v>
      </c>
      <c r="J12" s="252" t="s">
        <v>251</v>
      </c>
      <c r="K12" s="252" t="s">
        <v>252</v>
      </c>
      <c r="L12" s="273">
        <v>16000</v>
      </c>
      <c r="M12" s="273">
        <v>0</v>
      </c>
      <c r="N12" s="273">
        <f t="shared" si="1"/>
        <v>64000</v>
      </c>
      <c r="P12" s="273"/>
      <c r="Q12" s="273">
        <f t="shared" si="2"/>
        <v>1078000</v>
      </c>
      <c r="R12" s="273"/>
    </row>
    <row r="13" s="227" customFormat="1" spans="1:18">
      <c r="A13" s="257"/>
      <c r="B13" s="258">
        <v>1813107</v>
      </c>
      <c r="C13" s="258" t="s">
        <v>272</v>
      </c>
      <c r="D13" s="258" t="s">
        <v>273</v>
      </c>
      <c r="E13" s="259" t="s">
        <v>275</v>
      </c>
      <c r="F13" s="261">
        <v>1</v>
      </c>
      <c r="G13" s="261">
        <v>4</v>
      </c>
      <c r="H13" s="261">
        <f t="shared" si="0"/>
        <v>4</v>
      </c>
      <c r="I13" s="261" t="s">
        <v>250</v>
      </c>
      <c r="J13" s="252" t="s">
        <v>251</v>
      </c>
      <c r="K13" s="252" t="s">
        <v>252</v>
      </c>
      <c r="L13" s="273">
        <v>16000</v>
      </c>
      <c r="M13" s="273">
        <v>0</v>
      </c>
      <c r="N13" s="273">
        <f t="shared" si="1"/>
        <v>64000</v>
      </c>
      <c r="P13" s="273"/>
      <c r="Q13" s="273">
        <f t="shared" si="2"/>
        <v>1014000</v>
      </c>
      <c r="R13" s="273"/>
    </row>
    <row r="14" s="227" customFormat="1" spans="1:18">
      <c r="A14" s="257"/>
      <c r="B14" s="258">
        <v>1813114</v>
      </c>
      <c r="C14" s="258" t="s">
        <v>267</v>
      </c>
      <c r="D14" s="258" t="s">
        <v>276</v>
      </c>
      <c r="E14" s="259" t="s">
        <v>277</v>
      </c>
      <c r="F14" s="261">
        <v>1</v>
      </c>
      <c r="G14" s="261">
        <v>4</v>
      </c>
      <c r="H14" s="261">
        <f t="shared" si="0"/>
        <v>4</v>
      </c>
      <c r="I14" s="261" t="s">
        <v>250</v>
      </c>
      <c r="J14" s="252" t="s">
        <v>251</v>
      </c>
      <c r="K14" s="252" t="s">
        <v>252</v>
      </c>
      <c r="L14" s="273">
        <v>16000</v>
      </c>
      <c r="M14" s="273">
        <v>0</v>
      </c>
      <c r="N14" s="273">
        <f t="shared" si="1"/>
        <v>64000</v>
      </c>
      <c r="P14" s="273"/>
      <c r="Q14" s="273">
        <f t="shared" si="2"/>
        <v>950000</v>
      </c>
      <c r="R14" s="273"/>
    </row>
    <row r="15" s="227" customFormat="1" spans="1:18">
      <c r="A15" s="257"/>
      <c r="B15" s="258">
        <v>1813113</v>
      </c>
      <c r="C15" s="258" t="s">
        <v>267</v>
      </c>
      <c r="D15" s="258" t="s">
        <v>276</v>
      </c>
      <c r="E15" s="259" t="s">
        <v>278</v>
      </c>
      <c r="F15" s="261">
        <v>1</v>
      </c>
      <c r="G15" s="261">
        <v>4</v>
      </c>
      <c r="H15" s="261">
        <f t="shared" si="0"/>
        <v>4</v>
      </c>
      <c r="I15" s="261" t="s">
        <v>250</v>
      </c>
      <c r="J15" s="252" t="s">
        <v>251</v>
      </c>
      <c r="K15" s="252" t="s">
        <v>252</v>
      </c>
      <c r="L15" s="273">
        <v>16000</v>
      </c>
      <c r="M15" s="273">
        <v>0</v>
      </c>
      <c r="N15" s="273">
        <f t="shared" si="1"/>
        <v>64000</v>
      </c>
      <c r="P15" s="273"/>
      <c r="Q15" s="273">
        <f t="shared" si="2"/>
        <v>886000</v>
      </c>
      <c r="R15" s="273"/>
    </row>
    <row r="16" s="227" customFormat="1" spans="1:18">
      <c r="A16" s="257"/>
      <c r="B16" s="258">
        <v>1813111</v>
      </c>
      <c r="C16" s="258" t="s">
        <v>267</v>
      </c>
      <c r="D16" s="258" t="s">
        <v>276</v>
      </c>
      <c r="E16" s="259" t="s">
        <v>279</v>
      </c>
      <c r="F16" s="261">
        <v>1</v>
      </c>
      <c r="G16" s="261">
        <v>4</v>
      </c>
      <c r="H16" s="261">
        <f t="shared" si="0"/>
        <v>4</v>
      </c>
      <c r="I16" s="261" t="s">
        <v>250</v>
      </c>
      <c r="J16" s="252" t="s">
        <v>251</v>
      </c>
      <c r="K16" s="252" t="s">
        <v>252</v>
      </c>
      <c r="L16" s="273">
        <v>16000</v>
      </c>
      <c r="M16" s="273">
        <v>0</v>
      </c>
      <c r="N16" s="273">
        <f t="shared" si="1"/>
        <v>64000</v>
      </c>
      <c r="P16" s="273"/>
      <c r="Q16" s="273">
        <f t="shared" si="2"/>
        <v>822000</v>
      </c>
      <c r="R16" s="273"/>
    </row>
    <row r="17" s="227" customFormat="1" spans="1:18">
      <c r="A17" s="257"/>
      <c r="B17" s="258">
        <v>1813110</v>
      </c>
      <c r="C17" s="258" t="s">
        <v>267</v>
      </c>
      <c r="D17" s="258" t="s">
        <v>276</v>
      </c>
      <c r="E17" s="259" t="s">
        <v>280</v>
      </c>
      <c r="F17" s="261">
        <v>1</v>
      </c>
      <c r="G17" s="261">
        <v>4</v>
      </c>
      <c r="H17" s="261">
        <f t="shared" si="0"/>
        <v>4</v>
      </c>
      <c r="I17" s="261" t="s">
        <v>250</v>
      </c>
      <c r="J17" s="252" t="s">
        <v>251</v>
      </c>
      <c r="K17" s="252" t="s">
        <v>252</v>
      </c>
      <c r="L17" s="273">
        <v>16000</v>
      </c>
      <c r="M17" s="273">
        <v>0</v>
      </c>
      <c r="N17" s="273">
        <f t="shared" si="1"/>
        <v>64000</v>
      </c>
      <c r="P17" s="273"/>
      <c r="Q17" s="273">
        <f t="shared" si="2"/>
        <v>758000</v>
      </c>
      <c r="R17" s="273"/>
    </row>
    <row r="18" s="227" customFormat="1" spans="1:18">
      <c r="A18" s="257"/>
      <c r="B18" s="258">
        <v>1813109</v>
      </c>
      <c r="C18" s="258" t="s">
        <v>267</v>
      </c>
      <c r="D18" s="258" t="s">
        <v>276</v>
      </c>
      <c r="E18" s="259" t="s">
        <v>281</v>
      </c>
      <c r="F18" s="261">
        <v>1</v>
      </c>
      <c r="G18" s="261">
        <v>4</v>
      </c>
      <c r="H18" s="261">
        <f t="shared" si="0"/>
        <v>4</v>
      </c>
      <c r="I18" s="261" t="s">
        <v>250</v>
      </c>
      <c r="J18" s="252" t="s">
        <v>251</v>
      </c>
      <c r="K18" s="252" t="s">
        <v>252</v>
      </c>
      <c r="L18" s="273">
        <v>16000</v>
      </c>
      <c r="M18" s="273">
        <v>0</v>
      </c>
      <c r="N18" s="273">
        <f t="shared" si="1"/>
        <v>64000</v>
      </c>
      <c r="P18" s="273"/>
      <c r="Q18" s="273">
        <f t="shared" si="2"/>
        <v>694000</v>
      </c>
      <c r="R18" s="273"/>
    </row>
    <row r="19" s="227" customFormat="1" spans="1:18">
      <c r="A19" s="257"/>
      <c r="B19" s="258">
        <v>1813112</v>
      </c>
      <c r="C19" s="258" t="s">
        <v>267</v>
      </c>
      <c r="D19" s="258" t="s">
        <v>276</v>
      </c>
      <c r="E19" s="259" t="s">
        <v>282</v>
      </c>
      <c r="F19" s="261">
        <v>1</v>
      </c>
      <c r="G19" s="261">
        <v>4</v>
      </c>
      <c r="H19" s="261">
        <f t="shared" si="0"/>
        <v>4</v>
      </c>
      <c r="I19" s="261" t="s">
        <v>250</v>
      </c>
      <c r="J19" s="252" t="s">
        <v>251</v>
      </c>
      <c r="K19" s="252" t="s">
        <v>252</v>
      </c>
      <c r="L19" s="273">
        <v>16000</v>
      </c>
      <c r="M19" s="273">
        <v>0</v>
      </c>
      <c r="N19" s="273">
        <f t="shared" si="1"/>
        <v>64000</v>
      </c>
      <c r="P19" s="273"/>
      <c r="Q19" s="273">
        <f t="shared" si="2"/>
        <v>630000</v>
      </c>
      <c r="R19" s="273"/>
    </row>
    <row r="20" s="227" customFormat="1" spans="1:18">
      <c r="A20" s="257"/>
      <c r="B20" s="258" t="s">
        <v>283</v>
      </c>
      <c r="C20" s="258" t="s">
        <v>270</v>
      </c>
      <c r="D20" s="258" t="s">
        <v>284</v>
      </c>
      <c r="E20" s="259" t="s">
        <v>285</v>
      </c>
      <c r="F20" s="261">
        <v>2</v>
      </c>
      <c r="G20" s="261">
        <v>4</v>
      </c>
      <c r="H20" s="261">
        <f t="shared" si="0"/>
        <v>8</v>
      </c>
      <c r="I20" s="261" t="s">
        <v>250</v>
      </c>
      <c r="J20" s="252" t="s">
        <v>251</v>
      </c>
      <c r="K20" s="252" t="s">
        <v>252</v>
      </c>
      <c r="L20" s="273">
        <v>16000</v>
      </c>
      <c r="M20" s="273">
        <v>0</v>
      </c>
      <c r="N20" s="273">
        <f t="shared" si="1"/>
        <v>128000</v>
      </c>
      <c r="P20" s="273"/>
      <c r="Q20" s="273">
        <f t="shared" si="2"/>
        <v>502000</v>
      </c>
      <c r="R20" s="273"/>
    </row>
    <row r="21" s="227" customFormat="1" spans="1:18">
      <c r="A21" s="257"/>
      <c r="B21" s="258">
        <v>1813119</v>
      </c>
      <c r="C21" s="258" t="s">
        <v>273</v>
      </c>
      <c r="D21" s="258" t="s">
        <v>286</v>
      </c>
      <c r="E21" s="259" t="s">
        <v>287</v>
      </c>
      <c r="F21" s="261">
        <v>1</v>
      </c>
      <c r="G21" s="261">
        <v>4</v>
      </c>
      <c r="H21" s="261">
        <f t="shared" si="0"/>
        <v>4</v>
      </c>
      <c r="I21" s="261" t="s">
        <v>250</v>
      </c>
      <c r="J21" s="252" t="s">
        <v>251</v>
      </c>
      <c r="K21" s="252" t="s">
        <v>252</v>
      </c>
      <c r="L21" s="273">
        <v>16000</v>
      </c>
      <c r="M21" s="273">
        <v>0</v>
      </c>
      <c r="N21" s="273">
        <f t="shared" si="1"/>
        <v>64000</v>
      </c>
      <c r="P21" s="273"/>
      <c r="Q21" s="273">
        <f t="shared" si="2"/>
        <v>438000</v>
      </c>
      <c r="R21" s="273"/>
    </row>
    <row r="22" s="227" customFormat="1" spans="1:18">
      <c r="A22" s="257"/>
      <c r="B22" s="258">
        <v>1813118</v>
      </c>
      <c r="C22" s="258" t="s">
        <v>273</v>
      </c>
      <c r="D22" s="258" t="s">
        <v>286</v>
      </c>
      <c r="E22" s="259" t="s">
        <v>288</v>
      </c>
      <c r="F22" s="261">
        <v>1</v>
      </c>
      <c r="G22" s="261">
        <v>4</v>
      </c>
      <c r="H22" s="261">
        <f t="shared" si="0"/>
        <v>4</v>
      </c>
      <c r="I22" s="261" t="s">
        <v>250</v>
      </c>
      <c r="J22" s="252" t="s">
        <v>251</v>
      </c>
      <c r="K22" s="252" t="s">
        <v>252</v>
      </c>
      <c r="L22" s="273">
        <v>16000</v>
      </c>
      <c r="M22" s="273">
        <v>0</v>
      </c>
      <c r="N22" s="273">
        <f t="shared" si="1"/>
        <v>64000</v>
      </c>
      <c r="P22" s="273"/>
      <c r="Q22" s="273">
        <f t="shared" si="2"/>
        <v>374000</v>
      </c>
      <c r="R22" s="273"/>
    </row>
    <row r="23" s="227" customFormat="1" spans="1:18">
      <c r="A23" s="257"/>
      <c r="B23" s="258">
        <v>1813117</v>
      </c>
      <c r="C23" s="258" t="s">
        <v>273</v>
      </c>
      <c r="D23" s="258" t="s">
        <v>286</v>
      </c>
      <c r="E23" s="259" t="s">
        <v>289</v>
      </c>
      <c r="F23" s="261">
        <v>1</v>
      </c>
      <c r="G23" s="261">
        <v>4</v>
      </c>
      <c r="H23" s="261">
        <f t="shared" si="0"/>
        <v>4</v>
      </c>
      <c r="I23" s="261" t="s">
        <v>250</v>
      </c>
      <c r="J23" s="252" t="s">
        <v>251</v>
      </c>
      <c r="K23" s="252" t="s">
        <v>252</v>
      </c>
      <c r="L23" s="273">
        <v>16000</v>
      </c>
      <c r="M23" s="273">
        <v>0</v>
      </c>
      <c r="N23" s="273">
        <f t="shared" si="1"/>
        <v>64000</v>
      </c>
      <c r="P23" s="273"/>
      <c r="Q23" s="273">
        <f t="shared" si="2"/>
        <v>310000</v>
      </c>
      <c r="R23" s="273"/>
    </row>
    <row r="24" s="227" customFormat="1" spans="1:18">
      <c r="A24" s="257"/>
      <c r="B24" s="258">
        <v>1813121</v>
      </c>
      <c r="C24" s="258" t="s">
        <v>290</v>
      </c>
      <c r="D24" s="258" t="s">
        <v>291</v>
      </c>
      <c r="E24" s="259" t="s">
        <v>292</v>
      </c>
      <c r="F24" s="261">
        <v>1</v>
      </c>
      <c r="G24" s="261">
        <v>4</v>
      </c>
      <c r="H24" s="261">
        <f t="shared" si="0"/>
        <v>4</v>
      </c>
      <c r="I24" s="261" t="s">
        <v>250</v>
      </c>
      <c r="J24" s="252" t="s">
        <v>251</v>
      </c>
      <c r="K24" s="252" t="s">
        <v>252</v>
      </c>
      <c r="L24" s="273">
        <v>16000</v>
      </c>
      <c r="M24" s="273">
        <v>0</v>
      </c>
      <c r="N24" s="273">
        <f t="shared" si="1"/>
        <v>64000</v>
      </c>
      <c r="P24" s="273"/>
      <c r="Q24" s="273">
        <f t="shared" si="2"/>
        <v>246000</v>
      </c>
      <c r="R24" s="273"/>
    </row>
    <row r="25" s="227" customFormat="1" spans="1:18">
      <c r="A25" s="257"/>
      <c r="B25" s="258">
        <v>1813123</v>
      </c>
      <c r="C25" s="258" t="s">
        <v>290</v>
      </c>
      <c r="D25" s="258" t="s">
        <v>291</v>
      </c>
      <c r="E25" s="259" t="s">
        <v>293</v>
      </c>
      <c r="F25" s="261">
        <v>1</v>
      </c>
      <c r="G25" s="261">
        <v>4</v>
      </c>
      <c r="H25" s="261">
        <f t="shared" si="0"/>
        <v>4</v>
      </c>
      <c r="I25" s="274" t="s">
        <v>259</v>
      </c>
      <c r="J25" s="252" t="s">
        <v>251</v>
      </c>
      <c r="K25" s="252" t="s">
        <v>252</v>
      </c>
      <c r="L25" s="273">
        <v>16000</v>
      </c>
      <c r="M25" s="273">
        <v>0</v>
      </c>
      <c r="N25" s="273">
        <f t="shared" si="1"/>
        <v>64000</v>
      </c>
      <c r="P25" s="273"/>
      <c r="Q25" s="273">
        <f t="shared" si="2"/>
        <v>182000</v>
      </c>
      <c r="R25" s="273"/>
    </row>
    <row r="26" s="227" customFormat="1" spans="1:18">
      <c r="A26" s="257"/>
      <c r="B26" s="258" t="s">
        <v>294</v>
      </c>
      <c r="C26" s="258" t="s">
        <v>290</v>
      </c>
      <c r="D26" s="258" t="s">
        <v>291</v>
      </c>
      <c r="E26" s="259" t="s">
        <v>295</v>
      </c>
      <c r="F26" s="261">
        <v>2</v>
      </c>
      <c r="G26" s="261">
        <v>4</v>
      </c>
      <c r="H26" s="261">
        <f t="shared" si="0"/>
        <v>8</v>
      </c>
      <c r="I26" s="261" t="s">
        <v>250</v>
      </c>
      <c r="J26" s="252" t="s">
        <v>251</v>
      </c>
      <c r="K26" s="252" t="s">
        <v>252</v>
      </c>
      <c r="L26" s="273">
        <v>16000</v>
      </c>
      <c r="M26" s="273">
        <v>0</v>
      </c>
      <c r="N26" s="273">
        <f t="shared" si="1"/>
        <v>128000</v>
      </c>
      <c r="P26" s="273"/>
      <c r="Q26" s="273">
        <f t="shared" si="2"/>
        <v>54000</v>
      </c>
      <c r="R26" s="273"/>
    </row>
    <row r="27" s="227" customFormat="1" spans="1:18">
      <c r="A27" s="257"/>
      <c r="B27" s="258">
        <v>1813124</v>
      </c>
      <c r="C27" s="258" t="s">
        <v>276</v>
      </c>
      <c r="D27" s="258" t="s">
        <v>296</v>
      </c>
      <c r="E27" s="259" t="s">
        <v>297</v>
      </c>
      <c r="F27" s="261">
        <v>1</v>
      </c>
      <c r="G27" s="261">
        <v>4</v>
      </c>
      <c r="H27" s="261">
        <f t="shared" si="0"/>
        <v>4</v>
      </c>
      <c r="I27" s="261" t="s">
        <v>250</v>
      </c>
      <c r="J27" s="252" t="s">
        <v>251</v>
      </c>
      <c r="K27" s="252" t="s">
        <v>252</v>
      </c>
      <c r="L27" s="273">
        <v>16000</v>
      </c>
      <c r="M27" s="273">
        <v>0</v>
      </c>
      <c r="N27" s="273">
        <f t="shared" si="1"/>
        <v>64000</v>
      </c>
      <c r="O27" s="275" t="s">
        <v>298</v>
      </c>
      <c r="P27" s="273">
        <v>1024000</v>
      </c>
      <c r="Q27" s="273">
        <f t="shared" si="2"/>
        <v>1014000</v>
      </c>
      <c r="R27" s="273" t="s">
        <v>299</v>
      </c>
    </row>
    <row r="28" s="227" customFormat="1" spans="1:18">
      <c r="A28" s="257"/>
      <c r="B28" s="258" t="s">
        <v>300</v>
      </c>
      <c r="C28" s="258" t="s">
        <v>284</v>
      </c>
      <c r="D28" s="258" t="s">
        <v>301</v>
      </c>
      <c r="E28" s="259" t="s">
        <v>302</v>
      </c>
      <c r="F28" s="261">
        <v>2</v>
      </c>
      <c r="G28" s="261">
        <v>4</v>
      </c>
      <c r="H28" s="261">
        <f t="shared" si="0"/>
        <v>8</v>
      </c>
      <c r="I28" s="274" t="s">
        <v>259</v>
      </c>
      <c r="J28" s="252" t="s">
        <v>251</v>
      </c>
      <c r="K28" s="252" t="s">
        <v>252</v>
      </c>
      <c r="L28" s="273">
        <v>16000</v>
      </c>
      <c r="M28" s="273">
        <v>0</v>
      </c>
      <c r="N28" s="273">
        <f t="shared" si="1"/>
        <v>128000</v>
      </c>
      <c r="O28" s="275" t="s">
        <v>298</v>
      </c>
      <c r="P28" s="273"/>
      <c r="Q28" s="273">
        <f t="shared" si="2"/>
        <v>886000</v>
      </c>
      <c r="R28" s="273"/>
    </row>
    <row r="29" s="227" customFormat="1" spans="1:18">
      <c r="A29" s="257"/>
      <c r="B29" s="258">
        <v>1813127</v>
      </c>
      <c r="C29" s="258" t="s">
        <v>286</v>
      </c>
      <c r="D29" s="258" t="s">
        <v>303</v>
      </c>
      <c r="E29" s="259" t="s">
        <v>304</v>
      </c>
      <c r="F29" s="261">
        <v>1</v>
      </c>
      <c r="G29" s="261">
        <v>4</v>
      </c>
      <c r="H29" s="261">
        <f t="shared" si="0"/>
        <v>4</v>
      </c>
      <c r="I29" s="261" t="s">
        <v>250</v>
      </c>
      <c r="J29" s="252" t="s">
        <v>251</v>
      </c>
      <c r="K29" s="252" t="s">
        <v>252</v>
      </c>
      <c r="L29" s="273">
        <v>16000</v>
      </c>
      <c r="M29" s="273">
        <v>0</v>
      </c>
      <c r="N29" s="273">
        <f t="shared" si="1"/>
        <v>64000</v>
      </c>
      <c r="O29" s="275" t="s">
        <v>305</v>
      </c>
      <c r="P29" s="273"/>
      <c r="Q29" s="273">
        <f t="shared" si="2"/>
        <v>822000</v>
      </c>
      <c r="R29" s="273"/>
    </row>
    <row r="30" s="227" customFormat="1" spans="1:18">
      <c r="A30" s="257"/>
      <c r="B30" s="258">
        <v>1813128</v>
      </c>
      <c r="C30" s="258" t="s">
        <v>291</v>
      </c>
      <c r="D30" s="258" t="s">
        <v>306</v>
      </c>
      <c r="E30" s="259" t="s">
        <v>307</v>
      </c>
      <c r="F30" s="261">
        <v>1</v>
      </c>
      <c r="G30" s="261">
        <v>4</v>
      </c>
      <c r="H30" s="261">
        <f t="shared" si="0"/>
        <v>4</v>
      </c>
      <c r="I30" s="261" t="s">
        <v>250</v>
      </c>
      <c r="J30" s="252" t="s">
        <v>251</v>
      </c>
      <c r="K30" s="252" t="s">
        <v>252</v>
      </c>
      <c r="L30" s="273">
        <v>16000</v>
      </c>
      <c r="M30" s="273">
        <v>0</v>
      </c>
      <c r="N30" s="273">
        <f t="shared" si="1"/>
        <v>64000</v>
      </c>
      <c r="O30" s="275" t="s">
        <v>305</v>
      </c>
      <c r="P30" s="273"/>
      <c r="Q30" s="273">
        <f t="shared" si="2"/>
        <v>758000</v>
      </c>
      <c r="R30" s="273"/>
    </row>
    <row r="31" s="227" customFormat="1" spans="1:18">
      <c r="A31" s="257"/>
      <c r="B31" s="258">
        <v>1813129</v>
      </c>
      <c r="C31" s="258" t="s">
        <v>291</v>
      </c>
      <c r="D31" s="258" t="s">
        <v>306</v>
      </c>
      <c r="E31" s="259" t="s">
        <v>308</v>
      </c>
      <c r="F31" s="261">
        <v>1</v>
      </c>
      <c r="G31" s="261">
        <v>4</v>
      </c>
      <c r="H31" s="261">
        <f t="shared" si="0"/>
        <v>4</v>
      </c>
      <c r="I31" s="261" t="s">
        <v>250</v>
      </c>
      <c r="J31" s="252" t="s">
        <v>251</v>
      </c>
      <c r="K31" s="252" t="s">
        <v>252</v>
      </c>
      <c r="L31" s="273">
        <v>16000</v>
      </c>
      <c r="M31" s="273">
        <v>0</v>
      </c>
      <c r="N31" s="273">
        <f t="shared" si="1"/>
        <v>64000</v>
      </c>
      <c r="O31" s="275" t="s">
        <v>305</v>
      </c>
      <c r="P31" s="273"/>
      <c r="Q31" s="273">
        <f t="shared" si="2"/>
        <v>694000</v>
      </c>
      <c r="R31" s="273"/>
    </row>
    <row r="32" s="227" customFormat="1" spans="1:18">
      <c r="A32" s="257"/>
      <c r="B32" s="258">
        <v>1813130</v>
      </c>
      <c r="C32" s="258" t="s">
        <v>291</v>
      </c>
      <c r="D32" s="258" t="s">
        <v>306</v>
      </c>
      <c r="E32" s="259" t="s">
        <v>309</v>
      </c>
      <c r="F32" s="261">
        <v>1</v>
      </c>
      <c r="G32" s="261">
        <v>4</v>
      </c>
      <c r="H32" s="261">
        <f t="shared" si="0"/>
        <v>4</v>
      </c>
      <c r="I32" s="261" t="s">
        <v>250</v>
      </c>
      <c r="J32" s="252" t="s">
        <v>251</v>
      </c>
      <c r="K32" s="252" t="s">
        <v>252</v>
      </c>
      <c r="L32" s="273">
        <v>16000</v>
      </c>
      <c r="M32" s="273">
        <v>0</v>
      </c>
      <c r="N32" s="273">
        <f t="shared" si="1"/>
        <v>64000</v>
      </c>
      <c r="O32" s="275" t="s">
        <v>305</v>
      </c>
      <c r="P32" s="273"/>
      <c r="Q32" s="273">
        <f t="shared" si="2"/>
        <v>630000</v>
      </c>
      <c r="R32" s="273"/>
    </row>
    <row r="33" s="227" customFormat="1" spans="1:18">
      <c r="A33" s="257"/>
      <c r="B33" s="258">
        <v>1813131</v>
      </c>
      <c r="C33" s="258" t="s">
        <v>296</v>
      </c>
      <c r="D33" s="258" t="s">
        <v>310</v>
      </c>
      <c r="E33" s="259" t="s">
        <v>311</v>
      </c>
      <c r="F33" s="261">
        <v>1</v>
      </c>
      <c r="G33" s="261">
        <v>4</v>
      </c>
      <c r="H33" s="261">
        <f t="shared" si="0"/>
        <v>4</v>
      </c>
      <c r="I33" s="274" t="s">
        <v>259</v>
      </c>
      <c r="J33" s="252" t="s">
        <v>251</v>
      </c>
      <c r="K33" s="252" t="s">
        <v>252</v>
      </c>
      <c r="L33" s="273">
        <v>16000</v>
      </c>
      <c r="M33" s="273">
        <v>0</v>
      </c>
      <c r="N33" s="273">
        <f t="shared" si="1"/>
        <v>64000</v>
      </c>
      <c r="O33" s="275" t="s">
        <v>305</v>
      </c>
      <c r="P33" s="273"/>
      <c r="Q33" s="273">
        <f t="shared" si="2"/>
        <v>566000</v>
      </c>
      <c r="R33" s="273"/>
    </row>
    <row r="34" s="227" customFormat="1" spans="1:18">
      <c r="A34" s="257"/>
      <c r="B34" s="258">
        <v>1813132</v>
      </c>
      <c r="C34" s="258" t="s">
        <v>296</v>
      </c>
      <c r="D34" s="258" t="s">
        <v>310</v>
      </c>
      <c r="E34" s="259" t="s">
        <v>312</v>
      </c>
      <c r="F34" s="261">
        <v>1</v>
      </c>
      <c r="G34" s="261">
        <v>4</v>
      </c>
      <c r="H34" s="261">
        <f t="shared" si="0"/>
        <v>4</v>
      </c>
      <c r="I34" s="261" t="s">
        <v>250</v>
      </c>
      <c r="J34" s="252" t="s">
        <v>251</v>
      </c>
      <c r="K34" s="252" t="s">
        <v>252</v>
      </c>
      <c r="L34" s="273">
        <v>16000</v>
      </c>
      <c r="M34" s="273">
        <v>0</v>
      </c>
      <c r="N34" s="273">
        <f t="shared" si="1"/>
        <v>64000</v>
      </c>
      <c r="O34" s="275" t="s">
        <v>305</v>
      </c>
      <c r="P34" s="273"/>
      <c r="Q34" s="273">
        <f t="shared" si="2"/>
        <v>502000</v>
      </c>
      <c r="R34" s="273"/>
    </row>
    <row r="35" s="227" customFormat="1" spans="1:18">
      <c r="A35" s="257"/>
      <c r="B35" s="258">
        <v>1813133</v>
      </c>
      <c r="C35" s="258" t="s">
        <v>296</v>
      </c>
      <c r="D35" s="258" t="s">
        <v>310</v>
      </c>
      <c r="E35" s="259" t="s">
        <v>313</v>
      </c>
      <c r="F35" s="261">
        <v>1</v>
      </c>
      <c r="G35" s="261">
        <v>4</v>
      </c>
      <c r="H35" s="261">
        <f t="shared" si="0"/>
        <v>4</v>
      </c>
      <c r="I35" s="261" t="s">
        <v>250</v>
      </c>
      <c r="J35" s="252" t="s">
        <v>251</v>
      </c>
      <c r="K35" s="252" t="s">
        <v>252</v>
      </c>
      <c r="L35" s="273">
        <v>16000</v>
      </c>
      <c r="M35" s="273">
        <v>0</v>
      </c>
      <c r="N35" s="273">
        <f t="shared" si="1"/>
        <v>64000</v>
      </c>
      <c r="O35" s="275" t="s">
        <v>305</v>
      </c>
      <c r="P35" s="273"/>
      <c r="Q35" s="273">
        <f t="shared" si="2"/>
        <v>438000</v>
      </c>
      <c r="R35" s="273"/>
    </row>
    <row r="36" s="227" customFormat="1" spans="1:18">
      <c r="A36" s="257"/>
      <c r="B36" s="258">
        <v>1813134</v>
      </c>
      <c r="C36" s="258" t="s">
        <v>296</v>
      </c>
      <c r="D36" s="258" t="s">
        <v>310</v>
      </c>
      <c r="E36" s="259" t="s">
        <v>314</v>
      </c>
      <c r="F36" s="261">
        <v>1</v>
      </c>
      <c r="G36" s="261">
        <v>4</v>
      </c>
      <c r="H36" s="261">
        <f t="shared" si="0"/>
        <v>4</v>
      </c>
      <c r="I36" s="261" t="s">
        <v>250</v>
      </c>
      <c r="J36" s="252" t="s">
        <v>251</v>
      </c>
      <c r="K36" s="252" t="s">
        <v>252</v>
      </c>
      <c r="L36" s="273">
        <v>16000</v>
      </c>
      <c r="M36" s="273">
        <v>0</v>
      </c>
      <c r="N36" s="273">
        <f t="shared" si="1"/>
        <v>64000</v>
      </c>
      <c r="O36" s="275" t="s">
        <v>305</v>
      </c>
      <c r="P36" s="273"/>
      <c r="Q36" s="273">
        <f t="shared" si="2"/>
        <v>374000</v>
      </c>
      <c r="R36" s="273"/>
    </row>
    <row r="37" s="227" customFormat="1" spans="1:18">
      <c r="A37" s="257"/>
      <c r="B37" s="258">
        <v>1813135</v>
      </c>
      <c r="C37" s="258" t="s">
        <v>296</v>
      </c>
      <c r="D37" s="258" t="s">
        <v>310</v>
      </c>
      <c r="E37" s="259" t="s">
        <v>315</v>
      </c>
      <c r="F37" s="261">
        <v>1</v>
      </c>
      <c r="G37" s="261">
        <v>4</v>
      </c>
      <c r="H37" s="261">
        <f t="shared" si="0"/>
        <v>4</v>
      </c>
      <c r="I37" s="274" t="s">
        <v>259</v>
      </c>
      <c r="J37" s="252" t="s">
        <v>251</v>
      </c>
      <c r="K37" s="252" t="s">
        <v>252</v>
      </c>
      <c r="L37" s="273">
        <v>16000</v>
      </c>
      <c r="M37" s="273">
        <v>0</v>
      </c>
      <c r="N37" s="273">
        <f t="shared" si="1"/>
        <v>64000</v>
      </c>
      <c r="O37" s="275" t="s">
        <v>305</v>
      </c>
      <c r="P37" s="273"/>
      <c r="Q37" s="273">
        <f t="shared" si="2"/>
        <v>310000</v>
      </c>
      <c r="R37" s="273"/>
    </row>
    <row r="38" s="227" customFormat="1" spans="1:18">
      <c r="A38" s="257"/>
      <c r="B38" s="258" t="s">
        <v>316</v>
      </c>
      <c r="C38" s="258" t="s">
        <v>301</v>
      </c>
      <c r="D38" s="258" t="s">
        <v>317</v>
      </c>
      <c r="E38" s="259" t="s">
        <v>318</v>
      </c>
      <c r="F38" s="261">
        <v>2</v>
      </c>
      <c r="G38" s="261">
        <v>4</v>
      </c>
      <c r="H38" s="261">
        <f t="shared" si="0"/>
        <v>8</v>
      </c>
      <c r="I38" s="274" t="s">
        <v>259</v>
      </c>
      <c r="J38" s="252" t="s">
        <v>251</v>
      </c>
      <c r="K38" s="252" t="s">
        <v>252</v>
      </c>
      <c r="L38" s="273">
        <v>16000</v>
      </c>
      <c r="M38" s="273">
        <v>0</v>
      </c>
      <c r="N38" s="273">
        <f t="shared" si="1"/>
        <v>128000</v>
      </c>
      <c r="O38" s="275" t="s">
        <v>305</v>
      </c>
      <c r="P38" s="273"/>
      <c r="Q38" s="273">
        <f t="shared" si="2"/>
        <v>182000</v>
      </c>
      <c r="R38" s="273"/>
    </row>
    <row r="39" s="227" customFormat="1" spans="1:18">
      <c r="A39" s="257"/>
      <c r="B39" s="258">
        <v>1813139</v>
      </c>
      <c r="C39" s="258" t="s">
        <v>301</v>
      </c>
      <c r="D39" s="258" t="s">
        <v>317</v>
      </c>
      <c r="E39" s="259" t="s">
        <v>319</v>
      </c>
      <c r="F39" s="261">
        <v>1</v>
      </c>
      <c r="G39" s="261">
        <v>4</v>
      </c>
      <c r="H39" s="261">
        <f t="shared" si="0"/>
        <v>4</v>
      </c>
      <c r="I39" s="274" t="s">
        <v>259</v>
      </c>
      <c r="J39" s="252" t="s">
        <v>251</v>
      </c>
      <c r="K39" s="252" t="s">
        <v>252</v>
      </c>
      <c r="L39" s="273">
        <v>16000</v>
      </c>
      <c r="M39" s="273">
        <v>0</v>
      </c>
      <c r="N39" s="273">
        <f t="shared" si="1"/>
        <v>64000</v>
      </c>
      <c r="O39" s="275" t="s">
        <v>305</v>
      </c>
      <c r="P39" s="273"/>
      <c r="Q39" s="273">
        <f t="shared" si="2"/>
        <v>118000</v>
      </c>
      <c r="R39" s="273"/>
    </row>
    <row r="40" s="227" customFormat="1" spans="1:18">
      <c r="A40" s="257"/>
      <c r="B40" s="258">
        <v>1813138</v>
      </c>
      <c r="C40" s="258" t="s">
        <v>301</v>
      </c>
      <c r="D40" s="258" t="s">
        <v>317</v>
      </c>
      <c r="E40" s="259" t="s">
        <v>320</v>
      </c>
      <c r="F40" s="261">
        <v>1</v>
      </c>
      <c r="G40" s="261">
        <v>4</v>
      </c>
      <c r="H40" s="261">
        <f t="shared" si="0"/>
        <v>4</v>
      </c>
      <c r="I40" s="261" t="s">
        <v>250</v>
      </c>
      <c r="J40" s="252" t="s">
        <v>251</v>
      </c>
      <c r="K40" s="252" t="s">
        <v>252</v>
      </c>
      <c r="L40" s="273">
        <v>16000</v>
      </c>
      <c r="M40" s="273">
        <v>0</v>
      </c>
      <c r="N40" s="273">
        <f t="shared" si="1"/>
        <v>64000</v>
      </c>
      <c r="O40" s="275" t="s">
        <v>305</v>
      </c>
      <c r="P40" s="273"/>
      <c r="Q40" s="273">
        <f t="shared" si="2"/>
        <v>54000</v>
      </c>
      <c r="R40" s="273"/>
    </row>
    <row r="41" s="256" customFormat="1" spans="1:18">
      <c r="A41" s="263"/>
      <c r="B41" s="264"/>
      <c r="C41" s="264" t="s">
        <v>321</v>
      </c>
      <c r="D41" s="264" t="s">
        <v>322</v>
      </c>
      <c r="E41" s="265" t="s">
        <v>323</v>
      </c>
      <c r="F41" s="266">
        <v>1</v>
      </c>
      <c r="G41" s="266">
        <v>4</v>
      </c>
      <c r="H41" s="266">
        <f t="shared" si="0"/>
        <v>4</v>
      </c>
      <c r="I41" s="276" t="s">
        <v>259</v>
      </c>
      <c r="J41" s="277" t="s">
        <v>251</v>
      </c>
      <c r="K41" s="277" t="s">
        <v>252</v>
      </c>
      <c r="L41" s="278">
        <v>16000</v>
      </c>
      <c r="M41" s="278">
        <v>38500</v>
      </c>
      <c r="N41" s="278">
        <f>(L41*2)+(M41*2)</f>
        <v>109000</v>
      </c>
      <c r="P41" s="278"/>
      <c r="Q41" s="278">
        <f t="shared" si="2"/>
        <v>-55000</v>
      </c>
      <c r="R41" s="278"/>
    </row>
    <row r="42" s="256" customFormat="1" spans="1:18">
      <c r="A42" s="263"/>
      <c r="B42" s="264"/>
      <c r="C42" s="264" t="s">
        <v>321</v>
      </c>
      <c r="D42" s="264" t="s">
        <v>322</v>
      </c>
      <c r="E42" s="265" t="s">
        <v>324</v>
      </c>
      <c r="F42" s="266">
        <v>1</v>
      </c>
      <c r="G42" s="266">
        <v>4</v>
      </c>
      <c r="H42" s="266">
        <f t="shared" si="0"/>
        <v>4</v>
      </c>
      <c r="I42" s="266" t="s">
        <v>250</v>
      </c>
      <c r="J42" s="277" t="s">
        <v>251</v>
      </c>
      <c r="K42" s="277" t="s">
        <v>252</v>
      </c>
      <c r="L42" s="278">
        <v>16000</v>
      </c>
      <c r="M42" s="278">
        <v>38500</v>
      </c>
      <c r="N42" s="278">
        <f>(L42*2)+(M42*2)</f>
        <v>109000</v>
      </c>
      <c r="P42" s="278"/>
      <c r="Q42" s="278">
        <f t="shared" si="2"/>
        <v>-164000</v>
      </c>
      <c r="R42" s="278"/>
    </row>
    <row r="43" s="256" customFormat="1" spans="1:18">
      <c r="A43" s="263"/>
      <c r="B43" s="264"/>
      <c r="C43" s="264" t="s">
        <v>325</v>
      </c>
      <c r="D43" s="264" t="s">
        <v>326</v>
      </c>
      <c r="E43" s="265" t="s">
        <v>327</v>
      </c>
      <c r="F43" s="266">
        <v>1</v>
      </c>
      <c r="G43" s="266">
        <v>4</v>
      </c>
      <c r="H43" s="266">
        <f t="shared" si="0"/>
        <v>4</v>
      </c>
      <c r="I43" s="266" t="s">
        <v>250</v>
      </c>
      <c r="J43" s="277" t="s">
        <v>251</v>
      </c>
      <c r="K43" s="277" t="s">
        <v>252</v>
      </c>
      <c r="L43" s="279">
        <v>0</v>
      </c>
      <c r="M43" s="279">
        <v>38500</v>
      </c>
      <c r="N43" s="279">
        <f>H43*M43</f>
        <v>154000</v>
      </c>
      <c r="P43" s="279"/>
      <c r="Q43" s="278">
        <f t="shared" si="2"/>
        <v>-318000</v>
      </c>
      <c r="R43" s="279"/>
    </row>
    <row r="44" s="228" customFormat="1" spans="1:18">
      <c r="A44" s="267" t="s">
        <v>328</v>
      </c>
      <c r="B44" s="267"/>
      <c r="C44" s="267"/>
      <c r="D44" s="267"/>
      <c r="E44" s="267"/>
      <c r="F44" s="267"/>
      <c r="G44" s="267"/>
      <c r="H44" s="268">
        <f>SUM(H2:H43)</f>
        <v>200</v>
      </c>
      <c r="I44" s="280" t="s">
        <v>329</v>
      </c>
      <c r="J44" s="281"/>
      <c r="K44" s="281"/>
      <c r="L44" s="281"/>
      <c r="M44" s="282"/>
      <c r="N44" s="283">
        <f>SUM(N2:N43)</f>
        <v>3380000</v>
      </c>
      <c r="P44" s="283">
        <f>SUM(P2:P43)</f>
        <v>3062000</v>
      </c>
      <c r="Q44" s="283">
        <f>+P44-N44</f>
        <v>-318000</v>
      </c>
      <c r="R44" s="283"/>
    </row>
    <row r="45" s="228" customFormat="1" spans="1:18">
      <c r="A45" s="230"/>
      <c r="B45" s="229"/>
      <c r="C45" s="229"/>
      <c r="D45" s="229"/>
      <c r="E45" s="231"/>
      <c r="F45" s="229"/>
      <c r="G45" s="229"/>
      <c r="H45" s="229"/>
      <c r="I45" s="229"/>
      <c r="J45" s="229"/>
      <c r="K45" s="229"/>
      <c r="L45" s="229"/>
      <c r="M45" s="229"/>
      <c r="N45" s="229"/>
      <c r="P45" s="232"/>
      <c r="Q45" s="232"/>
      <c r="R45" s="232"/>
    </row>
    <row r="46" s="228" customFormat="1" spans="1:18">
      <c r="A46" s="230"/>
      <c r="B46" s="229"/>
      <c r="C46" s="229"/>
      <c r="D46" s="229"/>
      <c r="E46" s="231"/>
      <c r="F46" s="229"/>
      <c r="G46" s="229"/>
      <c r="H46" s="229"/>
      <c r="I46" s="229"/>
      <c r="J46" s="229"/>
      <c r="K46" s="229"/>
      <c r="L46" s="229"/>
      <c r="M46" s="229"/>
      <c r="N46" s="229"/>
      <c r="P46" s="232"/>
      <c r="Q46" s="232"/>
      <c r="R46" s="232"/>
    </row>
    <row r="47" customFormat="1" spans="1:18">
      <c r="A47" s="230"/>
      <c r="B47" s="229"/>
      <c r="C47" s="229"/>
      <c r="D47" s="229"/>
      <c r="E47" s="231"/>
      <c r="F47" s="229"/>
      <c r="G47" s="240"/>
      <c r="H47" s="229"/>
      <c r="I47" s="229"/>
      <c r="J47" s="229"/>
      <c r="K47" s="229"/>
      <c r="L47" s="229"/>
      <c r="M47" s="229"/>
      <c r="N47" s="229"/>
      <c r="O47" s="228"/>
      <c r="P47" s="232"/>
      <c r="Q47" s="232"/>
      <c r="R47" s="232"/>
    </row>
    <row r="48" customFormat="1" spans="1:18">
      <c r="A48" s="230"/>
      <c r="B48" s="229"/>
      <c r="C48" s="229"/>
      <c r="D48" s="229"/>
      <c r="E48" s="231"/>
      <c r="F48" s="229"/>
      <c r="G48" s="229"/>
      <c r="H48" s="240" t="s">
        <v>330</v>
      </c>
      <c r="I48" s="229"/>
      <c r="J48" s="229"/>
      <c r="K48" s="229"/>
      <c r="L48" s="229"/>
      <c r="M48" s="229"/>
      <c r="N48" s="229"/>
      <c r="O48" s="228"/>
      <c r="P48" s="232"/>
      <c r="Q48" s="232"/>
      <c r="R48" s="232"/>
    </row>
    <row r="49" customFormat="1" ht="14.25" spans="1:18">
      <c r="A49" s="230"/>
      <c r="B49" s="229"/>
      <c r="C49" s="229"/>
      <c r="D49" s="229"/>
      <c r="E49" s="231"/>
      <c r="F49" s="229"/>
      <c r="G49" s="229"/>
      <c r="H49" s="229"/>
      <c r="I49" s="284" t="s">
        <v>331</v>
      </c>
      <c r="J49" s="229"/>
      <c r="K49" s="229" t="s">
        <v>332</v>
      </c>
      <c r="L49" s="229"/>
      <c r="M49" s="229"/>
      <c r="N49" s="229"/>
      <c r="O49" s="228"/>
      <c r="P49" s="232"/>
      <c r="Q49" s="232"/>
      <c r="R49" s="232"/>
    </row>
    <row r="50" customFormat="1" ht="14.25" spans="1:18">
      <c r="A50" s="230"/>
      <c r="B50" s="229"/>
      <c r="C50" s="229"/>
      <c r="D50" s="229"/>
      <c r="E50" s="231"/>
      <c r="F50" s="229"/>
      <c r="G50" s="229"/>
      <c r="H50" s="229"/>
      <c r="I50" s="284" t="s">
        <v>333</v>
      </c>
      <c r="J50" s="229"/>
      <c r="K50" s="229" t="s">
        <v>332</v>
      </c>
      <c r="L50" s="229"/>
      <c r="M50" s="229"/>
      <c r="N50" s="229"/>
      <c r="O50" s="228"/>
      <c r="P50" s="232"/>
      <c r="Q50" s="232"/>
      <c r="R50" s="232"/>
    </row>
    <row r="51" customFormat="1" ht="14.25" spans="1:18">
      <c r="A51" s="230"/>
      <c r="B51" s="229"/>
      <c r="C51" s="229"/>
      <c r="D51" s="229"/>
      <c r="E51" s="231"/>
      <c r="F51" s="229"/>
      <c r="G51" s="229"/>
      <c r="H51" s="229"/>
      <c r="I51" s="284" t="s">
        <v>334</v>
      </c>
      <c r="J51" s="229"/>
      <c r="K51" s="229" t="s">
        <v>332</v>
      </c>
      <c r="L51" s="229"/>
      <c r="M51" s="229"/>
      <c r="N51" s="229"/>
      <c r="O51" s="228"/>
      <c r="P51" s="232"/>
      <c r="Q51" s="232"/>
      <c r="R51" s="232"/>
    </row>
    <row r="52" s="228" customFormat="1" ht="14.25" spans="1:18">
      <c r="A52" s="230"/>
      <c r="B52" s="229"/>
      <c r="C52" s="229"/>
      <c r="D52" s="229"/>
      <c r="E52" s="231"/>
      <c r="F52" s="229"/>
      <c r="G52" s="229"/>
      <c r="H52" s="229"/>
      <c r="I52" s="284" t="s">
        <v>335</v>
      </c>
      <c r="J52" s="229"/>
      <c r="K52" s="229"/>
      <c r="L52" s="125" t="s">
        <v>336</v>
      </c>
      <c r="M52" s="229"/>
      <c r="N52" s="254"/>
      <c r="P52" s="255"/>
      <c r="Q52" s="255"/>
      <c r="R52" s="255"/>
    </row>
    <row r="53" s="228" customFormat="1" spans="1:18">
      <c r="A53" s="230"/>
      <c r="B53" s="229"/>
      <c r="C53" s="229"/>
      <c r="D53" s="229"/>
      <c r="E53" s="231"/>
      <c r="F53" s="229"/>
      <c r="G53" s="229"/>
      <c r="H53" s="229"/>
      <c r="I53" s="229">
        <v>48000</v>
      </c>
      <c r="J53" s="229">
        <v>270000</v>
      </c>
      <c r="K53" s="228" t="s">
        <v>332</v>
      </c>
      <c r="L53" s="229"/>
      <c r="M53" s="229"/>
      <c r="N53" s="254"/>
      <c r="P53" s="255"/>
      <c r="Q53" s="255"/>
      <c r="R53" s="255"/>
    </row>
    <row r="55" ht="15" spans="5:17">
      <c r="E55" s="269" t="s">
        <v>337</v>
      </c>
      <c r="F55" s="270" t="s">
        <v>338</v>
      </c>
      <c r="G55" s="270" t="s">
        <v>339</v>
      </c>
      <c r="H55" s="270" t="s">
        <v>340</v>
      </c>
      <c r="I55" s="269" t="s">
        <v>341</v>
      </c>
      <c r="J55" s="270" t="s">
        <v>342</v>
      </c>
      <c r="K55" s="270" t="s">
        <v>343</v>
      </c>
      <c r="L55" s="285" t="s">
        <v>344</v>
      </c>
      <c r="M55" s="285" t="s">
        <v>345</v>
      </c>
      <c r="N55" s="228"/>
      <c r="O55" s="228" t="s">
        <v>346</v>
      </c>
      <c r="P55" s="228" t="s">
        <v>347</v>
      </c>
      <c r="Q55" s="228" t="s">
        <v>348</v>
      </c>
    </row>
    <row r="56" ht="15" spans="5:17">
      <c r="E56" s="402" t="s">
        <v>349</v>
      </c>
      <c r="F56" s="270" t="s">
        <v>350</v>
      </c>
      <c r="G56" s="271" t="s">
        <v>247</v>
      </c>
      <c r="H56" s="271" t="s">
        <v>248</v>
      </c>
      <c r="I56" s="269" t="s">
        <v>351</v>
      </c>
      <c r="J56" s="270" t="s">
        <v>352</v>
      </c>
      <c r="K56" s="270" t="s">
        <v>353</v>
      </c>
      <c r="L56" s="286" t="s">
        <v>354</v>
      </c>
      <c r="M56" s="285">
        <v>12800</v>
      </c>
      <c r="N56" s="287">
        <v>1240539</v>
      </c>
      <c r="O56" s="228">
        <f t="shared" ref="O56:O97" si="3">M56*0.3</f>
        <v>3840</v>
      </c>
      <c r="P56" s="228">
        <f t="shared" ref="P56:P97" si="4">M56-O56</f>
        <v>8960</v>
      </c>
      <c r="Q56" s="290">
        <f t="shared" ref="Q56:Q97" si="5">G56-10</f>
        <v>43060</v>
      </c>
    </row>
    <row r="57" ht="15" spans="5:17">
      <c r="E57" s="402" t="s">
        <v>355</v>
      </c>
      <c r="F57" s="270" t="s">
        <v>350</v>
      </c>
      <c r="G57" s="271" t="s">
        <v>247</v>
      </c>
      <c r="H57" s="271" t="s">
        <v>248</v>
      </c>
      <c r="I57" s="269" t="s">
        <v>356</v>
      </c>
      <c r="J57" s="270" t="s">
        <v>352</v>
      </c>
      <c r="K57" s="270" t="s">
        <v>353</v>
      </c>
      <c r="L57" s="286" t="s">
        <v>354</v>
      </c>
      <c r="M57" s="285">
        <v>12800</v>
      </c>
      <c r="N57" s="287"/>
      <c r="O57" s="228">
        <f t="shared" si="3"/>
        <v>3840</v>
      </c>
      <c r="P57" s="228">
        <f t="shared" si="4"/>
        <v>8960</v>
      </c>
      <c r="Q57" s="290">
        <f t="shared" si="5"/>
        <v>43060</v>
      </c>
    </row>
    <row r="58" ht="15" spans="5:17">
      <c r="E58" s="402" t="s">
        <v>357</v>
      </c>
      <c r="F58" s="270" t="s">
        <v>350</v>
      </c>
      <c r="G58" s="271" t="s">
        <v>247</v>
      </c>
      <c r="H58" s="271" t="s">
        <v>248</v>
      </c>
      <c r="I58" s="269" t="s">
        <v>358</v>
      </c>
      <c r="J58" s="270" t="s">
        <v>359</v>
      </c>
      <c r="K58" s="270" t="s">
        <v>353</v>
      </c>
      <c r="L58" s="286" t="s">
        <v>354</v>
      </c>
      <c r="M58" s="285">
        <v>25600</v>
      </c>
      <c r="N58" s="287"/>
      <c r="O58" s="228">
        <f t="shared" si="3"/>
        <v>7680</v>
      </c>
      <c r="P58" s="228">
        <f t="shared" si="4"/>
        <v>17920</v>
      </c>
      <c r="Q58" s="290">
        <f t="shared" si="5"/>
        <v>43060</v>
      </c>
    </row>
    <row r="59" ht="15" spans="5:17">
      <c r="E59" s="402" t="s">
        <v>360</v>
      </c>
      <c r="F59" s="270" t="s">
        <v>350</v>
      </c>
      <c r="G59" s="271" t="s">
        <v>247</v>
      </c>
      <c r="H59" s="271" t="s">
        <v>248</v>
      </c>
      <c r="I59" s="288" t="s">
        <v>361</v>
      </c>
      <c r="J59" s="270" t="s">
        <v>352</v>
      </c>
      <c r="K59" s="270" t="s">
        <v>362</v>
      </c>
      <c r="L59" s="286" t="s">
        <v>354</v>
      </c>
      <c r="M59" s="285">
        <v>12800</v>
      </c>
      <c r="N59" s="287"/>
      <c r="O59" s="228">
        <f t="shared" si="3"/>
        <v>3840</v>
      </c>
      <c r="P59" s="228">
        <f t="shared" si="4"/>
        <v>8960</v>
      </c>
      <c r="Q59" s="290">
        <f t="shared" si="5"/>
        <v>43060</v>
      </c>
    </row>
    <row r="60" ht="15" spans="5:17">
      <c r="E60" s="402" t="s">
        <v>363</v>
      </c>
      <c r="F60" s="270" t="s">
        <v>350</v>
      </c>
      <c r="G60" s="271" t="s">
        <v>247</v>
      </c>
      <c r="H60" s="271" t="s">
        <v>248</v>
      </c>
      <c r="I60" s="269" t="s">
        <v>364</v>
      </c>
      <c r="J60" s="270" t="s">
        <v>352</v>
      </c>
      <c r="K60" s="270" t="s">
        <v>353</v>
      </c>
      <c r="L60" s="286" t="s">
        <v>354</v>
      </c>
      <c r="M60" s="285">
        <v>12800</v>
      </c>
      <c r="N60" s="287"/>
      <c r="O60" s="228">
        <f t="shared" si="3"/>
        <v>3840</v>
      </c>
      <c r="P60" s="228">
        <f t="shared" si="4"/>
        <v>8960</v>
      </c>
      <c r="Q60" s="290">
        <f t="shared" si="5"/>
        <v>43060</v>
      </c>
    </row>
    <row r="61" ht="15" spans="5:17">
      <c r="E61" s="402" t="s">
        <v>365</v>
      </c>
      <c r="F61" s="270" t="s">
        <v>350</v>
      </c>
      <c r="G61" s="271" t="s">
        <v>247</v>
      </c>
      <c r="H61" s="271" t="s">
        <v>248</v>
      </c>
      <c r="I61" s="269" t="s">
        <v>366</v>
      </c>
      <c r="J61" s="270" t="s">
        <v>359</v>
      </c>
      <c r="K61" s="270" t="s">
        <v>353</v>
      </c>
      <c r="L61" s="286" t="s">
        <v>354</v>
      </c>
      <c r="M61" s="285">
        <v>25600</v>
      </c>
      <c r="N61" s="287"/>
      <c r="O61" s="228">
        <f t="shared" si="3"/>
        <v>7680</v>
      </c>
      <c r="P61" s="228">
        <f t="shared" si="4"/>
        <v>17920</v>
      </c>
      <c r="Q61" s="290">
        <f t="shared" si="5"/>
        <v>43060</v>
      </c>
    </row>
    <row r="62" ht="15" spans="5:17">
      <c r="E62" s="402" t="s">
        <v>367</v>
      </c>
      <c r="F62" s="270" t="s">
        <v>350</v>
      </c>
      <c r="G62" s="271" t="s">
        <v>247</v>
      </c>
      <c r="H62" s="271" t="s">
        <v>248</v>
      </c>
      <c r="I62" s="269" t="s">
        <v>368</v>
      </c>
      <c r="J62" s="270" t="s">
        <v>352</v>
      </c>
      <c r="K62" s="270" t="s">
        <v>362</v>
      </c>
      <c r="L62" s="286" t="s">
        <v>354</v>
      </c>
      <c r="M62" s="285">
        <v>12800</v>
      </c>
      <c r="N62" s="287"/>
      <c r="O62" s="228">
        <f t="shared" si="3"/>
        <v>3840</v>
      </c>
      <c r="P62" s="228">
        <f t="shared" si="4"/>
        <v>8960</v>
      </c>
      <c r="Q62" s="290">
        <f t="shared" si="5"/>
        <v>43060</v>
      </c>
    </row>
    <row r="63" ht="15" spans="5:17">
      <c r="E63" s="402" t="s">
        <v>369</v>
      </c>
      <c r="F63" s="270" t="s">
        <v>350</v>
      </c>
      <c r="G63" s="271" t="s">
        <v>247</v>
      </c>
      <c r="H63" s="271" t="s">
        <v>248</v>
      </c>
      <c r="I63" s="269" t="s">
        <v>370</v>
      </c>
      <c r="J63" s="270" t="s">
        <v>352</v>
      </c>
      <c r="K63" s="270" t="s">
        <v>353</v>
      </c>
      <c r="L63" s="286" t="s">
        <v>354</v>
      </c>
      <c r="M63" s="285">
        <v>12800</v>
      </c>
      <c r="N63" s="287"/>
      <c r="O63" s="228">
        <f t="shared" si="3"/>
        <v>3840</v>
      </c>
      <c r="P63" s="228">
        <f t="shared" si="4"/>
        <v>8960</v>
      </c>
      <c r="Q63" s="290">
        <f t="shared" si="5"/>
        <v>43060</v>
      </c>
    </row>
    <row r="64" ht="15" spans="5:17">
      <c r="E64" s="402" t="s">
        <v>371</v>
      </c>
      <c r="F64" s="270" t="s">
        <v>350</v>
      </c>
      <c r="G64" s="272" t="s">
        <v>266</v>
      </c>
      <c r="H64" s="272" t="s">
        <v>267</v>
      </c>
      <c r="I64" s="269" t="s">
        <v>372</v>
      </c>
      <c r="J64" s="270" t="s">
        <v>373</v>
      </c>
      <c r="K64" s="270" t="s">
        <v>353</v>
      </c>
      <c r="L64" s="286" t="s">
        <v>354</v>
      </c>
      <c r="M64" s="285">
        <v>38400</v>
      </c>
      <c r="N64" s="289">
        <v>1240544</v>
      </c>
      <c r="O64" s="228">
        <f t="shared" si="3"/>
        <v>11520</v>
      </c>
      <c r="P64" s="228">
        <f t="shared" si="4"/>
        <v>26880</v>
      </c>
      <c r="Q64" s="290">
        <f t="shared" si="5"/>
        <v>43061</v>
      </c>
    </row>
    <row r="65" ht="15" spans="5:17">
      <c r="E65" s="402" t="s">
        <v>374</v>
      </c>
      <c r="F65" s="270" t="s">
        <v>350</v>
      </c>
      <c r="G65" s="291" t="s">
        <v>269</v>
      </c>
      <c r="H65" s="291" t="s">
        <v>270</v>
      </c>
      <c r="I65" s="269" t="s">
        <v>375</v>
      </c>
      <c r="J65" s="270" t="s">
        <v>352</v>
      </c>
      <c r="K65" s="270" t="s">
        <v>353</v>
      </c>
      <c r="L65" s="286" t="s">
        <v>354</v>
      </c>
      <c r="M65" s="285">
        <v>12800</v>
      </c>
      <c r="N65" s="300">
        <v>1240543</v>
      </c>
      <c r="O65" s="228">
        <f t="shared" si="3"/>
        <v>3840</v>
      </c>
      <c r="P65" s="228">
        <f t="shared" si="4"/>
        <v>8960</v>
      </c>
      <c r="Q65" s="290">
        <f t="shared" si="5"/>
        <v>43062</v>
      </c>
    </row>
    <row r="66" ht="15" spans="5:17">
      <c r="E66" s="402" t="s">
        <v>376</v>
      </c>
      <c r="F66" s="270" t="s">
        <v>350</v>
      </c>
      <c r="G66" s="292" t="s">
        <v>272</v>
      </c>
      <c r="H66" s="292" t="s">
        <v>273</v>
      </c>
      <c r="I66" s="269" t="s">
        <v>377</v>
      </c>
      <c r="J66" s="270" t="s">
        <v>352</v>
      </c>
      <c r="K66" s="270" t="s">
        <v>353</v>
      </c>
      <c r="L66" s="286" t="s">
        <v>354</v>
      </c>
      <c r="M66" s="285">
        <v>12800</v>
      </c>
      <c r="N66" s="301">
        <v>1240552</v>
      </c>
      <c r="O66" s="228">
        <f t="shared" si="3"/>
        <v>3840</v>
      </c>
      <c r="P66" s="228">
        <f t="shared" si="4"/>
        <v>8960</v>
      </c>
      <c r="Q66" s="290">
        <f t="shared" si="5"/>
        <v>43063</v>
      </c>
    </row>
    <row r="67" ht="15" spans="5:17">
      <c r="E67" s="402" t="s">
        <v>378</v>
      </c>
      <c r="F67" s="270" t="s">
        <v>350</v>
      </c>
      <c r="G67" s="292" t="s">
        <v>272</v>
      </c>
      <c r="H67" s="292" t="s">
        <v>273</v>
      </c>
      <c r="I67" s="269" t="s">
        <v>379</v>
      </c>
      <c r="J67" s="270" t="s">
        <v>352</v>
      </c>
      <c r="K67" s="270" t="s">
        <v>353</v>
      </c>
      <c r="L67" s="286" t="s">
        <v>354</v>
      </c>
      <c r="M67" s="285">
        <v>12800</v>
      </c>
      <c r="N67" s="301"/>
      <c r="O67" s="228">
        <f t="shared" si="3"/>
        <v>3840</v>
      </c>
      <c r="P67" s="228">
        <f t="shared" si="4"/>
        <v>8960</v>
      </c>
      <c r="Q67" s="290">
        <f t="shared" si="5"/>
        <v>43063</v>
      </c>
    </row>
    <row r="68" ht="15" spans="5:17">
      <c r="E68" s="402" t="s">
        <v>380</v>
      </c>
      <c r="F68" s="270" t="s">
        <v>350</v>
      </c>
      <c r="G68" s="293" t="s">
        <v>267</v>
      </c>
      <c r="H68" s="293" t="s">
        <v>276</v>
      </c>
      <c r="I68" s="269" t="s">
        <v>381</v>
      </c>
      <c r="J68" s="270" t="s">
        <v>352</v>
      </c>
      <c r="K68" s="270" t="s">
        <v>353</v>
      </c>
      <c r="L68" s="286" t="s">
        <v>354</v>
      </c>
      <c r="M68" s="285">
        <v>12800</v>
      </c>
      <c r="N68" s="302">
        <v>1240537</v>
      </c>
      <c r="O68" s="228">
        <f t="shared" si="3"/>
        <v>3840</v>
      </c>
      <c r="P68" s="228">
        <f t="shared" si="4"/>
        <v>8960</v>
      </c>
      <c r="Q68" s="290">
        <f t="shared" si="5"/>
        <v>43065</v>
      </c>
    </row>
    <row r="69" ht="15" spans="5:17">
      <c r="E69" s="402" t="s">
        <v>382</v>
      </c>
      <c r="F69" s="270" t="s">
        <v>350</v>
      </c>
      <c r="G69" s="293" t="s">
        <v>267</v>
      </c>
      <c r="H69" s="293" t="s">
        <v>276</v>
      </c>
      <c r="I69" s="269" t="s">
        <v>383</v>
      </c>
      <c r="J69" s="270" t="s">
        <v>352</v>
      </c>
      <c r="K69" s="270" t="s">
        <v>353</v>
      </c>
      <c r="L69" s="286" t="s">
        <v>354</v>
      </c>
      <c r="M69" s="285">
        <v>12800</v>
      </c>
      <c r="N69" s="302"/>
      <c r="O69" s="228">
        <f t="shared" si="3"/>
        <v>3840</v>
      </c>
      <c r="P69" s="228">
        <f t="shared" si="4"/>
        <v>8960</v>
      </c>
      <c r="Q69" s="290">
        <f t="shared" si="5"/>
        <v>43065</v>
      </c>
    </row>
    <row r="70" ht="15" spans="5:17">
      <c r="E70" s="402" t="s">
        <v>384</v>
      </c>
      <c r="F70" s="270" t="s">
        <v>350</v>
      </c>
      <c r="G70" s="293" t="s">
        <v>267</v>
      </c>
      <c r="H70" s="293" t="s">
        <v>276</v>
      </c>
      <c r="I70" s="269" t="s">
        <v>385</v>
      </c>
      <c r="J70" s="270" t="s">
        <v>352</v>
      </c>
      <c r="K70" s="270" t="s">
        <v>353</v>
      </c>
      <c r="L70" s="286" t="s">
        <v>354</v>
      </c>
      <c r="M70" s="285">
        <v>12800</v>
      </c>
      <c r="N70" s="302"/>
      <c r="O70" s="228">
        <f t="shared" si="3"/>
        <v>3840</v>
      </c>
      <c r="P70" s="228">
        <f t="shared" si="4"/>
        <v>8960</v>
      </c>
      <c r="Q70" s="290">
        <f t="shared" si="5"/>
        <v>43065</v>
      </c>
    </row>
    <row r="71" ht="15" spans="5:17">
      <c r="E71" s="402" t="s">
        <v>386</v>
      </c>
      <c r="F71" s="270" t="s">
        <v>350</v>
      </c>
      <c r="G71" s="293" t="s">
        <v>267</v>
      </c>
      <c r="H71" s="293" t="s">
        <v>276</v>
      </c>
      <c r="I71" s="269" t="s">
        <v>387</v>
      </c>
      <c r="J71" s="270" t="s">
        <v>352</v>
      </c>
      <c r="K71" s="270" t="s">
        <v>353</v>
      </c>
      <c r="L71" s="286" t="s">
        <v>354</v>
      </c>
      <c r="M71" s="285">
        <v>12800</v>
      </c>
      <c r="N71" s="302"/>
      <c r="O71" s="228">
        <f t="shared" si="3"/>
        <v>3840</v>
      </c>
      <c r="P71" s="228">
        <f t="shared" si="4"/>
        <v>8960</v>
      </c>
      <c r="Q71" s="290">
        <f t="shared" si="5"/>
        <v>43065</v>
      </c>
    </row>
    <row r="72" ht="15" spans="5:17">
      <c r="E72" s="402" t="s">
        <v>388</v>
      </c>
      <c r="F72" s="270" t="s">
        <v>350</v>
      </c>
      <c r="G72" s="293" t="s">
        <v>267</v>
      </c>
      <c r="H72" s="293" t="s">
        <v>276</v>
      </c>
      <c r="I72" s="269" t="s">
        <v>389</v>
      </c>
      <c r="J72" s="270" t="s">
        <v>352</v>
      </c>
      <c r="K72" s="270" t="s">
        <v>353</v>
      </c>
      <c r="L72" s="286" t="s">
        <v>354</v>
      </c>
      <c r="M72" s="285">
        <v>12800</v>
      </c>
      <c r="N72" s="302"/>
      <c r="O72" s="228">
        <f t="shared" si="3"/>
        <v>3840</v>
      </c>
      <c r="P72" s="228">
        <f t="shared" si="4"/>
        <v>8960</v>
      </c>
      <c r="Q72" s="290">
        <f t="shared" si="5"/>
        <v>43065</v>
      </c>
    </row>
    <row r="73" ht="15" spans="5:17">
      <c r="E73" s="402" t="s">
        <v>390</v>
      </c>
      <c r="F73" s="270" t="s">
        <v>350</v>
      </c>
      <c r="G73" s="293" t="s">
        <v>267</v>
      </c>
      <c r="H73" s="293" t="s">
        <v>276</v>
      </c>
      <c r="I73" s="269" t="s">
        <v>391</v>
      </c>
      <c r="J73" s="270" t="s">
        <v>352</v>
      </c>
      <c r="K73" s="270" t="s">
        <v>353</v>
      </c>
      <c r="L73" s="286" t="s">
        <v>354</v>
      </c>
      <c r="M73" s="285">
        <v>12800</v>
      </c>
      <c r="N73" s="302"/>
      <c r="O73" s="228">
        <f t="shared" si="3"/>
        <v>3840</v>
      </c>
      <c r="P73" s="228">
        <f t="shared" si="4"/>
        <v>8960</v>
      </c>
      <c r="Q73" s="290">
        <f t="shared" si="5"/>
        <v>43065</v>
      </c>
    </row>
    <row r="74" ht="15" spans="5:17">
      <c r="E74" s="402" t="s">
        <v>392</v>
      </c>
      <c r="F74" s="270" t="s">
        <v>350</v>
      </c>
      <c r="G74" s="294" t="s">
        <v>270</v>
      </c>
      <c r="H74" s="294" t="s">
        <v>284</v>
      </c>
      <c r="I74" s="269" t="s">
        <v>393</v>
      </c>
      <c r="J74" s="270" t="s">
        <v>359</v>
      </c>
      <c r="K74" s="270" t="s">
        <v>353</v>
      </c>
      <c r="L74" s="286" t="s">
        <v>354</v>
      </c>
      <c r="M74" s="285">
        <v>25600</v>
      </c>
      <c r="N74" s="303">
        <v>1240546</v>
      </c>
      <c r="O74" s="228">
        <f t="shared" si="3"/>
        <v>7680</v>
      </c>
      <c r="P74" s="228">
        <f t="shared" si="4"/>
        <v>17920</v>
      </c>
      <c r="Q74" s="290">
        <f t="shared" si="5"/>
        <v>43066</v>
      </c>
    </row>
    <row r="75" ht="15" spans="5:17">
      <c r="E75" s="402" t="s">
        <v>394</v>
      </c>
      <c r="F75" s="270" t="s">
        <v>350</v>
      </c>
      <c r="G75" s="295" t="s">
        <v>273</v>
      </c>
      <c r="H75" s="295" t="s">
        <v>286</v>
      </c>
      <c r="I75" s="269" t="s">
        <v>395</v>
      </c>
      <c r="J75" s="270" t="s">
        <v>352</v>
      </c>
      <c r="K75" s="270" t="s">
        <v>353</v>
      </c>
      <c r="L75" s="286" t="s">
        <v>354</v>
      </c>
      <c r="M75" s="285">
        <v>12800</v>
      </c>
      <c r="N75" s="304">
        <v>1240547</v>
      </c>
      <c r="O75" s="228">
        <f t="shared" si="3"/>
        <v>3840</v>
      </c>
      <c r="P75" s="228">
        <f t="shared" si="4"/>
        <v>8960</v>
      </c>
      <c r="Q75" s="311">
        <f t="shared" si="5"/>
        <v>43067</v>
      </c>
    </row>
    <row r="76" ht="15" spans="5:17">
      <c r="E76" s="402" t="s">
        <v>396</v>
      </c>
      <c r="F76" s="270" t="s">
        <v>350</v>
      </c>
      <c r="G76" s="295" t="s">
        <v>273</v>
      </c>
      <c r="H76" s="295" t="s">
        <v>286</v>
      </c>
      <c r="I76" s="269" t="s">
        <v>397</v>
      </c>
      <c r="J76" s="270" t="s">
        <v>352</v>
      </c>
      <c r="K76" s="270" t="s">
        <v>353</v>
      </c>
      <c r="L76" s="286" t="s">
        <v>354</v>
      </c>
      <c r="M76" s="285">
        <v>12800</v>
      </c>
      <c r="N76" s="304"/>
      <c r="O76" s="228">
        <f t="shared" si="3"/>
        <v>3840</v>
      </c>
      <c r="P76" s="228">
        <f t="shared" si="4"/>
        <v>8960</v>
      </c>
      <c r="Q76" s="311">
        <f t="shared" si="5"/>
        <v>43067</v>
      </c>
    </row>
    <row r="77" ht="15" spans="5:17">
      <c r="E77" s="402" t="s">
        <v>398</v>
      </c>
      <c r="F77" s="270" t="s">
        <v>350</v>
      </c>
      <c r="G77" s="295" t="s">
        <v>273</v>
      </c>
      <c r="H77" s="295" t="s">
        <v>286</v>
      </c>
      <c r="I77" s="269" t="s">
        <v>399</v>
      </c>
      <c r="J77" s="270" t="s">
        <v>352</v>
      </c>
      <c r="K77" s="270" t="s">
        <v>353</v>
      </c>
      <c r="L77" s="286" t="s">
        <v>354</v>
      </c>
      <c r="M77" s="285">
        <v>12800</v>
      </c>
      <c r="N77" s="304"/>
      <c r="O77" s="228">
        <f t="shared" si="3"/>
        <v>3840</v>
      </c>
      <c r="P77" s="228">
        <f t="shared" si="4"/>
        <v>8960</v>
      </c>
      <c r="Q77" s="311">
        <f t="shared" si="5"/>
        <v>43067</v>
      </c>
    </row>
    <row r="78" ht="15" spans="5:17">
      <c r="E78" s="402" t="s">
        <v>400</v>
      </c>
      <c r="F78" s="270" t="s">
        <v>350</v>
      </c>
      <c r="G78" s="296" t="s">
        <v>290</v>
      </c>
      <c r="H78" s="296" t="s">
        <v>291</v>
      </c>
      <c r="I78" s="269" t="s">
        <v>401</v>
      </c>
      <c r="J78" s="270" t="s">
        <v>352</v>
      </c>
      <c r="K78" s="270" t="s">
        <v>353</v>
      </c>
      <c r="L78" s="286" t="s">
        <v>354</v>
      </c>
      <c r="M78" s="285">
        <v>12800</v>
      </c>
      <c r="N78" s="305">
        <v>1240540</v>
      </c>
      <c r="O78" s="228">
        <f t="shared" si="3"/>
        <v>3840</v>
      </c>
      <c r="P78" s="228">
        <f t="shared" si="4"/>
        <v>8960</v>
      </c>
      <c r="Q78" s="311">
        <f t="shared" si="5"/>
        <v>43068</v>
      </c>
    </row>
    <row r="79" ht="15" spans="5:17">
      <c r="E79" s="402" t="s">
        <v>402</v>
      </c>
      <c r="F79" s="270" t="s">
        <v>350</v>
      </c>
      <c r="G79" s="296" t="s">
        <v>290</v>
      </c>
      <c r="H79" s="296" t="s">
        <v>291</v>
      </c>
      <c r="I79" s="269" t="s">
        <v>403</v>
      </c>
      <c r="J79" s="270" t="s">
        <v>352</v>
      </c>
      <c r="K79" s="270" t="s">
        <v>362</v>
      </c>
      <c r="L79" s="286" t="s">
        <v>354</v>
      </c>
      <c r="M79" s="285">
        <v>12800</v>
      </c>
      <c r="N79" s="305"/>
      <c r="O79" s="228">
        <f t="shared" si="3"/>
        <v>3840</v>
      </c>
      <c r="P79" s="228">
        <f t="shared" si="4"/>
        <v>8960</v>
      </c>
      <c r="Q79" s="311">
        <f t="shared" si="5"/>
        <v>43068</v>
      </c>
    </row>
    <row r="80" ht="15" spans="5:17">
      <c r="E80" s="402" t="s">
        <v>404</v>
      </c>
      <c r="F80" s="270" t="s">
        <v>350</v>
      </c>
      <c r="G80" s="296" t="s">
        <v>290</v>
      </c>
      <c r="H80" s="296" t="s">
        <v>291</v>
      </c>
      <c r="I80" s="269" t="s">
        <v>405</v>
      </c>
      <c r="J80" s="270" t="s">
        <v>359</v>
      </c>
      <c r="K80" s="270" t="s">
        <v>353</v>
      </c>
      <c r="L80" s="286" t="s">
        <v>354</v>
      </c>
      <c r="M80" s="285">
        <v>25600</v>
      </c>
      <c r="N80" s="305"/>
      <c r="O80" s="228">
        <f t="shared" si="3"/>
        <v>7680</v>
      </c>
      <c r="P80" s="228">
        <f t="shared" si="4"/>
        <v>17920</v>
      </c>
      <c r="Q80" s="311">
        <f t="shared" si="5"/>
        <v>43068</v>
      </c>
    </row>
    <row r="81" ht="15" spans="5:17">
      <c r="E81" s="402" t="s">
        <v>406</v>
      </c>
      <c r="F81" s="270" t="s">
        <v>350</v>
      </c>
      <c r="G81" s="271" t="s">
        <v>276</v>
      </c>
      <c r="H81" s="271" t="s">
        <v>296</v>
      </c>
      <c r="I81" s="269" t="s">
        <v>407</v>
      </c>
      <c r="J81" s="270" t="s">
        <v>352</v>
      </c>
      <c r="K81" s="270" t="s">
        <v>353</v>
      </c>
      <c r="L81" s="286" t="s">
        <v>354</v>
      </c>
      <c r="M81" s="285">
        <v>12800</v>
      </c>
      <c r="N81" s="306">
        <v>1240965</v>
      </c>
      <c r="O81" s="228">
        <f t="shared" si="3"/>
        <v>3840</v>
      </c>
      <c r="P81" s="228">
        <f t="shared" si="4"/>
        <v>8960</v>
      </c>
      <c r="Q81" s="311">
        <f t="shared" si="5"/>
        <v>43069</v>
      </c>
    </row>
    <row r="82" ht="15" spans="5:17">
      <c r="E82" s="402" t="s">
        <v>408</v>
      </c>
      <c r="F82" s="270" t="s">
        <v>350</v>
      </c>
      <c r="G82" s="297" t="s">
        <v>284</v>
      </c>
      <c r="H82" s="297" t="s">
        <v>301</v>
      </c>
      <c r="I82" s="269" t="s">
        <v>409</v>
      </c>
      <c r="J82" s="270" t="s">
        <v>359</v>
      </c>
      <c r="K82" s="270" t="s">
        <v>362</v>
      </c>
      <c r="L82" s="286" t="s">
        <v>354</v>
      </c>
      <c r="M82" s="285">
        <v>25600</v>
      </c>
      <c r="N82" s="307">
        <v>1240553</v>
      </c>
      <c r="O82" s="228">
        <f t="shared" si="3"/>
        <v>7680</v>
      </c>
      <c r="P82" s="228">
        <f t="shared" si="4"/>
        <v>17920</v>
      </c>
      <c r="Q82" s="311">
        <f t="shared" si="5"/>
        <v>43070</v>
      </c>
    </row>
    <row r="83" ht="15" spans="5:17">
      <c r="E83" s="402" t="s">
        <v>410</v>
      </c>
      <c r="F83" s="270" t="s">
        <v>350</v>
      </c>
      <c r="G83" s="293" t="s">
        <v>286</v>
      </c>
      <c r="H83" s="293" t="s">
        <v>303</v>
      </c>
      <c r="I83" s="269" t="s">
        <v>411</v>
      </c>
      <c r="J83" s="270" t="s">
        <v>352</v>
      </c>
      <c r="K83" s="270" t="s">
        <v>353</v>
      </c>
      <c r="L83" s="286" t="s">
        <v>354</v>
      </c>
      <c r="M83" s="285">
        <v>12800</v>
      </c>
      <c r="N83" s="308">
        <v>1240561</v>
      </c>
      <c r="O83" s="228">
        <f t="shared" si="3"/>
        <v>3840</v>
      </c>
      <c r="P83" s="228">
        <f t="shared" si="4"/>
        <v>8960</v>
      </c>
      <c r="Q83" s="311">
        <f t="shared" si="5"/>
        <v>43071</v>
      </c>
    </row>
    <row r="84" ht="15" spans="5:17">
      <c r="E84" s="402" t="s">
        <v>412</v>
      </c>
      <c r="F84" s="270" t="s">
        <v>350</v>
      </c>
      <c r="G84" s="298" t="s">
        <v>291</v>
      </c>
      <c r="H84" s="298" t="s">
        <v>306</v>
      </c>
      <c r="I84" s="269" t="s">
        <v>413</v>
      </c>
      <c r="J84" s="270" t="s">
        <v>352</v>
      </c>
      <c r="K84" s="270" t="s">
        <v>353</v>
      </c>
      <c r="L84" s="286" t="s">
        <v>354</v>
      </c>
      <c r="M84" s="285">
        <v>12800</v>
      </c>
      <c r="N84" s="309">
        <v>1240562</v>
      </c>
      <c r="O84" s="228">
        <f t="shared" si="3"/>
        <v>3840</v>
      </c>
      <c r="P84" s="228">
        <f t="shared" si="4"/>
        <v>8960</v>
      </c>
      <c r="Q84" s="311">
        <f t="shared" si="5"/>
        <v>43072</v>
      </c>
    </row>
    <row r="85" ht="15" spans="5:17">
      <c r="E85" s="402" t="s">
        <v>414</v>
      </c>
      <c r="F85" s="270" t="s">
        <v>350</v>
      </c>
      <c r="G85" s="298" t="s">
        <v>291</v>
      </c>
      <c r="H85" s="298" t="s">
        <v>306</v>
      </c>
      <c r="I85" s="269" t="s">
        <v>415</v>
      </c>
      <c r="J85" s="270" t="s">
        <v>352</v>
      </c>
      <c r="K85" s="270" t="s">
        <v>353</v>
      </c>
      <c r="L85" s="286" t="s">
        <v>354</v>
      </c>
      <c r="M85" s="285">
        <v>12800</v>
      </c>
      <c r="N85" s="309"/>
      <c r="O85" s="228">
        <f t="shared" si="3"/>
        <v>3840</v>
      </c>
      <c r="P85" s="228">
        <f t="shared" si="4"/>
        <v>8960</v>
      </c>
      <c r="Q85" s="311">
        <f t="shared" si="5"/>
        <v>43072</v>
      </c>
    </row>
    <row r="86" ht="15" spans="5:17">
      <c r="E86" s="402" t="s">
        <v>416</v>
      </c>
      <c r="F86" s="270" t="s">
        <v>350</v>
      </c>
      <c r="G86" s="298" t="s">
        <v>291</v>
      </c>
      <c r="H86" s="298" t="s">
        <v>306</v>
      </c>
      <c r="I86" s="269" t="s">
        <v>417</v>
      </c>
      <c r="J86" s="270" t="s">
        <v>352</v>
      </c>
      <c r="K86" s="270" t="s">
        <v>353</v>
      </c>
      <c r="L86" s="286" t="s">
        <v>354</v>
      </c>
      <c r="M86" s="285">
        <v>12800</v>
      </c>
      <c r="N86" s="309"/>
      <c r="O86" s="228">
        <f t="shared" si="3"/>
        <v>3840</v>
      </c>
      <c r="P86" s="228">
        <f t="shared" si="4"/>
        <v>8960</v>
      </c>
      <c r="Q86" s="311">
        <f t="shared" si="5"/>
        <v>43072</v>
      </c>
    </row>
    <row r="87" ht="15" spans="5:17">
      <c r="E87" s="402" t="s">
        <v>418</v>
      </c>
      <c r="F87" s="270" t="s">
        <v>350</v>
      </c>
      <c r="G87" s="295" t="s">
        <v>296</v>
      </c>
      <c r="H87" s="295" t="s">
        <v>310</v>
      </c>
      <c r="I87" s="269" t="s">
        <v>419</v>
      </c>
      <c r="J87" s="270" t="s">
        <v>352</v>
      </c>
      <c r="K87" s="270" t="s">
        <v>362</v>
      </c>
      <c r="L87" s="286" t="s">
        <v>354</v>
      </c>
      <c r="M87" s="285">
        <v>12800</v>
      </c>
      <c r="N87" s="304">
        <v>1240541</v>
      </c>
      <c r="O87" s="228">
        <f t="shared" si="3"/>
        <v>3840</v>
      </c>
      <c r="P87" s="228">
        <f t="shared" si="4"/>
        <v>8960</v>
      </c>
      <c r="Q87" s="311">
        <f t="shared" si="5"/>
        <v>43073</v>
      </c>
    </row>
    <row r="88" ht="15" spans="5:17">
      <c r="E88" s="402" t="s">
        <v>420</v>
      </c>
      <c r="F88" s="270" t="s">
        <v>350</v>
      </c>
      <c r="G88" s="295" t="s">
        <v>296</v>
      </c>
      <c r="H88" s="295" t="s">
        <v>310</v>
      </c>
      <c r="I88" s="269" t="s">
        <v>421</v>
      </c>
      <c r="J88" s="270" t="s">
        <v>352</v>
      </c>
      <c r="K88" s="270" t="s">
        <v>353</v>
      </c>
      <c r="L88" s="286" t="s">
        <v>354</v>
      </c>
      <c r="M88" s="285">
        <v>12800</v>
      </c>
      <c r="N88" s="304"/>
      <c r="O88" s="228">
        <f t="shared" si="3"/>
        <v>3840</v>
      </c>
      <c r="P88" s="228">
        <f t="shared" si="4"/>
        <v>8960</v>
      </c>
      <c r="Q88" s="311">
        <f t="shared" si="5"/>
        <v>43073</v>
      </c>
    </row>
    <row r="89" ht="15" spans="5:17">
      <c r="E89" s="402" t="s">
        <v>422</v>
      </c>
      <c r="F89" s="270" t="s">
        <v>350</v>
      </c>
      <c r="G89" s="295" t="s">
        <v>296</v>
      </c>
      <c r="H89" s="295" t="s">
        <v>310</v>
      </c>
      <c r="I89" s="269" t="s">
        <v>423</v>
      </c>
      <c r="J89" s="270" t="s">
        <v>352</v>
      </c>
      <c r="K89" s="270" t="s">
        <v>353</v>
      </c>
      <c r="L89" s="286" t="s">
        <v>354</v>
      </c>
      <c r="M89" s="285">
        <v>12800</v>
      </c>
      <c r="N89" s="304"/>
      <c r="O89" s="228">
        <f t="shared" si="3"/>
        <v>3840</v>
      </c>
      <c r="P89" s="228">
        <f t="shared" si="4"/>
        <v>8960</v>
      </c>
      <c r="Q89" s="311">
        <f t="shared" si="5"/>
        <v>43073</v>
      </c>
    </row>
    <row r="90" ht="15" spans="5:17">
      <c r="E90" s="402" t="s">
        <v>424</v>
      </c>
      <c r="F90" s="270" t="s">
        <v>350</v>
      </c>
      <c r="G90" s="295" t="s">
        <v>296</v>
      </c>
      <c r="H90" s="295" t="s">
        <v>310</v>
      </c>
      <c r="I90" s="269" t="s">
        <v>425</v>
      </c>
      <c r="J90" s="270" t="s">
        <v>352</v>
      </c>
      <c r="K90" s="270" t="s">
        <v>353</v>
      </c>
      <c r="L90" s="286" t="s">
        <v>354</v>
      </c>
      <c r="M90" s="285">
        <v>12800</v>
      </c>
      <c r="N90" s="304"/>
      <c r="O90" s="228">
        <f t="shared" si="3"/>
        <v>3840</v>
      </c>
      <c r="P90" s="228">
        <f t="shared" si="4"/>
        <v>8960</v>
      </c>
      <c r="Q90" s="311">
        <f t="shared" si="5"/>
        <v>43073</v>
      </c>
    </row>
    <row r="91" ht="15" spans="5:17">
      <c r="E91" s="402" t="s">
        <v>426</v>
      </c>
      <c r="F91" s="270" t="s">
        <v>350</v>
      </c>
      <c r="G91" s="295" t="s">
        <v>296</v>
      </c>
      <c r="H91" s="295" t="s">
        <v>310</v>
      </c>
      <c r="I91" s="269" t="s">
        <v>427</v>
      </c>
      <c r="J91" s="270" t="s">
        <v>352</v>
      </c>
      <c r="K91" s="270" t="s">
        <v>362</v>
      </c>
      <c r="L91" s="286" t="s">
        <v>354</v>
      </c>
      <c r="M91" s="285">
        <v>12800</v>
      </c>
      <c r="N91" s="304"/>
      <c r="O91" s="228">
        <f t="shared" si="3"/>
        <v>3840</v>
      </c>
      <c r="P91" s="228">
        <f t="shared" si="4"/>
        <v>8960</v>
      </c>
      <c r="Q91" s="311">
        <f t="shared" si="5"/>
        <v>43073</v>
      </c>
    </row>
    <row r="92" ht="15" spans="5:17">
      <c r="E92" s="402" t="s">
        <v>428</v>
      </c>
      <c r="F92" s="270" t="s">
        <v>350</v>
      </c>
      <c r="G92" s="271" t="s">
        <v>301</v>
      </c>
      <c r="H92" s="271" t="s">
        <v>317</v>
      </c>
      <c r="I92" s="269" t="s">
        <v>429</v>
      </c>
      <c r="J92" s="270" t="s">
        <v>359</v>
      </c>
      <c r="K92" s="270" t="s">
        <v>362</v>
      </c>
      <c r="L92" s="286" t="s">
        <v>354</v>
      </c>
      <c r="M92" s="285">
        <v>25600</v>
      </c>
      <c r="N92" s="287">
        <v>1240564</v>
      </c>
      <c r="O92" s="228">
        <f t="shared" si="3"/>
        <v>7680</v>
      </c>
      <c r="P92" s="228">
        <f t="shared" si="4"/>
        <v>17920</v>
      </c>
      <c r="Q92" s="311">
        <f t="shared" si="5"/>
        <v>43074</v>
      </c>
    </row>
    <row r="93" ht="15" spans="5:17">
      <c r="E93" s="402" t="s">
        <v>430</v>
      </c>
      <c r="F93" s="270" t="s">
        <v>350</v>
      </c>
      <c r="G93" s="271" t="s">
        <v>301</v>
      </c>
      <c r="H93" s="271" t="s">
        <v>317</v>
      </c>
      <c r="I93" s="269" t="s">
        <v>431</v>
      </c>
      <c r="J93" s="270" t="s">
        <v>352</v>
      </c>
      <c r="K93" s="270" t="s">
        <v>362</v>
      </c>
      <c r="L93" s="286" t="s">
        <v>354</v>
      </c>
      <c r="M93" s="285">
        <v>12800</v>
      </c>
      <c r="N93" s="287"/>
      <c r="O93" s="228">
        <f t="shared" si="3"/>
        <v>3840</v>
      </c>
      <c r="P93" s="228">
        <f t="shared" si="4"/>
        <v>8960</v>
      </c>
      <c r="Q93" s="311">
        <f t="shared" si="5"/>
        <v>43074</v>
      </c>
    </row>
    <row r="94" ht="15" spans="5:17">
      <c r="E94" s="402" t="s">
        <v>432</v>
      </c>
      <c r="F94" s="270" t="s">
        <v>350</v>
      </c>
      <c r="G94" s="271" t="s">
        <v>301</v>
      </c>
      <c r="H94" s="271" t="s">
        <v>317</v>
      </c>
      <c r="I94" s="269" t="s">
        <v>433</v>
      </c>
      <c r="J94" s="270" t="s">
        <v>352</v>
      </c>
      <c r="K94" s="270" t="s">
        <v>353</v>
      </c>
      <c r="L94" s="286" t="s">
        <v>354</v>
      </c>
      <c r="M94" s="285">
        <v>12800</v>
      </c>
      <c r="N94" s="287"/>
      <c r="O94" s="228">
        <f t="shared" si="3"/>
        <v>3840</v>
      </c>
      <c r="P94" s="228">
        <f t="shared" si="4"/>
        <v>8960</v>
      </c>
      <c r="Q94" s="311">
        <f t="shared" si="5"/>
        <v>43074</v>
      </c>
    </row>
    <row r="95" ht="15" spans="5:17">
      <c r="E95" s="402" t="s">
        <v>434</v>
      </c>
      <c r="F95" s="270" t="s">
        <v>350</v>
      </c>
      <c r="G95" s="299" t="s">
        <v>321</v>
      </c>
      <c r="H95" s="299" t="s">
        <v>322</v>
      </c>
      <c r="I95" s="269" t="s">
        <v>435</v>
      </c>
      <c r="J95" s="270" t="s">
        <v>352</v>
      </c>
      <c r="K95" s="270" t="s">
        <v>362</v>
      </c>
      <c r="L95" s="286" t="s">
        <v>354</v>
      </c>
      <c r="M95" s="285">
        <v>22000</v>
      </c>
      <c r="N95" s="305">
        <v>1240548</v>
      </c>
      <c r="O95" s="228">
        <f t="shared" si="3"/>
        <v>6600</v>
      </c>
      <c r="P95" s="228">
        <f t="shared" si="4"/>
        <v>15400</v>
      </c>
      <c r="Q95" s="312">
        <f t="shared" si="5"/>
        <v>43079</v>
      </c>
    </row>
    <row r="96" ht="15" spans="5:17">
      <c r="E96" s="402" t="s">
        <v>436</v>
      </c>
      <c r="F96" s="270" t="s">
        <v>350</v>
      </c>
      <c r="G96" s="299" t="s">
        <v>321</v>
      </c>
      <c r="H96" s="299" t="s">
        <v>322</v>
      </c>
      <c r="I96" s="269" t="s">
        <v>437</v>
      </c>
      <c r="J96" s="270" t="s">
        <v>352</v>
      </c>
      <c r="K96" s="270" t="s">
        <v>353</v>
      </c>
      <c r="L96" s="286" t="s">
        <v>354</v>
      </c>
      <c r="M96" s="285">
        <v>22000</v>
      </c>
      <c r="N96" s="305"/>
      <c r="O96" s="228">
        <f t="shared" si="3"/>
        <v>6600</v>
      </c>
      <c r="P96" s="228">
        <f t="shared" si="4"/>
        <v>15400</v>
      </c>
      <c r="Q96" s="312">
        <f t="shared" si="5"/>
        <v>43079</v>
      </c>
    </row>
    <row r="97" ht="15" spans="5:17">
      <c r="E97" s="402" t="s">
        <v>438</v>
      </c>
      <c r="F97" s="270" t="s">
        <v>350</v>
      </c>
      <c r="G97" s="294" t="s">
        <v>325</v>
      </c>
      <c r="H97" s="294" t="s">
        <v>326</v>
      </c>
      <c r="I97" s="269" t="s">
        <v>439</v>
      </c>
      <c r="J97" s="270" t="s">
        <v>352</v>
      </c>
      <c r="K97" s="270" t="s">
        <v>353</v>
      </c>
      <c r="L97" s="286" t="s">
        <v>354</v>
      </c>
      <c r="M97" s="285">
        <v>31200</v>
      </c>
      <c r="N97" s="303">
        <v>1240554</v>
      </c>
      <c r="O97" s="228">
        <f t="shared" si="3"/>
        <v>9360</v>
      </c>
      <c r="P97" s="228">
        <f t="shared" si="4"/>
        <v>21840</v>
      </c>
      <c r="Q97" s="312">
        <f t="shared" si="5"/>
        <v>43086</v>
      </c>
    </row>
    <row r="98" spans="5:17">
      <c r="E98" s="228"/>
      <c r="F98" s="228"/>
      <c r="G98" s="228"/>
      <c r="H98" s="228"/>
      <c r="I98" s="228"/>
      <c r="J98" s="228"/>
      <c r="K98" s="228"/>
      <c r="L98" s="228"/>
      <c r="M98" s="228"/>
      <c r="N98" s="228"/>
      <c r="P98" s="228"/>
      <c r="Q98" s="313"/>
    </row>
    <row r="99" spans="5:17">
      <c r="E99" s="228"/>
      <c r="F99" s="228"/>
      <c r="G99" s="228"/>
      <c r="H99" s="228"/>
      <c r="I99" s="228"/>
      <c r="J99" s="228"/>
      <c r="K99" s="228"/>
      <c r="L99" s="310" t="s">
        <v>440</v>
      </c>
      <c r="M99" s="228">
        <f>SUM(M56:M97)</f>
        <v>676800</v>
      </c>
      <c r="N99" s="228"/>
      <c r="P99" s="228"/>
      <c r="Q99" s="313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229" customWidth="1"/>
    <col min="2" max="2" width="21.5" style="229" customWidth="1"/>
    <col min="3" max="3" width="11.125" style="230" customWidth="1"/>
    <col min="4" max="4" width="11.625" style="229" customWidth="1"/>
    <col min="5" max="5" width="11.875" style="229" customWidth="1"/>
    <col min="6" max="6" width="13" style="231" customWidth="1"/>
    <col min="7" max="7" width="9.625" style="229" customWidth="1"/>
    <col min="8" max="8" width="8" style="229" customWidth="1"/>
    <col min="9" max="9" width="8.125" style="229" customWidth="1"/>
    <col min="10" max="10" width="18.375" style="229" hidden="1" customWidth="1"/>
    <col min="11" max="11" width="3.375" style="229" customWidth="1"/>
    <col min="12" max="12" width="15.625" style="229" customWidth="1"/>
    <col min="13" max="13" width="12.375" style="229" customWidth="1"/>
    <col min="14" max="14" width="10.25" style="229" customWidth="1"/>
    <col min="15" max="15" width="11.625" style="229" customWidth="1"/>
    <col min="16" max="16" width="4.75" style="228" customWidth="1"/>
    <col min="17" max="17" width="13.625" style="232" customWidth="1"/>
    <col min="18" max="18" width="13.875" style="232" customWidth="1"/>
    <col min="19" max="19" width="12.5" style="232" customWidth="1"/>
    <col min="20" max="16384" width="9" style="228"/>
  </cols>
  <sheetData>
    <row r="1" s="227" customFormat="1" ht="25.5" spans="1:14">
      <c r="A1" s="233" t="s">
        <v>441</v>
      </c>
      <c r="B1" s="233" t="s">
        <v>3</v>
      </c>
      <c r="C1" s="233" t="s">
        <v>234</v>
      </c>
      <c r="D1" s="233" t="s">
        <v>442</v>
      </c>
      <c r="E1" s="233" t="s">
        <v>443</v>
      </c>
      <c r="F1" s="233" t="s">
        <v>232</v>
      </c>
      <c r="G1" s="234" t="s">
        <v>444</v>
      </c>
      <c r="H1" s="235" t="s">
        <v>445</v>
      </c>
      <c r="I1" s="235" t="s">
        <v>446</v>
      </c>
      <c r="J1" s="235" t="s">
        <v>246</v>
      </c>
      <c r="L1" s="249" t="s">
        <v>244</v>
      </c>
      <c r="M1" s="234" t="s">
        <v>245</v>
      </c>
      <c r="N1" s="249" t="s">
        <v>246</v>
      </c>
    </row>
    <row r="2" s="228" customFormat="1" spans="1:14">
      <c r="A2" s="236" t="s">
        <v>251</v>
      </c>
      <c r="B2" s="236">
        <v>1927340</v>
      </c>
      <c r="C2" s="236" t="s">
        <v>447</v>
      </c>
      <c r="D2" s="236">
        <v>1</v>
      </c>
      <c r="E2" s="236">
        <v>2</v>
      </c>
      <c r="F2" s="237">
        <v>43104</v>
      </c>
      <c r="G2" s="238">
        <v>43106</v>
      </c>
      <c r="H2" s="239">
        <v>38000</v>
      </c>
      <c r="I2" s="239">
        <v>76000</v>
      </c>
      <c r="J2" s="236" t="s">
        <v>448</v>
      </c>
      <c r="L2" s="250">
        <v>368400</v>
      </c>
      <c r="M2" s="251">
        <f>+L2-I2</f>
        <v>292400</v>
      </c>
      <c r="N2" s="252" t="s">
        <v>449</v>
      </c>
    </row>
    <row r="3" s="228" customFormat="1" spans="1:14">
      <c r="A3" s="236" t="s">
        <v>251</v>
      </c>
      <c r="B3" s="236">
        <v>1927341</v>
      </c>
      <c r="C3" s="236" t="s">
        <v>450</v>
      </c>
      <c r="D3" s="236">
        <v>1</v>
      </c>
      <c r="E3" s="236">
        <v>2</v>
      </c>
      <c r="F3" s="237">
        <v>43106</v>
      </c>
      <c r="G3" s="238">
        <v>43108</v>
      </c>
      <c r="H3" s="239">
        <v>38000</v>
      </c>
      <c r="I3" s="239">
        <v>76000</v>
      </c>
      <c r="J3" s="236" t="s">
        <v>448</v>
      </c>
      <c r="L3" s="252"/>
      <c r="M3" s="251">
        <f t="shared" ref="M3:M17" si="0">+M2+L3-I3</f>
        <v>216400</v>
      </c>
      <c r="N3" s="252"/>
    </row>
    <row r="4" s="228" customFormat="1" spans="1:14">
      <c r="A4" s="236" t="s">
        <v>251</v>
      </c>
      <c r="B4" s="236">
        <v>1927342</v>
      </c>
      <c r="C4" s="236" t="s">
        <v>451</v>
      </c>
      <c r="D4" s="236">
        <v>1</v>
      </c>
      <c r="E4" s="236">
        <v>2</v>
      </c>
      <c r="F4" s="237">
        <v>43107</v>
      </c>
      <c r="G4" s="238">
        <v>43109</v>
      </c>
      <c r="H4" s="239">
        <v>38000</v>
      </c>
      <c r="I4" s="239">
        <v>76000</v>
      </c>
      <c r="J4" s="236" t="s">
        <v>448</v>
      </c>
      <c r="L4" s="252"/>
      <c r="M4" s="251">
        <f t="shared" si="0"/>
        <v>140400</v>
      </c>
      <c r="N4" s="252"/>
    </row>
    <row r="5" s="228" customFormat="1" spans="1:14">
      <c r="A5" s="236" t="s">
        <v>251</v>
      </c>
      <c r="B5" s="236">
        <v>1927343</v>
      </c>
      <c r="C5" s="236" t="s">
        <v>452</v>
      </c>
      <c r="D5" s="236">
        <v>1</v>
      </c>
      <c r="E5" s="236">
        <v>4</v>
      </c>
      <c r="F5" s="237">
        <v>43110</v>
      </c>
      <c r="G5" s="238">
        <v>43114</v>
      </c>
      <c r="H5" s="239">
        <v>20000</v>
      </c>
      <c r="I5" s="239">
        <v>80000</v>
      </c>
      <c r="J5" s="236" t="s">
        <v>453</v>
      </c>
      <c r="L5" s="252"/>
      <c r="M5" s="251">
        <f t="shared" si="0"/>
        <v>60400</v>
      </c>
      <c r="N5" s="252"/>
    </row>
    <row r="6" s="228" customFormat="1" spans="1:14">
      <c r="A6" s="236" t="s">
        <v>251</v>
      </c>
      <c r="B6" s="236">
        <v>1927344</v>
      </c>
      <c r="C6" s="236" t="s">
        <v>454</v>
      </c>
      <c r="D6" s="236">
        <v>1</v>
      </c>
      <c r="E6" s="236">
        <v>4</v>
      </c>
      <c r="F6" s="237">
        <v>43110</v>
      </c>
      <c r="G6" s="238">
        <v>43114</v>
      </c>
      <c r="H6" s="239">
        <v>20000</v>
      </c>
      <c r="I6" s="239">
        <v>80000</v>
      </c>
      <c r="J6" s="236" t="s">
        <v>453</v>
      </c>
      <c r="L6" s="250">
        <v>368400</v>
      </c>
      <c r="M6" s="251">
        <f t="shared" si="0"/>
        <v>348800</v>
      </c>
      <c r="N6" s="252" t="s">
        <v>455</v>
      </c>
    </row>
    <row r="7" s="228" customFormat="1" spans="1:14">
      <c r="A7" s="236" t="s">
        <v>251</v>
      </c>
      <c r="B7" s="236">
        <v>1927345</v>
      </c>
      <c r="C7" s="236" t="s">
        <v>456</v>
      </c>
      <c r="D7" s="236">
        <v>1</v>
      </c>
      <c r="E7" s="236">
        <v>2</v>
      </c>
      <c r="F7" s="237">
        <v>43114</v>
      </c>
      <c r="G7" s="238">
        <v>43116</v>
      </c>
      <c r="H7" s="239">
        <v>20000</v>
      </c>
      <c r="I7" s="239">
        <v>40000</v>
      </c>
      <c r="J7" s="236" t="s">
        <v>448</v>
      </c>
      <c r="L7" s="252"/>
      <c r="M7" s="251">
        <f t="shared" si="0"/>
        <v>308800</v>
      </c>
      <c r="N7" s="252"/>
    </row>
    <row r="8" s="228" customFormat="1" spans="1:14">
      <c r="A8" s="236" t="s">
        <v>251</v>
      </c>
      <c r="B8" s="236" t="s">
        <v>457</v>
      </c>
      <c r="C8" s="236" t="s">
        <v>458</v>
      </c>
      <c r="D8" s="236">
        <v>2</v>
      </c>
      <c r="E8" s="236">
        <v>4</v>
      </c>
      <c r="F8" s="237">
        <v>43120</v>
      </c>
      <c r="G8" s="238">
        <v>43124</v>
      </c>
      <c r="H8" s="239">
        <v>20000</v>
      </c>
      <c r="I8" s="239">
        <v>160000</v>
      </c>
      <c r="J8" s="236" t="s">
        <v>453</v>
      </c>
      <c r="L8" s="252"/>
      <c r="M8" s="251">
        <f t="shared" si="0"/>
        <v>148800</v>
      </c>
      <c r="N8" s="252"/>
    </row>
    <row r="9" s="228" customFormat="1" spans="1:14">
      <c r="A9" s="236" t="s">
        <v>251</v>
      </c>
      <c r="B9" s="236">
        <v>1927348</v>
      </c>
      <c r="C9" s="236" t="s">
        <v>459</v>
      </c>
      <c r="D9" s="236">
        <v>1</v>
      </c>
      <c r="E9" s="236">
        <v>4</v>
      </c>
      <c r="F9" s="237">
        <v>43120</v>
      </c>
      <c r="G9" s="238">
        <v>43124</v>
      </c>
      <c r="H9" s="239">
        <v>20000</v>
      </c>
      <c r="I9" s="251">
        <v>80000</v>
      </c>
      <c r="J9" s="236" t="s">
        <v>453</v>
      </c>
      <c r="L9" s="252"/>
      <c r="M9" s="251">
        <f t="shared" si="0"/>
        <v>68800</v>
      </c>
      <c r="N9" s="252"/>
    </row>
    <row r="10" s="228" customFormat="1" spans="1:14">
      <c r="A10" s="236" t="s">
        <v>251</v>
      </c>
      <c r="B10" s="236">
        <v>1927346</v>
      </c>
      <c r="C10" s="236" t="s">
        <v>460</v>
      </c>
      <c r="D10" s="236">
        <v>1</v>
      </c>
      <c r="E10" s="236">
        <v>4</v>
      </c>
      <c r="F10" s="237">
        <v>43120</v>
      </c>
      <c r="G10" s="238">
        <v>43124</v>
      </c>
      <c r="H10" s="239">
        <v>20000</v>
      </c>
      <c r="I10" s="239">
        <v>80000</v>
      </c>
      <c r="J10" s="236" t="s">
        <v>453</v>
      </c>
      <c r="L10" s="250">
        <v>491200</v>
      </c>
      <c r="M10" s="251">
        <f t="shared" si="0"/>
        <v>480000</v>
      </c>
      <c r="N10" s="252" t="s">
        <v>461</v>
      </c>
    </row>
    <row r="11" s="228" customFormat="1" spans="1:14">
      <c r="A11" s="236" t="s">
        <v>251</v>
      </c>
      <c r="B11" s="236">
        <v>1927349</v>
      </c>
      <c r="C11" s="236" t="s">
        <v>462</v>
      </c>
      <c r="D11" s="236">
        <v>1</v>
      </c>
      <c r="E11" s="236">
        <v>4</v>
      </c>
      <c r="F11" s="237">
        <v>43120</v>
      </c>
      <c r="G11" s="238">
        <v>43124</v>
      </c>
      <c r="H11" s="239">
        <v>20000</v>
      </c>
      <c r="I11" s="239">
        <v>80000</v>
      </c>
      <c r="J11" s="236" t="s">
        <v>453</v>
      </c>
      <c r="L11" s="252"/>
      <c r="M11" s="251">
        <f t="shared" si="0"/>
        <v>400000</v>
      </c>
      <c r="N11" s="252"/>
    </row>
    <row r="12" s="228" customFormat="1" spans="1:14">
      <c r="A12" s="236" t="s">
        <v>251</v>
      </c>
      <c r="B12" s="236">
        <v>1927350</v>
      </c>
      <c r="C12" s="236" t="s">
        <v>463</v>
      </c>
      <c r="D12" s="236">
        <v>1</v>
      </c>
      <c r="E12" s="236">
        <v>4</v>
      </c>
      <c r="F12" s="237">
        <v>43120</v>
      </c>
      <c r="G12" s="238">
        <v>43124</v>
      </c>
      <c r="H12" s="239">
        <v>20000</v>
      </c>
      <c r="I12" s="239">
        <v>80000</v>
      </c>
      <c r="J12" s="236" t="s">
        <v>453</v>
      </c>
      <c r="L12" s="252"/>
      <c r="M12" s="251">
        <f t="shared" si="0"/>
        <v>320000</v>
      </c>
      <c r="N12" s="252"/>
    </row>
    <row r="13" s="228" customFormat="1" spans="1:14">
      <c r="A13" s="236" t="s">
        <v>251</v>
      </c>
      <c r="B13" s="236">
        <v>1927352</v>
      </c>
      <c r="C13" s="236" t="s">
        <v>464</v>
      </c>
      <c r="D13" s="236">
        <v>1</v>
      </c>
      <c r="E13" s="236">
        <v>2</v>
      </c>
      <c r="F13" s="237">
        <v>46778</v>
      </c>
      <c r="G13" s="238">
        <v>43128</v>
      </c>
      <c r="H13" s="239">
        <v>20000</v>
      </c>
      <c r="I13" s="239">
        <v>40000</v>
      </c>
      <c r="J13" s="236" t="s">
        <v>448</v>
      </c>
      <c r="L13" s="252"/>
      <c r="M13" s="251">
        <f t="shared" si="0"/>
        <v>280000</v>
      </c>
      <c r="N13" s="252"/>
    </row>
    <row r="14" s="228" customFormat="1" spans="1:14">
      <c r="A14" s="236" t="s">
        <v>251</v>
      </c>
      <c r="B14" s="236">
        <v>1927353</v>
      </c>
      <c r="C14" s="236" t="s">
        <v>465</v>
      </c>
      <c r="D14" s="236">
        <v>1</v>
      </c>
      <c r="E14" s="236">
        <v>2</v>
      </c>
      <c r="F14" s="237">
        <v>46778</v>
      </c>
      <c r="G14" s="238">
        <v>43128</v>
      </c>
      <c r="H14" s="239">
        <v>20000</v>
      </c>
      <c r="I14" s="239">
        <v>40000</v>
      </c>
      <c r="J14" s="236" t="s">
        <v>448</v>
      </c>
      <c r="L14" s="252"/>
      <c r="M14" s="251">
        <f t="shared" si="0"/>
        <v>240000</v>
      </c>
      <c r="N14" s="252"/>
    </row>
    <row r="15" s="228" customFormat="1" spans="1:14">
      <c r="A15" s="236" t="s">
        <v>251</v>
      </c>
      <c r="B15" s="236">
        <v>1927354</v>
      </c>
      <c r="C15" s="236" t="s">
        <v>466</v>
      </c>
      <c r="D15" s="236">
        <v>1</v>
      </c>
      <c r="E15" s="236">
        <v>4</v>
      </c>
      <c r="F15" s="237">
        <v>46778</v>
      </c>
      <c r="G15" s="238">
        <v>43130</v>
      </c>
      <c r="H15" s="239">
        <v>20000</v>
      </c>
      <c r="I15" s="239">
        <v>80000</v>
      </c>
      <c r="J15" s="236" t="s">
        <v>453</v>
      </c>
      <c r="L15" s="252"/>
      <c r="M15" s="251">
        <f t="shared" si="0"/>
        <v>160000</v>
      </c>
      <c r="N15" s="252"/>
    </row>
    <row r="16" s="228" customFormat="1" spans="1:14">
      <c r="A16" s="236" t="s">
        <v>251</v>
      </c>
      <c r="B16" s="236">
        <v>1927355</v>
      </c>
      <c r="C16" s="236" t="s">
        <v>467</v>
      </c>
      <c r="D16" s="236">
        <v>1</v>
      </c>
      <c r="E16" s="236">
        <v>4</v>
      </c>
      <c r="F16" s="237">
        <v>43127</v>
      </c>
      <c r="G16" s="238">
        <v>43131</v>
      </c>
      <c r="H16" s="239">
        <v>20000</v>
      </c>
      <c r="I16" s="239">
        <v>80000</v>
      </c>
      <c r="J16" s="236" t="s">
        <v>453</v>
      </c>
      <c r="L16" s="252"/>
      <c r="M16" s="251">
        <f t="shared" si="0"/>
        <v>80000</v>
      </c>
      <c r="N16" s="252"/>
    </row>
    <row r="17" s="228" customFormat="1" spans="1:14">
      <c r="A17" s="236" t="s">
        <v>251</v>
      </c>
      <c r="B17" s="236">
        <v>1927356</v>
      </c>
      <c r="C17" s="236" t="s">
        <v>468</v>
      </c>
      <c r="D17" s="236">
        <v>1</v>
      </c>
      <c r="E17" s="236">
        <v>4</v>
      </c>
      <c r="F17" s="237">
        <v>43130</v>
      </c>
      <c r="G17" s="238">
        <v>43134</v>
      </c>
      <c r="H17" s="239">
        <v>20000</v>
      </c>
      <c r="I17" s="239">
        <v>80000</v>
      </c>
      <c r="J17" s="236" t="s">
        <v>453</v>
      </c>
      <c r="L17" s="252"/>
      <c r="M17" s="251">
        <f t="shared" si="0"/>
        <v>0</v>
      </c>
      <c r="N17" s="252"/>
    </row>
    <row r="18" customFormat="1" ht="14.25" spans="1:19">
      <c r="A18" s="229" t="s">
        <v>469</v>
      </c>
      <c r="B18" s="229"/>
      <c r="C18" s="230"/>
      <c r="D18" s="229"/>
      <c r="E18" s="229"/>
      <c r="F18" s="231"/>
      <c r="G18" s="229"/>
      <c r="H18" s="229"/>
      <c r="I18" s="253">
        <f>SUM(I2:I17)</f>
        <v>1228000</v>
      </c>
      <c r="J18" s="229"/>
      <c r="K18" s="229"/>
      <c r="L18" s="229"/>
      <c r="M18" s="229"/>
      <c r="N18" s="229"/>
      <c r="O18" s="229"/>
      <c r="P18" s="228"/>
      <c r="Q18" s="232"/>
      <c r="R18" s="232"/>
      <c r="S18" s="232"/>
    </row>
    <row r="19" s="228" customFormat="1" ht="14.25" spans="1:19">
      <c r="A19" s="229"/>
      <c r="B19" s="229"/>
      <c r="C19" s="230"/>
      <c r="D19" s="229"/>
      <c r="E19" s="229"/>
      <c r="F19" s="231"/>
      <c r="G19" s="229"/>
      <c r="H19" s="229"/>
      <c r="I19" s="229"/>
      <c r="J19" s="229"/>
      <c r="K19" s="229"/>
      <c r="L19" s="229"/>
      <c r="M19" s="229"/>
      <c r="N19" s="229"/>
      <c r="O19" s="229"/>
      <c r="Q19" s="232"/>
      <c r="R19" s="232"/>
      <c r="S19" s="232"/>
    </row>
    <row r="20" customFormat="1" spans="1:19">
      <c r="A20" s="229"/>
      <c r="B20" s="229"/>
      <c r="C20" s="230"/>
      <c r="D20" s="240" t="s">
        <v>330</v>
      </c>
      <c r="E20" s="229"/>
      <c r="F20" s="231"/>
      <c r="G20" s="229"/>
      <c r="H20" s="240"/>
      <c r="I20" s="229"/>
      <c r="J20" s="229"/>
      <c r="K20" s="229"/>
      <c r="L20" s="229"/>
      <c r="M20" s="229"/>
      <c r="N20" s="229"/>
      <c r="O20" s="229"/>
      <c r="P20" s="228"/>
      <c r="Q20" s="232"/>
      <c r="R20" s="255"/>
      <c r="S20" s="232"/>
    </row>
    <row r="21" customFormat="1" ht="14.25" spans="1:19">
      <c r="A21" s="229"/>
      <c r="B21" s="229"/>
      <c r="C21" s="230"/>
      <c r="D21" s="229"/>
      <c r="E21" s="241" t="s">
        <v>470</v>
      </c>
      <c r="F21" s="229" t="s">
        <v>471</v>
      </c>
      <c r="G21" s="229" t="s">
        <v>472</v>
      </c>
      <c r="H21" s="240"/>
      <c r="I21" s="229"/>
      <c r="J21" s="229"/>
      <c r="K21" s="229"/>
      <c r="L21" s="229"/>
      <c r="M21" s="229"/>
      <c r="N21" s="229"/>
      <c r="O21" s="229"/>
      <c r="P21" s="228"/>
      <c r="Q21" s="232"/>
      <c r="R21" s="232"/>
      <c r="S21" s="232"/>
    </row>
    <row r="22" customFormat="1" ht="14.25" spans="1:19">
      <c r="A22" s="229"/>
      <c r="B22" s="229"/>
      <c r="C22" s="230"/>
      <c r="D22" s="229"/>
      <c r="E22" s="242">
        <v>75965</v>
      </c>
      <c r="F22" s="243">
        <v>368400</v>
      </c>
      <c r="G22" s="244" t="s">
        <v>332</v>
      </c>
      <c r="H22" s="229"/>
      <c r="I22" s="229"/>
      <c r="J22" s="229"/>
      <c r="K22" s="229"/>
      <c r="L22" s="229"/>
      <c r="M22" s="229"/>
      <c r="N22" s="229"/>
      <c r="O22" s="229"/>
      <c r="P22" s="228"/>
      <c r="Q22" s="232"/>
      <c r="R22" s="232"/>
      <c r="S22" s="232"/>
    </row>
    <row r="23" customFormat="1" ht="14.25" spans="1:19">
      <c r="A23" s="229"/>
      <c r="B23" s="229"/>
      <c r="C23" s="230"/>
      <c r="D23" s="229"/>
      <c r="E23" s="242">
        <v>43105</v>
      </c>
      <c r="F23" s="243">
        <v>368400</v>
      </c>
      <c r="G23" s="244" t="s">
        <v>332</v>
      </c>
      <c r="H23" s="229"/>
      <c r="I23" s="229"/>
      <c r="J23" s="229"/>
      <c r="K23" s="229"/>
      <c r="L23" s="229"/>
      <c r="M23" s="229"/>
      <c r="N23" s="229"/>
      <c r="O23" s="229"/>
      <c r="P23" s="228"/>
      <c r="Q23" s="232"/>
      <c r="R23" s="232"/>
      <c r="S23" s="232"/>
    </row>
    <row r="24" customFormat="1" spans="1:19">
      <c r="A24" s="229"/>
      <c r="B24" s="229"/>
      <c r="C24" s="230"/>
      <c r="D24" s="229"/>
      <c r="E24" s="245">
        <v>43112</v>
      </c>
      <c r="F24" s="243">
        <v>491200</v>
      </c>
      <c r="G24" s="244" t="s">
        <v>332</v>
      </c>
      <c r="H24" s="229"/>
      <c r="I24" s="229"/>
      <c r="J24" s="229"/>
      <c r="K24" s="229"/>
      <c r="L24" s="229"/>
      <c r="M24" s="229"/>
      <c r="N24" s="229"/>
      <c r="O24" s="229"/>
      <c r="P24" s="228"/>
      <c r="Q24" s="232"/>
      <c r="R24" s="232"/>
      <c r="S24" s="232"/>
    </row>
    <row r="25" customFormat="1" ht="14.25" spans="1:19">
      <c r="A25" s="229"/>
      <c r="B25" s="246" t="s">
        <v>473</v>
      </c>
      <c r="C25" s="230"/>
      <c r="D25" s="229"/>
      <c r="E25" s="232" t="s">
        <v>474</v>
      </c>
      <c r="F25" s="247">
        <v>1228000</v>
      </c>
      <c r="G25" s="229"/>
      <c r="H25" s="248" t="s">
        <v>475</v>
      </c>
      <c r="I25" s="229"/>
      <c r="J25" s="229"/>
      <c r="K25" s="229"/>
      <c r="L25" s="229"/>
      <c r="M25" s="229"/>
      <c r="N25" s="229"/>
      <c r="O25" s="229"/>
      <c r="P25" s="228"/>
      <c r="Q25" s="232"/>
      <c r="R25" s="232"/>
      <c r="S25" s="232"/>
    </row>
    <row r="26" s="228" customFormat="1" spans="1:19">
      <c r="A26" s="229"/>
      <c r="B26" s="229"/>
      <c r="C26" s="230"/>
      <c r="D26" s="229"/>
      <c r="E26" s="229"/>
      <c r="F26" s="231"/>
      <c r="G26" s="229"/>
      <c r="H26" s="229"/>
      <c r="I26" s="229"/>
      <c r="J26" s="229"/>
      <c r="K26" s="229"/>
      <c r="L26" s="229"/>
      <c r="M26" s="229"/>
      <c r="N26" s="229"/>
      <c r="O26" s="254"/>
      <c r="Q26" s="255"/>
      <c r="R26" s="255"/>
      <c r="S26" s="255"/>
    </row>
    <row r="27" s="228" customFormat="1" spans="1:19">
      <c r="A27" s="229"/>
      <c r="B27" s="229"/>
      <c r="C27" s="230"/>
      <c r="D27" s="229"/>
      <c r="E27" s="229"/>
      <c r="F27" s="231"/>
      <c r="G27" s="229"/>
      <c r="H27" s="229"/>
      <c r="I27" s="229"/>
      <c r="J27" s="229"/>
      <c r="K27" s="229"/>
      <c r="L27" s="229"/>
      <c r="M27" s="229"/>
      <c r="N27" s="229"/>
      <c r="O27" s="254"/>
      <c r="Q27" s="255"/>
      <c r="R27" s="255"/>
      <c r="S27" s="255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41" customWidth="1"/>
    <col min="2" max="2" width="13.125" style="46" customWidth="1"/>
    <col min="3" max="3" width="20.625" style="46" customWidth="1"/>
    <col min="4" max="4" width="15.875" style="46" customWidth="1"/>
    <col min="5" max="5" width="13.875" style="46" customWidth="1"/>
    <col min="6" max="6" width="7.75" style="46" customWidth="1"/>
    <col min="7" max="7" width="14.75" style="7" customWidth="1"/>
    <col min="8" max="8" width="15.25" style="7" customWidth="1"/>
    <col min="9" max="9" width="14.125" style="8" customWidth="1"/>
    <col min="10" max="10" width="15.25" style="41" customWidth="1"/>
    <col min="11" max="16384" width="9.125" style="41"/>
  </cols>
  <sheetData>
    <row r="1" s="41" customFormat="1" ht="16.5" customHeight="1" spans="2:10">
      <c r="B1" s="174"/>
      <c r="C1" s="46"/>
      <c r="D1" s="46"/>
      <c r="E1" s="46"/>
      <c r="F1" s="46"/>
      <c r="G1" s="46"/>
      <c r="H1" s="7"/>
      <c r="I1" s="7"/>
      <c r="J1" s="8"/>
    </row>
    <row r="2" s="41" customFormat="1" ht="22.5" customHeight="1" spans="1:10">
      <c r="A2" s="47" t="s">
        <v>476</v>
      </c>
      <c r="B2" s="174"/>
      <c r="C2" s="47"/>
      <c r="D2" s="47"/>
      <c r="E2" s="47"/>
      <c r="F2" s="47"/>
      <c r="G2" s="47"/>
      <c r="H2" s="47"/>
      <c r="I2" s="47"/>
      <c r="J2" s="47"/>
    </row>
    <row r="3" s="41" customFormat="1" ht="16.5" customHeight="1" spans="1:10">
      <c r="A3" s="46"/>
      <c r="B3" s="174"/>
      <c r="C3" s="46"/>
      <c r="D3" s="46"/>
      <c r="E3" s="46"/>
      <c r="F3" s="46"/>
      <c r="G3" s="46"/>
      <c r="H3" s="46"/>
      <c r="I3" s="46"/>
      <c r="J3" s="59" t="s">
        <v>477</v>
      </c>
    </row>
    <row r="4" s="42" customFormat="1" ht="30" spans="1:10">
      <c r="A4" s="48" t="s">
        <v>2</v>
      </c>
      <c r="B4" s="202" t="s">
        <v>478</v>
      </c>
      <c r="C4" s="48" t="s">
        <v>3</v>
      </c>
      <c r="D4" s="48" t="s">
        <v>5</v>
      </c>
      <c r="E4" s="48" t="s">
        <v>6</v>
      </c>
      <c r="F4" s="48" t="s">
        <v>7</v>
      </c>
      <c r="G4" s="48" t="s">
        <v>8</v>
      </c>
      <c r="H4" s="22" t="s">
        <v>9</v>
      </c>
      <c r="I4" s="22" t="s">
        <v>10</v>
      </c>
      <c r="J4" s="141" t="s">
        <v>11</v>
      </c>
    </row>
    <row r="5" s="42" customFormat="1" customHeight="1" spans="1:10">
      <c r="A5" s="52" t="s">
        <v>479</v>
      </c>
      <c r="B5" s="203"/>
      <c r="C5" s="204" t="s">
        <v>480</v>
      </c>
      <c r="D5" s="205"/>
      <c r="E5" s="205"/>
      <c r="F5" s="206"/>
      <c r="G5" s="207"/>
      <c r="H5" s="208">
        <v>748125</v>
      </c>
      <c r="I5" s="219"/>
      <c r="J5" s="220">
        <f t="shared" ref="J5:J68" si="0">+H5+I5</f>
        <v>748125</v>
      </c>
    </row>
    <row r="6" s="43" customFormat="1" spans="1:10">
      <c r="A6" s="153" t="s">
        <v>481</v>
      </c>
      <c r="B6" s="203">
        <v>1299439</v>
      </c>
      <c r="C6" s="209">
        <v>2184844</v>
      </c>
      <c r="D6" s="403" t="s">
        <v>482</v>
      </c>
      <c r="E6" s="211">
        <v>43221</v>
      </c>
      <c r="F6" s="211">
        <v>43222</v>
      </c>
      <c r="G6" s="14">
        <v>1</v>
      </c>
      <c r="H6" s="212"/>
      <c r="I6" s="212">
        <v>-36100</v>
      </c>
      <c r="J6" s="220">
        <f t="shared" si="0"/>
        <v>-36100</v>
      </c>
    </row>
    <row r="7" s="43" customFormat="1" spans="1:10">
      <c r="A7" s="153" t="s">
        <v>481</v>
      </c>
      <c r="B7" s="203">
        <v>1299563</v>
      </c>
      <c r="C7" s="213">
        <v>2187891</v>
      </c>
      <c r="D7" s="398" t="s">
        <v>483</v>
      </c>
      <c r="E7" s="211">
        <v>43221</v>
      </c>
      <c r="F7" s="211">
        <v>43222</v>
      </c>
      <c r="G7" s="16">
        <v>1</v>
      </c>
      <c r="H7" s="23"/>
      <c r="I7" s="23">
        <v>-18050</v>
      </c>
      <c r="J7" s="220">
        <f t="shared" si="0"/>
        <v>-18050</v>
      </c>
    </row>
    <row r="8" s="43" customFormat="1" spans="1:10">
      <c r="A8" s="153" t="s">
        <v>481</v>
      </c>
      <c r="B8" s="203">
        <v>1292007</v>
      </c>
      <c r="C8" s="213">
        <v>2150594</v>
      </c>
      <c r="D8" s="399" t="s">
        <v>484</v>
      </c>
      <c r="E8" s="211">
        <v>43221</v>
      </c>
      <c r="F8" s="211">
        <v>43222</v>
      </c>
      <c r="G8" s="16">
        <v>1</v>
      </c>
      <c r="H8" s="23"/>
      <c r="I8" s="23">
        <v>-16625</v>
      </c>
      <c r="J8" s="220">
        <f t="shared" si="0"/>
        <v>-16625</v>
      </c>
    </row>
    <row r="9" s="43" customFormat="1" spans="1:10">
      <c r="A9" s="153" t="s">
        <v>481</v>
      </c>
      <c r="B9" s="203">
        <v>1298033</v>
      </c>
      <c r="C9" s="213">
        <v>2183843</v>
      </c>
      <c r="D9" s="398" t="s">
        <v>485</v>
      </c>
      <c r="E9" s="49">
        <v>43224</v>
      </c>
      <c r="F9" s="49">
        <v>43227</v>
      </c>
      <c r="G9" s="16">
        <v>3</v>
      </c>
      <c r="H9" s="23"/>
      <c r="I9" s="23">
        <v>-49875</v>
      </c>
      <c r="J9" s="220">
        <f t="shared" si="0"/>
        <v>-49875</v>
      </c>
    </row>
    <row r="10" s="43" customFormat="1" spans="1:10">
      <c r="A10" s="153" t="s">
        <v>481</v>
      </c>
      <c r="B10" s="203">
        <v>1291496</v>
      </c>
      <c r="C10" s="213">
        <v>2145843</v>
      </c>
      <c r="D10" s="399" t="s">
        <v>486</v>
      </c>
      <c r="E10" s="49">
        <v>43224</v>
      </c>
      <c r="F10" s="49">
        <v>43227</v>
      </c>
      <c r="G10" s="16">
        <v>3</v>
      </c>
      <c r="H10" s="23"/>
      <c r="I10" s="23">
        <v>-49875</v>
      </c>
      <c r="J10" s="220">
        <f t="shared" si="0"/>
        <v>-49875</v>
      </c>
    </row>
    <row r="11" s="43" customFormat="1" spans="1:10">
      <c r="A11" s="153" t="s">
        <v>481</v>
      </c>
      <c r="B11" s="203">
        <v>1296133</v>
      </c>
      <c r="C11" s="213">
        <v>2176111</v>
      </c>
      <c r="D11" s="398" t="s">
        <v>487</v>
      </c>
      <c r="E11" s="49">
        <v>43225</v>
      </c>
      <c r="F11" s="49">
        <v>43227</v>
      </c>
      <c r="G11" s="16">
        <v>2</v>
      </c>
      <c r="H11" s="23"/>
      <c r="I11" s="23">
        <v>-33250</v>
      </c>
      <c r="J11" s="220">
        <f t="shared" si="0"/>
        <v>-33250</v>
      </c>
    </row>
    <row r="12" s="43" customFormat="1" spans="1:10">
      <c r="A12" s="153" t="s">
        <v>481</v>
      </c>
      <c r="B12" s="203">
        <v>1298585</v>
      </c>
      <c r="C12" s="213">
        <v>2186107</v>
      </c>
      <c r="D12" s="399" t="s">
        <v>488</v>
      </c>
      <c r="E12" s="49">
        <v>43226</v>
      </c>
      <c r="F12" s="49">
        <v>43228</v>
      </c>
      <c r="G12" s="16">
        <v>2</v>
      </c>
      <c r="H12" s="23"/>
      <c r="I12" s="23">
        <v>-52250</v>
      </c>
      <c r="J12" s="220">
        <f t="shared" si="0"/>
        <v>-52250</v>
      </c>
    </row>
    <row r="13" s="43" customFormat="1" spans="1:10">
      <c r="A13" s="153" t="s">
        <v>481</v>
      </c>
      <c r="B13" s="203">
        <v>1297178</v>
      </c>
      <c r="C13" s="213">
        <v>2180350</v>
      </c>
      <c r="D13" s="398" t="s">
        <v>489</v>
      </c>
      <c r="E13" s="49">
        <v>43226</v>
      </c>
      <c r="F13" s="49">
        <v>43227</v>
      </c>
      <c r="G13" s="16">
        <v>1</v>
      </c>
      <c r="H13" s="23"/>
      <c r="I13" s="23">
        <v>-16625</v>
      </c>
      <c r="J13" s="220">
        <f t="shared" si="0"/>
        <v>-16625</v>
      </c>
    </row>
    <row r="14" s="43" customFormat="1" spans="1:10">
      <c r="A14" s="153" t="s">
        <v>481</v>
      </c>
      <c r="B14" s="203">
        <v>1292599</v>
      </c>
      <c r="C14" s="213">
        <v>2154593</v>
      </c>
      <c r="D14" s="399" t="s">
        <v>490</v>
      </c>
      <c r="E14" s="49">
        <v>43226</v>
      </c>
      <c r="F14" s="49">
        <v>43227</v>
      </c>
      <c r="G14" s="16">
        <v>1</v>
      </c>
      <c r="H14" s="23"/>
      <c r="I14" s="23">
        <v>-16625</v>
      </c>
      <c r="J14" s="220">
        <f t="shared" si="0"/>
        <v>-16625</v>
      </c>
    </row>
    <row r="15" s="43" customFormat="1" spans="1:10">
      <c r="A15" s="153" t="s">
        <v>481</v>
      </c>
      <c r="B15" s="203">
        <v>1298585</v>
      </c>
      <c r="C15" s="213">
        <v>2186106</v>
      </c>
      <c r="D15" s="398" t="s">
        <v>491</v>
      </c>
      <c r="E15" s="49">
        <v>43226</v>
      </c>
      <c r="F15" s="49">
        <v>43228</v>
      </c>
      <c r="G15" s="16">
        <v>2</v>
      </c>
      <c r="H15" s="23"/>
      <c r="I15" s="23">
        <v>-52250</v>
      </c>
      <c r="J15" s="220">
        <f t="shared" si="0"/>
        <v>-52250</v>
      </c>
    </row>
    <row r="16" s="43" customFormat="1" spans="1:10">
      <c r="A16" s="153" t="s">
        <v>481</v>
      </c>
      <c r="B16" s="203">
        <v>1298571</v>
      </c>
      <c r="C16" s="213">
        <v>2186113</v>
      </c>
      <c r="D16" s="399" t="s">
        <v>492</v>
      </c>
      <c r="E16" s="49">
        <v>43226</v>
      </c>
      <c r="F16" s="49">
        <v>43228</v>
      </c>
      <c r="G16" s="16">
        <v>2</v>
      </c>
      <c r="H16" s="23"/>
      <c r="I16" s="23">
        <v>-36100</v>
      </c>
      <c r="J16" s="220">
        <f t="shared" si="0"/>
        <v>-36100</v>
      </c>
    </row>
    <row r="17" s="43" customFormat="1" spans="1:10">
      <c r="A17" s="153" t="s">
        <v>481</v>
      </c>
      <c r="B17" s="203">
        <v>1293796</v>
      </c>
      <c r="C17" s="213">
        <v>2162357</v>
      </c>
      <c r="D17" s="398" t="s">
        <v>493</v>
      </c>
      <c r="E17" s="49">
        <v>43227</v>
      </c>
      <c r="F17" s="49">
        <v>43232</v>
      </c>
      <c r="G17" s="16">
        <v>5</v>
      </c>
      <c r="H17" s="23"/>
      <c r="I17" s="23">
        <v>-180500</v>
      </c>
      <c r="J17" s="220">
        <f t="shared" si="0"/>
        <v>-180500</v>
      </c>
    </row>
    <row r="18" s="43" customFormat="1" spans="1:10">
      <c r="A18" s="153" t="s">
        <v>481</v>
      </c>
      <c r="B18" s="203">
        <v>1292849</v>
      </c>
      <c r="C18" s="213">
        <v>2157343</v>
      </c>
      <c r="D18" s="399" t="s">
        <v>494</v>
      </c>
      <c r="E18" s="63">
        <v>43228</v>
      </c>
      <c r="F18" s="63">
        <v>43229</v>
      </c>
      <c r="G18" s="214">
        <v>1</v>
      </c>
      <c r="H18" s="23"/>
      <c r="I18" s="23">
        <v>-16625</v>
      </c>
      <c r="J18" s="220">
        <f t="shared" si="0"/>
        <v>-16625</v>
      </c>
    </row>
    <row r="19" s="43" customFormat="1" spans="1:10">
      <c r="A19" s="153" t="s">
        <v>481</v>
      </c>
      <c r="B19" s="203">
        <v>1293028</v>
      </c>
      <c r="C19" s="213">
        <v>2158593</v>
      </c>
      <c r="D19" s="399" t="s">
        <v>495</v>
      </c>
      <c r="E19" s="63">
        <v>43228</v>
      </c>
      <c r="F19" s="63">
        <v>43230</v>
      </c>
      <c r="G19" s="214">
        <v>2</v>
      </c>
      <c r="H19" s="23"/>
      <c r="I19" s="23">
        <v>-33250</v>
      </c>
      <c r="J19" s="220">
        <f t="shared" si="0"/>
        <v>-33250</v>
      </c>
    </row>
    <row r="20" s="43" customFormat="1" spans="1:10">
      <c r="A20" s="153" t="s">
        <v>481</v>
      </c>
      <c r="B20" s="203">
        <v>1298841</v>
      </c>
      <c r="C20" s="215">
        <v>2186368</v>
      </c>
      <c r="D20" s="399" t="s">
        <v>496</v>
      </c>
      <c r="E20" s="63">
        <v>43230</v>
      </c>
      <c r="F20" s="63">
        <v>43233</v>
      </c>
      <c r="G20" s="214">
        <v>3</v>
      </c>
      <c r="H20" s="23"/>
      <c r="I20" s="23">
        <v>-127200</v>
      </c>
      <c r="J20" s="220">
        <f t="shared" si="0"/>
        <v>-127200</v>
      </c>
    </row>
    <row r="21" s="43" customFormat="1" spans="1:10">
      <c r="A21" s="153" t="s">
        <v>481</v>
      </c>
      <c r="B21" s="203"/>
      <c r="C21" s="216" t="s">
        <v>497</v>
      </c>
      <c r="D21" s="217"/>
      <c r="E21" s="217"/>
      <c r="F21" s="218"/>
      <c r="G21" s="214"/>
      <c r="H21" s="23">
        <v>1745625</v>
      </c>
      <c r="I21" s="23"/>
      <c r="J21" s="220">
        <f t="shared" si="0"/>
        <v>1745625</v>
      </c>
    </row>
    <row r="22" s="43" customFormat="1" spans="1:10">
      <c r="A22" s="153" t="s">
        <v>498</v>
      </c>
      <c r="B22" s="203">
        <v>1301542</v>
      </c>
      <c r="C22" s="213">
        <v>2194346</v>
      </c>
      <c r="D22" s="399" t="s">
        <v>499</v>
      </c>
      <c r="E22" s="63">
        <v>43221</v>
      </c>
      <c r="F22" s="63">
        <v>43222</v>
      </c>
      <c r="G22" s="214">
        <v>1</v>
      </c>
      <c r="H22" s="23"/>
      <c r="I22" s="23">
        <v>-18050</v>
      </c>
      <c r="J22" s="220">
        <f t="shared" si="0"/>
        <v>-18050</v>
      </c>
    </row>
    <row r="23" s="43" customFormat="1" spans="1:10">
      <c r="A23" s="153" t="s">
        <v>498</v>
      </c>
      <c r="B23" s="203">
        <v>1301542</v>
      </c>
      <c r="C23" s="140">
        <v>2194345</v>
      </c>
      <c r="D23" s="398" t="s">
        <v>500</v>
      </c>
      <c r="E23" s="63">
        <v>43221</v>
      </c>
      <c r="F23" s="63">
        <v>43222</v>
      </c>
      <c r="G23" s="214">
        <v>1</v>
      </c>
      <c r="H23" s="23"/>
      <c r="I23" s="23">
        <v>-18050</v>
      </c>
      <c r="J23" s="220">
        <f t="shared" si="0"/>
        <v>-18050</v>
      </c>
    </row>
    <row r="24" s="43" customFormat="1" spans="1:10">
      <c r="A24" s="153" t="s">
        <v>498</v>
      </c>
      <c r="B24" s="203">
        <v>1300457</v>
      </c>
      <c r="C24" s="213">
        <v>2190131</v>
      </c>
      <c r="D24" s="399" t="s">
        <v>501</v>
      </c>
      <c r="E24" s="63">
        <v>43224</v>
      </c>
      <c r="F24" s="63">
        <v>43226</v>
      </c>
      <c r="G24" s="214">
        <v>2</v>
      </c>
      <c r="H24" s="23"/>
      <c r="I24" s="23">
        <v>-36100</v>
      </c>
      <c r="J24" s="220">
        <f t="shared" si="0"/>
        <v>-36100</v>
      </c>
    </row>
    <row r="25" s="43" customFormat="1" spans="1:10">
      <c r="A25" s="153" t="s">
        <v>502</v>
      </c>
      <c r="B25" s="203">
        <v>1301684</v>
      </c>
      <c r="C25" s="213">
        <v>2194594</v>
      </c>
      <c r="D25" s="399" t="s">
        <v>503</v>
      </c>
      <c r="E25" s="63">
        <v>43221</v>
      </c>
      <c r="F25" s="63">
        <v>43222</v>
      </c>
      <c r="G25" s="214">
        <v>1</v>
      </c>
      <c r="H25" s="23"/>
      <c r="I25" s="23">
        <v>-18050</v>
      </c>
      <c r="J25" s="220">
        <f t="shared" si="0"/>
        <v>-18050</v>
      </c>
    </row>
    <row r="26" s="43" customFormat="1" spans="1:10">
      <c r="A26" s="49" t="s">
        <v>504</v>
      </c>
      <c r="B26" s="203">
        <v>1302462</v>
      </c>
      <c r="C26" s="140">
        <v>2198120</v>
      </c>
      <c r="D26" s="398" t="s">
        <v>505</v>
      </c>
      <c r="E26" s="49">
        <v>43227</v>
      </c>
      <c r="F26" s="49">
        <v>43228</v>
      </c>
      <c r="G26" s="16">
        <v>1</v>
      </c>
      <c r="H26" s="23"/>
      <c r="I26" s="23">
        <v>-18050</v>
      </c>
      <c r="J26" s="220">
        <f t="shared" si="0"/>
        <v>-18050</v>
      </c>
    </row>
    <row r="27" s="44" customFormat="1" spans="1:10">
      <c r="A27" s="49" t="s">
        <v>504</v>
      </c>
      <c r="B27" s="203">
        <v>1302545</v>
      </c>
      <c r="C27" s="213">
        <v>2198132</v>
      </c>
      <c r="D27" s="399" t="s">
        <v>506</v>
      </c>
      <c r="E27" s="63">
        <v>43227</v>
      </c>
      <c r="F27" s="63">
        <v>43230</v>
      </c>
      <c r="G27" s="214">
        <v>3</v>
      </c>
      <c r="H27" s="23"/>
      <c r="I27" s="23">
        <v>-53574</v>
      </c>
      <c r="J27" s="220">
        <f t="shared" si="0"/>
        <v>-53574</v>
      </c>
    </row>
    <row r="28" s="43" customFormat="1" spans="1:10">
      <c r="A28" s="49" t="s">
        <v>504</v>
      </c>
      <c r="B28" s="203">
        <v>1301787</v>
      </c>
      <c r="C28" s="140">
        <v>2195117</v>
      </c>
      <c r="D28" s="398" t="s">
        <v>507</v>
      </c>
      <c r="E28" s="49">
        <v>43227</v>
      </c>
      <c r="F28" s="49">
        <v>43228</v>
      </c>
      <c r="G28" s="16">
        <v>1</v>
      </c>
      <c r="H28" s="23"/>
      <c r="I28" s="23">
        <v>-18050</v>
      </c>
      <c r="J28" s="220">
        <f t="shared" si="0"/>
        <v>-18050</v>
      </c>
    </row>
    <row r="29" s="44" customFormat="1" spans="1:10">
      <c r="A29" s="49" t="s">
        <v>504</v>
      </c>
      <c r="B29" s="203">
        <v>1302958</v>
      </c>
      <c r="C29" s="140">
        <v>2200343</v>
      </c>
      <c r="D29" s="398" t="s">
        <v>508</v>
      </c>
      <c r="E29" s="49">
        <v>43228</v>
      </c>
      <c r="F29" s="49">
        <v>43232</v>
      </c>
      <c r="G29" s="16">
        <v>4</v>
      </c>
      <c r="H29" s="23"/>
      <c r="I29" s="23">
        <v>-68000</v>
      </c>
      <c r="J29" s="220">
        <f t="shared" si="0"/>
        <v>-68000</v>
      </c>
    </row>
    <row r="30" s="44" customFormat="1" spans="1:10">
      <c r="A30" s="49" t="s">
        <v>504</v>
      </c>
      <c r="B30" s="203">
        <v>1302806</v>
      </c>
      <c r="C30" s="140">
        <v>2199856</v>
      </c>
      <c r="D30" s="398" t="s">
        <v>509</v>
      </c>
      <c r="E30" s="49">
        <v>43228</v>
      </c>
      <c r="F30" s="49">
        <v>43229</v>
      </c>
      <c r="G30" s="16">
        <v>1</v>
      </c>
      <c r="H30" s="23"/>
      <c r="I30" s="23">
        <v>-18050</v>
      </c>
      <c r="J30" s="220">
        <f t="shared" si="0"/>
        <v>-18050</v>
      </c>
    </row>
    <row r="31" s="43" customFormat="1" spans="1:10">
      <c r="A31" s="49" t="s">
        <v>504</v>
      </c>
      <c r="B31" s="203">
        <v>1303067</v>
      </c>
      <c r="C31" s="140">
        <v>2200346</v>
      </c>
      <c r="D31" s="398" t="s">
        <v>510</v>
      </c>
      <c r="E31" s="49">
        <v>43231</v>
      </c>
      <c r="F31" s="49">
        <v>43233</v>
      </c>
      <c r="G31" s="16">
        <v>2</v>
      </c>
      <c r="H31" s="23"/>
      <c r="I31" s="23">
        <v>-36100</v>
      </c>
      <c r="J31" s="220">
        <f t="shared" si="0"/>
        <v>-36100</v>
      </c>
    </row>
    <row r="32" s="44" customFormat="1" spans="1:10">
      <c r="A32" s="49" t="s">
        <v>504</v>
      </c>
      <c r="B32" s="203">
        <v>1298827</v>
      </c>
      <c r="C32" s="213">
        <v>2186603</v>
      </c>
      <c r="D32" s="399" t="s">
        <v>511</v>
      </c>
      <c r="E32" s="63">
        <v>43231</v>
      </c>
      <c r="F32" s="63">
        <v>43234</v>
      </c>
      <c r="G32" s="214">
        <v>3</v>
      </c>
      <c r="H32" s="23"/>
      <c r="I32" s="23">
        <v>-54150</v>
      </c>
      <c r="J32" s="220">
        <f t="shared" si="0"/>
        <v>-54150</v>
      </c>
    </row>
    <row r="33" s="43" customFormat="1" spans="1:10">
      <c r="A33" s="49" t="s">
        <v>504</v>
      </c>
      <c r="B33" s="203">
        <v>1297310</v>
      </c>
      <c r="C33" s="140">
        <v>2180594</v>
      </c>
      <c r="D33" s="398" t="s">
        <v>512</v>
      </c>
      <c r="E33" s="49">
        <v>43232</v>
      </c>
      <c r="F33" s="49">
        <v>43233</v>
      </c>
      <c r="G33" s="16">
        <v>1</v>
      </c>
      <c r="H33" s="23"/>
      <c r="I33" s="23">
        <v>-26125</v>
      </c>
      <c r="J33" s="220">
        <f t="shared" si="0"/>
        <v>-26125</v>
      </c>
    </row>
    <row r="34" s="44" customFormat="1" spans="1:10">
      <c r="A34" s="49" t="s">
        <v>504</v>
      </c>
      <c r="B34" s="203">
        <v>1300211</v>
      </c>
      <c r="C34" s="140">
        <v>2190120</v>
      </c>
      <c r="D34" s="398" t="s">
        <v>513</v>
      </c>
      <c r="E34" s="49">
        <v>43232</v>
      </c>
      <c r="F34" s="49">
        <v>43234</v>
      </c>
      <c r="G34" s="16">
        <v>2</v>
      </c>
      <c r="H34" s="23"/>
      <c r="I34" s="23">
        <v>-52250</v>
      </c>
      <c r="J34" s="220">
        <f t="shared" si="0"/>
        <v>-52250</v>
      </c>
    </row>
    <row r="35" s="44" customFormat="1" spans="1:10">
      <c r="A35" s="49" t="s">
        <v>504</v>
      </c>
      <c r="B35" s="203">
        <v>1299719</v>
      </c>
      <c r="C35" s="50">
        <v>2188603</v>
      </c>
      <c r="D35" s="398" t="s">
        <v>514</v>
      </c>
      <c r="E35" s="49">
        <v>43238</v>
      </c>
      <c r="F35" s="49">
        <v>43239</v>
      </c>
      <c r="G35" s="16">
        <v>1</v>
      </c>
      <c r="H35" s="23"/>
      <c r="I35" s="23">
        <v>-26125</v>
      </c>
      <c r="J35" s="220">
        <f t="shared" si="0"/>
        <v>-26125</v>
      </c>
    </row>
    <row r="36" s="43" customFormat="1" spans="1:10">
      <c r="A36" s="49" t="s">
        <v>504</v>
      </c>
      <c r="B36" s="203">
        <v>1302973</v>
      </c>
      <c r="C36" s="140">
        <v>2200344</v>
      </c>
      <c r="D36" s="398" t="s">
        <v>515</v>
      </c>
      <c r="E36" s="49">
        <v>43238</v>
      </c>
      <c r="F36" s="49">
        <v>43241</v>
      </c>
      <c r="G36" s="16">
        <v>3</v>
      </c>
      <c r="H36" s="23"/>
      <c r="I36" s="23">
        <v>-72675</v>
      </c>
      <c r="J36" s="220">
        <f t="shared" si="0"/>
        <v>-72675</v>
      </c>
    </row>
    <row r="37" s="44" customFormat="1" spans="1:10">
      <c r="A37" s="49" t="s">
        <v>504</v>
      </c>
      <c r="B37" s="203">
        <v>1303138</v>
      </c>
      <c r="C37" s="213">
        <v>2200856</v>
      </c>
      <c r="D37" s="399" t="s">
        <v>516</v>
      </c>
      <c r="E37" s="63">
        <v>43239</v>
      </c>
      <c r="F37" s="63">
        <v>43241</v>
      </c>
      <c r="G37" s="214">
        <v>2</v>
      </c>
      <c r="H37" s="23"/>
      <c r="I37" s="23">
        <v>-48450</v>
      </c>
      <c r="J37" s="220">
        <f t="shared" si="0"/>
        <v>-48450</v>
      </c>
    </row>
    <row r="38" s="43" customFormat="1" spans="1:10">
      <c r="A38" s="49" t="s">
        <v>504</v>
      </c>
      <c r="B38" s="203">
        <v>1302640</v>
      </c>
      <c r="C38" s="140">
        <v>2199845</v>
      </c>
      <c r="D38" s="398" t="s">
        <v>517</v>
      </c>
      <c r="E38" s="49">
        <v>43240</v>
      </c>
      <c r="F38" s="49">
        <v>43243</v>
      </c>
      <c r="G38" s="16">
        <v>3</v>
      </c>
      <c r="H38" s="23"/>
      <c r="I38" s="23">
        <v>-108300</v>
      </c>
      <c r="J38" s="220">
        <f t="shared" si="0"/>
        <v>-108300</v>
      </c>
    </row>
    <row r="39" s="44" customFormat="1" spans="1:10">
      <c r="A39" s="49" t="s">
        <v>518</v>
      </c>
      <c r="B39" s="203">
        <v>1303381</v>
      </c>
      <c r="C39" s="140">
        <v>2201377</v>
      </c>
      <c r="D39" s="398" t="s">
        <v>519</v>
      </c>
      <c r="E39" s="49">
        <v>43226</v>
      </c>
      <c r="F39" s="49">
        <v>43229</v>
      </c>
      <c r="G39" s="16">
        <v>3</v>
      </c>
      <c r="H39" s="23"/>
      <c r="I39" s="23">
        <v>-54150</v>
      </c>
      <c r="J39" s="220">
        <f t="shared" si="0"/>
        <v>-54150</v>
      </c>
    </row>
    <row r="40" s="44" customFormat="1" spans="1:10">
      <c r="A40" s="49" t="s">
        <v>520</v>
      </c>
      <c r="B40" s="203">
        <v>1303678</v>
      </c>
      <c r="C40" s="140">
        <v>2202845</v>
      </c>
      <c r="D40" s="398" t="s">
        <v>521</v>
      </c>
      <c r="E40" s="49">
        <v>43227</v>
      </c>
      <c r="F40" s="49">
        <v>43229</v>
      </c>
      <c r="G40" s="16">
        <v>2</v>
      </c>
      <c r="H40" s="23"/>
      <c r="I40" s="23">
        <v>-36100</v>
      </c>
      <c r="J40" s="220">
        <f t="shared" si="0"/>
        <v>-36100</v>
      </c>
    </row>
    <row r="41" s="43" customFormat="1" spans="1:10">
      <c r="A41" s="49" t="s">
        <v>520</v>
      </c>
      <c r="B41" s="203">
        <v>1303381</v>
      </c>
      <c r="C41" s="140">
        <v>2203344</v>
      </c>
      <c r="D41" s="398" t="s">
        <v>519</v>
      </c>
      <c r="E41" s="49">
        <v>43226</v>
      </c>
      <c r="F41" s="49">
        <v>43229</v>
      </c>
      <c r="G41" s="16">
        <v>3</v>
      </c>
      <c r="H41" s="23"/>
      <c r="I41" s="23">
        <v>-54150</v>
      </c>
      <c r="J41" s="220">
        <f t="shared" si="0"/>
        <v>-54150</v>
      </c>
    </row>
    <row r="42" s="44" customFormat="1" spans="1:10">
      <c r="A42" s="49" t="s">
        <v>522</v>
      </c>
      <c r="B42" s="203">
        <v>1304102</v>
      </c>
      <c r="C42" s="213">
        <v>2204843</v>
      </c>
      <c r="D42" s="399" t="s">
        <v>523</v>
      </c>
      <c r="E42" s="63">
        <v>43229</v>
      </c>
      <c r="F42" s="63">
        <v>43230</v>
      </c>
      <c r="G42" s="214">
        <v>1</v>
      </c>
      <c r="H42" s="23"/>
      <c r="I42" s="23">
        <v>-17100</v>
      </c>
      <c r="J42" s="220">
        <f t="shared" si="0"/>
        <v>-17100</v>
      </c>
    </row>
    <row r="43" s="43" customFormat="1" spans="1:10">
      <c r="A43" s="49" t="s">
        <v>522</v>
      </c>
      <c r="B43" s="203">
        <v>1303785</v>
      </c>
      <c r="C43" s="140">
        <v>2204343</v>
      </c>
      <c r="D43" s="398" t="s">
        <v>524</v>
      </c>
      <c r="E43" s="49">
        <v>43229</v>
      </c>
      <c r="F43" s="49">
        <v>43231</v>
      </c>
      <c r="G43" s="16">
        <v>2</v>
      </c>
      <c r="H43" s="23"/>
      <c r="I43" s="23">
        <v>-72200</v>
      </c>
      <c r="J43" s="220">
        <f t="shared" si="0"/>
        <v>-72200</v>
      </c>
    </row>
    <row r="44" s="44" customFormat="1" spans="1:10">
      <c r="A44" s="49" t="s">
        <v>522</v>
      </c>
      <c r="B44" s="203">
        <v>1304102</v>
      </c>
      <c r="C44" s="140">
        <v>2204844</v>
      </c>
      <c r="D44" s="398" t="s">
        <v>519</v>
      </c>
      <c r="E44" s="63">
        <v>43229</v>
      </c>
      <c r="F44" s="63">
        <v>43230</v>
      </c>
      <c r="G44" s="214">
        <v>1</v>
      </c>
      <c r="H44" s="23"/>
      <c r="I44" s="23">
        <v>-17100</v>
      </c>
      <c r="J44" s="220">
        <f t="shared" si="0"/>
        <v>-17100</v>
      </c>
    </row>
    <row r="45" s="44" customFormat="1" spans="1:10">
      <c r="A45" s="49" t="s">
        <v>522</v>
      </c>
      <c r="B45" s="203">
        <v>1304057</v>
      </c>
      <c r="C45" s="140">
        <v>2204611</v>
      </c>
      <c r="D45" s="398" t="s">
        <v>525</v>
      </c>
      <c r="E45" s="49">
        <v>43230</v>
      </c>
      <c r="F45" s="49">
        <v>43233</v>
      </c>
      <c r="G45" s="16">
        <v>3</v>
      </c>
      <c r="H45" s="23"/>
      <c r="I45" s="23">
        <v>-72675</v>
      </c>
      <c r="J45" s="220">
        <f t="shared" si="0"/>
        <v>-72675</v>
      </c>
    </row>
    <row r="46" s="43" customFormat="1" spans="1:10">
      <c r="A46" s="49" t="s">
        <v>522</v>
      </c>
      <c r="B46" s="203">
        <v>1304057</v>
      </c>
      <c r="C46" s="140">
        <v>2204610</v>
      </c>
      <c r="D46" s="398" t="s">
        <v>526</v>
      </c>
      <c r="E46" s="49">
        <v>43230</v>
      </c>
      <c r="F46" s="49">
        <v>43233</v>
      </c>
      <c r="G46" s="16">
        <v>3</v>
      </c>
      <c r="H46" s="23"/>
      <c r="I46" s="23">
        <v>-72675</v>
      </c>
      <c r="J46" s="220">
        <f t="shared" si="0"/>
        <v>-72675</v>
      </c>
    </row>
    <row r="47" s="44" customFormat="1" spans="1:10">
      <c r="A47" s="49" t="s">
        <v>522</v>
      </c>
      <c r="B47" s="203">
        <v>1304051</v>
      </c>
      <c r="C47" s="213">
        <v>2204608</v>
      </c>
      <c r="D47" s="399" t="s">
        <v>527</v>
      </c>
      <c r="E47" s="63">
        <v>43236</v>
      </c>
      <c r="F47" s="63">
        <v>43239</v>
      </c>
      <c r="G47" s="214">
        <v>3</v>
      </c>
      <c r="H47" s="23"/>
      <c r="I47" s="23">
        <v>-55575</v>
      </c>
      <c r="J47" s="220">
        <f t="shared" si="0"/>
        <v>-55575</v>
      </c>
    </row>
    <row r="48" s="43" customFormat="1" spans="1:10">
      <c r="A48" s="49" t="s">
        <v>522</v>
      </c>
      <c r="B48" s="203">
        <v>1296558</v>
      </c>
      <c r="C48" s="140">
        <v>2178099</v>
      </c>
      <c r="D48" s="398" t="s">
        <v>528</v>
      </c>
      <c r="E48" s="49">
        <v>43241</v>
      </c>
      <c r="F48" s="49">
        <v>43243</v>
      </c>
      <c r="G48" s="16">
        <v>2</v>
      </c>
      <c r="H48" s="23"/>
      <c r="I48" s="23">
        <v>-37050</v>
      </c>
      <c r="J48" s="221">
        <f t="shared" si="0"/>
        <v>-37050</v>
      </c>
    </row>
    <row r="49" s="43" customFormat="1" spans="1:10">
      <c r="A49" s="49" t="s">
        <v>522</v>
      </c>
      <c r="B49" s="203">
        <v>1299978</v>
      </c>
      <c r="C49" s="140">
        <v>2188863</v>
      </c>
      <c r="D49" s="398" t="s">
        <v>529</v>
      </c>
      <c r="E49" s="49">
        <v>43241</v>
      </c>
      <c r="F49" s="49">
        <v>43242</v>
      </c>
      <c r="G49" s="16">
        <v>1</v>
      </c>
      <c r="H49" s="23"/>
      <c r="I49" s="23">
        <v>-26125</v>
      </c>
      <c r="J49" s="221">
        <f t="shared" si="0"/>
        <v>-26125</v>
      </c>
    </row>
    <row r="50" s="43" customFormat="1" spans="1:10">
      <c r="A50" s="49" t="s">
        <v>522</v>
      </c>
      <c r="B50" s="203">
        <v>1301405</v>
      </c>
      <c r="C50" s="140">
        <v>2193847</v>
      </c>
      <c r="D50" s="398" t="s">
        <v>530</v>
      </c>
      <c r="E50" s="49">
        <v>43242</v>
      </c>
      <c r="F50" s="49">
        <v>43244</v>
      </c>
      <c r="G50" s="16">
        <v>2</v>
      </c>
      <c r="H50" s="23"/>
      <c r="I50" s="23">
        <v>-36100</v>
      </c>
      <c r="J50" s="221">
        <f t="shared" si="0"/>
        <v>-36100</v>
      </c>
    </row>
    <row r="51" s="43" customFormat="1" spans="1:10">
      <c r="A51" s="49" t="s">
        <v>522</v>
      </c>
      <c r="B51" s="203">
        <v>1294305</v>
      </c>
      <c r="C51" s="140">
        <v>2165845</v>
      </c>
      <c r="D51" s="398" t="s">
        <v>531</v>
      </c>
      <c r="E51" s="49">
        <v>43244</v>
      </c>
      <c r="F51" s="49">
        <v>43247</v>
      </c>
      <c r="G51" s="16">
        <v>3</v>
      </c>
      <c r="H51" s="23"/>
      <c r="I51" s="23">
        <v>-49875</v>
      </c>
      <c r="J51" s="221">
        <f t="shared" si="0"/>
        <v>-49875</v>
      </c>
    </row>
    <row r="52" s="43" customFormat="1" spans="1:10">
      <c r="A52" s="49" t="s">
        <v>522</v>
      </c>
      <c r="B52" s="203">
        <v>1302358</v>
      </c>
      <c r="C52" s="213">
        <v>2198130</v>
      </c>
      <c r="D52" s="399" t="s">
        <v>532</v>
      </c>
      <c r="E52" s="63">
        <v>43244</v>
      </c>
      <c r="F52" s="49">
        <v>43247</v>
      </c>
      <c r="G52" s="214">
        <v>3</v>
      </c>
      <c r="H52" s="23"/>
      <c r="I52" s="23">
        <v>-61275</v>
      </c>
      <c r="J52" s="221">
        <f t="shared" si="0"/>
        <v>-61275</v>
      </c>
    </row>
    <row r="53" s="43" customFormat="1" spans="1:10">
      <c r="A53" s="49" t="s">
        <v>522</v>
      </c>
      <c r="B53" s="203">
        <v>1297120</v>
      </c>
      <c r="C53" s="140">
        <v>2180347</v>
      </c>
      <c r="D53" s="398" t="s">
        <v>533</v>
      </c>
      <c r="E53" s="49">
        <v>43245</v>
      </c>
      <c r="F53" s="49">
        <v>43248</v>
      </c>
      <c r="G53" s="16">
        <v>3</v>
      </c>
      <c r="H53" s="23"/>
      <c r="I53" s="23">
        <v>-55575</v>
      </c>
      <c r="J53" s="221">
        <f t="shared" si="0"/>
        <v>-55575</v>
      </c>
    </row>
    <row r="54" s="43" customFormat="1" spans="1:10">
      <c r="A54" s="49" t="s">
        <v>522</v>
      </c>
      <c r="B54" s="203">
        <v>1296726</v>
      </c>
      <c r="C54" s="140">
        <v>2178100</v>
      </c>
      <c r="D54" s="398" t="s">
        <v>534</v>
      </c>
      <c r="E54" s="49">
        <v>43246</v>
      </c>
      <c r="F54" s="49">
        <v>43248</v>
      </c>
      <c r="G54" s="16">
        <v>2</v>
      </c>
      <c r="H54" s="23"/>
      <c r="I54" s="23">
        <v>-52250</v>
      </c>
      <c r="J54" s="221">
        <f t="shared" si="0"/>
        <v>-52250</v>
      </c>
    </row>
    <row r="55" s="43" customFormat="1" spans="1:10">
      <c r="A55" s="49" t="s">
        <v>522</v>
      </c>
      <c r="B55" s="203">
        <v>1297119</v>
      </c>
      <c r="C55" s="140">
        <v>2180348</v>
      </c>
      <c r="D55" s="398" t="s">
        <v>535</v>
      </c>
      <c r="E55" s="49">
        <v>43246</v>
      </c>
      <c r="F55" s="49">
        <v>43248</v>
      </c>
      <c r="G55" s="16">
        <v>2</v>
      </c>
      <c r="H55" s="23"/>
      <c r="I55" s="23">
        <v>-37050</v>
      </c>
      <c r="J55" s="221">
        <f t="shared" si="0"/>
        <v>-37050</v>
      </c>
    </row>
    <row r="56" s="43" customFormat="1" spans="1:10">
      <c r="A56" s="49" t="s">
        <v>522</v>
      </c>
      <c r="B56" s="203">
        <v>1303324</v>
      </c>
      <c r="C56" s="140">
        <v>2201379</v>
      </c>
      <c r="D56" s="398" t="s">
        <v>536</v>
      </c>
      <c r="E56" s="49">
        <v>43247</v>
      </c>
      <c r="F56" s="49">
        <v>43249</v>
      </c>
      <c r="G56" s="16">
        <v>2</v>
      </c>
      <c r="H56" s="23"/>
      <c r="I56" s="23">
        <v>-56050</v>
      </c>
      <c r="J56" s="221">
        <f t="shared" si="0"/>
        <v>-56050</v>
      </c>
    </row>
    <row r="57" s="43" customFormat="1" spans="1:10">
      <c r="A57" s="49" t="s">
        <v>522</v>
      </c>
      <c r="B57" s="203">
        <v>1296200</v>
      </c>
      <c r="C57" s="213">
        <v>2176350</v>
      </c>
      <c r="D57" s="399" t="s">
        <v>537</v>
      </c>
      <c r="E57" s="63">
        <v>43247</v>
      </c>
      <c r="F57" s="63">
        <v>43250</v>
      </c>
      <c r="G57" s="214">
        <v>3</v>
      </c>
      <c r="H57" s="23"/>
      <c r="I57" s="23">
        <v>-49875</v>
      </c>
      <c r="J57" s="221">
        <f t="shared" si="0"/>
        <v>-49875</v>
      </c>
    </row>
    <row r="58" s="43" customFormat="1" spans="1:10">
      <c r="A58" s="49" t="s">
        <v>538</v>
      </c>
      <c r="B58" s="203">
        <v>1305077</v>
      </c>
      <c r="C58" s="140">
        <v>2209358</v>
      </c>
      <c r="D58" s="398" t="s">
        <v>539</v>
      </c>
      <c r="E58" s="49">
        <v>43236</v>
      </c>
      <c r="F58" s="49">
        <v>43240</v>
      </c>
      <c r="G58" s="16">
        <v>4</v>
      </c>
      <c r="H58" s="23"/>
      <c r="I58" s="23">
        <v>-68400</v>
      </c>
      <c r="J58" s="220">
        <f t="shared" si="0"/>
        <v>-68400</v>
      </c>
    </row>
    <row r="59" s="44" customFormat="1" spans="1:10">
      <c r="A59" s="49" t="s">
        <v>538</v>
      </c>
      <c r="B59" s="203">
        <v>1305479</v>
      </c>
      <c r="C59" s="140">
        <v>2210601</v>
      </c>
      <c r="D59" s="398" t="s">
        <v>540</v>
      </c>
      <c r="E59" s="49">
        <v>43236</v>
      </c>
      <c r="F59" s="49">
        <v>43241</v>
      </c>
      <c r="G59" s="16">
        <v>5</v>
      </c>
      <c r="H59" s="23"/>
      <c r="I59" s="23">
        <v>-85500</v>
      </c>
      <c r="J59" s="220">
        <f t="shared" si="0"/>
        <v>-85500</v>
      </c>
    </row>
    <row r="60" s="43" customFormat="1" spans="1:10">
      <c r="A60" s="49" t="s">
        <v>538</v>
      </c>
      <c r="B60" s="203">
        <v>1305554</v>
      </c>
      <c r="C60" s="140">
        <v>2210600</v>
      </c>
      <c r="D60" s="398" t="s">
        <v>541</v>
      </c>
      <c r="E60" s="49">
        <v>43236</v>
      </c>
      <c r="F60" s="49">
        <v>43238</v>
      </c>
      <c r="G60" s="16">
        <v>2</v>
      </c>
      <c r="H60" s="23"/>
      <c r="I60" s="23">
        <v>-34200</v>
      </c>
      <c r="J60" s="221">
        <f t="shared" si="0"/>
        <v>-34200</v>
      </c>
    </row>
    <row r="61" s="43" customFormat="1" spans="1:10">
      <c r="A61" s="49" t="s">
        <v>538</v>
      </c>
      <c r="B61" s="203">
        <v>1305524</v>
      </c>
      <c r="C61" s="140">
        <v>2210613</v>
      </c>
      <c r="D61" s="398" t="s">
        <v>542</v>
      </c>
      <c r="E61" s="49">
        <v>43238</v>
      </c>
      <c r="F61" s="49">
        <v>43240</v>
      </c>
      <c r="G61" s="16">
        <v>2</v>
      </c>
      <c r="H61" s="23"/>
      <c r="I61" s="23">
        <v>-34200</v>
      </c>
      <c r="J61" s="221">
        <f t="shared" si="0"/>
        <v>-34200</v>
      </c>
    </row>
    <row r="62" s="43" customFormat="1" spans="1:10">
      <c r="A62" s="49" t="s">
        <v>538</v>
      </c>
      <c r="B62" s="203">
        <v>1305399</v>
      </c>
      <c r="C62" s="213">
        <v>2209620</v>
      </c>
      <c r="D62" s="399" t="s">
        <v>543</v>
      </c>
      <c r="E62" s="49">
        <v>43238</v>
      </c>
      <c r="F62" s="49">
        <v>43240</v>
      </c>
      <c r="G62" s="16">
        <v>2</v>
      </c>
      <c r="H62" s="23"/>
      <c r="I62" s="23">
        <v>-37050</v>
      </c>
      <c r="J62" s="221">
        <f t="shared" si="0"/>
        <v>-37050</v>
      </c>
    </row>
    <row r="63" s="43" customFormat="1" spans="1:10">
      <c r="A63" s="49" t="s">
        <v>538</v>
      </c>
      <c r="B63" s="203">
        <v>1304704</v>
      </c>
      <c r="C63" s="140">
        <v>2207883</v>
      </c>
      <c r="D63" s="398" t="s">
        <v>544</v>
      </c>
      <c r="E63" s="49">
        <v>43240</v>
      </c>
      <c r="F63" s="49">
        <v>43241</v>
      </c>
      <c r="G63" s="16">
        <v>1</v>
      </c>
      <c r="H63" s="23"/>
      <c r="I63" s="23">
        <v>-18525</v>
      </c>
      <c r="J63" s="221">
        <f t="shared" si="0"/>
        <v>-18525</v>
      </c>
    </row>
    <row r="64" s="43" customFormat="1" spans="1:10">
      <c r="A64" s="49" t="s">
        <v>538</v>
      </c>
      <c r="B64" s="203">
        <v>1304722</v>
      </c>
      <c r="C64" s="140">
        <v>2207891</v>
      </c>
      <c r="D64" s="398" t="s">
        <v>545</v>
      </c>
      <c r="E64" s="49">
        <v>43241</v>
      </c>
      <c r="F64" s="49">
        <v>43243</v>
      </c>
      <c r="G64" s="16">
        <v>2</v>
      </c>
      <c r="H64" s="23"/>
      <c r="I64" s="23">
        <v>-37050</v>
      </c>
      <c r="J64" s="221">
        <f t="shared" si="0"/>
        <v>-37050</v>
      </c>
    </row>
    <row r="65" s="43" customFormat="1" spans="1:10">
      <c r="A65" s="49" t="s">
        <v>538</v>
      </c>
      <c r="B65" s="203">
        <v>1304508</v>
      </c>
      <c r="C65" s="140">
        <v>2207847</v>
      </c>
      <c r="D65" s="398" t="s">
        <v>546</v>
      </c>
      <c r="E65" s="49">
        <v>43245</v>
      </c>
      <c r="F65" s="49">
        <v>43247</v>
      </c>
      <c r="G65" s="16">
        <v>2</v>
      </c>
      <c r="H65" s="23"/>
      <c r="I65" s="23">
        <v>-34200</v>
      </c>
      <c r="J65" s="221">
        <f t="shared" si="0"/>
        <v>-34200</v>
      </c>
    </row>
    <row r="66" s="43" customFormat="1" spans="1:10">
      <c r="A66" s="49" t="s">
        <v>538</v>
      </c>
      <c r="B66" s="222">
        <v>1307599</v>
      </c>
      <c r="C66" s="140">
        <v>2206595</v>
      </c>
      <c r="D66" s="398" t="s">
        <v>547</v>
      </c>
      <c r="E66" s="49">
        <v>43250</v>
      </c>
      <c r="F66" s="49">
        <v>43252</v>
      </c>
      <c r="G66" s="16">
        <v>2</v>
      </c>
      <c r="H66" s="23"/>
      <c r="I66" s="23">
        <v>-34200</v>
      </c>
      <c r="J66" s="221">
        <f t="shared" si="0"/>
        <v>-34200</v>
      </c>
    </row>
    <row r="67" s="43" customFormat="1" spans="1:10">
      <c r="A67" s="49" t="s">
        <v>538</v>
      </c>
      <c r="B67" s="222">
        <v>1307601</v>
      </c>
      <c r="C67" s="140">
        <v>2206593</v>
      </c>
      <c r="D67" s="398" t="s">
        <v>548</v>
      </c>
      <c r="E67" s="49">
        <v>43250</v>
      </c>
      <c r="F67" s="49">
        <v>43252</v>
      </c>
      <c r="G67" s="16">
        <v>2</v>
      </c>
      <c r="H67" s="23"/>
      <c r="I67" s="23">
        <v>-37050</v>
      </c>
      <c r="J67" s="221">
        <f t="shared" si="0"/>
        <v>-37050</v>
      </c>
    </row>
    <row r="68" s="43" customFormat="1" spans="1:10">
      <c r="A68" s="49" t="s">
        <v>549</v>
      </c>
      <c r="B68" s="203">
        <v>1305791</v>
      </c>
      <c r="C68" s="140">
        <v>2210642</v>
      </c>
      <c r="D68" s="398" t="s">
        <v>550</v>
      </c>
      <c r="E68" s="49">
        <v>43237</v>
      </c>
      <c r="F68" s="49">
        <v>43241</v>
      </c>
      <c r="G68" s="16">
        <v>4</v>
      </c>
      <c r="H68" s="23"/>
      <c r="I68" s="23">
        <v>-68400</v>
      </c>
      <c r="J68" s="221">
        <f t="shared" si="0"/>
        <v>-68400</v>
      </c>
    </row>
    <row r="69" s="43" customFormat="1" spans="1:10">
      <c r="A69" s="49" t="s">
        <v>549</v>
      </c>
      <c r="B69" s="222">
        <v>1307604</v>
      </c>
      <c r="C69" s="50">
        <v>2210650</v>
      </c>
      <c r="D69" s="398" t="s">
        <v>551</v>
      </c>
      <c r="E69" s="49">
        <v>43251</v>
      </c>
      <c r="F69" s="49">
        <v>43252</v>
      </c>
      <c r="G69" s="16">
        <v>1</v>
      </c>
      <c r="H69" s="23"/>
      <c r="I69" s="23">
        <v>-24225</v>
      </c>
      <c r="J69" s="220">
        <f>+H69+I69</f>
        <v>-24225</v>
      </c>
    </row>
    <row r="70" s="44" customFormat="1" spans="1:10">
      <c r="A70" s="49" t="s">
        <v>549</v>
      </c>
      <c r="B70" s="222">
        <v>1307606</v>
      </c>
      <c r="C70" s="213">
        <v>2210656</v>
      </c>
      <c r="D70" s="399" t="s">
        <v>552</v>
      </c>
      <c r="E70" s="49">
        <v>43251</v>
      </c>
      <c r="F70" s="49">
        <v>43252</v>
      </c>
      <c r="G70" s="16">
        <v>1</v>
      </c>
      <c r="H70" s="23"/>
      <c r="I70" s="23">
        <v>-34200</v>
      </c>
      <c r="J70" s="220">
        <f>+H70+I70</f>
        <v>-34200</v>
      </c>
    </row>
    <row r="71" s="45" customFormat="1" customHeight="1" spans="1:10">
      <c r="A71" s="68" t="s">
        <v>553</v>
      </c>
      <c r="B71" s="223"/>
      <c r="C71" s="69"/>
      <c r="D71" s="69"/>
      <c r="E71" s="69"/>
      <c r="F71" s="70"/>
      <c r="G71" s="31">
        <f>SUM(G5:G70)</f>
        <v>136</v>
      </c>
      <c r="H71" s="31">
        <f>SUM(H5:H70)</f>
        <v>2493750</v>
      </c>
      <c r="I71" s="31">
        <f>SUM(I5:I70)</f>
        <v>-2885499</v>
      </c>
      <c r="J71" s="156">
        <f>+H71+I71</f>
        <v>-391749</v>
      </c>
    </row>
    <row r="72" s="41" customFormat="1" ht="6.75" customHeight="1" spans="1:10">
      <c r="A72" s="71"/>
      <c r="B72" s="203"/>
      <c r="C72" s="72"/>
      <c r="D72" s="72"/>
      <c r="E72" s="72"/>
      <c r="F72" s="72"/>
      <c r="G72" s="72"/>
      <c r="H72" s="38"/>
      <c r="I72" s="38"/>
      <c r="J72" s="39"/>
    </row>
    <row r="73" s="41" customFormat="1" ht="22.5" customHeight="1" spans="1:11">
      <c r="A73" s="73" t="s">
        <v>72</v>
      </c>
      <c r="B73" s="223"/>
      <c r="C73" s="74"/>
      <c r="D73" s="74"/>
      <c r="E73" s="74"/>
      <c r="F73" s="74"/>
      <c r="G73" s="36">
        <f>+G71</f>
        <v>136</v>
      </c>
      <c r="H73" s="36">
        <f>+H71</f>
        <v>2493750</v>
      </c>
      <c r="I73" s="36">
        <f>+I71</f>
        <v>-2885499</v>
      </c>
      <c r="J73" s="225">
        <f>+J71</f>
        <v>-391749</v>
      </c>
      <c r="K73" s="171" t="s">
        <v>554</v>
      </c>
    </row>
    <row r="74" s="41" customFormat="1" ht="15" spans="1:8">
      <c r="A74" s="75"/>
      <c r="B74" s="76"/>
      <c r="C74" s="76"/>
      <c r="D74" s="76"/>
      <c r="E74" s="76"/>
      <c r="F74" s="76"/>
      <c r="G74" s="79"/>
      <c r="H74" s="79"/>
    </row>
    <row r="75" s="41" customFormat="1" ht="15" spans="2:10">
      <c r="B75" s="46"/>
      <c r="C75" s="46"/>
      <c r="D75" s="46"/>
      <c r="E75" s="77"/>
      <c r="F75" s="77"/>
      <c r="G75" s="80"/>
      <c r="H75" s="80"/>
      <c r="I75" s="83"/>
      <c r="J75" s="81"/>
    </row>
    <row r="76" s="41" customFormat="1" spans="2:10">
      <c r="B76" s="46"/>
      <c r="C76" s="46"/>
      <c r="D76" s="46"/>
      <c r="E76" s="173"/>
      <c r="F76" s="173"/>
      <c r="G76" s="173"/>
      <c r="H76" s="201"/>
      <c r="I76" s="201"/>
      <c r="J76" s="201"/>
    </row>
    <row r="77" s="41" customFormat="1" spans="1:10">
      <c r="A77" s="145" t="s">
        <v>555</v>
      </c>
      <c r="B77" s="224" t="s">
        <v>556</v>
      </c>
      <c r="C77" s="224"/>
      <c r="D77" s="224"/>
      <c r="E77" s="224"/>
      <c r="F77" s="224"/>
      <c r="G77" s="143"/>
      <c r="H77" s="143">
        <v>391749</v>
      </c>
      <c r="I77" s="143"/>
      <c r="J77" s="226">
        <f>J73+H77</f>
        <v>0</v>
      </c>
    </row>
    <row r="78" s="41" customFormat="1" spans="1:10">
      <c r="A78" s="184" t="s">
        <v>557</v>
      </c>
      <c r="B78" s="185">
        <v>1308182</v>
      </c>
      <c r="C78" s="404" t="s">
        <v>558</v>
      </c>
      <c r="D78" s="404" t="s">
        <v>559</v>
      </c>
      <c r="E78" s="184">
        <v>43237</v>
      </c>
      <c r="F78" s="184">
        <v>43238</v>
      </c>
      <c r="G78" s="186">
        <f t="shared" ref="G78:G97" si="1">+F78-E78</f>
        <v>1</v>
      </c>
      <c r="H78" s="186"/>
      <c r="I78" s="186">
        <v>-17100</v>
      </c>
      <c r="J78" s="226">
        <f t="shared" ref="J77:J98" si="2">+J77+H78+I78</f>
        <v>-17100</v>
      </c>
    </row>
    <row r="79" s="41" customFormat="1" spans="1:10">
      <c r="A79" s="184" t="s">
        <v>557</v>
      </c>
      <c r="B79" s="185">
        <v>1308265</v>
      </c>
      <c r="C79" s="404" t="s">
        <v>560</v>
      </c>
      <c r="D79" s="404" t="s">
        <v>561</v>
      </c>
      <c r="E79" s="184">
        <v>43237</v>
      </c>
      <c r="F79" s="184">
        <v>43238</v>
      </c>
      <c r="G79" s="186">
        <f t="shared" si="1"/>
        <v>1</v>
      </c>
      <c r="H79" s="186"/>
      <c r="I79" s="186">
        <v>-18525</v>
      </c>
      <c r="J79" s="226">
        <f t="shared" si="2"/>
        <v>-35625</v>
      </c>
    </row>
    <row r="80" s="41" customFormat="1" spans="1:10">
      <c r="A80" s="184" t="s">
        <v>555</v>
      </c>
      <c r="B80" s="185">
        <v>1308425</v>
      </c>
      <c r="C80" s="404" t="s">
        <v>562</v>
      </c>
      <c r="D80" s="404" t="s">
        <v>563</v>
      </c>
      <c r="E80" s="184">
        <v>43238</v>
      </c>
      <c r="F80" s="184">
        <v>43239</v>
      </c>
      <c r="G80" s="186">
        <f t="shared" si="1"/>
        <v>1</v>
      </c>
      <c r="H80" s="186"/>
      <c r="I80" s="186">
        <v>-17100</v>
      </c>
      <c r="J80" s="226">
        <f t="shared" si="2"/>
        <v>-52725</v>
      </c>
    </row>
    <row r="81" s="41" customFormat="1" spans="1:10">
      <c r="A81" s="184" t="s">
        <v>555</v>
      </c>
      <c r="B81" s="185">
        <v>1308267</v>
      </c>
      <c r="C81" s="404" t="s">
        <v>564</v>
      </c>
      <c r="D81" s="404" t="s">
        <v>565</v>
      </c>
      <c r="E81" s="184">
        <v>43240</v>
      </c>
      <c r="F81" s="184">
        <v>43241</v>
      </c>
      <c r="G81" s="186">
        <f t="shared" si="1"/>
        <v>1</v>
      </c>
      <c r="H81" s="186"/>
      <c r="I81" s="186">
        <v>-17100</v>
      </c>
      <c r="J81" s="226">
        <f t="shared" si="2"/>
        <v>-69825</v>
      </c>
    </row>
    <row r="82" s="41" customFormat="1" spans="1:10">
      <c r="A82" s="184" t="s">
        <v>555</v>
      </c>
      <c r="B82" s="185">
        <v>1306785</v>
      </c>
      <c r="C82" s="404" t="s">
        <v>566</v>
      </c>
      <c r="D82" s="404" t="s">
        <v>567</v>
      </c>
      <c r="E82" s="184">
        <v>43242</v>
      </c>
      <c r="F82" s="184">
        <v>43243</v>
      </c>
      <c r="G82" s="186">
        <f t="shared" si="1"/>
        <v>1</v>
      </c>
      <c r="H82" s="186"/>
      <c r="I82" s="186">
        <v>-24225</v>
      </c>
      <c r="J82" s="226">
        <f t="shared" si="2"/>
        <v>-94050</v>
      </c>
    </row>
    <row r="83" s="41" customFormat="1" spans="1:10">
      <c r="A83" s="184" t="s">
        <v>555</v>
      </c>
      <c r="B83" s="185">
        <v>1308138</v>
      </c>
      <c r="C83" s="404" t="s">
        <v>568</v>
      </c>
      <c r="D83" s="404" t="s">
        <v>569</v>
      </c>
      <c r="E83" s="184">
        <v>43247</v>
      </c>
      <c r="F83" s="184">
        <v>43249</v>
      </c>
      <c r="G83" s="186">
        <f t="shared" si="1"/>
        <v>2</v>
      </c>
      <c r="H83" s="186"/>
      <c r="I83" s="186">
        <v>-48450</v>
      </c>
      <c r="J83" s="226">
        <f t="shared" si="2"/>
        <v>-142500</v>
      </c>
    </row>
    <row r="84" s="41" customFormat="1" spans="1:10">
      <c r="A84" s="184" t="s">
        <v>555</v>
      </c>
      <c r="B84" s="185">
        <v>1306333</v>
      </c>
      <c r="C84" s="405" t="s">
        <v>570</v>
      </c>
      <c r="D84" s="404" t="s">
        <v>571</v>
      </c>
      <c r="E84" s="184">
        <v>43250</v>
      </c>
      <c r="F84" s="184">
        <v>43252</v>
      </c>
      <c r="G84" s="186">
        <f t="shared" si="1"/>
        <v>2</v>
      </c>
      <c r="H84" s="186"/>
      <c r="I84" s="186">
        <v>-34200</v>
      </c>
      <c r="J84" s="226">
        <f t="shared" si="2"/>
        <v>-176700</v>
      </c>
    </row>
    <row r="85" s="41" customFormat="1" spans="1:10">
      <c r="A85" s="184" t="s">
        <v>572</v>
      </c>
      <c r="B85" s="185">
        <v>1308971</v>
      </c>
      <c r="C85" s="185">
        <v>2218593</v>
      </c>
      <c r="D85" s="404" t="s">
        <v>573</v>
      </c>
      <c r="E85" s="184">
        <v>43240</v>
      </c>
      <c r="F85" s="184">
        <v>43242</v>
      </c>
      <c r="G85" s="186">
        <f t="shared" si="1"/>
        <v>2</v>
      </c>
      <c r="H85" s="186"/>
      <c r="I85" s="186">
        <f>-18525*2</f>
        <v>-37050</v>
      </c>
      <c r="J85" s="226">
        <f t="shared" si="2"/>
        <v>-213750</v>
      </c>
    </row>
    <row r="86" s="41" customFormat="1" spans="1:10">
      <c r="A86" s="184" t="s">
        <v>574</v>
      </c>
      <c r="B86" s="185">
        <v>1309757</v>
      </c>
      <c r="C86" s="185">
        <v>2222862</v>
      </c>
      <c r="D86" s="404" t="s">
        <v>575</v>
      </c>
      <c r="E86" s="184">
        <v>43245</v>
      </c>
      <c r="F86" s="184">
        <v>43247</v>
      </c>
      <c r="G86" s="186">
        <f t="shared" si="1"/>
        <v>2</v>
      </c>
      <c r="H86" s="186"/>
      <c r="I86" s="186">
        <f>-17100*2</f>
        <v>-34200</v>
      </c>
      <c r="J86" s="226">
        <f t="shared" si="2"/>
        <v>-247950</v>
      </c>
    </row>
    <row r="87" s="41" customFormat="1" ht="25.5" spans="1:10">
      <c r="A87" s="184" t="s">
        <v>574</v>
      </c>
      <c r="B87" s="185">
        <v>1308966</v>
      </c>
      <c r="C87" s="185">
        <v>2219593</v>
      </c>
      <c r="D87" s="404" t="s">
        <v>576</v>
      </c>
      <c r="E87" s="184">
        <v>43246</v>
      </c>
      <c r="F87" s="184">
        <v>43250</v>
      </c>
      <c r="G87" s="186">
        <f t="shared" si="1"/>
        <v>4</v>
      </c>
      <c r="H87" s="186"/>
      <c r="I87" s="186">
        <f>-16500*4</f>
        <v>-66000</v>
      </c>
      <c r="J87" s="226">
        <f t="shared" si="2"/>
        <v>-313950</v>
      </c>
    </row>
    <row r="88" s="41" customFormat="1" ht="25.5" spans="1:10">
      <c r="A88" s="184" t="s">
        <v>574</v>
      </c>
      <c r="B88" s="185">
        <v>1309848</v>
      </c>
      <c r="C88" s="185">
        <v>2222863</v>
      </c>
      <c r="D88" s="404" t="s">
        <v>577</v>
      </c>
      <c r="E88" s="184">
        <v>43246</v>
      </c>
      <c r="F88" s="184">
        <v>43249</v>
      </c>
      <c r="G88" s="186">
        <f t="shared" si="1"/>
        <v>3</v>
      </c>
      <c r="H88" s="186"/>
      <c r="I88" s="186">
        <f>-18525*3</f>
        <v>-55575</v>
      </c>
      <c r="J88" s="226">
        <f t="shared" si="2"/>
        <v>-369525</v>
      </c>
    </row>
    <row r="89" s="41" customFormat="1" spans="1:10">
      <c r="A89" s="184" t="s">
        <v>578</v>
      </c>
      <c r="B89" s="185">
        <v>1309995</v>
      </c>
      <c r="C89" s="185">
        <v>2223343</v>
      </c>
      <c r="D89" s="404" t="s">
        <v>579</v>
      </c>
      <c r="E89" s="184">
        <v>43241</v>
      </c>
      <c r="F89" s="184">
        <v>43244</v>
      </c>
      <c r="G89" s="186">
        <f t="shared" si="1"/>
        <v>3</v>
      </c>
      <c r="H89" s="186"/>
      <c r="I89" s="186">
        <f>-17100*3</f>
        <v>-51300</v>
      </c>
      <c r="J89" s="226">
        <f t="shared" si="2"/>
        <v>-420825</v>
      </c>
    </row>
    <row r="90" s="41" customFormat="1" ht="25.5" spans="1:10">
      <c r="A90" s="184" t="s">
        <v>580</v>
      </c>
      <c r="B90" s="185">
        <v>1310682</v>
      </c>
      <c r="C90" s="185">
        <v>2225600</v>
      </c>
      <c r="D90" s="404" t="s">
        <v>581</v>
      </c>
      <c r="E90" s="184">
        <v>43243</v>
      </c>
      <c r="F90" s="184">
        <v>43244</v>
      </c>
      <c r="G90" s="186">
        <f t="shared" si="1"/>
        <v>1</v>
      </c>
      <c r="H90" s="186"/>
      <c r="I90" s="186">
        <v>-17100</v>
      </c>
      <c r="J90" s="226">
        <f t="shared" si="2"/>
        <v>-437925</v>
      </c>
    </row>
    <row r="91" s="41" customFormat="1" spans="1:10">
      <c r="A91" s="184" t="s">
        <v>578</v>
      </c>
      <c r="B91" s="185">
        <v>1310065</v>
      </c>
      <c r="C91" s="185">
        <v>2223864</v>
      </c>
      <c r="D91" s="404" t="s">
        <v>582</v>
      </c>
      <c r="E91" s="184">
        <v>43248</v>
      </c>
      <c r="F91" s="184">
        <v>43250</v>
      </c>
      <c r="G91" s="186">
        <f t="shared" si="1"/>
        <v>2</v>
      </c>
      <c r="H91" s="186"/>
      <c r="I91" s="186">
        <f>-26125*2</f>
        <v>-52250</v>
      </c>
      <c r="J91" s="226">
        <f t="shared" si="2"/>
        <v>-490175</v>
      </c>
    </row>
    <row r="92" s="41" customFormat="1" spans="1:10">
      <c r="A92" s="71"/>
      <c r="B92" s="72"/>
      <c r="C92" s="72"/>
      <c r="D92" s="72"/>
      <c r="E92" s="72"/>
      <c r="F92" s="72"/>
      <c r="G92" s="72"/>
      <c r="H92" s="38"/>
      <c r="I92" s="38"/>
      <c r="J92" s="39"/>
    </row>
    <row r="93" s="41" customFormat="1" ht="15" spans="1:11">
      <c r="A93" s="73" t="s">
        <v>72</v>
      </c>
      <c r="B93" s="74"/>
      <c r="C93" s="74"/>
      <c r="D93" s="74"/>
      <c r="E93" s="74"/>
      <c r="F93" s="74"/>
      <c r="G93" s="36">
        <f>SUM(G73:G91)</f>
        <v>162</v>
      </c>
      <c r="H93" s="36">
        <f>H73+H77</f>
        <v>2885499</v>
      </c>
      <c r="I93" s="36">
        <f>SUM(I73:I91)</f>
        <v>-3375674</v>
      </c>
      <c r="J93" s="36">
        <f>+H93+I93</f>
        <v>-490175</v>
      </c>
      <c r="K93" s="196" t="s">
        <v>583</v>
      </c>
    </row>
    <row r="94" s="41" customFormat="1" ht="15"/>
    <row r="95" s="41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41" customWidth="1"/>
    <col min="3" max="3" width="13.125" style="46" customWidth="1"/>
    <col min="4" max="5" width="20.625" style="46" customWidth="1"/>
    <col min="6" max="6" width="15.875" style="46" customWidth="1"/>
    <col min="7" max="7" width="13.875" style="46" customWidth="1"/>
    <col min="8" max="8" width="7.75" style="46" customWidth="1"/>
    <col min="9" max="9" width="14.75" style="7" customWidth="1"/>
    <col min="10" max="10" width="15.25" style="7" customWidth="1"/>
    <col min="11" max="11" width="14.125" style="8" customWidth="1"/>
    <col min="12" max="12" width="25.375" style="41" customWidth="1"/>
    <col min="13" max="16384" width="9.125" style="41"/>
  </cols>
  <sheetData>
    <row r="1" s="41" customFormat="1" ht="16.5" customHeight="1" spans="3:11">
      <c r="C1" s="46"/>
      <c r="D1" s="46"/>
      <c r="E1" s="46"/>
      <c r="F1" s="46"/>
      <c r="G1" s="46"/>
      <c r="H1" s="46"/>
      <c r="I1" s="7"/>
      <c r="J1" s="7"/>
      <c r="K1" s="8"/>
    </row>
    <row r="2" s="41" customFormat="1" ht="22.5" customHeight="1" spans="1:11">
      <c r="A2" s="47" t="s">
        <v>476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="41" customFormat="1" ht="16.5" customHeight="1" spans="1:11">
      <c r="A3" s="46"/>
      <c r="B3" s="46"/>
      <c r="C3" s="46"/>
      <c r="D3" s="46"/>
      <c r="E3" s="46"/>
      <c r="F3" s="46"/>
      <c r="G3" s="46"/>
      <c r="H3" s="46"/>
      <c r="I3" s="46"/>
      <c r="J3" s="46"/>
      <c r="K3" s="59" t="s">
        <v>584</v>
      </c>
    </row>
    <row r="4" s="42" customFormat="1" ht="30" spans="1:11">
      <c r="A4" s="48" t="s">
        <v>2</v>
      </c>
      <c r="B4" s="48" t="s">
        <v>585</v>
      </c>
      <c r="C4" s="48" t="s">
        <v>3</v>
      </c>
      <c r="D4" s="48" t="s">
        <v>5</v>
      </c>
      <c r="E4" s="48" t="s">
        <v>586</v>
      </c>
      <c r="F4" s="48" t="s">
        <v>6</v>
      </c>
      <c r="G4" s="48" t="s">
        <v>7</v>
      </c>
      <c r="H4" s="48" t="s">
        <v>8</v>
      </c>
      <c r="I4" s="22" t="s">
        <v>9</v>
      </c>
      <c r="J4" s="22" t="s">
        <v>10</v>
      </c>
      <c r="K4" s="22" t="s">
        <v>11</v>
      </c>
    </row>
    <row r="5" s="43" customFormat="1" customHeight="1" outlineLevel="1" spans="1:11">
      <c r="A5" s="49" t="s">
        <v>587</v>
      </c>
      <c r="B5" s="162" t="s">
        <v>588</v>
      </c>
      <c r="C5" s="163"/>
      <c r="D5" s="163"/>
      <c r="E5" s="163"/>
      <c r="F5" s="163"/>
      <c r="G5" s="164"/>
      <c r="H5" s="16">
        <f t="shared" ref="H5:H68" si="0">+G5-F5</f>
        <v>0</v>
      </c>
      <c r="I5" s="23">
        <v>3543750</v>
      </c>
      <c r="J5" s="23"/>
      <c r="K5" s="23">
        <f>+I5+J5</f>
        <v>3543750</v>
      </c>
    </row>
    <row r="6" s="44" customFormat="1" outlineLevel="1" spans="1:12">
      <c r="A6" s="49" t="s">
        <v>587</v>
      </c>
      <c r="B6" s="406" t="s">
        <v>589</v>
      </c>
      <c r="C6" s="137"/>
      <c r="D6" s="137"/>
      <c r="E6" s="137"/>
      <c r="F6" s="137"/>
      <c r="G6" s="138"/>
      <c r="H6" s="14">
        <f t="shared" si="0"/>
        <v>0</v>
      </c>
      <c r="I6" s="23">
        <v>25200</v>
      </c>
      <c r="K6" s="23">
        <f>+K5+I6</f>
        <v>3568950</v>
      </c>
      <c r="L6" s="199" t="s">
        <v>590</v>
      </c>
    </row>
    <row r="7" s="43" customFormat="1" outlineLevel="1" spans="1:11">
      <c r="A7" s="49" t="s">
        <v>587</v>
      </c>
      <c r="B7" s="50">
        <v>1307605</v>
      </c>
      <c r="C7" s="50">
        <v>2210650</v>
      </c>
      <c r="D7" s="398" t="s">
        <v>551</v>
      </c>
      <c r="E7" s="398" t="s">
        <v>591</v>
      </c>
      <c r="F7" s="49">
        <v>43252</v>
      </c>
      <c r="G7" s="49">
        <v>43254</v>
      </c>
      <c r="H7" s="14">
        <f t="shared" si="0"/>
        <v>2</v>
      </c>
      <c r="I7" s="23"/>
      <c r="J7" s="23">
        <f>-24225*2</f>
        <v>-48450</v>
      </c>
      <c r="K7" s="23">
        <f t="shared" ref="K7:K70" si="1">+K6+I7+J7</f>
        <v>3520500</v>
      </c>
    </row>
    <row r="8" s="43" customFormat="1" outlineLevel="1" spans="1:11">
      <c r="A8" s="49" t="s">
        <v>587</v>
      </c>
      <c r="B8" s="50">
        <v>1307607</v>
      </c>
      <c r="C8" s="400" t="s">
        <v>592</v>
      </c>
      <c r="D8" s="399" t="s">
        <v>552</v>
      </c>
      <c r="E8" s="399" t="s">
        <v>593</v>
      </c>
      <c r="F8" s="49">
        <v>43252</v>
      </c>
      <c r="G8" s="49">
        <v>43254</v>
      </c>
      <c r="H8" s="14">
        <f t="shared" si="0"/>
        <v>2</v>
      </c>
      <c r="I8" s="23"/>
      <c r="J8" s="23">
        <f>-34200*2</f>
        <v>-68400</v>
      </c>
      <c r="K8" s="23">
        <f t="shared" si="1"/>
        <v>3452100</v>
      </c>
    </row>
    <row r="9" s="43" customFormat="1" outlineLevel="1" spans="1:11">
      <c r="A9" s="49" t="s">
        <v>587</v>
      </c>
      <c r="B9" s="50">
        <v>1307600</v>
      </c>
      <c r="C9" s="50">
        <v>2212856</v>
      </c>
      <c r="D9" s="398" t="s">
        <v>594</v>
      </c>
      <c r="E9" s="398" t="s">
        <v>595</v>
      </c>
      <c r="F9" s="49">
        <v>43252</v>
      </c>
      <c r="G9" s="49">
        <v>43254</v>
      </c>
      <c r="H9" s="16">
        <f t="shared" si="0"/>
        <v>2</v>
      </c>
      <c r="I9" s="23"/>
      <c r="J9" s="23">
        <f>-17100*2</f>
        <v>-34200</v>
      </c>
      <c r="K9" s="23">
        <f t="shared" si="1"/>
        <v>3417900</v>
      </c>
    </row>
    <row r="10" s="43" customFormat="1" outlineLevel="1" spans="1:11">
      <c r="A10" s="49" t="s">
        <v>587</v>
      </c>
      <c r="B10" s="50">
        <v>1307602</v>
      </c>
      <c r="C10" s="50">
        <v>2212857</v>
      </c>
      <c r="D10" s="398" t="s">
        <v>596</v>
      </c>
      <c r="E10" s="398" t="s">
        <v>597</v>
      </c>
      <c r="F10" s="49">
        <v>43252</v>
      </c>
      <c r="G10" s="49">
        <v>43254</v>
      </c>
      <c r="H10" s="16">
        <f t="shared" si="0"/>
        <v>2</v>
      </c>
      <c r="I10" s="23"/>
      <c r="J10" s="23">
        <f>-18525*2</f>
        <v>-37050</v>
      </c>
      <c r="K10" s="23">
        <f t="shared" si="1"/>
        <v>3380850</v>
      </c>
    </row>
    <row r="11" s="43" customFormat="1" ht="25.5" outlineLevel="1" spans="1:11">
      <c r="A11" s="49" t="s">
        <v>587</v>
      </c>
      <c r="B11" s="50">
        <v>1310590</v>
      </c>
      <c r="C11" s="50">
        <v>2226105</v>
      </c>
      <c r="D11" s="398" t="s">
        <v>598</v>
      </c>
      <c r="E11" s="398" t="s">
        <v>599</v>
      </c>
      <c r="F11" s="49">
        <v>43252</v>
      </c>
      <c r="G11" s="49">
        <v>43254</v>
      </c>
      <c r="H11" s="16">
        <f t="shared" si="0"/>
        <v>2</v>
      </c>
      <c r="I11" s="23"/>
      <c r="J11" s="23">
        <f>-26550*2</f>
        <v>-53100</v>
      </c>
      <c r="K11" s="23">
        <f t="shared" si="1"/>
        <v>3327750</v>
      </c>
    </row>
    <row r="12" s="43" customFormat="1" outlineLevel="1" spans="1:11">
      <c r="A12" s="49" t="s">
        <v>587</v>
      </c>
      <c r="B12" s="50">
        <v>1312886</v>
      </c>
      <c r="C12" s="50">
        <v>2231594</v>
      </c>
      <c r="D12" s="398" t="s">
        <v>600</v>
      </c>
      <c r="E12" s="398" t="s">
        <v>595</v>
      </c>
      <c r="F12" s="49">
        <v>43252</v>
      </c>
      <c r="G12" s="49">
        <v>43253</v>
      </c>
      <c r="H12" s="16">
        <f t="shared" si="0"/>
        <v>1</v>
      </c>
      <c r="I12" s="23"/>
      <c r="J12" s="23">
        <v>-16800</v>
      </c>
      <c r="K12" s="23">
        <f t="shared" si="1"/>
        <v>3310950</v>
      </c>
    </row>
    <row r="13" s="43" customFormat="1" outlineLevel="1" spans="1:11">
      <c r="A13" s="49" t="s">
        <v>587</v>
      </c>
      <c r="B13" s="50">
        <v>1304425</v>
      </c>
      <c r="C13" s="50">
        <v>2206853</v>
      </c>
      <c r="D13" s="399" t="s">
        <v>601</v>
      </c>
      <c r="E13" s="398" t="s">
        <v>595</v>
      </c>
      <c r="F13" s="63">
        <v>43252</v>
      </c>
      <c r="G13" s="63">
        <v>43255</v>
      </c>
      <c r="H13" s="16">
        <f t="shared" si="0"/>
        <v>3</v>
      </c>
      <c r="I13" s="23"/>
      <c r="J13" s="23">
        <v>-51300</v>
      </c>
      <c r="K13" s="23">
        <f t="shared" si="1"/>
        <v>3259650</v>
      </c>
    </row>
    <row r="14" s="43" customFormat="1" outlineLevel="1" spans="1:11">
      <c r="A14" s="49" t="s">
        <v>587</v>
      </c>
      <c r="B14" s="50">
        <v>1303152</v>
      </c>
      <c r="C14" s="50">
        <v>2201094</v>
      </c>
      <c r="D14" s="398" t="s">
        <v>602</v>
      </c>
      <c r="E14" s="398" t="s">
        <v>595</v>
      </c>
      <c r="F14" s="49">
        <v>43252</v>
      </c>
      <c r="G14" s="49">
        <v>43253</v>
      </c>
      <c r="H14" s="16">
        <f t="shared" si="0"/>
        <v>1</v>
      </c>
      <c r="I14" s="23"/>
      <c r="J14" s="23">
        <v>-17100</v>
      </c>
      <c r="K14" s="23">
        <f t="shared" si="1"/>
        <v>3242550</v>
      </c>
    </row>
    <row r="15" s="43" customFormat="1" outlineLevel="1" spans="1:11">
      <c r="A15" s="49" t="s">
        <v>587</v>
      </c>
      <c r="B15" s="50">
        <v>1304554</v>
      </c>
      <c r="C15" s="50">
        <v>2207867</v>
      </c>
      <c r="D15" s="398" t="s">
        <v>603</v>
      </c>
      <c r="E15" s="398" t="s">
        <v>597</v>
      </c>
      <c r="F15" s="49">
        <v>43253</v>
      </c>
      <c r="G15" s="49">
        <v>43255</v>
      </c>
      <c r="H15" s="16">
        <f t="shared" si="0"/>
        <v>2</v>
      </c>
      <c r="I15" s="23"/>
      <c r="J15" s="23">
        <v>-37050</v>
      </c>
      <c r="K15" s="23">
        <f t="shared" si="1"/>
        <v>3205500</v>
      </c>
    </row>
    <row r="16" s="43" customFormat="1" outlineLevel="1" spans="1:11">
      <c r="A16" s="49" t="s">
        <v>587</v>
      </c>
      <c r="B16" s="50">
        <v>1305799</v>
      </c>
      <c r="C16" s="50">
        <v>2214100</v>
      </c>
      <c r="D16" s="398" t="s">
        <v>604</v>
      </c>
      <c r="E16" s="398" t="s">
        <v>595</v>
      </c>
      <c r="F16" s="49">
        <v>43253</v>
      </c>
      <c r="G16" s="49">
        <v>43257</v>
      </c>
      <c r="H16" s="16">
        <f t="shared" si="0"/>
        <v>4</v>
      </c>
      <c r="I16" s="23"/>
      <c r="J16" s="23">
        <v>-68400</v>
      </c>
      <c r="K16" s="23">
        <f t="shared" si="1"/>
        <v>3137100</v>
      </c>
    </row>
    <row r="17" s="43" customFormat="1" outlineLevel="1" spans="1:11">
      <c r="A17" s="49" t="s">
        <v>587</v>
      </c>
      <c r="B17" s="50">
        <v>1305799</v>
      </c>
      <c r="C17" s="50">
        <v>2214101</v>
      </c>
      <c r="D17" s="398" t="s">
        <v>605</v>
      </c>
      <c r="E17" s="398" t="s">
        <v>595</v>
      </c>
      <c r="F17" s="49">
        <v>43253</v>
      </c>
      <c r="G17" s="49">
        <v>43257</v>
      </c>
      <c r="H17" s="16">
        <f t="shared" si="0"/>
        <v>4</v>
      </c>
      <c r="I17" s="23"/>
      <c r="J17" s="23">
        <v>-68400</v>
      </c>
      <c r="K17" s="23">
        <f t="shared" si="1"/>
        <v>3068700</v>
      </c>
    </row>
    <row r="18" s="43" customFormat="1" outlineLevel="1" spans="1:11">
      <c r="A18" s="49" t="s">
        <v>587</v>
      </c>
      <c r="B18" s="50">
        <v>1309274</v>
      </c>
      <c r="C18" s="50">
        <v>2220343</v>
      </c>
      <c r="D18" s="399" t="s">
        <v>606</v>
      </c>
      <c r="E18" s="398" t="s">
        <v>595</v>
      </c>
      <c r="F18" s="49">
        <v>43253</v>
      </c>
      <c r="G18" s="49">
        <v>43255</v>
      </c>
      <c r="H18" s="16">
        <f t="shared" si="0"/>
        <v>2</v>
      </c>
      <c r="I18" s="23"/>
      <c r="J18" s="23">
        <v>-33600</v>
      </c>
      <c r="K18" s="23">
        <f t="shared" si="1"/>
        <v>3035100</v>
      </c>
    </row>
    <row r="19" s="43" customFormat="1" ht="25.5" outlineLevel="1" spans="1:11">
      <c r="A19" s="49" t="s">
        <v>587</v>
      </c>
      <c r="B19" s="50">
        <v>1307565</v>
      </c>
      <c r="C19" s="50">
        <v>2215873</v>
      </c>
      <c r="D19" s="398" t="s">
        <v>607</v>
      </c>
      <c r="E19" s="398" t="s">
        <v>599</v>
      </c>
      <c r="F19" s="49">
        <v>43253</v>
      </c>
      <c r="G19" s="63">
        <v>43256</v>
      </c>
      <c r="H19" s="16">
        <f t="shared" si="0"/>
        <v>3</v>
      </c>
      <c r="I19" s="23"/>
      <c r="J19" s="23">
        <v>-78375</v>
      </c>
      <c r="K19" s="23">
        <f t="shared" si="1"/>
        <v>2956725</v>
      </c>
    </row>
    <row r="20" s="43" customFormat="1" outlineLevel="1" spans="1:11">
      <c r="A20" s="49" t="s">
        <v>587</v>
      </c>
      <c r="B20" s="50">
        <v>1313394</v>
      </c>
      <c r="C20" s="50">
        <v>2236665</v>
      </c>
      <c r="D20" s="407" t="s">
        <v>608</v>
      </c>
      <c r="E20" s="407" t="s">
        <v>609</v>
      </c>
      <c r="F20" s="49">
        <v>43253</v>
      </c>
      <c r="G20" s="49">
        <v>43255</v>
      </c>
      <c r="H20" s="16">
        <f t="shared" si="0"/>
        <v>2</v>
      </c>
      <c r="I20" s="23"/>
      <c r="J20" s="23">
        <v>-45900</v>
      </c>
      <c r="K20" s="23">
        <f t="shared" si="1"/>
        <v>2910825</v>
      </c>
    </row>
    <row r="21" s="43" customFormat="1" outlineLevel="1" spans="1:11">
      <c r="A21" s="49" t="s">
        <v>587</v>
      </c>
      <c r="B21" s="50">
        <v>1305795</v>
      </c>
      <c r="C21" s="50">
        <v>2210663</v>
      </c>
      <c r="D21" s="398" t="s">
        <v>610</v>
      </c>
      <c r="E21" s="407" t="s">
        <v>609</v>
      </c>
      <c r="F21" s="49">
        <v>43253</v>
      </c>
      <c r="G21" s="49">
        <v>43257</v>
      </c>
      <c r="H21" s="16">
        <f t="shared" si="0"/>
        <v>4</v>
      </c>
      <c r="I21" s="23"/>
      <c r="J21" s="23">
        <v>-89300</v>
      </c>
      <c r="K21" s="23">
        <f t="shared" si="1"/>
        <v>2821525</v>
      </c>
    </row>
    <row r="22" s="43" customFormat="1" outlineLevel="1" spans="1:11">
      <c r="A22" s="49" t="s">
        <v>587</v>
      </c>
      <c r="B22" s="50">
        <v>1300173</v>
      </c>
      <c r="C22" s="50">
        <v>2190118</v>
      </c>
      <c r="D22" s="407" t="s">
        <v>611</v>
      </c>
      <c r="E22" s="398" t="s">
        <v>597</v>
      </c>
      <c r="F22" s="49">
        <v>43254</v>
      </c>
      <c r="G22" s="49">
        <v>43258</v>
      </c>
      <c r="H22" s="16">
        <f t="shared" si="0"/>
        <v>4</v>
      </c>
      <c r="I22" s="23"/>
      <c r="J22" s="23">
        <v>-77400</v>
      </c>
      <c r="K22" s="23">
        <f t="shared" si="1"/>
        <v>2744125</v>
      </c>
    </row>
    <row r="23" s="43" customFormat="1" outlineLevel="1" spans="1:11">
      <c r="A23" s="49" t="s">
        <v>587</v>
      </c>
      <c r="B23" s="50">
        <v>1312263</v>
      </c>
      <c r="C23" s="50">
        <v>2234360</v>
      </c>
      <c r="D23" s="398" t="s">
        <v>612</v>
      </c>
      <c r="E23" s="398" t="s">
        <v>595</v>
      </c>
      <c r="F23" s="49">
        <v>43254</v>
      </c>
      <c r="G23" s="49">
        <v>43255</v>
      </c>
      <c r="H23" s="16">
        <f t="shared" si="0"/>
        <v>1</v>
      </c>
      <c r="I23" s="23"/>
      <c r="J23" s="23">
        <v>-16800</v>
      </c>
      <c r="K23" s="23">
        <f t="shared" si="1"/>
        <v>2727325</v>
      </c>
    </row>
    <row r="24" s="43" customFormat="1" outlineLevel="1" spans="1:11">
      <c r="A24" s="49" t="s">
        <v>613</v>
      </c>
      <c r="B24" s="50">
        <v>1312444</v>
      </c>
      <c r="C24" s="50">
        <v>2232847</v>
      </c>
      <c r="D24" s="398" t="s">
        <v>612</v>
      </c>
      <c r="E24" s="398" t="s">
        <v>595</v>
      </c>
      <c r="F24" s="49">
        <v>43255</v>
      </c>
      <c r="G24" s="49">
        <v>43257</v>
      </c>
      <c r="H24" s="16">
        <f t="shared" si="0"/>
        <v>2</v>
      </c>
      <c r="I24" s="23"/>
      <c r="J24" s="23">
        <v>-33600</v>
      </c>
      <c r="K24" s="23">
        <f t="shared" si="1"/>
        <v>2693725</v>
      </c>
    </row>
    <row r="25" s="43" customFormat="1" outlineLevel="1" spans="1:11">
      <c r="A25" s="49" t="s">
        <v>613</v>
      </c>
      <c r="B25" s="50">
        <v>1305779</v>
      </c>
      <c r="C25" s="50">
        <v>2210662</v>
      </c>
      <c r="D25" s="398" t="s">
        <v>614</v>
      </c>
      <c r="E25" s="398" t="s">
        <v>595</v>
      </c>
      <c r="F25" s="49">
        <v>43255</v>
      </c>
      <c r="G25" s="49">
        <v>43257</v>
      </c>
      <c r="H25" s="16">
        <f t="shared" si="0"/>
        <v>2</v>
      </c>
      <c r="I25" s="23"/>
      <c r="J25" s="23">
        <v>-34200</v>
      </c>
      <c r="K25" s="23">
        <f t="shared" si="1"/>
        <v>2659525</v>
      </c>
    </row>
    <row r="26" s="43" customFormat="1" outlineLevel="1" spans="1:11">
      <c r="A26" s="49" t="s">
        <v>613</v>
      </c>
      <c r="B26" s="50">
        <v>1309906</v>
      </c>
      <c r="C26" s="50">
        <v>2223128</v>
      </c>
      <c r="D26" s="398" t="s">
        <v>615</v>
      </c>
      <c r="E26" s="398" t="s">
        <v>595</v>
      </c>
      <c r="F26" s="49">
        <v>43255</v>
      </c>
      <c r="G26" s="49">
        <v>43256</v>
      </c>
      <c r="H26" s="16">
        <f t="shared" si="0"/>
        <v>1</v>
      </c>
      <c r="I26" s="23"/>
      <c r="J26" s="23">
        <v>-19350</v>
      </c>
      <c r="K26" s="23">
        <f t="shared" si="1"/>
        <v>2640175</v>
      </c>
    </row>
    <row r="27" s="43" customFormat="1" outlineLevel="1" spans="1:11">
      <c r="A27" s="49" t="s">
        <v>613</v>
      </c>
      <c r="B27" s="50">
        <v>1314719</v>
      </c>
      <c r="C27" s="50">
        <v>2241099</v>
      </c>
      <c r="D27" s="398" t="s">
        <v>616</v>
      </c>
      <c r="E27" s="398" t="s">
        <v>595</v>
      </c>
      <c r="F27" s="49">
        <v>43255</v>
      </c>
      <c r="G27" s="49">
        <v>43256</v>
      </c>
      <c r="H27" s="16">
        <f t="shared" si="0"/>
        <v>1</v>
      </c>
      <c r="I27" s="23"/>
      <c r="J27" s="23">
        <v>-16800</v>
      </c>
      <c r="K27" s="23">
        <f t="shared" si="1"/>
        <v>2623375</v>
      </c>
    </row>
    <row r="28" s="43" customFormat="1" outlineLevel="1" spans="1:11">
      <c r="A28" s="49" t="s">
        <v>613</v>
      </c>
      <c r="B28" s="50">
        <v>1314520</v>
      </c>
      <c r="C28" s="50">
        <v>2216679</v>
      </c>
      <c r="D28" s="398" t="s">
        <v>617</v>
      </c>
      <c r="E28" s="398" t="s">
        <v>595</v>
      </c>
      <c r="F28" s="49">
        <v>43256</v>
      </c>
      <c r="G28" s="49">
        <v>43261</v>
      </c>
      <c r="H28" s="16">
        <f t="shared" si="0"/>
        <v>5</v>
      </c>
      <c r="I28" s="23"/>
      <c r="J28" s="23">
        <v>-84000</v>
      </c>
      <c r="K28" s="23">
        <f t="shared" si="1"/>
        <v>2539375</v>
      </c>
    </row>
    <row r="29" s="43" customFormat="1" outlineLevel="1" spans="1:11">
      <c r="A29" s="49" t="s">
        <v>613</v>
      </c>
      <c r="B29" s="50">
        <v>1314044</v>
      </c>
      <c r="C29" s="50">
        <v>2237343</v>
      </c>
      <c r="D29" s="398" t="s">
        <v>618</v>
      </c>
      <c r="E29" s="398" t="s">
        <v>595</v>
      </c>
      <c r="F29" s="49">
        <v>43256</v>
      </c>
      <c r="G29" s="49">
        <v>43257</v>
      </c>
      <c r="H29" s="16">
        <f t="shared" si="0"/>
        <v>1</v>
      </c>
      <c r="I29" s="23"/>
      <c r="J29" s="23">
        <v>-16800</v>
      </c>
      <c r="K29" s="23">
        <f t="shared" si="1"/>
        <v>2522575</v>
      </c>
    </row>
    <row r="30" s="43" customFormat="1" outlineLevel="1" spans="1:11">
      <c r="A30" s="49" t="s">
        <v>613</v>
      </c>
      <c r="B30" s="50">
        <v>1314638</v>
      </c>
      <c r="C30" s="50">
        <v>2241102</v>
      </c>
      <c r="D30" s="398" t="s">
        <v>619</v>
      </c>
      <c r="E30" s="398" t="s">
        <v>595</v>
      </c>
      <c r="F30" s="49">
        <v>43256</v>
      </c>
      <c r="G30" s="49">
        <v>43260</v>
      </c>
      <c r="H30" s="16">
        <f t="shared" si="0"/>
        <v>4</v>
      </c>
      <c r="I30" s="23"/>
      <c r="J30" s="23">
        <v>-72000</v>
      </c>
      <c r="K30" s="23">
        <f t="shared" si="1"/>
        <v>2450575</v>
      </c>
    </row>
    <row r="31" s="44" customFormat="1" outlineLevel="1" spans="1:11">
      <c r="A31" s="49" t="s">
        <v>613</v>
      </c>
      <c r="B31" s="50">
        <v>1306352</v>
      </c>
      <c r="C31" s="50">
        <v>2214343</v>
      </c>
      <c r="D31" s="398" t="s">
        <v>620</v>
      </c>
      <c r="E31" s="398" t="s">
        <v>595</v>
      </c>
      <c r="F31" s="49">
        <v>43257</v>
      </c>
      <c r="G31" s="49">
        <v>43258</v>
      </c>
      <c r="H31" s="16">
        <f t="shared" si="0"/>
        <v>1</v>
      </c>
      <c r="I31" s="23"/>
      <c r="J31" s="23">
        <v>-17100</v>
      </c>
      <c r="K31" s="23">
        <f t="shared" si="1"/>
        <v>2433475</v>
      </c>
    </row>
    <row r="32" s="44" customFormat="1" outlineLevel="1" spans="1:11">
      <c r="A32" s="49" t="s">
        <v>613</v>
      </c>
      <c r="B32" s="50">
        <v>1311631</v>
      </c>
      <c r="C32" s="50">
        <v>2231595</v>
      </c>
      <c r="D32" s="398" t="s">
        <v>621</v>
      </c>
      <c r="E32" s="398" t="s">
        <v>595</v>
      </c>
      <c r="F32" s="49">
        <v>43258</v>
      </c>
      <c r="G32" s="49">
        <v>43260</v>
      </c>
      <c r="H32" s="16">
        <f t="shared" si="0"/>
        <v>2</v>
      </c>
      <c r="I32" s="23"/>
      <c r="J32" s="23">
        <v>-33600</v>
      </c>
      <c r="K32" s="23">
        <f t="shared" si="1"/>
        <v>2399875</v>
      </c>
    </row>
    <row r="33" s="43" customFormat="1" outlineLevel="1" spans="1:11">
      <c r="A33" s="49" t="s">
        <v>613</v>
      </c>
      <c r="B33" s="50">
        <v>1309164</v>
      </c>
      <c r="C33" s="50">
        <v>2220349</v>
      </c>
      <c r="D33" s="398" t="s">
        <v>622</v>
      </c>
      <c r="E33" s="398" t="s">
        <v>595</v>
      </c>
      <c r="F33" s="49">
        <v>43259</v>
      </c>
      <c r="G33" s="49">
        <v>43260</v>
      </c>
      <c r="H33" s="16">
        <f t="shared" si="0"/>
        <v>1</v>
      </c>
      <c r="I33" s="23"/>
      <c r="J33" s="23">
        <v>-16800</v>
      </c>
      <c r="K33" s="23">
        <f t="shared" si="1"/>
        <v>2383075</v>
      </c>
    </row>
    <row r="34" s="43" customFormat="1" outlineLevel="1" spans="1:11">
      <c r="A34" s="49" t="s">
        <v>623</v>
      </c>
      <c r="B34" s="50">
        <v>1315408</v>
      </c>
      <c r="C34" s="50">
        <v>2216691</v>
      </c>
      <c r="D34" s="398" t="s">
        <v>624</v>
      </c>
      <c r="E34" s="398" t="s">
        <v>609</v>
      </c>
      <c r="F34" s="49">
        <v>43259</v>
      </c>
      <c r="G34" s="49">
        <v>43264</v>
      </c>
      <c r="H34" s="16">
        <f t="shared" si="0"/>
        <v>5</v>
      </c>
      <c r="I34" s="23"/>
      <c r="J34" s="23">
        <v>-114750</v>
      </c>
      <c r="K34" s="23">
        <f t="shared" si="1"/>
        <v>2268325</v>
      </c>
    </row>
    <row r="35" s="43" customFormat="1" ht="25.5" outlineLevel="1" spans="1:11">
      <c r="A35" s="49" t="s">
        <v>623</v>
      </c>
      <c r="B35" s="50">
        <v>1315602</v>
      </c>
      <c r="C35" s="50">
        <v>2216698</v>
      </c>
      <c r="D35" s="398" t="s">
        <v>625</v>
      </c>
      <c r="E35" s="398" t="s">
        <v>599</v>
      </c>
      <c r="F35" s="49">
        <v>43259</v>
      </c>
      <c r="G35" s="49">
        <v>43262</v>
      </c>
      <c r="H35" s="16">
        <f t="shared" si="0"/>
        <v>3</v>
      </c>
      <c r="I35" s="23"/>
      <c r="J35" s="23">
        <v>-79650</v>
      </c>
      <c r="K35" s="23">
        <f t="shared" si="1"/>
        <v>2188675</v>
      </c>
    </row>
    <row r="36" s="43" customFormat="1" outlineLevel="1" spans="1:11">
      <c r="A36" s="49" t="s">
        <v>623</v>
      </c>
      <c r="B36" s="50">
        <v>1315618</v>
      </c>
      <c r="C36" s="50">
        <v>2245610</v>
      </c>
      <c r="D36" s="398" t="s">
        <v>626</v>
      </c>
      <c r="E36" s="398" t="s">
        <v>595</v>
      </c>
      <c r="F36" s="49">
        <v>43259</v>
      </c>
      <c r="G36" s="49">
        <v>43260</v>
      </c>
      <c r="H36" s="16">
        <f t="shared" si="0"/>
        <v>1</v>
      </c>
      <c r="I36" s="23"/>
      <c r="J36" s="23">
        <v>-17100</v>
      </c>
      <c r="K36" s="23">
        <f t="shared" si="1"/>
        <v>2171575</v>
      </c>
    </row>
    <row r="37" s="43" customFormat="1" outlineLevel="1" spans="1:11">
      <c r="A37" s="49" t="s">
        <v>613</v>
      </c>
      <c r="B37" s="50">
        <v>1303655</v>
      </c>
      <c r="C37" s="50">
        <v>2202846</v>
      </c>
      <c r="D37" s="398" t="s">
        <v>627</v>
      </c>
      <c r="E37" s="398" t="s">
        <v>595</v>
      </c>
      <c r="F37" s="49">
        <v>43260</v>
      </c>
      <c r="G37" s="49">
        <v>43262</v>
      </c>
      <c r="H37" s="16">
        <f t="shared" si="0"/>
        <v>2</v>
      </c>
      <c r="I37" s="23"/>
      <c r="J37" s="23">
        <v>-34200</v>
      </c>
      <c r="K37" s="23">
        <f t="shared" si="1"/>
        <v>2137375</v>
      </c>
    </row>
    <row r="38" s="43" customFormat="1" outlineLevel="1" spans="1:11">
      <c r="A38" s="49" t="s">
        <v>613</v>
      </c>
      <c r="B38" s="50">
        <v>1314638</v>
      </c>
      <c r="C38" s="50">
        <v>2241343</v>
      </c>
      <c r="D38" s="398" t="s">
        <v>619</v>
      </c>
      <c r="E38" s="398" t="s">
        <v>595</v>
      </c>
      <c r="F38" s="49">
        <v>43260</v>
      </c>
      <c r="G38" s="49">
        <v>43261</v>
      </c>
      <c r="H38" s="16">
        <f t="shared" si="0"/>
        <v>1</v>
      </c>
      <c r="I38" s="23"/>
      <c r="J38" s="23">
        <v>-16800</v>
      </c>
      <c r="K38" s="23">
        <f t="shared" si="1"/>
        <v>2120575</v>
      </c>
    </row>
    <row r="39" s="43" customFormat="1" outlineLevel="1" spans="1:11">
      <c r="A39" s="49" t="s">
        <v>613</v>
      </c>
      <c r="B39" s="50">
        <v>1313864</v>
      </c>
      <c r="C39" s="50">
        <v>2237116</v>
      </c>
      <c r="D39" s="398" t="s">
        <v>628</v>
      </c>
      <c r="E39" s="398" t="s">
        <v>595</v>
      </c>
      <c r="F39" s="49">
        <v>43260</v>
      </c>
      <c r="G39" s="49">
        <v>43262</v>
      </c>
      <c r="H39" s="16">
        <f t="shared" si="0"/>
        <v>2</v>
      </c>
      <c r="I39" s="23"/>
      <c r="J39" s="23">
        <v>-33600</v>
      </c>
      <c r="K39" s="23">
        <f t="shared" si="1"/>
        <v>2086975</v>
      </c>
    </row>
    <row r="40" s="43" customFormat="1" outlineLevel="1" spans="1:11">
      <c r="A40" s="49" t="s">
        <v>629</v>
      </c>
      <c r="B40" s="50">
        <v>1317401</v>
      </c>
      <c r="C40" s="50">
        <v>2216680</v>
      </c>
      <c r="D40" s="398" t="s">
        <v>630</v>
      </c>
      <c r="E40" s="398" t="s">
        <v>591</v>
      </c>
      <c r="F40" s="49">
        <v>43260</v>
      </c>
      <c r="G40" s="49">
        <v>43262</v>
      </c>
      <c r="H40" s="16">
        <f t="shared" si="0"/>
        <v>2</v>
      </c>
      <c r="I40" s="23"/>
      <c r="J40" s="23">
        <v>-47700</v>
      </c>
      <c r="K40" s="23">
        <f t="shared" si="1"/>
        <v>2039275</v>
      </c>
    </row>
    <row r="41" s="43" customFormat="1" outlineLevel="1" spans="1:11">
      <c r="A41" s="49" t="s">
        <v>613</v>
      </c>
      <c r="B41" s="50">
        <v>1307882</v>
      </c>
      <c r="C41" s="50">
        <v>2216594</v>
      </c>
      <c r="D41" s="398" t="s">
        <v>631</v>
      </c>
      <c r="E41" s="398" t="s">
        <v>591</v>
      </c>
      <c r="F41" s="49">
        <v>43261</v>
      </c>
      <c r="G41" s="49">
        <v>43263</v>
      </c>
      <c r="H41" s="16">
        <f t="shared" si="0"/>
        <v>2</v>
      </c>
      <c r="I41" s="23"/>
      <c r="J41" s="23">
        <v>-52250</v>
      </c>
      <c r="K41" s="23">
        <f t="shared" si="1"/>
        <v>1987025</v>
      </c>
    </row>
    <row r="42" s="43" customFormat="1" outlineLevel="1" spans="1:11">
      <c r="A42" s="49" t="s">
        <v>623</v>
      </c>
      <c r="B42" s="50">
        <v>1315620</v>
      </c>
      <c r="C42" s="50">
        <v>2245612</v>
      </c>
      <c r="D42" s="398" t="s">
        <v>626</v>
      </c>
      <c r="E42" s="398" t="s">
        <v>595</v>
      </c>
      <c r="F42" s="49">
        <v>43261</v>
      </c>
      <c r="G42" s="49">
        <v>43262</v>
      </c>
      <c r="H42" s="16">
        <f t="shared" si="0"/>
        <v>1</v>
      </c>
      <c r="I42" s="23"/>
      <c r="J42" s="23">
        <v>-17100</v>
      </c>
      <c r="K42" s="23">
        <f t="shared" si="1"/>
        <v>1969925</v>
      </c>
    </row>
    <row r="43" s="43" customFormat="1" outlineLevel="1" spans="1:11">
      <c r="A43" s="49" t="s">
        <v>613</v>
      </c>
      <c r="B43" s="50">
        <v>1310031</v>
      </c>
      <c r="C43" s="50">
        <v>2224857</v>
      </c>
      <c r="D43" s="398" t="s">
        <v>632</v>
      </c>
      <c r="E43" s="398" t="s">
        <v>595</v>
      </c>
      <c r="F43" s="49">
        <v>43262</v>
      </c>
      <c r="G43" s="49">
        <v>43264</v>
      </c>
      <c r="H43" s="16">
        <f t="shared" si="0"/>
        <v>2</v>
      </c>
      <c r="I43" s="23"/>
      <c r="J43" s="23">
        <v>-33600</v>
      </c>
      <c r="K43" s="23">
        <f t="shared" si="1"/>
        <v>1936325</v>
      </c>
    </row>
    <row r="44" s="44" customFormat="1" outlineLevel="1" spans="1:11">
      <c r="A44" s="49" t="s">
        <v>613</v>
      </c>
      <c r="B44" s="50">
        <v>1310037</v>
      </c>
      <c r="C44" s="50">
        <v>2224858</v>
      </c>
      <c r="D44" s="398" t="s">
        <v>633</v>
      </c>
      <c r="E44" s="398" t="s">
        <v>595</v>
      </c>
      <c r="F44" s="49">
        <v>43262</v>
      </c>
      <c r="G44" s="49">
        <v>43266</v>
      </c>
      <c r="H44" s="16">
        <f t="shared" si="0"/>
        <v>4</v>
      </c>
      <c r="I44" s="23"/>
      <c r="J44" s="23">
        <v>-67200</v>
      </c>
      <c r="K44" s="23">
        <f t="shared" si="1"/>
        <v>1869125</v>
      </c>
    </row>
    <row r="45" s="44" customFormat="1" outlineLevel="1" spans="1:11">
      <c r="A45" s="49" t="s">
        <v>613</v>
      </c>
      <c r="B45" s="50">
        <v>1314669</v>
      </c>
      <c r="C45" s="50">
        <v>2241094</v>
      </c>
      <c r="D45" s="398" t="s">
        <v>634</v>
      </c>
      <c r="E45" s="398" t="s">
        <v>595</v>
      </c>
      <c r="F45" s="49">
        <v>43262</v>
      </c>
      <c r="G45" s="49">
        <v>43263</v>
      </c>
      <c r="H45" s="16">
        <f t="shared" si="0"/>
        <v>1</v>
      </c>
      <c r="I45" s="23"/>
      <c r="J45" s="23">
        <v>-16800</v>
      </c>
      <c r="K45" s="23">
        <f t="shared" si="1"/>
        <v>1852325</v>
      </c>
    </row>
    <row r="46" s="43" customFormat="1" outlineLevel="1" spans="1:11">
      <c r="A46" s="49" t="s">
        <v>613</v>
      </c>
      <c r="B46" s="50">
        <v>1309326</v>
      </c>
      <c r="C46" s="50">
        <v>2221101</v>
      </c>
      <c r="D46" s="398" t="s">
        <v>635</v>
      </c>
      <c r="E46" s="398" t="s">
        <v>595</v>
      </c>
      <c r="F46" s="49">
        <v>43262</v>
      </c>
      <c r="G46" s="49">
        <v>43264</v>
      </c>
      <c r="H46" s="16">
        <f t="shared" si="0"/>
        <v>2</v>
      </c>
      <c r="I46" s="23"/>
      <c r="J46" s="23">
        <v>-33600</v>
      </c>
      <c r="K46" s="23">
        <f t="shared" si="1"/>
        <v>1818725</v>
      </c>
    </row>
    <row r="47" s="43" customFormat="1" outlineLevel="1" spans="1:11">
      <c r="A47" s="49" t="s">
        <v>613</v>
      </c>
      <c r="B47" s="50">
        <v>1312398</v>
      </c>
      <c r="C47" s="50">
        <v>2216688</v>
      </c>
      <c r="D47" s="398" t="s">
        <v>636</v>
      </c>
      <c r="E47" s="398" t="s">
        <v>597</v>
      </c>
      <c r="F47" s="49">
        <v>43263</v>
      </c>
      <c r="G47" s="49">
        <v>43266</v>
      </c>
      <c r="H47" s="16">
        <f t="shared" si="0"/>
        <v>3</v>
      </c>
      <c r="I47" s="23"/>
      <c r="J47" s="23">
        <v>-55500</v>
      </c>
      <c r="K47" s="23">
        <f t="shared" si="1"/>
        <v>1763225</v>
      </c>
    </row>
    <row r="48" s="43" customFormat="1" outlineLevel="1" spans="1:11">
      <c r="A48" s="49" t="s">
        <v>613</v>
      </c>
      <c r="B48" s="50">
        <v>1305678</v>
      </c>
      <c r="C48" s="50">
        <v>2210624</v>
      </c>
      <c r="D48" s="398" t="s">
        <v>637</v>
      </c>
      <c r="E48" s="398" t="s">
        <v>609</v>
      </c>
      <c r="F48" s="49">
        <v>43263</v>
      </c>
      <c r="G48" s="49">
        <v>43264</v>
      </c>
      <c r="H48" s="16">
        <f t="shared" si="0"/>
        <v>1</v>
      </c>
      <c r="I48" s="23"/>
      <c r="J48" s="23">
        <v>-24225</v>
      </c>
      <c r="K48" s="23">
        <f t="shared" si="1"/>
        <v>1739000</v>
      </c>
    </row>
    <row r="49" s="43" customFormat="1" outlineLevel="1" spans="1:11">
      <c r="A49" s="49" t="s">
        <v>613</v>
      </c>
      <c r="B49" s="50">
        <v>1309583</v>
      </c>
      <c r="C49" s="50">
        <v>2223126</v>
      </c>
      <c r="D49" s="398" t="s">
        <v>638</v>
      </c>
      <c r="E49" s="398" t="s">
        <v>595</v>
      </c>
      <c r="F49" s="49">
        <v>43263</v>
      </c>
      <c r="G49" s="49">
        <v>43266</v>
      </c>
      <c r="H49" s="16">
        <f t="shared" si="0"/>
        <v>3</v>
      </c>
      <c r="I49" s="23"/>
      <c r="J49" s="23">
        <v>-49500</v>
      </c>
      <c r="K49" s="23">
        <f t="shared" si="1"/>
        <v>1689500</v>
      </c>
    </row>
    <row r="50" s="43" customFormat="1" outlineLevel="1" spans="1:11">
      <c r="A50" s="49" t="s">
        <v>613</v>
      </c>
      <c r="B50" s="50">
        <v>1309816</v>
      </c>
      <c r="C50" s="50">
        <v>2223096</v>
      </c>
      <c r="D50" s="398" t="s">
        <v>639</v>
      </c>
      <c r="E50" s="398" t="s">
        <v>595</v>
      </c>
      <c r="F50" s="49">
        <v>43264</v>
      </c>
      <c r="G50" s="49">
        <v>43265</v>
      </c>
      <c r="H50" s="16">
        <f t="shared" si="0"/>
        <v>1</v>
      </c>
      <c r="I50" s="23"/>
      <c r="J50" s="23">
        <v>-16800</v>
      </c>
      <c r="K50" s="23">
        <f t="shared" si="1"/>
        <v>1672700</v>
      </c>
    </row>
    <row r="51" s="43" customFormat="1" outlineLevel="1" spans="1:11">
      <c r="A51" s="49" t="s">
        <v>613</v>
      </c>
      <c r="B51" s="50">
        <v>1309816</v>
      </c>
      <c r="C51" s="50">
        <v>2223097</v>
      </c>
      <c r="D51" s="398" t="s">
        <v>639</v>
      </c>
      <c r="E51" s="398" t="s">
        <v>595</v>
      </c>
      <c r="F51" s="49">
        <v>43264</v>
      </c>
      <c r="G51" s="49">
        <v>43265</v>
      </c>
      <c r="H51" s="16">
        <f t="shared" si="0"/>
        <v>1</v>
      </c>
      <c r="I51" s="23"/>
      <c r="J51" s="23">
        <v>-16800</v>
      </c>
      <c r="K51" s="23">
        <f t="shared" si="1"/>
        <v>1655900</v>
      </c>
    </row>
    <row r="52" s="44" customFormat="1" outlineLevel="1" spans="1:11">
      <c r="A52" s="49" t="s">
        <v>613</v>
      </c>
      <c r="B52" s="50">
        <v>1305681</v>
      </c>
      <c r="C52" s="50">
        <v>2210625</v>
      </c>
      <c r="D52" s="398" t="s">
        <v>637</v>
      </c>
      <c r="E52" s="398" t="s">
        <v>597</v>
      </c>
      <c r="F52" s="49">
        <v>43264</v>
      </c>
      <c r="G52" s="49">
        <v>43265</v>
      </c>
      <c r="H52" s="16">
        <f t="shared" si="0"/>
        <v>1</v>
      </c>
      <c r="I52" s="23"/>
      <c r="J52" s="23">
        <v>-18525</v>
      </c>
      <c r="K52" s="23">
        <f t="shared" si="1"/>
        <v>1637375</v>
      </c>
    </row>
    <row r="53" s="44" customFormat="1" outlineLevel="1" spans="1:11">
      <c r="A53" s="49" t="s">
        <v>613</v>
      </c>
      <c r="B53" s="50">
        <v>1307245</v>
      </c>
      <c r="C53" s="50">
        <v>2214843</v>
      </c>
      <c r="D53" s="398" t="s">
        <v>640</v>
      </c>
      <c r="E53" s="398" t="s">
        <v>595</v>
      </c>
      <c r="F53" s="49">
        <v>43264</v>
      </c>
      <c r="G53" s="49">
        <v>43266</v>
      </c>
      <c r="H53" s="16">
        <f t="shared" si="0"/>
        <v>2</v>
      </c>
      <c r="I53" s="23"/>
      <c r="J53" s="23">
        <v>-34200</v>
      </c>
      <c r="K53" s="23">
        <f t="shared" si="1"/>
        <v>1603175</v>
      </c>
    </row>
    <row r="54" s="43" customFormat="1" outlineLevel="1" spans="1:11">
      <c r="A54" s="49" t="s">
        <v>613</v>
      </c>
      <c r="B54" s="50">
        <v>1310746</v>
      </c>
      <c r="C54" s="50">
        <v>2216693</v>
      </c>
      <c r="D54" s="398" t="s">
        <v>641</v>
      </c>
      <c r="E54" s="398" t="s">
        <v>609</v>
      </c>
      <c r="F54" s="49">
        <v>43265</v>
      </c>
      <c r="G54" s="49">
        <v>43268</v>
      </c>
      <c r="H54" s="16">
        <f t="shared" si="0"/>
        <v>3</v>
      </c>
      <c r="I54" s="23"/>
      <c r="J54" s="23">
        <v>-87750</v>
      </c>
      <c r="K54" s="23">
        <f t="shared" si="1"/>
        <v>1515425</v>
      </c>
    </row>
    <row r="55" s="43" customFormat="1" outlineLevel="1" spans="1:11">
      <c r="A55" s="49" t="s">
        <v>613</v>
      </c>
      <c r="B55" s="50">
        <v>1300942</v>
      </c>
      <c r="C55" s="50">
        <v>2192343</v>
      </c>
      <c r="D55" s="398" t="s">
        <v>642</v>
      </c>
      <c r="E55" s="398" t="s">
        <v>595</v>
      </c>
      <c r="F55" s="49">
        <v>43265</v>
      </c>
      <c r="G55" s="49">
        <v>43270</v>
      </c>
      <c r="H55" s="16">
        <f t="shared" si="0"/>
        <v>5</v>
      </c>
      <c r="I55" s="23"/>
      <c r="J55" s="23">
        <v>-85500</v>
      </c>
      <c r="K55" s="23">
        <f t="shared" si="1"/>
        <v>1429925</v>
      </c>
    </row>
    <row r="56" s="43" customFormat="1" outlineLevel="1" spans="1:11">
      <c r="A56" s="49" t="s">
        <v>613</v>
      </c>
      <c r="B56" s="50">
        <v>1307086</v>
      </c>
      <c r="C56" s="50">
        <v>2214096</v>
      </c>
      <c r="D56" s="398" t="s">
        <v>643</v>
      </c>
      <c r="E56" s="398" t="s">
        <v>595</v>
      </c>
      <c r="F56" s="49">
        <v>43265</v>
      </c>
      <c r="G56" s="49">
        <v>43266</v>
      </c>
      <c r="H56" s="16">
        <f t="shared" si="0"/>
        <v>1</v>
      </c>
      <c r="I56" s="23"/>
      <c r="J56" s="23">
        <v>-17100</v>
      </c>
      <c r="K56" s="23">
        <f t="shared" si="1"/>
        <v>1412825</v>
      </c>
    </row>
    <row r="57" s="43" customFormat="1" outlineLevel="1" spans="1:11">
      <c r="A57" s="49" t="s">
        <v>613</v>
      </c>
      <c r="B57" s="50">
        <v>1307086</v>
      </c>
      <c r="C57" s="50">
        <v>2214095</v>
      </c>
      <c r="D57" s="398" t="s">
        <v>644</v>
      </c>
      <c r="E57" s="398" t="s">
        <v>595</v>
      </c>
      <c r="F57" s="49">
        <v>43265</v>
      </c>
      <c r="G57" s="49">
        <v>43266</v>
      </c>
      <c r="H57" s="16">
        <f t="shared" si="0"/>
        <v>1</v>
      </c>
      <c r="I57" s="23"/>
      <c r="J57" s="23">
        <v>-17100</v>
      </c>
      <c r="K57" s="23">
        <f t="shared" si="1"/>
        <v>1395725</v>
      </c>
    </row>
    <row r="58" s="43" customFormat="1" outlineLevel="1" spans="1:11">
      <c r="A58" s="49" t="s">
        <v>645</v>
      </c>
      <c r="B58" s="50">
        <v>1318372</v>
      </c>
      <c r="C58" s="50">
        <v>2258843</v>
      </c>
      <c r="D58" s="398" t="s">
        <v>646</v>
      </c>
      <c r="E58" s="398" t="s">
        <v>595</v>
      </c>
      <c r="F58" s="49">
        <v>43265</v>
      </c>
      <c r="G58" s="49">
        <v>43268</v>
      </c>
      <c r="H58" s="16">
        <f t="shared" si="0"/>
        <v>3</v>
      </c>
      <c r="I58" s="23"/>
      <c r="J58" s="23">
        <v>-49500</v>
      </c>
      <c r="K58" s="23">
        <f t="shared" si="1"/>
        <v>1346225</v>
      </c>
    </row>
    <row r="59" s="43" customFormat="1" outlineLevel="1" spans="1:11">
      <c r="A59" s="49" t="s">
        <v>613</v>
      </c>
      <c r="B59" s="50">
        <v>1298909</v>
      </c>
      <c r="C59" s="50">
        <v>2186370</v>
      </c>
      <c r="D59" s="398" t="s">
        <v>647</v>
      </c>
      <c r="E59" s="398" t="s">
        <v>595</v>
      </c>
      <c r="F59" s="49">
        <v>43266</v>
      </c>
      <c r="G59" s="49">
        <v>43268</v>
      </c>
      <c r="H59" s="16">
        <f t="shared" si="0"/>
        <v>2</v>
      </c>
      <c r="I59" s="23"/>
      <c r="J59" s="23">
        <v>-34200</v>
      </c>
      <c r="K59" s="23">
        <f t="shared" si="1"/>
        <v>1312025</v>
      </c>
    </row>
    <row r="60" s="43" customFormat="1" outlineLevel="1" spans="1:11">
      <c r="A60" s="49" t="s">
        <v>613</v>
      </c>
      <c r="B60" s="50">
        <v>1301510</v>
      </c>
      <c r="C60" s="50">
        <v>2194354</v>
      </c>
      <c r="D60" s="398" t="s">
        <v>648</v>
      </c>
      <c r="E60" s="398" t="s">
        <v>595</v>
      </c>
      <c r="F60" s="49">
        <v>43266</v>
      </c>
      <c r="G60" s="49">
        <v>43268</v>
      </c>
      <c r="H60" s="16">
        <f t="shared" si="0"/>
        <v>2</v>
      </c>
      <c r="I60" s="23"/>
      <c r="J60" s="23">
        <v>-34200</v>
      </c>
      <c r="K60" s="23">
        <f t="shared" si="1"/>
        <v>1277825</v>
      </c>
    </row>
    <row r="61" s="44" customFormat="1" outlineLevel="1" spans="1:11">
      <c r="A61" s="49" t="s">
        <v>613</v>
      </c>
      <c r="B61" s="50">
        <v>1308270</v>
      </c>
      <c r="C61" s="50">
        <v>2216696</v>
      </c>
      <c r="D61" s="398" t="s">
        <v>649</v>
      </c>
      <c r="E61" s="398" t="s">
        <v>595</v>
      </c>
      <c r="F61" s="49">
        <v>43266</v>
      </c>
      <c r="G61" s="49">
        <v>43268</v>
      </c>
      <c r="H61" s="16">
        <f t="shared" si="0"/>
        <v>2</v>
      </c>
      <c r="I61" s="23"/>
      <c r="J61" s="23">
        <v>-33600</v>
      </c>
      <c r="K61" s="23">
        <f t="shared" si="1"/>
        <v>1244225</v>
      </c>
    </row>
    <row r="62" s="44" customFormat="1" outlineLevel="1" spans="1:11">
      <c r="A62" s="49" t="s">
        <v>650</v>
      </c>
      <c r="B62" s="50">
        <v>1318342</v>
      </c>
      <c r="C62" s="50">
        <v>2255847</v>
      </c>
      <c r="D62" s="398" t="s">
        <v>651</v>
      </c>
      <c r="E62" s="398" t="s">
        <v>595</v>
      </c>
      <c r="F62" s="49">
        <v>43266</v>
      </c>
      <c r="G62" s="49">
        <v>43267</v>
      </c>
      <c r="H62" s="16">
        <f t="shared" si="0"/>
        <v>1</v>
      </c>
      <c r="I62" s="23"/>
      <c r="J62" s="23">
        <v>-16200</v>
      </c>
      <c r="K62" s="23">
        <f t="shared" si="1"/>
        <v>1228025</v>
      </c>
    </row>
    <row r="63" s="44" customFormat="1" outlineLevel="1" spans="1:11">
      <c r="A63" s="49" t="s">
        <v>645</v>
      </c>
      <c r="B63" s="50">
        <v>1318743</v>
      </c>
      <c r="C63" s="50">
        <v>2216690</v>
      </c>
      <c r="D63" s="398" t="s">
        <v>652</v>
      </c>
      <c r="E63" s="398" t="s">
        <v>609</v>
      </c>
      <c r="F63" s="49">
        <v>43266</v>
      </c>
      <c r="G63" s="49">
        <v>43267</v>
      </c>
      <c r="H63" s="16">
        <f t="shared" si="0"/>
        <v>1</v>
      </c>
      <c r="I63" s="23"/>
      <c r="J63" s="23">
        <v>-22050</v>
      </c>
      <c r="K63" s="23">
        <f t="shared" si="1"/>
        <v>1205975</v>
      </c>
    </row>
    <row r="64" s="44" customFormat="1" outlineLevel="1" spans="1:11">
      <c r="A64" s="49" t="s">
        <v>645</v>
      </c>
      <c r="B64" s="50">
        <v>1319104</v>
      </c>
      <c r="C64" s="50">
        <v>2216701</v>
      </c>
      <c r="D64" s="398" t="s">
        <v>653</v>
      </c>
      <c r="E64" s="398" t="s">
        <v>593</v>
      </c>
      <c r="F64" s="49">
        <v>43267</v>
      </c>
      <c r="G64" s="49">
        <v>43269</v>
      </c>
      <c r="H64" s="16">
        <f t="shared" si="0"/>
        <v>2</v>
      </c>
      <c r="I64" s="23"/>
      <c r="J64" s="23">
        <v>-65700</v>
      </c>
      <c r="K64" s="23">
        <f t="shared" si="1"/>
        <v>1140275</v>
      </c>
    </row>
    <row r="65" s="44" customFormat="1" outlineLevel="1" spans="1:11">
      <c r="A65" s="49" t="s">
        <v>645</v>
      </c>
      <c r="B65" s="50">
        <v>1319060</v>
      </c>
      <c r="C65" s="50">
        <v>2216686</v>
      </c>
      <c r="D65" s="398" t="s">
        <v>654</v>
      </c>
      <c r="E65" s="398" t="s">
        <v>597</v>
      </c>
      <c r="F65" s="49">
        <v>43267</v>
      </c>
      <c r="G65" s="49">
        <v>43269</v>
      </c>
      <c r="H65" s="16">
        <f t="shared" si="0"/>
        <v>2</v>
      </c>
      <c r="I65" s="23"/>
      <c r="J65" s="23">
        <v>-36900</v>
      </c>
      <c r="K65" s="23">
        <f t="shared" si="1"/>
        <v>1103375</v>
      </c>
    </row>
    <row r="66" s="44" customFormat="1" outlineLevel="1" spans="1:11">
      <c r="A66" s="49" t="s">
        <v>645</v>
      </c>
      <c r="B66" s="50">
        <v>1318920</v>
      </c>
      <c r="C66" s="50">
        <v>2216699</v>
      </c>
      <c r="D66" s="398" t="s">
        <v>540</v>
      </c>
      <c r="E66" s="398" t="s">
        <v>591</v>
      </c>
      <c r="F66" s="49">
        <v>43267</v>
      </c>
      <c r="G66" s="49">
        <v>43271</v>
      </c>
      <c r="H66" s="16">
        <f t="shared" si="0"/>
        <v>4</v>
      </c>
      <c r="I66" s="23"/>
      <c r="J66" s="23">
        <v>-95400</v>
      </c>
      <c r="K66" s="23">
        <f t="shared" si="1"/>
        <v>1007975</v>
      </c>
    </row>
    <row r="67" s="44" customFormat="1" outlineLevel="1" spans="1:11">
      <c r="A67" s="49" t="s">
        <v>613</v>
      </c>
      <c r="B67" s="50">
        <v>1312337</v>
      </c>
      <c r="C67" s="50">
        <v>2231598</v>
      </c>
      <c r="D67" s="398" t="s">
        <v>655</v>
      </c>
      <c r="E67" s="398" t="s">
        <v>591</v>
      </c>
      <c r="F67" s="49">
        <v>43267</v>
      </c>
      <c r="G67" s="49">
        <v>43268</v>
      </c>
      <c r="H67" s="16">
        <f t="shared" si="0"/>
        <v>1</v>
      </c>
      <c r="I67" s="23"/>
      <c r="J67" s="23">
        <v>-24750</v>
      </c>
      <c r="K67" s="23">
        <f t="shared" si="1"/>
        <v>983225</v>
      </c>
    </row>
    <row r="68" s="43" customFormat="1" outlineLevel="1" spans="1:11">
      <c r="A68" s="49" t="s">
        <v>613</v>
      </c>
      <c r="B68" s="50">
        <v>1305496</v>
      </c>
      <c r="C68" s="50">
        <v>2210593</v>
      </c>
      <c r="D68" s="398" t="s">
        <v>656</v>
      </c>
      <c r="E68" s="398" t="s">
        <v>595</v>
      </c>
      <c r="F68" s="49">
        <v>43267</v>
      </c>
      <c r="G68" s="49">
        <v>43269</v>
      </c>
      <c r="H68" s="16">
        <f t="shared" si="0"/>
        <v>2</v>
      </c>
      <c r="I68" s="23"/>
      <c r="J68" s="23">
        <v>-34200</v>
      </c>
      <c r="K68" s="23">
        <f t="shared" si="1"/>
        <v>949025</v>
      </c>
    </row>
    <row r="69" s="43" customFormat="1" outlineLevel="1" spans="1:11">
      <c r="A69" s="49" t="s">
        <v>613</v>
      </c>
      <c r="B69" s="50">
        <v>1305496</v>
      </c>
      <c r="C69" s="50">
        <v>2210596</v>
      </c>
      <c r="D69" s="398" t="s">
        <v>657</v>
      </c>
      <c r="E69" s="398" t="s">
        <v>595</v>
      </c>
      <c r="F69" s="49">
        <v>43267</v>
      </c>
      <c r="G69" s="49">
        <v>43269</v>
      </c>
      <c r="H69" s="16">
        <f t="shared" ref="H69:H103" si="2">+G69-F69</f>
        <v>2</v>
      </c>
      <c r="I69" s="23"/>
      <c r="J69" s="23">
        <v>-34200</v>
      </c>
      <c r="K69" s="23">
        <f t="shared" si="1"/>
        <v>914825</v>
      </c>
    </row>
    <row r="70" s="43" customFormat="1" outlineLevel="1" spans="1:11">
      <c r="A70" s="49" t="s">
        <v>613</v>
      </c>
      <c r="B70" s="50">
        <v>1311280</v>
      </c>
      <c r="C70" s="50">
        <v>2227629</v>
      </c>
      <c r="D70" s="398" t="s">
        <v>658</v>
      </c>
      <c r="E70" s="398" t="s">
        <v>597</v>
      </c>
      <c r="F70" s="49">
        <v>43267</v>
      </c>
      <c r="G70" s="49">
        <v>43269</v>
      </c>
      <c r="H70" s="16">
        <f t="shared" si="2"/>
        <v>2</v>
      </c>
      <c r="I70" s="23"/>
      <c r="J70" s="23">
        <v>-38700</v>
      </c>
      <c r="K70" s="23">
        <f t="shared" si="1"/>
        <v>876125</v>
      </c>
    </row>
    <row r="71" s="43" customFormat="1" outlineLevel="1" spans="1:11">
      <c r="A71" s="49" t="s">
        <v>613</v>
      </c>
      <c r="B71" s="50">
        <v>1309410</v>
      </c>
      <c r="C71" s="50">
        <v>2221103</v>
      </c>
      <c r="D71" s="398" t="s">
        <v>659</v>
      </c>
      <c r="E71" s="398" t="s">
        <v>595</v>
      </c>
      <c r="F71" s="49">
        <v>43267</v>
      </c>
      <c r="G71" s="49">
        <v>43268</v>
      </c>
      <c r="H71" s="16">
        <f t="shared" si="2"/>
        <v>1</v>
      </c>
      <c r="I71" s="23"/>
      <c r="J71" s="23">
        <v>-16800</v>
      </c>
      <c r="K71" s="23">
        <f t="shared" ref="K71:K103" si="3">+K70+I71+J71</f>
        <v>859325</v>
      </c>
    </row>
    <row r="72" s="43" customFormat="1" outlineLevel="1" spans="1:11">
      <c r="A72" s="49" t="s">
        <v>613</v>
      </c>
      <c r="B72" s="50">
        <v>1304519</v>
      </c>
      <c r="C72" s="50">
        <v>2207848</v>
      </c>
      <c r="D72" s="398" t="s">
        <v>660</v>
      </c>
      <c r="E72" s="398" t="s">
        <v>595</v>
      </c>
      <c r="F72" s="49">
        <v>43267</v>
      </c>
      <c r="G72" s="49">
        <v>43270</v>
      </c>
      <c r="H72" s="16">
        <f t="shared" si="2"/>
        <v>3</v>
      </c>
      <c r="I72" s="23"/>
      <c r="J72" s="23">
        <v>-51300</v>
      </c>
      <c r="K72" s="23">
        <f t="shared" si="3"/>
        <v>808025</v>
      </c>
    </row>
    <row r="73" s="43" customFormat="1" outlineLevel="1" spans="1:11">
      <c r="A73" s="49" t="s">
        <v>613</v>
      </c>
      <c r="B73" s="50">
        <v>1315095</v>
      </c>
      <c r="C73" s="50">
        <v>2243593</v>
      </c>
      <c r="D73" s="398" t="s">
        <v>661</v>
      </c>
      <c r="E73" s="398" t="s">
        <v>595</v>
      </c>
      <c r="F73" s="49">
        <v>43268</v>
      </c>
      <c r="G73" s="49">
        <v>43270</v>
      </c>
      <c r="H73" s="16">
        <f t="shared" si="2"/>
        <v>2</v>
      </c>
      <c r="I73" s="23"/>
      <c r="J73" s="23">
        <v>-34200</v>
      </c>
      <c r="K73" s="23">
        <f t="shared" si="3"/>
        <v>773825</v>
      </c>
    </row>
    <row r="74" s="44" customFormat="1" outlineLevel="1" spans="1:11">
      <c r="A74" s="49" t="s">
        <v>613</v>
      </c>
      <c r="B74" s="50">
        <v>1298985</v>
      </c>
      <c r="C74" s="50">
        <v>2186606</v>
      </c>
      <c r="D74" s="398" t="s">
        <v>662</v>
      </c>
      <c r="E74" s="398" t="s">
        <v>595</v>
      </c>
      <c r="F74" s="49">
        <v>43268</v>
      </c>
      <c r="G74" s="49">
        <v>43270</v>
      </c>
      <c r="H74" s="16">
        <f t="shared" si="2"/>
        <v>2</v>
      </c>
      <c r="I74" s="23"/>
      <c r="J74" s="23">
        <v>-34200</v>
      </c>
      <c r="K74" s="23">
        <f t="shared" si="3"/>
        <v>739625</v>
      </c>
    </row>
    <row r="75" s="44" customFormat="1" outlineLevel="1" spans="1:11">
      <c r="A75" s="49" t="s">
        <v>613</v>
      </c>
      <c r="B75" s="50">
        <v>1310699</v>
      </c>
      <c r="C75" s="50">
        <v>2226108</v>
      </c>
      <c r="D75" s="398" t="s">
        <v>663</v>
      </c>
      <c r="E75" s="398" t="s">
        <v>595</v>
      </c>
      <c r="F75" s="49">
        <v>43268</v>
      </c>
      <c r="G75" s="49">
        <v>43270</v>
      </c>
      <c r="H75" s="16">
        <f t="shared" si="2"/>
        <v>2</v>
      </c>
      <c r="I75" s="23"/>
      <c r="J75" s="23">
        <v>-33600</v>
      </c>
      <c r="K75" s="23">
        <f t="shared" si="3"/>
        <v>706025</v>
      </c>
    </row>
    <row r="76" s="44" customFormat="1" outlineLevel="1" spans="1:11">
      <c r="A76" s="49" t="s">
        <v>645</v>
      </c>
      <c r="B76" s="50">
        <v>1318242</v>
      </c>
      <c r="C76" s="50">
        <v>2258848</v>
      </c>
      <c r="D76" s="398" t="s">
        <v>664</v>
      </c>
      <c r="E76" s="398" t="s">
        <v>595</v>
      </c>
      <c r="F76" s="49">
        <v>43268</v>
      </c>
      <c r="G76" s="49">
        <v>43270</v>
      </c>
      <c r="H76" s="16">
        <f t="shared" si="2"/>
        <v>2</v>
      </c>
      <c r="I76" s="23"/>
      <c r="J76" s="23">
        <v>-32400</v>
      </c>
      <c r="K76" s="23">
        <f t="shared" si="3"/>
        <v>673625</v>
      </c>
    </row>
    <row r="77" s="43" customFormat="1" outlineLevel="1" spans="1:11">
      <c r="A77" s="49" t="s">
        <v>645</v>
      </c>
      <c r="B77" s="50">
        <v>1319549</v>
      </c>
      <c r="C77" s="50">
        <v>2263131</v>
      </c>
      <c r="D77" s="398" t="s">
        <v>665</v>
      </c>
      <c r="E77" s="398" t="s">
        <v>595</v>
      </c>
      <c r="F77" s="49">
        <v>43269</v>
      </c>
      <c r="G77" s="49">
        <v>43271</v>
      </c>
      <c r="H77" s="16">
        <f t="shared" si="2"/>
        <v>2</v>
      </c>
      <c r="I77" s="23"/>
      <c r="J77" s="23">
        <v>-32400</v>
      </c>
      <c r="K77" s="23">
        <f t="shared" si="3"/>
        <v>641225</v>
      </c>
    </row>
    <row r="78" s="43" customFormat="1" outlineLevel="1" spans="1:11">
      <c r="A78" s="49" t="s">
        <v>613</v>
      </c>
      <c r="B78" s="50">
        <v>1296766</v>
      </c>
      <c r="C78" s="50">
        <v>2178346</v>
      </c>
      <c r="D78" s="398" t="s">
        <v>666</v>
      </c>
      <c r="E78" s="398" t="s">
        <v>593</v>
      </c>
      <c r="F78" s="49">
        <v>43269</v>
      </c>
      <c r="G78" s="49">
        <v>43271</v>
      </c>
      <c r="H78" s="16">
        <f t="shared" si="2"/>
        <v>2</v>
      </c>
      <c r="I78" s="23"/>
      <c r="J78" s="23">
        <v>-68400</v>
      </c>
      <c r="K78" s="23">
        <f t="shared" si="3"/>
        <v>572825</v>
      </c>
    </row>
    <row r="79" s="43" customFormat="1" outlineLevel="1" spans="1:11">
      <c r="A79" s="49" t="s">
        <v>613</v>
      </c>
      <c r="B79" s="50">
        <v>1312794</v>
      </c>
      <c r="C79" s="50">
        <v>2236666</v>
      </c>
      <c r="D79" s="398" t="s">
        <v>667</v>
      </c>
      <c r="E79" s="398" t="s">
        <v>597</v>
      </c>
      <c r="F79" s="49">
        <v>43269</v>
      </c>
      <c r="G79" s="49">
        <v>43273</v>
      </c>
      <c r="H79" s="16">
        <f t="shared" si="2"/>
        <v>4</v>
      </c>
      <c r="I79" s="23"/>
      <c r="J79" s="23">
        <v>-74000</v>
      </c>
      <c r="K79" s="23">
        <f t="shared" si="3"/>
        <v>498825</v>
      </c>
    </row>
    <row r="80" s="43" customFormat="1" outlineLevel="1" spans="1:11">
      <c r="A80" s="49" t="s">
        <v>613</v>
      </c>
      <c r="B80" s="50">
        <v>1310725</v>
      </c>
      <c r="C80" s="50">
        <v>2216687</v>
      </c>
      <c r="D80" s="398" t="s">
        <v>668</v>
      </c>
      <c r="E80" s="398" t="s">
        <v>597</v>
      </c>
      <c r="F80" s="49">
        <v>43270</v>
      </c>
      <c r="G80" s="49">
        <v>43273</v>
      </c>
      <c r="H80" s="16">
        <f t="shared" si="2"/>
        <v>3</v>
      </c>
      <c r="I80" s="23"/>
      <c r="J80" s="23">
        <v>-58050</v>
      </c>
      <c r="K80" s="23">
        <f t="shared" si="3"/>
        <v>440775</v>
      </c>
    </row>
    <row r="81" s="43" customFormat="1" outlineLevel="1" spans="1:11">
      <c r="A81" s="49" t="s">
        <v>613</v>
      </c>
      <c r="B81" s="50">
        <v>1313632</v>
      </c>
      <c r="C81" s="50">
        <v>2237110</v>
      </c>
      <c r="D81" s="398" t="s">
        <v>171</v>
      </c>
      <c r="E81" s="398" t="s">
        <v>609</v>
      </c>
      <c r="F81" s="49">
        <v>43270</v>
      </c>
      <c r="G81" s="49">
        <v>43272</v>
      </c>
      <c r="H81" s="16">
        <f t="shared" si="2"/>
        <v>2</v>
      </c>
      <c r="I81" s="23"/>
      <c r="J81" s="23">
        <v>-52250</v>
      </c>
      <c r="K81" s="23">
        <f t="shared" si="3"/>
        <v>388525</v>
      </c>
    </row>
    <row r="82" s="43" customFormat="1" outlineLevel="1" spans="1:11">
      <c r="A82" s="49" t="s">
        <v>613</v>
      </c>
      <c r="B82" s="50">
        <v>1314673</v>
      </c>
      <c r="C82" s="50">
        <v>2241095</v>
      </c>
      <c r="D82" s="398" t="s">
        <v>669</v>
      </c>
      <c r="E82" s="398" t="s">
        <v>595</v>
      </c>
      <c r="F82" s="49">
        <v>43270</v>
      </c>
      <c r="G82" s="49">
        <v>43272</v>
      </c>
      <c r="H82" s="16">
        <f t="shared" si="2"/>
        <v>2</v>
      </c>
      <c r="I82" s="23"/>
      <c r="J82" s="23">
        <v>-33600</v>
      </c>
      <c r="K82" s="23">
        <f t="shared" si="3"/>
        <v>354925</v>
      </c>
    </row>
    <row r="83" s="43" customFormat="1" outlineLevel="1" spans="1:11">
      <c r="A83" s="49" t="s">
        <v>629</v>
      </c>
      <c r="B83" s="50">
        <v>1317490</v>
      </c>
      <c r="C83" s="50">
        <v>2224862</v>
      </c>
      <c r="D83" s="398" t="s">
        <v>670</v>
      </c>
      <c r="E83" s="398" t="s">
        <v>595</v>
      </c>
      <c r="F83" s="49">
        <v>43271</v>
      </c>
      <c r="G83" s="49">
        <v>43275</v>
      </c>
      <c r="H83" s="16">
        <f t="shared" si="2"/>
        <v>4</v>
      </c>
      <c r="I83" s="23"/>
      <c r="J83" s="23">
        <v>-65700</v>
      </c>
      <c r="K83" s="23">
        <f t="shared" si="3"/>
        <v>289225</v>
      </c>
    </row>
    <row r="84" s="43" customFormat="1" outlineLevel="1" spans="1:11">
      <c r="A84" s="49" t="s">
        <v>613</v>
      </c>
      <c r="B84" s="50">
        <v>1314979</v>
      </c>
      <c r="C84" s="50">
        <v>2243343</v>
      </c>
      <c r="D84" s="398" t="s">
        <v>671</v>
      </c>
      <c r="E84" s="398" t="s">
        <v>595</v>
      </c>
      <c r="F84" s="49">
        <v>43271</v>
      </c>
      <c r="G84" s="49">
        <v>43274</v>
      </c>
      <c r="H84" s="16">
        <f t="shared" si="2"/>
        <v>3</v>
      </c>
      <c r="I84" s="23"/>
      <c r="J84" s="23">
        <v>-51300</v>
      </c>
      <c r="K84" s="23">
        <f t="shared" si="3"/>
        <v>237925</v>
      </c>
    </row>
    <row r="85" s="44" customFormat="1" outlineLevel="1" spans="1:11">
      <c r="A85" s="49" t="s">
        <v>613</v>
      </c>
      <c r="B85" s="50">
        <v>1304877</v>
      </c>
      <c r="C85" s="50">
        <v>2209097</v>
      </c>
      <c r="D85" s="398" t="s">
        <v>672</v>
      </c>
      <c r="E85" s="398" t="s">
        <v>597</v>
      </c>
      <c r="F85" s="49">
        <v>43272</v>
      </c>
      <c r="G85" s="49">
        <v>43274</v>
      </c>
      <c r="H85" s="16">
        <f t="shared" si="2"/>
        <v>2</v>
      </c>
      <c r="I85" s="23"/>
      <c r="J85" s="23">
        <v>-37050</v>
      </c>
      <c r="K85" s="23">
        <f t="shared" si="3"/>
        <v>200875</v>
      </c>
    </row>
    <row r="86" s="44" customFormat="1" outlineLevel="1" spans="1:11">
      <c r="A86" s="49" t="s">
        <v>623</v>
      </c>
      <c r="B86" s="50">
        <v>1315245</v>
      </c>
      <c r="C86" s="50">
        <v>2216685</v>
      </c>
      <c r="D86" s="398" t="s">
        <v>673</v>
      </c>
      <c r="E86" s="398" t="s">
        <v>597</v>
      </c>
      <c r="F86" s="49">
        <v>43272</v>
      </c>
      <c r="G86" s="49">
        <v>43274</v>
      </c>
      <c r="H86" s="16">
        <f t="shared" si="2"/>
        <v>2</v>
      </c>
      <c r="I86" s="23"/>
      <c r="J86" s="23">
        <v>-38700</v>
      </c>
      <c r="K86" s="23">
        <f t="shared" si="3"/>
        <v>162175</v>
      </c>
    </row>
    <row r="87" s="44" customFormat="1" outlineLevel="1" spans="1:11">
      <c r="A87" s="49" t="s">
        <v>645</v>
      </c>
      <c r="B87" s="50">
        <v>1318791</v>
      </c>
      <c r="C87" s="50">
        <v>2258852</v>
      </c>
      <c r="D87" s="398" t="s">
        <v>674</v>
      </c>
      <c r="E87" s="398" t="s">
        <v>595</v>
      </c>
      <c r="F87" s="49">
        <v>43273</v>
      </c>
      <c r="G87" s="49">
        <v>43275</v>
      </c>
      <c r="H87" s="16">
        <f t="shared" si="2"/>
        <v>2</v>
      </c>
      <c r="I87" s="23"/>
      <c r="J87" s="23">
        <v>-32400</v>
      </c>
      <c r="K87" s="23">
        <f t="shared" si="3"/>
        <v>129775</v>
      </c>
    </row>
    <row r="88" s="44" customFormat="1" outlineLevel="1" spans="1:11">
      <c r="A88" s="49" t="s">
        <v>645</v>
      </c>
      <c r="B88" s="50">
        <v>1318791</v>
      </c>
      <c r="C88" s="50">
        <v>2258850</v>
      </c>
      <c r="D88" s="398" t="s">
        <v>675</v>
      </c>
      <c r="E88" s="398" t="s">
        <v>595</v>
      </c>
      <c r="F88" s="49">
        <v>43273</v>
      </c>
      <c r="G88" s="49">
        <v>43275</v>
      </c>
      <c r="H88" s="16">
        <f t="shared" si="2"/>
        <v>2</v>
      </c>
      <c r="I88" s="23"/>
      <c r="J88" s="23">
        <v>-32400</v>
      </c>
      <c r="K88" s="23">
        <f t="shared" si="3"/>
        <v>97375</v>
      </c>
    </row>
    <row r="89" s="44" customFormat="1" outlineLevel="1" spans="1:11">
      <c r="A89" s="49" t="s">
        <v>645</v>
      </c>
      <c r="B89" s="50">
        <v>1318560</v>
      </c>
      <c r="C89" s="50">
        <v>2221100</v>
      </c>
      <c r="D89" s="398" t="s">
        <v>676</v>
      </c>
      <c r="E89" s="398" t="s">
        <v>595</v>
      </c>
      <c r="F89" s="49">
        <v>43273</v>
      </c>
      <c r="G89" s="49">
        <v>43278</v>
      </c>
      <c r="H89" s="16">
        <f t="shared" si="2"/>
        <v>5</v>
      </c>
      <c r="I89" s="23"/>
      <c r="J89" s="23">
        <v>-81000</v>
      </c>
      <c r="K89" s="23">
        <f t="shared" si="3"/>
        <v>16375</v>
      </c>
    </row>
    <row r="90" s="44" customFormat="1" outlineLevel="1" spans="1:11">
      <c r="A90" s="49" t="s">
        <v>645</v>
      </c>
      <c r="B90" s="50">
        <v>1318560</v>
      </c>
      <c r="C90" s="50">
        <v>2259095</v>
      </c>
      <c r="D90" s="398" t="s">
        <v>677</v>
      </c>
      <c r="E90" s="398" t="s">
        <v>595</v>
      </c>
      <c r="F90" s="49">
        <v>43273</v>
      </c>
      <c r="G90" s="49">
        <v>43278</v>
      </c>
      <c r="H90" s="16">
        <f t="shared" si="2"/>
        <v>5</v>
      </c>
      <c r="I90" s="23"/>
      <c r="J90" s="23">
        <v>-81000</v>
      </c>
      <c r="K90" s="23">
        <f t="shared" si="3"/>
        <v>-64625</v>
      </c>
    </row>
    <row r="91" s="44" customFormat="1" outlineLevel="1" spans="1:11">
      <c r="A91" s="49" t="s">
        <v>613</v>
      </c>
      <c r="B91" s="50">
        <v>1304494</v>
      </c>
      <c r="C91" s="50">
        <v>2207844</v>
      </c>
      <c r="D91" s="398" t="s">
        <v>678</v>
      </c>
      <c r="E91" s="398" t="s">
        <v>609</v>
      </c>
      <c r="F91" s="49">
        <v>43273</v>
      </c>
      <c r="G91" s="49">
        <v>43275</v>
      </c>
      <c r="H91" s="16">
        <f t="shared" si="2"/>
        <v>2</v>
      </c>
      <c r="I91" s="23"/>
      <c r="J91" s="23">
        <v>-48450</v>
      </c>
      <c r="K91" s="23">
        <f t="shared" si="3"/>
        <v>-113075</v>
      </c>
    </row>
    <row r="92" s="43" customFormat="1" outlineLevel="1" spans="1:11">
      <c r="A92" s="49" t="s">
        <v>613</v>
      </c>
      <c r="B92" s="50">
        <v>1311252</v>
      </c>
      <c r="C92" s="50">
        <v>2227627</v>
      </c>
      <c r="D92" s="398" t="s">
        <v>679</v>
      </c>
      <c r="E92" s="398" t="s">
        <v>595</v>
      </c>
      <c r="F92" s="49">
        <v>43274</v>
      </c>
      <c r="G92" s="49">
        <v>43275</v>
      </c>
      <c r="H92" s="16">
        <f t="shared" si="2"/>
        <v>1</v>
      </c>
      <c r="I92" s="23"/>
      <c r="J92" s="23">
        <v>-16800</v>
      </c>
      <c r="K92" s="23">
        <f t="shared" si="3"/>
        <v>-129875</v>
      </c>
    </row>
    <row r="93" s="43" customFormat="1" outlineLevel="1" spans="1:11">
      <c r="A93" s="49" t="s">
        <v>623</v>
      </c>
      <c r="B93" s="50">
        <v>1315513</v>
      </c>
      <c r="C93" s="50">
        <v>2245344</v>
      </c>
      <c r="D93" s="398" t="s">
        <v>680</v>
      </c>
      <c r="E93" s="398" t="s">
        <v>595</v>
      </c>
      <c r="F93" s="49">
        <v>43274</v>
      </c>
      <c r="G93" s="49">
        <v>43275</v>
      </c>
      <c r="H93" s="16">
        <f t="shared" si="2"/>
        <v>1</v>
      </c>
      <c r="I93" s="23"/>
      <c r="J93" s="23">
        <v>-17100</v>
      </c>
      <c r="K93" s="23">
        <f t="shared" si="3"/>
        <v>-146975</v>
      </c>
    </row>
    <row r="94" s="43" customFormat="1" outlineLevel="1" spans="1:11">
      <c r="A94" s="49" t="s">
        <v>613</v>
      </c>
      <c r="B94" s="50">
        <v>1305920</v>
      </c>
      <c r="C94" s="50">
        <v>2211100</v>
      </c>
      <c r="D94" s="398" t="s">
        <v>681</v>
      </c>
      <c r="E94" s="398" t="s">
        <v>595</v>
      </c>
      <c r="F94" s="49">
        <v>43275</v>
      </c>
      <c r="G94" s="49">
        <v>43277</v>
      </c>
      <c r="H94" s="16">
        <f t="shared" si="2"/>
        <v>2</v>
      </c>
      <c r="I94" s="23"/>
      <c r="J94" s="23">
        <v>-34200</v>
      </c>
      <c r="K94" s="23">
        <f t="shared" si="3"/>
        <v>-181175</v>
      </c>
    </row>
    <row r="95" s="43" customFormat="1" outlineLevel="1" spans="1:11">
      <c r="A95" s="49" t="s">
        <v>613</v>
      </c>
      <c r="B95" s="50">
        <v>1302337</v>
      </c>
      <c r="C95" s="50">
        <v>2198110</v>
      </c>
      <c r="D95" s="398" t="s">
        <v>682</v>
      </c>
      <c r="E95" s="398" t="s">
        <v>595</v>
      </c>
      <c r="F95" s="49">
        <v>43276</v>
      </c>
      <c r="G95" s="49">
        <v>43279</v>
      </c>
      <c r="H95" s="16">
        <f t="shared" si="2"/>
        <v>3</v>
      </c>
      <c r="I95" s="23"/>
      <c r="J95" s="23">
        <v>-51300</v>
      </c>
      <c r="K95" s="23">
        <f t="shared" si="3"/>
        <v>-232475</v>
      </c>
    </row>
    <row r="96" s="43" customFormat="1" outlineLevel="1" spans="1:11">
      <c r="A96" s="49" t="s">
        <v>613</v>
      </c>
      <c r="B96" s="50">
        <v>1312046</v>
      </c>
      <c r="C96" s="50">
        <v>2231597</v>
      </c>
      <c r="D96" s="398" t="s">
        <v>683</v>
      </c>
      <c r="E96" s="398" t="s">
        <v>593</v>
      </c>
      <c r="F96" s="49">
        <v>43276</v>
      </c>
      <c r="G96" s="49">
        <v>43280</v>
      </c>
      <c r="H96" s="16">
        <f t="shared" si="2"/>
        <v>4</v>
      </c>
      <c r="I96" s="23"/>
      <c r="J96" s="23">
        <v>-136800</v>
      </c>
      <c r="K96" s="23">
        <f t="shared" si="3"/>
        <v>-369275</v>
      </c>
    </row>
    <row r="97" s="43" customFormat="1" outlineLevel="1" spans="1:11">
      <c r="A97" s="49" t="s">
        <v>684</v>
      </c>
      <c r="B97" s="50">
        <v>1316442</v>
      </c>
      <c r="C97" s="50">
        <v>2249100</v>
      </c>
      <c r="D97" s="398" t="s">
        <v>685</v>
      </c>
      <c r="E97" s="398" t="s">
        <v>595</v>
      </c>
      <c r="F97" s="49">
        <v>43277</v>
      </c>
      <c r="G97" s="49">
        <v>43278</v>
      </c>
      <c r="H97" s="16">
        <f t="shared" si="2"/>
        <v>1</v>
      </c>
      <c r="I97" s="23"/>
      <c r="J97" s="23">
        <v>-16200</v>
      </c>
      <c r="K97" s="23">
        <f t="shared" si="3"/>
        <v>-385475</v>
      </c>
    </row>
    <row r="98" s="43" customFormat="1" outlineLevel="1" spans="1:11">
      <c r="A98" s="49" t="s">
        <v>613</v>
      </c>
      <c r="B98" s="50">
        <v>1310706</v>
      </c>
      <c r="C98" s="50">
        <v>2226111</v>
      </c>
      <c r="D98" s="398" t="s">
        <v>686</v>
      </c>
      <c r="E98" s="398" t="s">
        <v>597</v>
      </c>
      <c r="F98" s="49">
        <v>43278</v>
      </c>
      <c r="G98" s="49">
        <v>43279</v>
      </c>
      <c r="H98" s="16">
        <f t="shared" si="2"/>
        <v>1</v>
      </c>
      <c r="I98" s="23"/>
      <c r="J98" s="23">
        <v>-19350</v>
      </c>
      <c r="K98" s="23">
        <f t="shared" si="3"/>
        <v>-404825</v>
      </c>
    </row>
    <row r="99" s="43" customFormat="1" outlineLevel="1" spans="1:11">
      <c r="A99" s="49" t="s">
        <v>613</v>
      </c>
      <c r="B99" s="50">
        <v>1298029</v>
      </c>
      <c r="C99" s="50">
        <v>2183845</v>
      </c>
      <c r="D99" s="398" t="s">
        <v>687</v>
      </c>
      <c r="E99" s="398" t="s">
        <v>595</v>
      </c>
      <c r="F99" s="49">
        <v>43278</v>
      </c>
      <c r="G99" s="49">
        <v>43280</v>
      </c>
      <c r="H99" s="16">
        <f t="shared" si="2"/>
        <v>2</v>
      </c>
      <c r="I99" s="23"/>
      <c r="J99" s="23">
        <v>-31500</v>
      </c>
      <c r="K99" s="23">
        <f t="shared" si="3"/>
        <v>-436325</v>
      </c>
    </row>
    <row r="100" s="44" customFormat="1" ht="25.5" outlineLevel="1" spans="1:11">
      <c r="A100" s="49" t="s">
        <v>613</v>
      </c>
      <c r="B100" s="50">
        <v>1313505</v>
      </c>
      <c r="C100" s="50">
        <v>2236686</v>
      </c>
      <c r="D100" s="398" t="s">
        <v>688</v>
      </c>
      <c r="E100" s="398" t="s">
        <v>599</v>
      </c>
      <c r="F100" s="49">
        <v>43279</v>
      </c>
      <c r="G100" s="49">
        <v>43282</v>
      </c>
      <c r="H100" s="16">
        <f t="shared" si="2"/>
        <v>3</v>
      </c>
      <c r="I100" s="23"/>
      <c r="J100" s="23">
        <v>-79650</v>
      </c>
      <c r="K100" s="23">
        <f t="shared" si="3"/>
        <v>-515975</v>
      </c>
    </row>
    <row r="101" s="44" customFormat="1" outlineLevel="1" spans="1:11">
      <c r="A101" s="49" t="s">
        <v>645</v>
      </c>
      <c r="B101" s="50">
        <v>1318448</v>
      </c>
      <c r="C101" s="50">
        <v>2216694</v>
      </c>
      <c r="D101" s="398" t="s">
        <v>689</v>
      </c>
      <c r="E101" s="398" t="s">
        <v>595</v>
      </c>
      <c r="F101" s="49">
        <v>43280</v>
      </c>
      <c r="G101" s="49">
        <v>43282</v>
      </c>
      <c r="H101" s="16">
        <f t="shared" si="2"/>
        <v>2</v>
      </c>
      <c r="I101" s="23"/>
      <c r="J101" s="23">
        <v>-32400</v>
      </c>
      <c r="K101" s="23">
        <f t="shared" si="3"/>
        <v>-548375</v>
      </c>
    </row>
    <row r="102" s="44" customFormat="1" outlineLevel="1" spans="1:11">
      <c r="A102" s="49" t="s">
        <v>613</v>
      </c>
      <c r="B102" s="200">
        <v>1320266</v>
      </c>
      <c r="C102" s="50">
        <v>2224860</v>
      </c>
      <c r="D102" s="398" t="s">
        <v>690</v>
      </c>
      <c r="E102" s="398" t="s">
        <v>597</v>
      </c>
      <c r="F102" s="49">
        <v>43281</v>
      </c>
      <c r="G102" s="49">
        <v>43282</v>
      </c>
      <c r="H102" s="16">
        <f t="shared" si="2"/>
        <v>1</v>
      </c>
      <c r="I102" s="23"/>
      <c r="J102" s="23">
        <v>-19350</v>
      </c>
      <c r="K102" s="23">
        <f t="shared" si="3"/>
        <v>-567725</v>
      </c>
    </row>
    <row r="103" s="43" customFormat="1" outlineLevel="1" spans="1:11">
      <c r="A103" s="49"/>
      <c r="B103" s="50"/>
      <c r="C103" s="50"/>
      <c r="D103" s="50"/>
      <c r="E103" s="50"/>
      <c r="F103" s="49"/>
      <c r="G103" s="49"/>
      <c r="H103" s="16">
        <f t="shared" si="2"/>
        <v>0</v>
      </c>
      <c r="I103" s="23"/>
      <c r="J103" s="23"/>
      <c r="K103" s="23">
        <f t="shared" si="3"/>
        <v>-567725</v>
      </c>
    </row>
    <row r="104" s="45" customFormat="1" customHeight="1" spans="1:11">
      <c r="A104" s="68" t="s">
        <v>691</v>
      </c>
      <c r="B104" s="69"/>
      <c r="C104" s="69"/>
      <c r="D104" s="69"/>
      <c r="E104" s="69"/>
      <c r="F104" s="69"/>
      <c r="G104" s="70"/>
      <c r="H104" s="31">
        <f t="shared" ref="H104:J104" si="4">SUM(H5:H103)</f>
        <v>212</v>
      </c>
      <c r="I104" s="31">
        <f t="shared" si="4"/>
        <v>3568950</v>
      </c>
      <c r="J104" s="31">
        <f t="shared" si="4"/>
        <v>-4136675</v>
      </c>
      <c r="K104" s="37">
        <f>+I104+J104</f>
        <v>-567725</v>
      </c>
    </row>
    <row r="105" s="41" customFormat="1" ht="6.75" customHeight="1" spans="1:11">
      <c r="A105" s="71"/>
      <c r="B105" s="71"/>
      <c r="C105" s="72"/>
      <c r="D105" s="72"/>
      <c r="E105" s="72"/>
      <c r="F105" s="72"/>
      <c r="G105" s="72"/>
      <c r="H105" s="72"/>
      <c r="I105" s="38"/>
      <c r="J105" s="38"/>
      <c r="K105" s="39"/>
    </row>
    <row r="106" s="41" customFormat="1" ht="22.5" customHeight="1" spans="1:12">
      <c r="A106" s="73" t="s">
        <v>72</v>
      </c>
      <c r="B106" s="74"/>
      <c r="C106" s="74"/>
      <c r="D106" s="74"/>
      <c r="E106" s="74"/>
      <c r="F106" s="74"/>
      <c r="G106" s="74"/>
      <c r="H106" s="36">
        <f t="shared" ref="H106:J106" si="5">+H104</f>
        <v>212</v>
      </c>
      <c r="I106" s="36">
        <f t="shared" si="5"/>
        <v>3568950</v>
      </c>
      <c r="J106" s="36">
        <f t="shared" si="5"/>
        <v>-4136675</v>
      </c>
      <c r="K106" s="36">
        <f>+I106+J106</f>
        <v>-567725</v>
      </c>
      <c r="L106" s="115" t="s">
        <v>692</v>
      </c>
    </row>
    <row r="107" s="41" customFormat="1" ht="15" spans="1:11">
      <c r="A107" s="75"/>
      <c r="B107" s="75"/>
      <c r="C107" s="76"/>
      <c r="D107" s="76"/>
      <c r="E107" s="76"/>
      <c r="F107" s="76"/>
      <c r="G107" s="76"/>
      <c r="H107" s="76"/>
      <c r="I107" s="79"/>
      <c r="J107" s="79"/>
      <c r="K107" s="8"/>
    </row>
    <row r="108" s="41" customFormat="1" ht="15" spans="3:11">
      <c r="C108" s="46"/>
      <c r="D108" s="46"/>
      <c r="E108" s="46"/>
      <c r="F108" s="46"/>
      <c r="G108" s="77"/>
      <c r="H108" s="77"/>
      <c r="I108" s="80"/>
      <c r="J108" s="80"/>
      <c r="K108" s="83"/>
    </row>
    <row r="109" s="41" customFormat="1" ht="15" spans="3:11">
      <c r="C109" s="46"/>
      <c r="D109" s="46" t="s">
        <v>693</v>
      </c>
      <c r="E109" s="46" t="s">
        <v>693</v>
      </c>
      <c r="F109" s="46"/>
      <c r="G109" s="77" t="s">
        <v>694</v>
      </c>
      <c r="H109" s="169" t="s">
        <v>695</v>
      </c>
      <c r="I109" s="175" t="s">
        <v>696</v>
      </c>
      <c r="J109" s="175" t="s">
        <v>697</v>
      </c>
      <c r="K109" s="175" t="s">
        <v>698</v>
      </c>
    </row>
    <row r="110" s="41" customFormat="1" ht="31.5" customHeight="1" spans="3:11">
      <c r="C110" s="46"/>
      <c r="D110" s="43" t="s">
        <v>691</v>
      </c>
      <c r="E110" s="43" t="s">
        <v>691</v>
      </c>
      <c r="F110" s="43"/>
      <c r="G110" s="76">
        <v>225</v>
      </c>
      <c r="H110" s="170">
        <f t="shared" ref="H110:J110" si="6">+H106</f>
        <v>212</v>
      </c>
      <c r="I110" s="176">
        <f t="shared" si="6"/>
        <v>3568950</v>
      </c>
      <c r="J110" s="176">
        <f t="shared" si="6"/>
        <v>-4136675</v>
      </c>
      <c r="K110" s="177">
        <f>+I110+J110</f>
        <v>-567725</v>
      </c>
    </row>
    <row r="111" s="41" customFormat="1" ht="15.75" customHeight="1" spans="3:11">
      <c r="C111" s="46"/>
      <c r="D111" s="43"/>
      <c r="E111" s="43"/>
      <c r="F111" s="171"/>
      <c r="G111" s="171"/>
      <c r="H111" s="46"/>
      <c r="I111" s="170"/>
      <c r="J111" s="176"/>
      <c r="K111" s="170"/>
    </row>
    <row r="112" s="41" customFormat="1" ht="15.75" customHeight="1" spans="3:11">
      <c r="C112" s="46"/>
      <c r="D112" s="43"/>
      <c r="E112" s="43"/>
      <c r="F112" s="172"/>
      <c r="G112" s="172"/>
      <c r="H112" s="43"/>
      <c r="I112" s="170"/>
      <c r="J112" s="178"/>
      <c r="K112" s="170"/>
    </row>
    <row r="113" s="41" customFormat="1" ht="15" spans="3:11">
      <c r="C113" s="46"/>
      <c r="D113" s="46"/>
      <c r="E113" s="46"/>
      <c r="F113" s="46"/>
      <c r="G113" s="173"/>
      <c r="H113" s="43">
        <f t="shared" ref="H113:K113" si="7">SUM(H110:H112)</f>
        <v>212</v>
      </c>
      <c r="I113" s="179">
        <f t="shared" si="7"/>
        <v>3568950</v>
      </c>
      <c r="J113" s="180">
        <f t="shared" si="7"/>
        <v>-4136675</v>
      </c>
      <c r="K113" s="180">
        <f t="shared" si="7"/>
        <v>-567725</v>
      </c>
    </row>
    <row r="114" s="41" customFormat="1" ht="15" spans="3:11">
      <c r="C114" s="46"/>
      <c r="D114" s="46"/>
      <c r="E114" s="46"/>
      <c r="F114" s="46"/>
      <c r="G114" s="173"/>
      <c r="H114" s="173"/>
      <c r="I114" s="181"/>
      <c r="J114" s="176"/>
      <c r="K114" s="176"/>
    </row>
    <row r="115" s="41" customFormat="1" ht="15.75" spans="3:11">
      <c r="C115" s="46"/>
      <c r="D115" s="46"/>
      <c r="E115" s="46"/>
      <c r="F115" s="46"/>
      <c r="G115" s="173"/>
      <c r="H115" s="174" t="s">
        <v>699</v>
      </c>
      <c r="I115" s="181"/>
      <c r="J115" s="176"/>
      <c r="K115" s="182">
        <f>+I113+J113</f>
        <v>-567725</v>
      </c>
    </row>
    <row r="116" s="41" customFormat="1" ht="15" spans="3:11">
      <c r="C116" s="46"/>
      <c r="D116" s="46"/>
      <c r="E116" s="46"/>
      <c r="F116" s="46"/>
      <c r="G116" s="173"/>
      <c r="H116" s="173"/>
      <c r="I116" s="173"/>
      <c r="J116" s="201"/>
      <c r="K116" s="201"/>
    </row>
    <row r="117" s="41" customFormat="1" spans="3:11">
      <c r="C117" s="46"/>
      <c r="D117" s="46"/>
      <c r="E117" s="46"/>
      <c r="F117" s="46"/>
      <c r="G117" s="173"/>
      <c r="H117" s="173"/>
      <c r="I117" s="173"/>
      <c r="J117" s="201"/>
      <c r="K117" s="201"/>
    </row>
    <row r="118" s="41" customFormat="1" spans="3:11">
      <c r="C118" s="46"/>
      <c r="D118" s="46"/>
      <c r="E118" s="46"/>
      <c r="F118" s="46"/>
      <c r="G118" s="46"/>
      <c r="H118" s="46"/>
      <c r="I118" s="7"/>
      <c r="J118" s="7"/>
      <c r="K118" s="8"/>
    </row>
    <row r="119" s="41" customFormat="1" spans="3:11">
      <c r="C119" s="46"/>
      <c r="D119" s="46"/>
      <c r="E119" s="46"/>
      <c r="F119" s="46"/>
      <c r="G119" s="46"/>
      <c r="H119" s="46"/>
      <c r="I119" s="7"/>
      <c r="J119" s="7"/>
      <c r="K119" s="8"/>
    </row>
    <row r="120" s="41" customFormat="1" spans="3:11">
      <c r="C120" s="46"/>
      <c r="D120" s="46"/>
      <c r="E120" s="46"/>
      <c r="F120" s="46"/>
      <c r="G120" s="46"/>
      <c r="H120" s="46"/>
      <c r="I120" s="7"/>
      <c r="J120" s="7"/>
      <c r="K120" s="8"/>
    </row>
    <row r="121" s="41" customFormat="1" spans="3:11">
      <c r="C121" s="46"/>
      <c r="D121" s="46"/>
      <c r="E121" s="46"/>
      <c r="F121" s="46"/>
      <c r="G121" s="46"/>
      <c r="H121" s="46"/>
      <c r="I121" s="7"/>
      <c r="J121" s="7"/>
      <c r="K121" s="8"/>
    </row>
    <row r="122" s="41" customFormat="1" spans="3:11">
      <c r="C122" s="46"/>
      <c r="D122" s="46"/>
      <c r="E122" s="46"/>
      <c r="F122" s="46"/>
      <c r="G122" s="46"/>
      <c r="H122" s="46"/>
      <c r="I122" s="7"/>
      <c r="J122" s="7"/>
      <c r="K122" s="8"/>
    </row>
    <row r="123" s="41" customFormat="1" spans="3:11">
      <c r="C123" s="46"/>
      <c r="D123" s="46"/>
      <c r="E123" s="46"/>
      <c r="F123" s="46"/>
      <c r="G123" s="46"/>
      <c r="H123" s="46"/>
      <c r="I123" s="7"/>
      <c r="J123" s="7"/>
      <c r="K123" s="8"/>
    </row>
    <row r="124" s="41" customFormat="1" spans="3:11">
      <c r="C124" s="46"/>
      <c r="D124" s="46"/>
      <c r="E124" s="46"/>
      <c r="F124" s="46"/>
      <c r="G124" s="46"/>
      <c r="H124" s="46"/>
      <c r="I124" s="7"/>
      <c r="J124" s="7"/>
      <c r="K124" s="8"/>
    </row>
    <row r="125" s="41" customFormat="1" spans="3:11">
      <c r="C125" s="46"/>
      <c r="D125" s="46"/>
      <c r="E125" s="46"/>
      <c r="F125" s="46"/>
      <c r="G125" s="46"/>
      <c r="H125" s="46"/>
      <c r="I125" s="7"/>
      <c r="J125" s="7"/>
      <c r="K125" s="8"/>
    </row>
    <row r="126" s="41" customFormat="1" spans="3:11">
      <c r="C126" s="46"/>
      <c r="D126" s="46"/>
      <c r="E126" s="46"/>
      <c r="F126" s="46"/>
      <c r="G126" s="46"/>
      <c r="H126" s="46"/>
      <c r="I126" s="7"/>
      <c r="J126" s="7"/>
      <c r="K126" s="8"/>
    </row>
    <row r="127" s="41" customFormat="1" spans="3:11">
      <c r="C127" s="46"/>
      <c r="D127" s="46"/>
      <c r="E127" s="46"/>
      <c r="F127" s="46"/>
      <c r="G127" s="46"/>
      <c r="H127" s="46"/>
      <c r="I127" s="7"/>
      <c r="J127" s="7"/>
      <c r="K127" s="8"/>
    </row>
    <row r="128" s="41" customFormat="1" spans="3:11">
      <c r="C128" s="46"/>
      <c r="D128" s="46"/>
      <c r="E128" s="46"/>
      <c r="F128" s="46"/>
      <c r="G128" s="46"/>
      <c r="H128" s="46"/>
      <c r="I128" s="7"/>
      <c r="J128" s="7"/>
      <c r="K128" s="8"/>
    </row>
    <row r="129" s="41" customFormat="1" spans="3:11">
      <c r="C129" s="46"/>
      <c r="D129" s="46"/>
      <c r="E129" s="46"/>
      <c r="F129" s="46"/>
      <c r="G129" s="46"/>
      <c r="H129" s="46"/>
      <c r="I129" s="7"/>
      <c r="J129" s="7"/>
      <c r="K129" s="8"/>
    </row>
    <row r="130" s="41" customFormat="1" spans="3:11">
      <c r="C130" s="46"/>
      <c r="D130" s="46"/>
      <c r="E130" s="46"/>
      <c r="F130" s="46"/>
      <c r="G130" s="46"/>
      <c r="H130" s="46"/>
      <c r="I130" s="7"/>
      <c r="J130" s="7"/>
      <c r="K130" s="8"/>
    </row>
    <row r="131" s="41" customFormat="1" spans="3:11">
      <c r="C131" s="46"/>
      <c r="D131" s="46"/>
      <c r="E131" s="46"/>
      <c r="F131" s="46"/>
      <c r="G131" s="46"/>
      <c r="H131" s="46"/>
      <c r="I131" s="7"/>
      <c r="J131" s="7"/>
      <c r="K131" s="8"/>
    </row>
    <row r="132" s="41" customFormat="1" spans="3:11">
      <c r="C132" s="46"/>
      <c r="D132" s="46"/>
      <c r="E132" s="46"/>
      <c r="F132" s="46"/>
      <c r="G132" s="46"/>
      <c r="H132" s="46"/>
      <c r="I132" s="7"/>
      <c r="J132" s="7"/>
      <c r="K132" s="8"/>
    </row>
    <row r="133" s="41" customFormat="1" spans="3:11">
      <c r="C133" s="46"/>
      <c r="D133" s="46"/>
      <c r="E133" s="46"/>
      <c r="F133" s="46"/>
      <c r="G133" s="46"/>
      <c r="H133" s="46"/>
      <c r="I133" s="7"/>
      <c r="J133" s="7"/>
      <c r="K133" s="8"/>
    </row>
    <row r="134" s="41" customFormat="1" spans="3:11">
      <c r="C134" s="46"/>
      <c r="D134" s="46"/>
      <c r="E134" s="46"/>
      <c r="F134" s="46"/>
      <c r="G134" s="46"/>
      <c r="H134" s="46"/>
      <c r="I134" s="7"/>
      <c r="J134" s="7"/>
      <c r="K134" s="8"/>
    </row>
    <row r="135" s="41" customFormat="1" spans="3:11">
      <c r="C135" s="46"/>
      <c r="D135" s="46"/>
      <c r="E135" s="46"/>
      <c r="F135" s="46"/>
      <c r="G135" s="46"/>
      <c r="H135" s="46"/>
      <c r="I135" s="7"/>
      <c r="J135" s="7"/>
      <c r="K135" s="8"/>
    </row>
    <row r="136" s="41" customFormat="1" spans="3:11">
      <c r="C136" s="46"/>
      <c r="D136" s="46"/>
      <c r="E136" s="46"/>
      <c r="F136" s="46"/>
      <c r="G136" s="46"/>
      <c r="H136" s="46"/>
      <c r="I136" s="7"/>
      <c r="J136" s="7"/>
      <c r="K136" s="8"/>
    </row>
    <row r="137" s="41" customFormat="1" spans="3:11">
      <c r="C137" s="46"/>
      <c r="D137" s="46"/>
      <c r="E137" s="46"/>
      <c r="F137" s="46"/>
      <c r="G137" s="46"/>
      <c r="H137" s="46"/>
      <c r="I137" s="7"/>
      <c r="J137" s="7"/>
      <c r="K137" s="8"/>
    </row>
    <row r="138" s="41" customFormat="1" spans="3:11">
      <c r="C138" s="46"/>
      <c r="D138" s="46"/>
      <c r="E138" s="46"/>
      <c r="F138" s="46"/>
      <c r="G138" s="46"/>
      <c r="H138" s="46"/>
      <c r="I138" s="7"/>
      <c r="J138" s="7"/>
      <c r="K138" s="8"/>
    </row>
    <row r="139" s="41" customFormat="1" spans="3:11">
      <c r="C139" s="46"/>
      <c r="D139" s="46"/>
      <c r="E139" s="46"/>
      <c r="F139" s="46"/>
      <c r="G139" s="46"/>
      <c r="H139" s="46"/>
      <c r="I139" s="7"/>
      <c r="J139" s="7"/>
      <c r="K139" s="8"/>
    </row>
    <row r="140" s="41" customFormat="1" spans="3:11">
      <c r="C140" s="46"/>
      <c r="D140" s="46"/>
      <c r="E140" s="46"/>
      <c r="F140" s="46"/>
      <c r="G140" s="46"/>
      <c r="H140" s="46"/>
      <c r="I140" s="7"/>
      <c r="J140" s="7"/>
      <c r="K140" s="8"/>
    </row>
    <row r="141" s="41" customFormat="1" spans="3:11">
      <c r="C141" s="46"/>
      <c r="D141" s="46"/>
      <c r="E141" s="46"/>
      <c r="F141" s="46"/>
      <c r="G141" s="46"/>
      <c r="H141" s="46"/>
      <c r="I141" s="7"/>
      <c r="J141" s="7"/>
      <c r="K141" s="8"/>
    </row>
    <row r="142" s="41" customFormat="1" spans="3:11">
      <c r="C142" s="46"/>
      <c r="D142" s="46"/>
      <c r="E142" s="46"/>
      <c r="F142" s="46"/>
      <c r="G142" s="46"/>
      <c r="H142" s="46"/>
      <c r="I142" s="7"/>
      <c r="J142" s="7"/>
      <c r="K142" s="8"/>
    </row>
    <row r="143" s="41" customFormat="1" spans="3:11">
      <c r="C143" s="46"/>
      <c r="D143" s="46"/>
      <c r="E143" s="46"/>
      <c r="F143" s="46"/>
      <c r="G143" s="46"/>
      <c r="H143" s="46"/>
      <c r="I143" s="7"/>
      <c r="J143" s="7"/>
      <c r="K143" s="8"/>
    </row>
    <row r="144" s="41" customFormat="1" spans="3:11">
      <c r="C144" s="46"/>
      <c r="D144" s="46"/>
      <c r="E144" s="46"/>
      <c r="F144" s="46"/>
      <c r="G144" s="46"/>
      <c r="H144" s="46"/>
      <c r="I144" s="7"/>
      <c r="J144" s="7"/>
      <c r="K144" s="8"/>
    </row>
    <row r="145" s="41" customFormat="1" spans="3:11">
      <c r="C145" s="46"/>
      <c r="D145" s="46"/>
      <c r="E145" s="46"/>
      <c r="F145" s="46"/>
      <c r="G145" s="46"/>
      <c r="H145" s="46"/>
      <c r="I145" s="7"/>
      <c r="J145" s="7"/>
      <c r="K145" s="8"/>
    </row>
    <row r="146" s="41" customFormat="1" spans="3:11">
      <c r="C146" s="46"/>
      <c r="D146" s="46"/>
      <c r="E146" s="46"/>
      <c r="F146" s="46"/>
      <c r="G146" s="46"/>
      <c r="H146" s="46"/>
      <c r="I146" s="7"/>
      <c r="J146" s="7"/>
      <c r="K146" s="8"/>
    </row>
    <row r="147" s="41" customFormat="1" spans="3:11">
      <c r="C147" s="46"/>
      <c r="D147" s="46"/>
      <c r="E147" s="46"/>
      <c r="F147" s="46"/>
      <c r="G147" s="46"/>
      <c r="H147" s="46"/>
      <c r="I147" s="7"/>
      <c r="J147" s="7"/>
      <c r="K147" s="8"/>
    </row>
    <row r="148" s="41" customFormat="1" spans="3:11">
      <c r="C148" s="46"/>
      <c r="D148" s="46"/>
      <c r="E148" s="46"/>
      <c r="F148" s="46"/>
      <c r="G148" s="46"/>
      <c r="H148" s="46"/>
      <c r="I148" s="7"/>
      <c r="J148" s="7"/>
      <c r="K148" s="8"/>
    </row>
    <row r="149" s="41" customFormat="1" spans="3:11">
      <c r="C149" s="46"/>
      <c r="D149" s="46"/>
      <c r="E149" s="46"/>
      <c r="F149" s="46"/>
      <c r="G149" s="46"/>
      <c r="H149" s="46"/>
      <c r="I149" s="7"/>
      <c r="J149" s="7"/>
      <c r="K149" s="8"/>
    </row>
    <row r="150" s="41" customFormat="1" spans="3:11">
      <c r="C150" s="46"/>
      <c r="D150" s="46"/>
      <c r="E150" s="46"/>
      <c r="F150" s="46"/>
      <c r="G150" s="7"/>
      <c r="H150" s="46"/>
      <c r="I150" s="7"/>
      <c r="J150" s="7"/>
      <c r="K150" s="8"/>
    </row>
    <row r="151" s="41" customFormat="1" spans="3:11">
      <c r="C151" s="46"/>
      <c r="D151" s="46"/>
      <c r="E151" s="46"/>
      <c r="F151" s="46"/>
      <c r="G151" s="46"/>
      <c r="H151" s="46"/>
      <c r="I151" s="7"/>
      <c r="J151" s="7"/>
      <c r="K151" s="8"/>
    </row>
    <row r="152" s="41" customFormat="1" spans="3:11">
      <c r="C152" s="46"/>
      <c r="D152" s="46"/>
      <c r="E152" s="46"/>
      <c r="F152" s="46"/>
      <c r="G152" s="46"/>
      <c r="H152" s="46"/>
      <c r="I152" s="7"/>
      <c r="J152" s="7"/>
      <c r="K152" s="8"/>
    </row>
    <row r="153" s="41" customFormat="1" spans="3:11">
      <c r="C153" s="46"/>
      <c r="D153" s="46"/>
      <c r="E153" s="46"/>
      <c r="F153" s="46"/>
      <c r="G153" s="46"/>
      <c r="H153" s="46"/>
      <c r="I153" s="7"/>
      <c r="J153" s="7"/>
      <c r="K153" s="8"/>
    </row>
    <row r="154" s="41" customFormat="1" spans="3:11">
      <c r="C154" s="46"/>
      <c r="D154" s="46"/>
      <c r="E154" s="46"/>
      <c r="F154" s="46"/>
      <c r="G154" s="46"/>
      <c r="H154" s="46"/>
      <c r="I154" s="7"/>
      <c r="J154" s="7"/>
      <c r="K154" s="8"/>
    </row>
    <row r="155" s="41" customFormat="1" spans="3:11">
      <c r="C155" s="46"/>
      <c r="D155" s="46"/>
      <c r="E155" s="46"/>
      <c r="F155" s="172"/>
      <c r="G155" s="46"/>
      <c r="H155" s="46"/>
      <c r="I155" s="7"/>
      <c r="J155" s="7"/>
      <c r="K155" s="8"/>
    </row>
    <row r="156" s="41" customFormat="1" spans="3:11">
      <c r="C156" s="46"/>
      <c r="D156" s="46"/>
      <c r="E156" s="46"/>
      <c r="F156" s="172"/>
      <c r="G156" s="46"/>
      <c r="H156" s="46"/>
      <c r="I156" s="7"/>
      <c r="J156" s="7"/>
      <c r="K156" s="8"/>
    </row>
    <row r="157" s="41" customFormat="1" spans="3:11">
      <c r="C157" s="46"/>
      <c r="D157" s="46"/>
      <c r="E157" s="46"/>
      <c r="F157" s="172"/>
      <c r="G157" s="46"/>
      <c r="H157" s="46"/>
      <c r="I157" s="7"/>
      <c r="J157" s="7"/>
      <c r="K157" s="8"/>
    </row>
    <row r="158" s="41" customFormat="1" spans="3:11">
      <c r="C158" s="46"/>
      <c r="D158" s="46"/>
      <c r="E158" s="46"/>
      <c r="F158" s="172"/>
      <c r="G158" s="46"/>
      <c r="H158" s="46"/>
      <c r="I158" s="7"/>
      <c r="J158" s="7"/>
      <c r="K158" s="8"/>
    </row>
    <row r="159" s="41" customFormat="1" spans="3:11">
      <c r="C159" s="46"/>
      <c r="D159" s="46"/>
      <c r="E159" s="46"/>
      <c r="F159" s="172"/>
      <c r="G159" s="46"/>
      <c r="H159" s="46"/>
      <c r="I159" s="7"/>
      <c r="J159" s="7"/>
      <c r="K159" s="8"/>
    </row>
    <row r="160" s="41" customFormat="1" spans="3:11">
      <c r="C160" s="46"/>
      <c r="D160" s="46"/>
      <c r="E160" s="46"/>
      <c r="F160" s="172"/>
      <c r="G160" s="46"/>
      <c r="H160" s="46"/>
      <c r="I160" s="7"/>
      <c r="J160" s="7"/>
      <c r="K160" s="8"/>
    </row>
    <row r="161" s="41" customFormat="1" spans="3:11">
      <c r="C161" s="46"/>
      <c r="D161" s="46"/>
      <c r="E161" s="46"/>
      <c r="F161" s="172"/>
      <c r="G161" s="46"/>
      <c r="H161" s="46"/>
      <c r="I161" s="7"/>
      <c r="J161" s="7"/>
      <c r="K161" s="8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41" customWidth="1"/>
    <col min="3" max="3" width="13.125" style="46" customWidth="1"/>
    <col min="4" max="5" width="20.625" style="46" customWidth="1"/>
    <col min="6" max="6" width="15.875" style="46" customWidth="1"/>
    <col min="7" max="7" width="13.875" style="46" customWidth="1"/>
    <col min="8" max="8" width="7.75" style="46" customWidth="1"/>
    <col min="9" max="9" width="14.75" style="7" customWidth="1"/>
    <col min="10" max="10" width="15.25" style="7" customWidth="1"/>
    <col min="11" max="11" width="14.125" style="8" customWidth="1"/>
    <col min="12" max="12" width="11" style="41"/>
    <col min="13" max="16373" width="9.125" style="41"/>
  </cols>
  <sheetData>
    <row r="1" s="41" customFormat="1" ht="16.5" customHeight="1" spans="3:11">
      <c r="C1" s="46"/>
      <c r="D1" s="46"/>
      <c r="E1" s="46"/>
      <c r="F1" s="46"/>
      <c r="G1" s="46"/>
      <c r="H1" s="46"/>
      <c r="I1" s="7"/>
      <c r="J1" s="7"/>
      <c r="K1" s="8"/>
    </row>
    <row r="2" s="41" customFormat="1" ht="22.5" customHeight="1" spans="1:11">
      <c r="A2" s="47" t="s">
        <v>476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="41" customFormat="1" ht="16.5" customHeight="1" spans="1:11">
      <c r="A3" s="46"/>
      <c r="B3" s="46"/>
      <c r="C3" s="46"/>
      <c r="D3" s="46"/>
      <c r="E3" s="46"/>
      <c r="F3" s="46"/>
      <c r="G3" s="46"/>
      <c r="H3" s="46"/>
      <c r="I3" s="46"/>
      <c r="J3" s="46"/>
      <c r="K3" s="59" t="s">
        <v>700</v>
      </c>
    </row>
    <row r="4" s="42" customFormat="1" ht="30" spans="1:11">
      <c r="A4" s="48" t="s">
        <v>2</v>
      </c>
      <c r="B4" s="48" t="s">
        <v>585</v>
      </c>
      <c r="C4" s="48" t="s">
        <v>3</v>
      </c>
      <c r="D4" s="48" t="s">
        <v>5</v>
      </c>
      <c r="E4" s="48" t="s">
        <v>586</v>
      </c>
      <c r="F4" s="48" t="s">
        <v>6</v>
      </c>
      <c r="G4" s="48" t="s">
        <v>7</v>
      </c>
      <c r="H4" s="48" t="s">
        <v>8</v>
      </c>
      <c r="I4" s="22" t="s">
        <v>9</v>
      </c>
      <c r="J4" s="22" t="s">
        <v>10</v>
      </c>
      <c r="K4" s="22" t="s">
        <v>11</v>
      </c>
    </row>
    <row r="5" s="43" customFormat="1" customHeight="1" outlineLevel="1" spans="1:11">
      <c r="A5" s="49" t="s">
        <v>701</v>
      </c>
      <c r="B5" s="162" t="s">
        <v>702</v>
      </c>
      <c r="C5" s="163"/>
      <c r="D5" s="163"/>
      <c r="E5" s="163"/>
      <c r="F5" s="163"/>
      <c r="G5" s="164"/>
      <c r="H5" s="16">
        <f t="shared" ref="H5:H68" si="0">+G5-F5</f>
        <v>0</v>
      </c>
      <c r="I5" s="23">
        <v>2000000</v>
      </c>
      <c r="J5" s="23"/>
      <c r="K5" s="23">
        <f>+I5+J5</f>
        <v>2000000</v>
      </c>
    </row>
    <row r="6" s="44" customFormat="1" customHeight="1" outlineLevel="1" spans="1:11">
      <c r="A6" s="49" t="s">
        <v>703</v>
      </c>
      <c r="B6" s="165" t="s">
        <v>704</v>
      </c>
      <c r="C6" s="166"/>
      <c r="D6" s="166"/>
      <c r="E6" s="166"/>
      <c r="F6" s="166"/>
      <c r="G6" s="167"/>
      <c r="H6" s="14">
        <f t="shared" si="0"/>
        <v>0</v>
      </c>
      <c r="I6" s="23">
        <v>1000000</v>
      </c>
      <c r="J6" s="168"/>
      <c r="K6" s="23">
        <f t="shared" ref="K6:K69" si="1">+K5+I6+J6</f>
        <v>3000000</v>
      </c>
    </row>
    <row r="7" s="43" customFormat="1" outlineLevel="1" spans="1:11">
      <c r="A7" s="49" t="s">
        <v>705</v>
      </c>
      <c r="B7" s="165" t="s">
        <v>706</v>
      </c>
      <c r="C7" s="166"/>
      <c r="D7" s="166"/>
      <c r="E7" s="166"/>
      <c r="F7" s="166"/>
      <c r="G7" s="167"/>
      <c r="H7" s="14">
        <f t="shared" si="0"/>
        <v>0</v>
      </c>
      <c r="I7" s="23">
        <v>1702500</v>
      </c>
      <c r="J7" s="23"/>
      <c r="K7" s="23">
        <f t="shared" si="1"/>
        <v>4702500</v>
      </c>
    </row>
    <row r="8" s="43" customFormat="1" outlineLevel="1" spans="1:11">
      <c r="A8" s="49" t="s">
        <v>707</v>
      </c>
      <c r="B8" s="50">
        <v>1328342</v>
      </c>
      <c r="C8" s="400" t="s">
        <v>708</v>
      </c>
      <c r="D8" s="399" t="s">
        <v>709</v>
      </c>
      <c r="E8" s="399" t="s">
        <v>595</v>
      </c>
      <c r="F8" s="49">
        <v>43282</v>
      </c>
      <c r="G8" s="49">
        <v>43283</v>
      </c>
      <c r="H8" s="14">
        <f t="shared" si="0"/>
        <v>1</v>
      </c>
      <c r="I8" s="23"/>
      <c r="J8" s="23">
        <v>-16200</v>
      </c>
      <c r="K8" s="23">
        <f t="shared" si="1"/>
        <v>4686300</v>
      </c>
    </row>
    <row r="9" s="43" customFormat="1" outlineLevel="1" spans="1:11">
      <c r="A9" s="49" t="s">
        <v>707</v>
      </c>
      <c r="B9" s="50">
        <v>1328342</v>
      </c>
      <c r="C9" s="398" t="s">
        <v>710</v>
      </c>
      <c r="D9" s="398" t="s">
        <v>711</v>
      </c>
      <c r="E9" s="399" t="s">
        <v>595</v>
      </c>
      <c r="F9" s="49">
        <v>43282</v>
      </c>
      <c r="G9" s="49">
        <v>43283</v>
      </c>
      <c r="H9" s="16">
        <f t="shared" si="0"/>
        <v>1</v>
      </c>
      <c r="I9" s="23"/>
      <c r="J9" s="23">
        <v>-16200</v>
      </c>
      <c r="K9" s="23">
        <f t="shared" si="1"/>
        <v>4670100</v>
      </c>
    </row>
    <row r="10" s="43" customFormat="1" outlineLevel="1" spans="1:11">
      <c r="A10" s="49" t="s">
        <v>707</v>
      </c>
      <c r="B10" s="140">
        <v>1327340</v>
      </c>
      <c r="C10" s="50">
        <v>2303345</v>
      </c>
      <c r="D10" s="398" t="s">
        <v>712</v>
      </c>
      <c r="E10" s="398" t="s">
        <v>595</v>
      </c>
      <c r="F10" s="49">
        <v>43282</v>
      </c>
      <c r="G10" s="49">
        <v>43284</v>
      </c>
      <c r="H10" s="16">
        <f t="shared" si="0"/>
        <v>2</v>
      </c>
      <c r="I10" s="23"/>
      <c r="J10" s="23">
        <v>-32400</v>
      </c>
      <c r="K10" s="23">
        <f t="shared" si="1"/>
        <v>4637700</v>
      </c>
    </row>
    <row r="11" s="43" customFormat="1" outlineLevel="1" spans="1:11">
      <c r="A11" s="49" t="s">
        <v>707</v>
      </c>
      <c r="B11" s="111">
        <v>1320267</v>
      </c>
      <c r="C11" s="398" t="s">
        <v>713</v>
      </c>
      <c r="D11" s="398" t="s">
        <v>690</v>
      </c>
      <c r="E11" s="398" t="s">
        <v>597</v>
      </c>
      <c r="F11" s="49">
        <v>43282</v>
      </c>
      <c r="G11" s="49">
        <v>43284</v>
      </c>
      <c r="H11" s="16">
        <f t="shared" si="0"/>
        <v>2</v>
      </c>
      <c r="I11" s="23"/>
      <c r="J11" s="23">
        <v>-38700</v>
      </c>
      <c r="K11" s="23">
        <f t="shared" si="1"/>
        <v>4599000</v>
      </c>
    </row>
    <row r="12" s="43" customFormat="1" outlineLevel="1" spans="1:11">
      <c r="A12" s="49" t="s">
        <v>707</v>
      </c>
      <c r="B12" s="50">
        <v>1301337</v>
      </c>
      <c r="C12" s="50">
        <v>2193845</v>
      </c>
      <c r="D12" s="398" t="s">
        <v>714</v>
      </c>
      <c r="E12" s="398" t="s">
        <v>597</v>
      </c>
      <c r="F12" s="49">
        <v>43282</v>
      </c>
      <c r="G12" s="49">
        <v>43284</v>
      </c>
      <c r="H12" s="16">
        <f t="shared" si="0"/>
        <v>2</v>
      </c>
      <c r="I12" s="23"/>
      <c r="J12" s="23">
        <v>-38700</v>
      </c>
      <c r="K12" s="23">
        <f t="shared" si="1"/>
        <v>4560300</v>
      </c>
    </row>
    <row r="13" s="43" customFormat="1" outlineLevel="1" spans="1:11">
      <c r="A13" s="49" t="s">
        <v>707</v>
      </c>
      <c r="B13" s="111">
        <v>1326065</v>
      </c>
      <c r="C13" s="50">
        <v>2295348</v>
      </c>
      <c r="D13" s="399" t="s">
        <v>715</v>
      </c>
      <c r="E13" s="398" t="s">
        <v>595</v>
      </c>
      <c r="F13" s="49">
        <v>43282</v>
      </c>
      <c r="G13" s="49">
        <v>43283</v>
      </c>
      <c r="H13" s="16">
        <f t="shared" si="0"/>
        <v>1</v>
      </c>
      <c r="I13" s="23"/>
      <c r="J13" s="23">
        <v>-16200</v>
      </c>
      <c r="K13" s="23">
        <f t="shared" si="1"/>
        <v>4544100</v>
      </c>
    </row>
    <row r="14" s="43" customFormat="1" outlineLevel="1" spans="1:11">
      <c r="A14" s="49" t="s">
        <v>707</v>
      </c>
      <c r="B14" s="50">
        <v>1324536</v>
      </c>
      <c r="C14" s="50">
        <v>2288843</v>
      </c>
      <c r="D14" s="398" t="s">
        <v>716</v>
      </c>
      <c r="E14" s="398" t="s">
        <v>595</v>
      </c>
      <c r="F14" s="49">
        <v>43282</v>
      </c>
      <c r="G14" s="49">
        <v>43283</v>
      </c>
      <c r="H14" s="16">
        <f t="shared" si="0"/>
        <v>1</v>
      </c>
      <c r="I14" s="23"/>
      <c r="J14" s="23">
        <v>-16200</v>
      </c>
      <c r="K14" s="23">
        <f t="shared" si="1"/>
        <v>4527900</v>
      </c>
    </row>
    <row r="15" s="43" customFormat="1" outlineLevel="1" spans="1:11">
      <c r="A15" s="49" t="s">
        <v>707</v>
      </c>
      <c r="B15" s="50">
        <v>1319196</v>
      </c>
      <c r="C15" s="50">
        <v>2261098</v>
      </c>
      <c r="D15" s="398" t="s">
        <v>717</v>
      </c>
      <c r="E15" s="398" t="s">
        <v>595</v>
      </c>
      <c r="F15" s="49">
        <v>43283</v>
      </c>
      <c r="G15" s="49">
        <v>43285</v>
      </c>
      <c r="H15" s="16">
        <f t="shared" si="0"/>
        <v>2</v>
      </c>
      <c r="I15" s="23"/>
      <c r="J15" s="23">
        <v>-32400</v>
      </c>
      <c r="K15" s="23">
        <f t="shared" si="1"/>
        <v>4495500</v>
      </c>
    </row>
    <row r="16" s="43" customFormat="1" outlineLevel="1" spans="1:11">
      <c r="A16" s="49" t="s">
        <v>707</v>
      </c>
      <c r="B16" s="50">
        <v>1296483</v>
      </c>
      <c r="C16" s="50">
        <v>2177845</v>
      </c>
      <c r="D16" s="398" t="s">
        <v>718</v>
      </c>
      <c r="E16" s="398" t="s">
        <v>595</v>
      </c>
      <c r="F16" s="49">
        <v>43283</v>
      </c>
      <c r="G16" s="49">
        <v>43285</v>
      </c>
      <c r="H16" s="16">
        <f t="shared" si="0"/>
        <v>2</v>
      </c>
      <c r="I16" s="23"/>
      <c r="J16" s="23">
        <v>-34200</v>
      </c>
      <c r="K16" s="23">
        <f t="shared" si="1"/>
        <v>4461300</v>
      </c>
    </row>
    <row r="17" s="43" customFormat="1" outlineLevel="1" spans="1:11">
      <c r="A17" s="49" t="s">
        <v>707</v>
      </c>
      <c r="B17" s="50">
        <v>1319197</v>
      </c>
      <c r="C17" s="50">
        <v>2216645</v>
      </c>
      <c r="D17" s="398" t="s">
        <v>719</v>
      </c>
      <c r="E17" s="398" t="s">
        <v>595</v>
      </c>
      <c r="F17" s="49">
        <v>43283</v>
      </c>
      <c r="G17" s="49">
        <v>43285</v>
      </c>
      <c r="H17" s="16">
        <f t="shared" si="0"/>
        <v>2</v>
      </c>
      <c r="I17" s="23"/>
      <c r="J17" s="23">
        <v>-32400</v>
      </c>
      <c r="K17" s="23">
        <f t="shared" si="1"/>
        <v>4428900</v>
      </c>
    </row>
    <row r="18" s="43" customFormat="1" outlineLevel="1" spans="1:11">
      <c r="A18" s="49" t="s">
        <v>707</v>
      </c>
      <c r="B18" s="50">
        <v>1325555</v>
      </c>
      <c r="C18" s="50">
        <v>2216641</v>
      </c>
      <c r="D18" s="399" t="s">
        <v>720</v>
      </c>
      <c r="E18" s="398" t="s">
        <v>595</v>
      </c>
      <c r="F18" s="49">
        <v>43284</v>
      </c>
      <c r="G18" s="49">
        <v>43287</v>
      </c>
      <c r="H18" s="16">
        <f t="shared" si="0"/>
        <v>3</v>
      </c>
      <c r="I18" s="23"/>
      <c r="J18" s="23">
        <v>-48600</v>
      </c>
      <c r="K18" s="23">
        <f t="shared" si="1"/>
        <v>4380300</v>
      </c>
    </row>
    <row r="19" s="43" customFormat="1" outlineLevel="1" spans="1:11">
      <c r="A19" s="49" t="s">
        <v>707</v>
      </c>
      <c r="B19" s="50">
        <v>1325719</v>
      </c>
      <c r="C19" s="50">
        <v>2293347</v>
      </c>
      <c r="D19" s="398" t="s">
        <v>721</v>
      </c>
      <c r="E19" s="398" t="s">
        <v>595</v>
      </c>
      <c r="F19" s="49">
        <v>43284</v>
      </c>
      <c r="G19" s="63">
        <v>43286</v>
      </c>
      <c r="H19" s="16">
        <f t="shared" si="0"/>
        <v>2</v>
      </c>
      <c r="I19" s="23"/>
      <c r="J19" s="23">
        <v>-33300</v>
      </c>
      <c r="K19" s="23">
        <f t="shared" si="1"/>
        <v>4347000</v>
      </c>
    </row>
    <row r="20" s="43" customFormat="1" outlineLevel="1" spans="1:11">
      <c r="A20" s="49" t="s">
        <v>707</v>
      </c>
      <c r="B20" s="50">
        <v>1325719</v>
      </c>
      <c r="C20" s="50">
        <v>2245346</v>
      </c>
      <c r="D20" s="407" t="s">
        <v>722</v>
      </c>
      <c r="E20" s="407" t="s">
        <v>595</v>
      </c>
      <c r="F20" s="49">
        <v>43284</v>
      </c>
      <c r="G20" s="63">
        <v>43286</v>
      </c>
      <c r="H20" s="16">
        <f t="shared" si="0"/>
        <v>2</v>
      </c>
      <c r="I20" s="23"/>
      <c r="J20" s="23">
        <v>-33300</v>
      </c>
      <c r="K20" s="23">
        <f t="shared" si="1"/>
        <v>4313700</v>
      </c>
    </row>
    <row r="21" s="43" customFormat="1" outlineLevel="1" spans="1:11">
      <c r="A21" s="49" t="s">
        <v>707</v>
      </c>
      <c r="B21" s="50">
        <v>1317256</v>
      </c>
      <c r="C21" s="50">
        <v>2252095</v>
      </c>
      <c r="D21" s="398" t="s">
        <v>723</v>
      </c>
      <c r="E21" s="407" t="s">
        <v>597</v>
      </c>
      <c r="F21" s="49">
        <v>43284</v>
      </c>
      <c r="G21" s="49">
        <v>43288</v>
      </c>
      <c r="H21" s="16">
        <f t="shared" si="0"/>
        <v>4</v>
      </c>
      <c r="I21" s="23"/>
      <c r="J21" s="23">
        <v>-77400</v>
      </c>
      <c r="K21" s="23">
        <f t="shared" si="1"/>
        <v>4236300</v>
      </c>
    </row>
    <row r="22" s="43" customFormat="1" outlineLevel="1" spans="1:11">
      <c r="A22" s="49" t="s">
        <v>707</v>
      </c>
      <c r="B22" s="50">
        <v>1317104</v>
      </c>
      <c r="C22" s="50">
        <v>2252093</v>
      </c>
      <c r="D22" s="407" t="s">
        <v>724</v>
      </c>
      <c r="E22" s="398" t="s">
        <v>595</v>
      </c>
      <c r="F22" s="49">
        <v>43284</v>
      </c>
      <c r="G22" s="63">
        <v>43286</v>
      </c>
      <c r="H22" s="16">
        <f t="shared" si="0"/>
        <v>2</v>
      </c>
      <c r="I22" s="23"/>
      <c r="J22" s="23">
        <v>-33300</v>
      </c>
      <c r="K22" s="23">
        <f t="shared" si="1"/>
        <v>4203000</v>
      </c>
    </row>
    <row r="23" s="43" customFormat="1" outlineLevel="1" spans="1:11">
      <c r="A23" s="49" t="s">
        <v>707</v>
      </c>
      <c r="B23" s="50">
        <v>1326299</v>
      </c>
      <c r="C23" s="50">
        <v>2297102</v>
      </c>
      <c r="D23" s="398" t="s">
        <v>725</v>
      </c>
      <c r="E23" s="398" t="s">
        <v>595</v>
      </c>
      <c r="F23" s="49">
        <v>43284</v>
      </c>
      <c r="G23" s="63">
        <v>43286</v>
      </c>
      <c r="H23" s="16">
        <f t="shared" si="0"/>
        <v>2</v>
      </c>
      <c r="I23" s="23"/>
      <c r="J23" s="23">
        <v>-33300</v>
      </c>
      <c r="K23" s="23">
        <f t="shared" si="1"/>
        <v>4169700</v>
      </c>
    </row>
    <row r="24" s="43" customFormat="1" outlineLevel="1" spans="1:11">
      <c r="A24" s="49" t="s">
        <v>707</v>
      </c>
      <c r="B24" s="50">
        <v>1325719</v>
      </c>
      <c r="C24" s="50">
        <v>2293346</v>
      </c>
      <c r="D24" s="398" t="s">
        <v>726</v>
      </c>
      <c r="E24" s="398" t="s">
        <v>595</v>
      </c>
      <c r="F24" s="49">
        <v>43284</v>
      </c>
      <c r="G24" s="63">
        <v>43286</v>
      </c>
      <c r="H24" s="16">
        <f t="shared" si="0"/>
        <v>2</v>
      </c>
      <c r="I24" s="23"/>
      <c r="J24" s="23">
        <v>-33300</v>
      </c>
      <c r="K24" s="23">
        <f t="shared" si="1"/>
        <v>4136400</v>
      </c>
    </row>
    <row r="25" s="43" customFormat="1" outlineLevel="1" spans="1:11">
      <c r="A25" s="49" t="s">
        <v>707</v>
      </c>
      <c r="B25" s="50">
        <v>1311904</v>
      </c>
      <c r="C25" s="50">
        <v>2231601</v>
      </c>
      <c r="D25" s="398" t="s">
        <v>727</v>
      </c>
      <c r="E25" s="398" t="s">
        <v>595</v>
      </c>
      <c r="F25" s="49">
        <v>43285</v>
      </c>
      <c r="G25" s="49">
        <v>43288</v>
      </c>
      <c r="H25" s="16">
        <f t="shared" si="0"/>
        <v>3</v>
      </c>
      <c r="I25" s="23"/>
      <c r="J25" s="23">
        <v>-50400</v>
      </c>
      <c r="K25" s="23">
        <f t="shared" si="1"/>
        <v>4086000</v>
      </c>
    </row>
    <row r="26" s="43" customFormat="1" outlineLevel="1" spans="1:11">
      <c r="A26" s="49" t="s">
        <v>707</v>
      </c>
      <c r="B26" s="50">
        <v>1316343</v>
      </c>
      <c r="C26" s="50">
        <v>2250347</v>
      </c>
      <c r="D26" s="398" t="s">
        <v>728</v>
      </c>
      <c r="E26" s="398" t="s">
        <v>595</v>
      </c>
      <c r="F26" s="49">
        <v>43285</v>
      </c>
      <c r="G26" s="49">
        <v>43287</v>
      </c>
      <c r="H26" s="16">
        <f t="shared" si="0"/>
        <v>2</v>
      </c>
      <c r="I26" s="23"/>
      <c r="J26" s="23">
        <v>-34200</v>
      </c>
      <c r="K26" s="23">
        <f t="shared" si="1"/>
        <v>4051800</v>
      </c>
    </row>
    <row r="27" s="43" customFormat="1" outlineLevel="1" spans="1:11">
      <c r="A27" s="49" t="s">
        <v>707</v>
      </c>
      <c r="B27" s="50">
        <v>1311904</v>
      </c>
      <c r="C27" s="50">
        <v>2231602</v>
      </c>
      <c r="D27" s="398" t="s">
        <v>729</v>
      </c>
      <c r="E27" s="398" t="s">
        <v>595</v>
      </c>
      <c r="F27" s="49">
        <v>43285</v>
      </c>
      <c r="G27" s="49">
        <v>43288</v>
      </c>
      <c r="H27" s="16">
        <f t="shared" si="0"/>
        <v>3</v>
      </c>
      <c r="I27" s="23"/>
      <c r="J27" s="23">
        <v>-50400</v>
      </c>
      <c r="K27" s="23">
        <f t="shared" si="1"/>
        <v>4001400</v>
      </c>
    </row>
    <row r="28" s="43" customFormat="1" outlineLevel="1" spans="1:11">
      <c r="A28" s="49" t="s">
        <v>707</v>
      </c>
      <c r="B28" s="50">
        <v>1311904</v>
      </c>
      <c r="C28" s="50">
        <v>2231599</v>
      </c>
      <c r="D28" s="398" t="s">
        <v>730</v>
      </c>
      <c r="E28" s="398" t="s">
        <v>595</v>
      </c>
      <c r="F28" s="49">
        <v>43285</v>
      </c>
      <c r="G28" s="49">
        <v>43288</v>
      </c>
      <c r="H28" s="16">
        <f t="shared" si="0"/>
        <v>3</v>
      </c>
      <c r="I28" s="23"/>
      <c r="J28" s="23">
        <v>-50400</v>
      </c>
      <c r="K28" s="23">
        <f t="shared" si="1"/>
        <v>3951000</v>
      </c>
    </row>
    <row r="29" s="43" customFormat="1" outlineLevel="1" spans="1:11">
      <c r="A29" s="49" t="s">
        <v>707</v>
      </c>
      <c r="B29" s="50">
        <v>1299386</v>
      </c>
      <c r="C29" s="50">
        <v>2187593</v>
      </c>
      <c r="D29" s="398" t="s">
        <v>731</v>
      </c>
      <c r="E29" s="398" t="s">
        <v>595</v>
      </c>
      <c r="F29" s="49">
        <v>43285</v>
      </c>
      <c r="G29" s="49">
        <v>43291</v>
      </c>
      <c r="H29" s="16">
        <f t="shared" si="0"/>
        <v>6</v>
      </c>
      <c r="I29" s="23"/>
      <c r="J29" s="23">
        <v>-102600</v>
      </c>
      <c r="K29" s="23">
        <f t="shared" si="1"/>
        <v>3848400</v>
      </c>
    </row>
    <row r="30" s="43" customFormat="1" outlineLevel="1" spans="1:11">
      <c r="A30" s="49" t="s">
        <v>732</v>
      </c>
      <c r="B30" s="50">
        <v>1330432</v>
      </c>
      <c r="C30" s="50">
        <v>2216655</v>
      </c>
      <c r="D30" s="398" t="s">
        <v>733</v>
      </c>
      <c r="E30" s="398" t="s">
        <v>595</v>
      </c>
      <c r="F30" s="49">
        <v>43285</v>
      </c>
      <c r="G30" s="49">
        <v>43287</v>
      </c>
      <c r="H30" s="16">
        <f t="shared" si="0"/>
        <v>2</v>
      </c>
      <c r="I30" s="23"/>
      <c r="J30" s="23">
        <v>-34200</v>
      </c>
      <c r="K30" s="23">
        <f t="shared" si="1"/>
        <v>3814200</v>
      </c>
    </row>
    <row r="31" s="43" customFormat="1" outlineLevel="1" spans="1:11">
      <c r="A31" s="49" t="s">
        <v>734</v>
      </c>
      <c r="B31" s="50">
        <v>1331087</v>
      </c>
      <c r="C31" s="50">
        <v>2323844</v>
      </c>
      <c r="D31" s="398" t="s">
        <v>735</v>
      </c>
      <c r="E31" s="398" t="s">
        <v>595</v>
      </c>
      <c r="F31" s="49">
        <v>43286</v>
      </c>
      <c r="G31" s="49">
        <v>43287</v>
      </c>
      <c r="H31" s="16">
        <f t="shared" si="0"/>
        <v>1</v>
      </c>
      <c r="I31" s="23"/>
      <c r="J31" s="23">
        <v>-17100</v>
      </c>
      <c r="K31" s="23">
        <f t="shared" si="1"/>
        <v>3797100</v>
      </c>
    </row>
    <row r="32" s="43" customFormat="1" outlineLevel="1" spans="1:11">
      <c r="A32" s="49" t="s">
        <v>707</v>
      </c>
      <c r="B32" s="50">
        <v>1324210</v>
      </c>
      <c r="C32" s="50">
        <v>2287093</v>
      </c>
      <c r="D32" s="398" t="s">
        <v>736</v>
      </c>
      <c r="E32" s="398" t="s">
        <v>595</v>
      </c>
      <c r="F32" s="49">
        <v>43286</v>
      </c>
      <c r="G32" s="49">
        <v>43288</v>
      </c>
      <c r="H32" s="16">
        <f t="shared" si="0"/>
        <v>2</v>
      </c>
      <c r="I32" s="23"/>
      <c r="J32" s="23">
        <v>-33300</v>
      </c>
      <c r="K32" s="23">
        <f t="shared" si="1"/>
        <v>3763800</v>
      </c>
    </row>
    <row r="33" s="44" customFormat="1" outlineLevel="1" spans="1:11">
      <c r="A33" s="49" t="s">
        <v>707</v>
      </c>
      <c r="B33" s="50">
        <v>1320942</v>
      </c>
      <c r="C33" s="50">
        <v>2266595</v>
      </c>
      <c r="D33" s="398" t="s">
        <v>737</v>
      </c>
      <c r="E33" s="398" t="s">
        <v>595</v>
      </c>
      <c r="F33" s="49">
        <v>43286</v>
      </c>
      <c r="G33" s="49">
        <v>43288</v>
      </c>
      <c r="H33" s="16">
        <f t="shared" si="0"/>
        <v>2</v>
      </c>
      <c r="I33" s="23"/>
      <c r="J33" s="23">
        <v>-33300</v>
      </c>
      <c r="K33" s="23">
        <f t="shared" si="1"/>
        <v>3730500</v>
      </c>
    </row>
    <row r="34" s="44" customFormat="1" outlineLevel="1" spans="1:11">
      <c r="A34" s="49" t="s">
        <v>707</v>
      </c>
      <c r="B34" s="50">
        <v>1327960</v>
      </c>
      <c r="C34" s="50">
        <v>2309093</v>
      </c>
      <c r="D34" s="398" t="s">
        <v>738</v>
      </c>
      <c r="E34" s="398" t="s">
        <v>595</v>
      </c>
      <c r="F34" s="49">
        <v>43286</v>
      </c>
      <c r="G34" s="49">
        <v>43287</v>
      </c>
      <c r="H34" s="16">
        <f t="shared" si="0"/>
        <v>1</v>
      </c>
      <c r="I34" s="23"/>
      <c r="J34" s="23">
        <v>-17100</v>
      </c>
      <c r="K34" s="23">
        <f t="shared" si="1"/>
        <v>3713400</v>
      </c>
    </row>
    <row r="35" s="43" customFormat="1" outlineLevel="1" spans="1:11">
      <c r="A35" s="49" t="s">
        <v>707</v>
      </c>
      <c r="B35" s="50">
        <v>1320942</v>
      </c>
      <c r="C35" s="50">
        <v>2266594</v>
      </c>
      <c r="D35" s="398" t="s">
        <v>739</v>
      </c>
      <c r="E35" s="398" t="s">
        <v>595</v>
      </c>
      <c r="F35" s="49">
        <v>43286</v>
      </c>
      <c r="G35" s="49">
        <v>43288</v>
      </c>
      <c r="H35" s="16">
        <f t="shared" si="0"/>
        <v>2</v>
      </c>
      <c r="I35" s="23"/>
      <c r="J35" s="23">
        <v>-33300</v>
      </c>
      <c r="K35" s="23">
        <f t="shared" si="1"/>
        <v>3680100</v>
      </c>
    </row>
    <row r="36" s="43" customFormat="1" outlineLevel="1" spans="1:11">
      <c r="A36" s="49" t="s">
        <v>707</v>
      </c>
      <c r="B36" s="50">
        <v>1318930</v>
      </c>
      <c r="C36" s="50">
        <v>2259846</v>
      </c>
      <c r="D36" s="398" t="s">
        <v>740</v>
      </c>
      <c r="E36" s="398" t="s">
        <v>595</v>
      </c>
      <c r="F36" s="49">
        <v>43286</v>
      </c>
      <c r="G36" s="49">
        <v>43288</v>
      </c>
      <c r="H36" s="16">
        <f t="shared" si="0"/>
        <v>2</v>
      </c>
      <c r="I36" s="23"/>
      <c r="J36" s="23">
        <v>-33300</v>
      </c>
      <c r="K36" s="23">
        <f t="shared" si="1"/>
        <v>3646800</v>
      </c>
    </row>
    <row r="37" s="43" customFormat="1" outlineLevel="1" spans="1:11">
      <c r="A37" s="49" t="s">
        <v>707</v>
      </c>
      <c r="B37" s="50">
        <v>1327624</v>
      </c>
      <c r="C37" s="50">
        <v>2305847</v>
      </c>
      <c r="D37" s="398" t="s">
        <v>741</v>
      </c>
      <c r="E37" s="398" t="s">
        <v>595</v>
      </c>
      <c r="F37" s="49">
        <v>43286</v>
      </c>
      <c r="G37" s="49">
        <v>43288</v>
      </c>
      <c r="H37" s="16">
        <f t="shared" si="0"/>
        <v>2</v>
      </c>
      <c r="I37" s="23"/>
      <c r="J37" s="23">
        <v>-33300</v>
      </c>
      <c r="K37" s="23">
        <f t="shared" si="1"/>
        <v>3613500</v>
      </c>
    </row>
    <row r="38" s="43" customFormat="1" outlineLevel="1" spans="1:11">
      <c r="A38" s="49" t="s">
        <v>707</v>
      </c>
      <c r="B38" s="50">
        <v>1315471</v>
      </c>
      <c r="C38" s="50">
        <v>2245350</v>
      </c>
      <c r="D38" s="398" t="s">
        <v>742</v>
      </c>
      <c r="E38" s="398" t="s">
        <v>591</v>
      </c>
      <c r="F38" s="49">
        <v>43286</v>
      </c>
      <c r="G38" s="49">
        <v>43290</v>
      </c>
      <c r="H38" s="16">
        <f t="shared" si="0"/>
        <v>4</v>
      </c>
      <c r="I38" s="23"/>
      <c r="J38" s="23">
        <v>-99000</v>
      </c>
      <c r="K38" s="23">
        <f t="shared" si="1"/>
        <v>3514500</v>
      </c>
    </row>
    <row r="39" s="43" customFormat="1" outlineLevel="1" spans="1:11">
      <c r="A39" s="49" t="s">
        <v>707</v>
      </c>
      <c r="B39" s="50">
        <v>1326999</v>
      </c>
      <c r="C39" s="50">
        <v>2299844</v>
      </c>
      <c r="D39" s="398" t="s">
        <v>740</v>
      </c>
      <c r="E39" s="398" t="s">
        <v>591</v>
      </c>
      <c r="F39" s="49">
        <v>43286</v>
      </c>
      <c r="G39" s="49">
        <v>43288</v>
      </c>
      <c r="H39" s="16">
        <f t="shared" si="0"/>
        <v>2</v>
      </c>
      <c r="I39" s="23"/>
      <c r="J39" s="23">
        <v>-49500</v>
      </c>
      <c r="K39" s="23">
        <f t="shared" si="1"/>
        <v>3465000</v>
      </c>
    </row>
    <row r="40" s="43" customFormat="1" outlineLevel="1" spans="1:11">
      <c r="A40" s="49" t="s">
        <v>707</v>
      </c>
      <c r="B40" s="50">
        <v>1320621</v>
      </c>
      <c r="C40" s="50">
        <v>2216642</v>
      </c>
      <c r="D40" s="398" t="s">
        <v>743</v>
      </c>
      <c r="E40" s="398" t="s">
        <v>597</v>
      </c>
      <c r="F40" s="49">
        <v>43286</v>
      </c>
      <c r="G40" s="49">
        <v>43288</v>
      </c>
      <c r="H40" s="16">
        <f t="shared" si="0"/>
        <v>2</v>
      </c>
      <c r="I40" s="23"/>
      <c r="J40" s="23">
        <v>-38700</v>
      </c>
      <c r="K40" s="23">
        <f t="shared" si="1"/>
        <v>3426300</v>
      </c>
    </row>
    <row r="41" s="43" customFormat="1" outlineLevel="1" spans="1:11">
      <c r="A41" s="49" t="s">
        <v>707</v>
      </c>
      <c r="B41" s="50">
        <v>1325726</v>
      </c>
      <c r="C41" s="50">
        <v>2293348</v>
      </c>
      <c r="D41" s="398" t="s">
        <v>744</v>
      </c>
      <c r="E41" s="398" t="s">
        <v>595</v>
      </c>
      <c r="F41" s="49">
        <v>43287</v>
      </c>
      <c r="G41" s="49">
        <v>43288</v>
      </c>
      <c r="H41" s="16">
        <f t="shared" si="0"/>
        <v>1</v>
      </c>
      <c r="I41" s="23"/>
      <c r="J41" s="23">
        <v>-16200</v>
      </c>
      <c r="K41" s="23">
        <f t="shared" si="1"/>
        <v>3410100</v>
      </c>
    </row>
    <row r="42" s="43" customFormat="1" outlineLevel="1" spans="1:11">
      <c r="A42" s="49" t="s">
        <v>707</v>
      </c>
      <c r="B42" s="50">
        <v>1321646</v>
      </c>
      <c r="C42" s="50">
        <v>2269598</v>
      </c>
      <c r="D42" s="398" t="s">
        <v>745</v>
      </c>
      <c r="E42" s="398" t="s">
        <v>595</v>
      </c>
      <c r="F42" s="49">
        <v>43287</v>
      </c>
      <c r="G42" s="49">
        <v>43289</v>
      </c>
      <c r="H42" s="16">
        <f t="shared" si="0"/>
        <v>2</v>
      </c>
      <c r="I42" s="23"/>
      <c r="J42" s="23">
        <v>-32400</v>
      </c>
      <c r="K42" s="23">
        <f t="shared" si="1"/>
        <v>3377700</v>
      </c>
    </row>
    <row r="43" s="43" customFormat="1" outlineLevel="1" spans="1:11">
      <c r="A43" s="49" t="s">
        <v>707</v>
      </c>
      <c r="B43" s="50">
        <v>1326277</v>
      </c>
      <c r="C43" s="50">
        <v>2297096</v>
      </c>
      <c r="D43" s="398" t="s">
        <v>746</v>
      </c>
      <c r="E43" s="398" t="s">
        <v>595</v>
      </c>
      <c r="F43" s="49">
        <v>43287</v>
      </c>
      <c r="G43" s="49">
        <v>43292</v>
      </c>
      <c r="H43" s="16">
        <f t="shared" si="0"/>
        <v>5</v>
      </c>
      <c r="I43" s="23"/>
      <c r="J43" s="23">
        <v>-81000</v>
      </c>
      <c r="K43" s="23">
        <f t="shared" si="1"/>
        <v>3296700</v>
      </c>
    </row>
    <row r="44" s="43" customFormat="1" outlineLevel="1" spans="1:11">
      <c r="A44" s="49" t="s">
        <v>707</v>
      </c>
      <c r="B44" s="50">
        <v>1326114</v>
      </c>
      <c r="C44" s="50">
        <v>2297095</v>
      </c>
      <c r="D44" s="398" t="s">
        <v>747</v>
      </c>
      <c r="E44" s="398" t="s">
        <v>595</v>
      </c>
      <c r="F44" s="49">
        <v>43287</v>
      </c>
      <c r="G44" s="49">
        <v>43289</v>
      </c>
      <c r="H44" s="16">
        <f t="shared" si="0"/>
        <v>2</v>
      </c>
      <c r="I44" s="23"/>
      <c r="J44" s="23">
        <v>-32400</v>
      </c>
      <c r="K44" s="23">
        <f t="shared" si="1"/>
        <v>3264300</v>
      </c>
    </row>
    <row r="45" s="43" customFormat="1" outlineLevel="1" spans="1:11">
      <c r="A45" s="49" t="s">
        <v>707</v>
      </c>
      <c r="B45" s="50">
        <v>1326114</v>
      </c>
      <c r="C45" s="50">
        <v>2297094</v>
      </c>
      <c r="D45" s="398" t="s">
        <v>748</v>
      </c>
      <c r="E45" s="398" t="s">
        <v>595</v>
      </c>
      <c r="F45" s="49">
        <v>43287</v>
      </c>
      <c r="G45" s="49">
        <v>43289</v>
      </c>
      <c r="H45" s="16">
        <f t="shared" si="0"/>
        <v>2</v>
      </c>
      <c r="I45" s="23"/>
      <c r="J45" s="23">
        <v>-32400</v>
      </c>
      <c r="K45" s="23">
        <f t="shared" si="1"/>
        <v>3231900</v>
      </c>
    </row>
    <row r="46" s="43" customFormat="1" outlineLevel="1" spans="1:11">
      <c r="A46" s="49" t="s">
        <v>749</v>
      </c>
      <c r="B46" s="50">
        <v>1329610</v>
      </c>
      <c r="C46" s="50">
        <v>2216652</v>
      </c>
      <c r="D46" s="398" t="s">
        <v>750</v>
      </c>
      <c r="E46" s="398" t="s">
        <v>595</v>
      </c>
      <c r="F46" s="49">
        <v>43287</v>
      </c>
      <c r="G46" s="49">
        <v>43289</v>
      </c>
      <c r="H46" s="16">
        <f t="shared" si="0"/>
        <v>2</v>
      </c>
      <c r="I46" s="23"/>
      <c r="J46" s="23">
        <v>-34200</v>
      </c>
      <c r="K46" s="23">
        <f t="shared" si="1"/>
        <v>3197700</v>
      </c>
    </row>
    <row r="47" s="43" customFormat="1" outlineLevel="1" spans="1:11">
      <c r="A47" s="49" t="s">
        <v>749</v>
      </c>
      <c r="B47" s="50">
        <v>1328866</v>
      </c>
      <c r="C47" s="50">
        <v>2312344</v>
      </c>
      <c r="D47" s="398" t="s">
        <v>751</v>
      </c>
      <c r="E47" s="398" t="s">
        <v>595</v>
      </c>
      <c r="F47" s="49">
        <v>43287</v>
      </c>
      <c r="G47" s="49">
        <v>43292</v>
      </c>
      <c r="H47" s="16">
        <f t="shared" si="0"/>
        <v>5</v>
      </c>
      <c r="I47" s="23"/>
      <c r="J47" s="23">
        <v>-85500</v>
      </c>
      <c r="K47" s="23">
        <f t="shared" si="1"/>
        <v>3112200</v>
      </c>
    </row>
    <row r="48" s="43" customFormat="1" outlineLevel="1" spans="1:11">
      <c r="A48" s="49" t="s">
        <v>749</v>
      </c>
      <c r="B48" s="50">
        <v>1328866</v>
      </c>
      <c r="C48" s="50">
        <v>2312343</v>
      </c>
      <c r="D48" s="398" t="s">
        <v>752</v>
      </c>
      <c r="E48" s="398" t="s">
        <v>595</v>
      </c>
      <c r="F48" s="49">
        <v>43287</v>
      </c>
      <c r="G48" s="49">
        <v>43292</v>
      </c>
      <c r="H48" s="16">
        <f t="shared" si="0"/>
        <v>5</v>
      </c>
      <c r="I48" s="23"/>
      <c r="J48" s="23">
        <v>-85500</v>
      </c>
      <c r="K48" s="23">
        <f t="shared" si="1"/>
        <v>3026700</v>
      </c>
    </row>
    <row r="49" s="44" customFormat="1" outlineLevel="1" spans="1:11">
      <c r="A49" s="49" t="s">
        <v>753</v>
      </c>
      <c r="B49" s="50">
        <v>1330762</v>
      </c>
      <c r="C49" s="50">
        <v>2216659</v>
      </c>
      <c r="D49" s="398" t="s">
        <v>754</v>
      </c>
      <c r="E49" s="398" t="s">
        <v>597</v>
      </c>
      <c r="F49" s="49">
        <v>43288</v>
      </c>
      <c r="G49" s="49">
        <v>43289</v>
      </c>
      <c r="H49" s="16">
        <f t="shared" si="0"/>
        <v>1</v>
      </c>
      <c r="I49" s="23"/>
      <c r="J49" s="23">
        <v>-19350</v>
      </c>
      <c r="K49" s="23">
        <f t="shared" si="1"/>
        <v>3007350</v>
      </c>
    </row>
    <row r="50" s="44" customFormat="1" outlineLevel="1" spans="1:11">
      <c r="A50" s="49" t="s">
        <v>707</v>
      </c>
      <c r="B50" s="50">
        <v>1321944</v>
      </c>
      <c r="C50" s="50">
        <v>2272845</v>
      </c>
      <c r="D50" s="398" t="s">
        <v>755</v>
      </c>
      <c r="E50" s="398" t="s">
        <v>595</v>
      </c>
      <c r="F50" s="49">
        <v>43288</v>
      </c>
      <c r="G50" s="49">
        <v>43290</v>
      </c>
      <c r="H50" s="16">
        <f t="shared" si="0"/>
        <v>2</v>
      </c>
      <c r="I50" s="23"/>
      <c r="J50" s="23">
        <v>-32400</v>
      </c>
      <c r="K50" s="23">
        <f t="shared" si="1"/>
        <v>2974950</v>
      </c>
    </row>
    <row r="51" s="44" customFormat="1" outlineLevel="1" spans="1:11">
      <c r="A51" s="49" t="s">
        <v>707</v>
      </c>
      <c r="B51" s="50">
        <v>1326335</v>
      </c>
      <c r="C51" s="50">
        <v>2297105</v>
      </c>
      <c r="D51" s="398" t="s">
        <v>756</v>
      </c>
      <c r="E51" s="398" t="s">
        <v>597</v>
      </c>
      <c r="F51" s="49">
        <v>43288</v>
      </c>
      <c r="G51" s="49">
        <v>43292</v>
      </c>
      <c r="H51" s="16">
        <f t="shared" si="0"/>
        <v>4</v>
      </c>
      <c r="I51" s="23"/>
      <c r="J51" s="23">
        <v>-102600</v>
      </c>
      <c r="K51" s="23">
        <f t="shared" si="1"/>
        <v>2872350</v>
      </c>
    </row>
    <row r="52" s="43" customFormat="1" outlineLevel="1" spans="1:11">
      <c r="A52" s="49" t="s">
        <v>707</v>
      </c>
      <c r="B52" s="50">
        <v>1325922</v>
      </c>
      <c r="C52" s="50">
        <v>2294843</v>
      </c>
      <c r="D52" s="398" t="s">
        <v>483</v>
      </c>
      <c r="E52" s="398" t="s">
        <v>609</v>
      </c>
      <c r="F52" s="49">
        <v>43288</v>
      </c>
      <c r="G52" s="49">
        <v>43290</v>
      </c>
      <c r="H52" s="16">
        <f t="shared" si="0"/>
        <v>2</v>
      </c>
      <c r="I52" s="23"/>
      <c r="J52" s="23">
        <v>-45900</v>
      </c>
      <c r="K52" s="23">
        <f t="shared" si="1"/>
        <v>2826450</v>
      </c>
    </row>
    <row r="53" s="43" customFormat="1" outlineLevel="1" spans="1:11">
      <c r="A53" s="49" t="s">
        <v>707</v>
      </c>
      <c r="B53" s="50">
        <v>1318017</v>
      </c>
      <c r="C53" s="50">
        <v>2255343</v>
      </c>
      <c r="D53" s="398" t="s">
        <v>757</v>
      </c>
      <c r="E53" s="398" t="s">
        <v>595</v>
      </c>
      <c r="F53" s="49">
        <v>43288</v>
      </c>
      <c r="G53" s="49">
        <v>43292</v>
      </c>
      <c r="H53" s="16">
        <f t="shared" si="0"/>
        <v>4</v>
      </c>
      <c r="I53" s="23"/>
      <c r="J53" s="23">
        <v>-69600</v>
      </c>
      <c r="K53" s="23">
        <f t="shared" si="1"/>
        <v>2756850</v>
      </c>
    </row>
    <row r="54" s="43" customFormat="1" outlineLevel="1" spans="1:11">
      <c r="A54" s="49" t="s">
        <v>707</v>
      </c>
      <c r="B54" s="50">
        <v>1298499</v>
      </c>
      <c r="C54" s="50">
        <v>2186115</v>
      </c>
      <c r="D54" s="398" t="s">
        <v>758</v>
      </c>
      <c r="E54" s="398" t="s">
        <v>591</v>
      </c>
      <c r="F54" s="49">
        <v>43288</v>
      </c>
      <c r="G54" s="49">
        <v>43290</v>
      </c>
      <c r="H54" s="16">
        <f t="shared" si="0"/>
        <v>2</v>
      </c>
      <c r="I54" s="23"/>
      <c r="J54" s="23">
        <v>-49500</v>
      </c>
      <c r="K54" s="23">
        <f t="shared" si="1"/>
        <v>2707350</v>
      </c>
    </row>
    <row r="55" s="43" customFormat="1" outlineLevel="1" spans="1:11">
      <c r="A55" s="49" t="s">
        <v>753</v>
      </c>
      <c r="B55" s="50">
        <v>1332748</v>
      </c>
      <c r="C55" s="50">
        <v>2216657</v>
      </c>
      <c r="D55" s="398" t="s">
        <v>759</v>
      </c>
      <c r="E55" s="398" t="s">
        <v>609</v>
      </c>
      <c r="F55" s="49">
        <v>43289</v>
      </c>
      <c r="G55" s="49">
        <v>43292</v>
      </c>
      <c r="H55" s="16">
        <f t="shared" si="0"/>
        <v>3</v>
      </c>
      <c r="I55" s="23"/>
      <c r="J55" s="23">
        <v>-68850</v>
      </c>
      <c r="K55" s="23">
        <f t="shared" si="1"/>
        <v>2638500</v>
      </c>
    </row>
    <row r="56" s="43" customFormat="1" outlineLevel="1" spans="1:11">
      <c r="A56" s="49" t="s">
        <v>707</v>
      </c>
      <c r="B56" s="50">
        <v>1321610</v>
      </c>
      <c r="C56" s="50">
        <v>2269596</v>
      </c>
      <c r="D56" s="398" t="s">
        <v>760</v>
      </c>
      <c r="E56" s="398" t="s">
        <v>595</v>
      </c>
      <c r="F56" s="49">
        <v>43289</v>
      </c>
      <c r="G56" s="49">
        <v>43292</v>
      </c>
      <c r="H56" s="16">
        <f t="shared" si="0"/>
        <v>3</v>
      </c>
      <c r="I56" s="23"/>
      <c r="J56" s="23">
        <v>-48600</v>
      </c>
      <c r="K56" s="23">
        <f t="shared" si="1"/>
        <v>2589900</v>
      </c>
    </row>
    <row r="57" s="43" customFormat="1" outlineLevel="1" spans="1:11">
      <c r="A57" s="49" t="s">
        <v>753</v>
      </c>
      <c r="B57" s="50">
        <v>1333289</v>
      </c>
      <c r="C57" s="50">
        <v>2335844</v>
      </c>
      <c r="D57" s="398" t="s">
        <v>761</v>
      </c>
      <c r="E57" s="398" t="s">
        <v>595</v>
      </c>
      <c r="F57" s="49">
        <v>43290</v>
      </c>
      <c r="G57" s="49">
        <v>43292</v>
      </c>
      <c r="H57" s="16">
        <f t="shared" si="0"/>
        <v>2</v>
      </c>
      <c r="I57" s="23"/>
      <c r="J57" s="23">
        <v>-34200</v>
      </c>
      <c r="K57" s="23">
        <f t="shared" si="1"/>
        <v>2555700</v>
      </c>
    </row>
    <row r="58" s="43" customFormat="1" outlineLevel="1" spans="1:11">
      <c r="A58" s="49" t="s">
        <v>707</v>
      </c>
      <c r="B58" s="50">
        <v>1326855</v>
      </c>
      <c r="C58" s="50">
        <v>2299846</v>
      </c>
      <c r="D58" s="398" t="s">
        <v>762</v>
      </c>
      <c r="E58" s="398" t="s">
        <v>609</v>
      </c>
      <c r="F58" s="49">
        <v>43290</v>
      </c>
      <c r="G58" s="49">
        <v>43295</v>
      </c>
      <c r="H58" s="16">
        <f t="shared" si="0"/>
        <v>5</v>
      </c>
      <c r="I58" s="23"/>
      <c r="J58" s="23">
        <v>-114750</v>
      </c>
      <c r="K58" s="23">
        <f t="shared" si="1"/>
        <v>2440950</v>
      </c>
    </row>
    <row r="59" s="43" customFormat="1" outlineLevel="1" spans="1:11">
      <c r="A59" s="49" t="s">
        <v>707</v>
      </c>
      <c r="B59" s="50">
        <v>1322134</v>
      </c>
      <c r="C59" s="50">
        <v>2272847</v>
      </c>
      <c r="D59" s="398" t="s">
        <v>763</v>
      </c>
      <c r="E59" s="398" t="s">
        <v>595</v>
      </c>
      <c r="F59" s="49">
        <v>43290</v>
      </c>
      <c r="G59" s="49">
        <v>43291</v>
      </c>
      <c r="H59" s="16">
        <f t="shared" si="0"/>
        <v>1</v>
      </c>
      <c r="I59" s="23"/>
      <c r="J59" s="23">
        <v>-16200</v>
      </c>
      <c r="K59" s="23">
        <f t="shared" si="1"/>
        <v>2424750</v>
      </c>
    </row>
    <row r="60" s="44" customFormat="1" outlineLevel="1" spans="1:11">
      <c r="A60" s="49" t="s">
        <v>707</v>
      </c>
      <c r="B60" s="50">
        <v>1313787</v>
      </c>
      <c r="C60" s="50">
        <v>2237112</v>
      </c>
      <c r="D60" s="398" t="s">
        <v>764</v>
      </c>
      <c r="E60" s="398" t="s">
        <v>595</v>
      </c>
      <c r="F60" s="49">
        <v>43290</v>
      </c>
      <c r="G60" s="49">
        <v>43294</v>
      </c>
      <c r="H60" s="16">
        <f t="shared" si="0"/>
        <v>4</v>
      </c>
      <c r="I60" s="23"/>
      <c r="J60" s="23">
        <v>-67200</v>
      </c>
      <c r="K60" s="23">
        <f t="shared" si="1"/>
        <v>2357550</v>
      </c>
    </row>
    <row r="61" s="44" customFormat="1" outlineLevel="1" spans="1:11">
      <c r="A61" s="49" t="s">
        <v>707</v>
      </c>
      <c r="B61" s="50">
        <v>1298285</v>
      </c>
      <c r="C61" s="50">
        <v>2185113</v>
      </c>
      <c r="D61" s="398" t="s">
        <v>765</v>
      </c>
      <c r="E61" s="398" t="s">
        <v>595</v>
      </c>
      <c r="F61" s="49">
        <v>43290</v>
      </c>
      <c r="G61" s="49">
        <v>43293</v>
      </c>
      <c r="H61" s="16">
        <f t="shared" si="0"/>
        <v>3</v>
      </c>
      <c r="I61" s="23"/>
      <c r="J61" s="23">
        <v>-51300</v>
      </c>
      <c r="K61" s="23">
        <f t="shared" si="1"/>
        <v>2306250</v>
      </c>
    </row>
    <row r="62" s="43" customFormat="1" outlineLevel="1" spans="1:11">
      <c r="A62" s="49" t="s">
        <v>707</v>
      </c>
      <c r="B62" s="50">
        <v>1298286</v>
      </c>
      <c r="C62" s="50">
        <v>2185114</v>
      </c>
      <c r="D62" s="398" t="s">
        <v>766</v>
      </c>
      <c r="E62" s="398" t="s">
        <v>595</v>
      </c>
      <c r="F62" s="49">
        <v>43290</v>
      </c>
      <c r="G62" s="49">
        <v>43292</v>
      </c>
      <c r="H62" s="16">
        <f t="shared" si="0"/>
        <v>2</v>
      </c>
      <c r="I62" s="23"/>
      <c r="J62" s="23">
        <v>-34200</v>
      </c>
      <c r="K62" s="23">
        <f t="shared" si="1"/>
        <v>2272050</v>
      </c>
    </row>
    <row r="63" s="43" customFormat="1" outlineLevel="1" spans="1:11">
      <c r="A63" s="49" t="s">
        <v>707</v>
      </c>
      <c r="B63" s="50">
        <v>1325737</v>
      </c>
      <c r="C63" s="50">
        <v>2293350</v>
      </c>
      <c r="D63" s="398" t="s">
        <v>767</v>
      </c>
      <c r="E63" s="398" t="s">
        <v>595</v>
      </c>
      <c r="F63" s="49">
        <v>43290</v>
      </c>
      <c r="G63" s="49">
        <v>43291</v>
      </c>
      <c r="H63" s="16">
        <f t="shared" si="0"/>
        <v>1</v>
      </c>
      <c r="I63" s="23"/>
      <c r="J63" s="23">
        <v>-16200</v>
      </c>
      <c r="K63" s="23">
        <f t="shared" si="1"/>
        <v>2255850</v>
      </c>
    </row>
    <row r="64" s="43" customFormat="1" outlineLevel="1" spans="1:11">
      <c r="A64" s="49" t="s">
        <v>707</v>
      </c>
      <c r="B64" s="50">
        <v>1323035</v>
      </c>
      <c r="C64" s="50">
        <v>2278603</v>
      </c>
      <c r="D64" s="398" t="s">
        <v>768</v>
      </c>
      <c r="E64" s="398" t="s">
        <v>597</v>
      </c>
      <c r="F64" s="49">
        <v>43290</v>
      </c>
      <c r="G64" s="49">
        <v>43292</v>
      </c>
      <c r="H64" s="16">
        <f t="shared" si="0"/>
        <v>2</v>
      </c>
      <c r="I64" s="23"/>
      <c r="J64" s="23">
        <v>-38700</v>
      </c>
      <c r="K64" s="23">
        <f t="shared" si="1"/>
        <v>2217150</v>
      </c>
    </row>
    <row r="65" s="43" customFormat="1" outlineLevel="1" spans="1:11">
      <c r="A65" s="49" t="s">
        <v>707</v>
      </c>
      <c r="B65" s="50">
        <v>1328274</v>
      </c>
      <c r="C65" s="50">
        <v>2216654</v>
      </c>
      <c r="D65" s="398" t="s">
        <v>769</v>
      </c>
      <c r="E65" s="398" t="s">
        <v>591</v>
      </c>
      <c r="F65" s="49">
        <v>43290</v>
      </c>
      <c r="G65" s="49">
        <v>43292</v>
      </c>
      <c r="H65" s="16">
        <f t="shared" si="0"/>
        <v>2</v>
      </c>
      <c r="I65" s="23"/>
      <c r="J65" s="23">
        <v>-49500</v>
      </c>
      <c r="K65" s="23">
        <f t="shared" si="1"/>
        <v>2167650</v>
      </c>
    </row>
    <row r="66" s="43" customFormat="1" outlineLevel="1" spans="1:11">
      <c r="A66" s="49" t="s">
        <v>749</v>
      </c>
      <c r="B66" s="50">
        <v>1329712</v>
      </c>
      <c r="C66" s="50">
        <v>2318094</v>
      </c>
      <c r="D66" s="398" t="s">
        <v>770</v>
      </c>
      <c r="E66" s="398" t="s">
        <v>591</v>
      </c>
      <c r="F66" s="49">
        <v>43290</v>
      </c>
      <c r="G66" s="49">
        <v>43291</v>
      </c>
      <c r="H66" s="16">
        <f t="shared" si="0"/>
        <v>1</v>
      </c>
      <c r="I66" s="23"/>
      <c r="J66" s="23">
        <v>-24750</v>
      </c>
      <c r="K66" s="23">
        <f t="shared" si="1"/>
        <v>2142900</v>
      </c>
    </row>
    <row r="67" s="43" customFormat="1" outlineLevel="1" spans="1:11">
      <c r="A67" s="49" t="s">
        <v>749</v>
      </c>
      <c r="B67" s="50">
        <v>1328646</v>
      </c>
      <c r="C67" s="50">
        <v>2312094</v>
      </c>
      <c r="D67" s="398" t="s">
        <v>771</v>
      </c>
      <c r="E67" s="398" t="s">
        <v>593</v>
      </c>
      <c r="F67" s="49">
        <v>43290</v>
      </c>
      <c r="G67" s="49">
        <v>43294</v>
      </c>
      <c r="H67" s="16">
        <f t="shared" si="0"/>
        <v>4</v>
      </c>
      <c r="I67" s="23"/>
      <c r="J67" s="23">
        <v>-136800</v>
      </c>
      <c r="K67" s="23">
        <f t="shared" si="1"/>
        <v>2006100</v>
      </c>
    </row>
    <row r="68" s="43" customFormat="1" outlineLevel="1" spans="1:11">
      <c r="A68" s="49" t="s">
        <v>753</v>
      </c>
      <c r="B68" s="50">
        <v>1332833</v>
      </c>
      <c r="C68" s="50">
        <v>2332843</v>
      </c>
      <c r="D68" s="398" t="s">
        <v>772</v>
      </c>
      <c r="E68" s="398" t="s">
        <v>595</v>
      </c>
      <c r="F68" s="49">
        <v>43291</v>
      </c>
      <c r="G68" s="49">
        <v>43292</v>
      </c>
      <c r="H68" s="16">
        <f t="shared" si="0"/>
        <v>1</v>
      </c>
      <c r="I68" s="23"/>
      <c r="J68" s="23">
        <v>-17100</v>
      </c>
      <c r="K68" s="23">
        <f t="shared" si="1"/>
        <v>1989000</v>
      </c>
    </row>
    <row r="69" s="43" customFormat="1" outlineLevel="1" spans="1:11">
      <c r="A69" s="49" t="s">
        <v>753</v>
      </c>
      <c r="B69" s="50">
        <v>1332826</v>
      </c>
      <c r="C69" s="50">
        <v>2332845</v>
      </c>
      <c r="D69" s="398" t="s">
        <v>773</v>
      </c>
      <c r="E69" s="398" t="s">
        <v>595</v>
      </c>
      <c r="F69" s="49">
        <v>43291</v>
      </c>
      <c r="G69" s="49">
        <v>43292</v>
      </c>
      <c r="H69" s="16">
        <f t="shared" ref="H69:H132" si="2">+G69-F69</f>
        <v>1</v>
      </c>
      <c r="I69" s="23"/>
      <c r="J69" s="23">
        <v>-17100</v>
      </c>
      <c r="K69" s="23">
        <f t="shared" si="1"/>
        <v>1971900</v>
      </c>
    </row>
    <row r="70" s="43" customFormat="1" outlineLevel="1" spans="1:11">
      <c r="A70" s="49" t="s">
        <v>707</v>
      </c>
      <c r="B70" s="50">
        <v>1327512</v>
      </c>
      <c r="C70" s="50">
        <v>2304093</v>
      </c>
      <c r="D70" s="398" t="s">
        <v>774</v>
      </c>
      <c r="E70" s="398" t="s">
        <v>595</v>
      </c>
      <c r="F70" s="49">
        <v>43291</v>
      </c>
      <c r="G70" s="49">
        <v>43292</v>
      </c>
      <c r="H70" s="16">
        <f t="shared" si="2"/>
        <v>1</v>
      </c>
      <c r="I70" s="23"/>
      <c r="J70" s="23">
        <v>-16200</v>
      </c>
      <c r="K70" s="23">
        <f t="shared" ref="K70:K132" si="3">+K69+I70+J70</f>
        <v>1955700</v>
      </c>
    </row>
    <row r="71" s="43" customFormat="1" outlineLevel="1" spans="1:11">
      <c r="A71" s="49" t="s">
        <v>707</v>
      </c>
      <c r="B71" s="50">
        <v>1326974</v>
      </c>
      <c r="C71" s="50">
        <v>2300094</v>
      </c>
      <c r="D71" s="398" t="s">
        <v>775</v>
      </c>
      <c r="E71" s="398" t="s">
        <v>609</v>
      </c>
      <c r="F71" s="49">
        <v>43291</v>
      </c>
      <c r="G71" s="49">
        <v>43296</v>
      </c>
      <c r="H71" s="16">
        <f t="shared" si="2"/>
        <v>5</v>
      </c>
      <c r="I71" s="23"/>
      <c r="J71" s="23">
        <v>-114750</v>
      </c>
      <c r="K71" s="23">
        <f t="shared" si="3"/>
        <v>1840950</v>
      </c>
    </row>
    <row r="72" s="43" customFormat="1" outlineLevel="1" spans="1:11">
      <c r="A72" s="49" t="s">
        <v>749</v>
      </c>
      <c r="B72" s="50">
        <v>1328960</v>
      </c>
      <c r="C72" s="50">
        <v>2312095</v>
      </c>
      <c r="D72" s="398" t="s">
        <v>776</v>
      </c>
      <c r="E72" s="398" t="s">
        <v>777</v>
      </c>
      <c r="F72" s="49">
        <v>43291</v>
      </c>
      <c r="G72" s="49">
        <v>43294</v>
      </c>
      <c r="H72" s="16">
        <f t="shared" si="2"/>
        <v>3</v>
      </c>
      <c r="I72" s="23"/>
      <c r="J72" s="23">
        <v>-79650</v>
      </c>
      <c r="K72" s="23">
        <f t="shared" si="3"/>
        <v>1761300</v>
      </c>
    </row>
    <row r="73" s="43" customFormat="1" outlineLevel="1" spans="1:11">
      <c r="A73" s="49" t="s">
        <v>749</v>
      </c>
      <c r="B73" s="50">
        <v>1329117</v>
      </c>
      <c r="C73" s="50">
        <v>2216656</v>
      </c>
      <c r="D73" s="398" t="s">
        <v>778</v>
      </c>
      <c r="E73" s="398" t="s">
        <v>609</v>
      </c>
      <c r="F73" s="49">
        <v>43291</v>
      </c>
      <c r="G73" s="49">
        <v>43294</v>
      </c>
      <c r="H73" s="16">
        <f t="shared" si="2"/>
        <v>3</v>
      </c>
      <c r="I73" s="23"/>
      <c r="J73" s="23">
        <v>-87750</v>
      </c>
      <c r="K73" s="23">
        <f t="shared" si="3"/>
        <v>1673550</v>
      </c>
    </row>
    <row r="74" s="43" customFormat="1" outlineLevel="1" spans="1:11">
      <c r="A74" s="49" t="s">
        <v>707</v>
      </c>
      <c r="B74" s="50">
        <v>1314740</v>
      </c>
      <c r="C74" s="50">
        <v>2245347</v>
      </c>
      <c r="D74" s="398" t="s">
        <v>779</v>
      </c>
      <c r="E74" s="398" t="s">
        <v>595</v>
      </c>
      <c r="F74" s="49">
        <v>43292</v>
      </c>
      <c r="G74" s="49">
        <v>43295</v>
      </c>
      <c r="H74" s="16">
        <f t="shared" si="2"/>
        <v>3</v>
      </c>
      <c r="I74" s="23"/>
      <c r="J74" s="23">
        <v>-50400</v>
      </c>
      <c r="K74" s="23">
        <f t="shared" si="3"/>
        <v>1623150</v>
      </c>
    </row>
    <row r="75" s="43" customFormat="1" outlineLevel="1" spans="1:11">
      <c r="A75" s="49" t="s">
        <v>707</v>
      </c>
      <c r="B75" s="50">
        <v>1319946</v>
      </c>
      <c r="C75" s="50">
        <v>2263599</v>
      </c>
      <c r="D75" s="398" t="s">
        <v>780</v>
      </c>
      <c r="E75" s="398" t="s">
        <v>595</v>
      </c>
      <c r="F75" s="49">
        <v>43292</v>
      </c>
      <c r="G75" s="49">
        <v>43294</v>
      </c>
      <c r="H75" s="16">
        <f t="shared" si="2"/>
        <v>2</v>
      </c>
      <c r="I75" s="23"/>
      <c r="J75" s="23">
        <v>-34200</v>
      </c>
      <c r="K75" s="23">
        <f t="shared" si="3"/>
        <v>1588950</v>
      </c>
    </row>
    <row r="76" s="44" customFormat="1" outlineLevel="1" spans="1:11">
      <c r="A76" s="49" t="s">
        <v>707</v>
      </c>
      <c r="B76" s="50">
        <v>1315511</v>
      </c>
      <c r="C76" s="50">
        <v>2245352</v>
      </c>
      <c r="D76" s="398" t="s">
        <v>781</v>
      </c>
      <c r="E76" s="398" t="s">
        <v>597</v>
      </c>
      <c r="F76" s="49">
        <v>43292</v>
      </c>
      <c r="G76" s="49">
        <v>43294</v>
      </c>
      <c r="H76" s="16">
        <f t="shared" si="2"/>
        <v>2</v>
      </c>
      <c r="I76" s="23"/>
      <c r="J76" s="23">
        <v>-51300</v>
      </c>
      <c r="K76" s="23">
        <f t="shared" si="3"/>
        <v>1537650</v>
      </c>
    </row>
    <row r="77" s="44" customFormat="1" outlineLevel="1" spans="1:11">
      <c r="A77" s="49" t="s">
        <v>782</v>
      </c>
      <c r="B77" s="50">
        <v>1330983</v>
      </c>
      <c r="C77" s="50">
        <v>2325355</v>
      </c>
      <c r="D77" s="398" t="s">
        <v>783</v>
      </c>
      <c r="E77" s="398" t="s">
        <v>777</v>
      </c>
      <c r="F77" s="49">
        <v>43292</v>
      </c>
      <c r="G77" s="49">
        <v>43295</v>
      </c>
      <c r="H77" s="16">
        <f t="shared" si="2"/>
        <v>3</v>
      </c>
      <c r="I77" s="23"/>
      <c r="J77" s="23">
        <v>-79650</v>
      </c>
      <c r="K77" s="23">
        <f t="shared" si="3"/>
        <v>1458000</v>
      </c>
    </row>
    <row r="78" s="44" customFormat="1" outlineLevel="1" spans="1:11">
      <c r="A78" s="49" t="s">
        <v>707</v>
      </c>
      <c r="B78" s="50">
        <v>1319797</v>
      </c>
      <c r="C78" s="50">
        <v>2263598</v>
      </c>
      <c r="D78" s="398" t="s">
        <v>784</v>
      </c>
      <c r="E78" s="398" t="s">
        <v>595</v>
      </c>
      <c r="F78" s="49">
        <v>43293</v>
      </c>
      <c r="G78" s="49">
        <v>43295</v>
      </c>
      <c r="H78" s="16">
        <f t="shared" si="2"/>
        <v>2</v>
      </c>
      <c r="I78" s="23"/>
      <c r="J78" s="23">
        <v>-33300</v>
      </c>
      <c r="K78" s="23">
        <f t="shared" si="3"/>
        <v>1424700</v>
      </c>
    </row>
    <row r="79" s="44" customFormat="1" outlineLevel="1" spans="1:11">
      <c r="A79" s="49" t="s">
        <v>707</v>
      </c>
      <c r="B79" s="50">
        <v>1322545</v>
      </c>
      <c r="C79" s="50">
        <v>2273345</v>
      </c>
      <c r="D79" s="398" t="s">
        <v>785</v>
      </c>
      <c r="E79" s="398" t="s">
        <v>595</v>
      </c>
      <c r="F79" s="49">
        <v>43293</v>
      </c>
      <c r="G79" s="49">
        <v>43296</v>
      </c>
      <c r="H79" s="16">
        <f t="shared" si="2"/>
        <v>3</v>
      </c>
      <c r="I79" s="23"/>
      <c r="J79" s="23">
        <v>-49500</v>
      </c>
      <c r="K79" s="23">
        <f t="shared" si="3"/>
        <v>1375200</v>
      </c>
    </row>
    <row r="80" s="44" customFormat="1" outlineLevel="1" spans="1:11">
      <c r="A80" s="49" t="s">
        <v>749</v>
      </c>
      <c r="B80" s="50">
        <v>1328933</v>
      </c>
      <c r="C80" s="50">
        <v>2216658</v>
      </c>
      <c r="D80" s="398" t="s">
        <v>786</v>
      </c>
      <c r="E80" s="398" t="s">
        <v>593</v>
      </c>
      <c r="F80" s="49">
        <v>43294</v>
      </c>
      <c r="G80" s="49">
        <v>43296</v>
      </c>
      <c r="H80" s="16">
        <f t="shared" si="2"/>
        <v>2</v>
      </c>
      <c r="I80" s="23"/>
      <c r="J80" s="23">
        <v>-68400</v>
      </c>
      <c r="K80" s="23">
        <f t="shared" si="3"/>
        <v>1306800</v>
      </c>
    </row>
    <row r="81" s="44" customFormat="1" outlineLevel="1" spans="1:11">
      <c r="A81" s="49" t="s">
        <v>707</v>
      </c>
      <c r="B81" s="50">
        <v>1327147</v>
      </c>
      <c r="C81" s="50">
        <v>2302610</v>
      </c>
      <c r="D81" s="398" t="s">
        <v>673</v>
      </c>
      <c r="E81" s="398" t="s">
        <v>595</v>
      </c>
      <c r="F81" s="49">
        <v>43294</v>
      </c>
      <c r="G81" s="49">
        <v>43298</v>
      </c>
      <c r="H81" s="16">
        <f t="shared" si="2"/>
        <v>4</v>
      </c>
      <c r="I81" s="23"/>
      <c r="J81" s="23">
        <v>-64800</v>
      </c>
      <c r="K81" s="23">
        <f t="shared" si="3"/>
        <v>1242000</v>
      </c>
    </row>
    <row r="82" s="44" customFormat="1" outlineLevel="1" spans="1:11">
      <c r="A82" s="49" t="s">
        <v>734</v>
      </c>
      <c r="B82" s="50">
        <v>1330925</v>
      </c>
      <c r="C82" s="50">
        <v>2325356</v>
      </c>
      <c r="D82" s="398" t="s">
        <v>787</v>
      </c>
      <c r="E82" s="398" t="s">
        <v>597</v>
      </c>
      <c r="F82" s="49">
        <v>43294</v>
      </c>
      <c r="G82" s="49">
        <v>43295</v>
      </c>
      <c r="H82" s="16">
        <f t="shared" si="2"/>
        <v>1</v>
      </c>
      <c r="I82" s="23"/>
      <c r="J82" s="23">
        <v>-19350</v>
      </c>
      <c r="K82" s="23">
        <f t="shared" si="3"/>
        <v>1222650</v>
      </c>
    </row>
    <row r="83" s="44" customFormat="1" outlineLevel="1" spans="1:11">
      <c r="A83" s="49" t="s">
        <v>753</v>
      </c>
      <c r="B83" s="50">
        <v>1328801</v>
      </c>
      <c r="C83" s="50">
        <v>2330344</v>
      </c>
      <c r="D83" s="398" t="s">
        <v>788</v>
      </c>
      <c r="E83" s="398" t="s">
        <v>777</v>
      </c>
      <c r="F83" s="49">
        <v>43295</v>
      </c>
      <c r="G83" s="49">
        <v>43298</v>
      </c>
      <c r="H83" s="16">
        <f t="shared" si="2"/>
        <v>3</v>
      </c>
      <c r="I83" s="23"/>
      <c r="J83" s="23">
        <v>-79650</v>
      </c>
      <c r="K83" s="23">
        <f t="shared" si="3"/>
        <v>1143000</v>
      </c>
    </row>
    <row r="84" s="44" customFormat="1" outlineLevel="1" spans="1:11">
      <c r="A84" s="49" t="s">
        <v>707</v>
      </c>
      <c r="B84" s="50">
        <v>1293999</v>
      </c>
      <c r="C84" s="50">
        <v>2165098</v>
      </c>
      <c r="D84" s="398" t="s">
        <v>789</v>
      </c>
      <c r="E84" s="398" t="s">
        <v>597</v>
      </c>
      <c r="F84" s="49">
        <v>43295</v>
      </c>
      <c r="G84" s="49">
        <v>43296</v>
      </c>
      <c r="H84" s="16">
        <f t="shared" si="2"/>
        <v>1</v>
      </c>
      <c r="I84" s="23"/>
      <c r="J84" s="23">
        <v>-19350</v>
      </c>
      <c r="K84" s="23">
        <f t="shared" si="3"/>
        <v>1123650</v>
      </c>
    </row>
    <row r="85" s="44" customFormat="1" outlineLevel="1" spans="1:11">
      <c r="A85" s="49" t="s">
        <v>707</v>
      </c>
      <c r="B85" s="50">
        <v>1313361</v>
      </c>
      <c r="C85" s="50">
        <v>2236684</v>
      </c>
      <c r="D85" s="398" t="s">
        <v>790</v>
      </c>
      <c r="E85" s="398" t="s">
        <v>595</v>
      </c>
      <c r="F85" s="49">
        <v>43295</v>
      </c>
      <c r="G85" s="49">
        <v>43298</v>
      </c>
      <c r="H85" s="16">
        <f t="shared" si="2"/>
        <v>3</v>
      </c>
      <c r="I85" s="23"/>
      <c r="J85" s="23">
        <v>-50400</v>
      </c>
      <c r="K85" s="23">
        <f t="shared" si="3"/>
        <v>1073250</v>
      </c>
    </row>
    <row r="86" s="44" customFormat="1" outlineLevel="1" spans="1:11">
      <c r="A86" s="49" t="s">
        <v>707</v>
      </c>
      <c r="B86" s="50">
        <v>1293999</v>
      </c>
      <c r="C86" s="50">
        <v>2165096</v>
      </c>
      <c r="D86" s="398" t="s">
        <v>791</v>
      </c>
      <c r="E86" s="398" t="s">
        <v>597</v>
      </c>
      <c r="F86" s="49">
        <v>43295</v>
      </c>
      <c r="G86" s="49">
        <v>43296</v>
      </c>
      <c r="H86" s="16">
        <f t="shared" si="2"/>
        <v>1</v>
      </c>
      <c r="I86" s="23"/>
      <c r="J86" s="23">
        <v>-19350</v>
      </c>
      <c r="K86" s="23">
        <f t="shared" si="3"/>
        <v>1053900</v>
      </c>
    </row>
    <row r="87" s="43" customFormat="1" outlineLevel="1" spans="1:11">
      <c r="A87" s="49" t="s">
        <v>707</v>
      </c>
      <c r="B87" s="50">
        <v>1313361</v>
      </c>
      <c r="C87" s="50">
        <v>2236682</v>
      </c>
      <c r="D87" s="398" t="s">
        <v>792</v>
      </c>
      <c r="E87" s="398" t="s">
        <v>595</v>
      </c>
      <c r="F87" s="49">
        <v>43295</v>
      </c>
      <c r="G87" s="49">
        <v>43298</v>
      </c>
      <c r="H87" s="16">
        <f t="shared" si="2"/>
        <v>3</v>
      </c>
      <c r="I87" s="23"/>
      <c r="J87" s="23">
        <v>-50400</v>
      </c>
      <c r="K87" s="23">
        <f t="shared" si="3"/>
        <v>1003500</v>
      </c>
    </row>
    <row r="88" s="43" customFormat="1" outlineLevel="1" spans="1:11">
      <c r="A88" s="49" t="s">
        <v>734</v>
      </c>
      <c r="B88" s="50">
        <v>1330201</v>
      </c>
      <c r="C88" s="50">
        <v>2216662</v>
      </c>
      <c r="D88" s="398" t="s">
        <v>793</v>
      </c>
      <c r="E88" s="398" t="s">
        <v>595</v>
      </c>
      <c r="F88" s="49">
        <v>43297</v>
      </c>
      <c r="G88" s="49">
        <v>43302</v>
      </c>
      <c r="H88" s="16">
        <f t="shared" si="2"/>
        <v>5</v>
      </c>
      <c r="I88" s="23"/>
      <c r="J88" s="23">
        <v>-85500</v>
      </c>
      <c r="K88" s="23">
        <f t="shared" si="3"/>
        <v>918000</v>
      </c>
    </row>
    <row r="89" s="43" customFormat="1" outlineLevel="1" spans="1:11">
      <c r="A89" s="49" t="s">
        <v>707</v>
      </c>
      <c r="B89" s="50">
        <v>1327437</v>
      </c>
      <c r="C89" s="50">
        <v>2303844</v>
      </c>
      <c r="D89" s="398" t="s">
        <v>794</v>
      </c>
      <c r="E89" s="398" t="s">
        <v>597</v>
      </c>
      <c r="F89" s="49">
        <v>43297</v>
      </c>
      <c r="G89" s="49">
        <v>43299</v>
      </c>
      <c r="H89" s="16">
        <f t="shared" si="2"/>
        <v>2</v>
      </c>
      <c r="I89" s="23"/>
      <c r="J89" s="23">
        <v>-38700</v>
      </c>
      <c r="K89" s="23">
        <f t="shared" si="3"/>
        <v>879300</v>
      </c>
    </row>
    <row r="90" s="43" customFormat="1" outlineLevel="1" spans="1:11">
      <c r="A90" s="49" t="s">
        <v>707</v>
      </c>
      <c r="B90" s="50">
        <v>1322718</v>
      </c>
      <c r="C90" s="50">
        <v>2275848</v>
      </c>
      <c r="D90" s="398" t="s">
        <v>795</v>
      </c>
      <c r="E90" s="398" t="s">
        <v>591</v>
      </c>
      <c r="F90" s="49">
        <v>43297</v>
      </c>
      <c r="G90" s="49">
        <v>43300</v>
      </c>
      <c r="H90" s="16">
        <f t="shared" si="2"/>
        <v>3</v>
      </c>
      <c r="I90" s="23"/>
      <c r="J90" s="23">
        <v>-74250</v>
      </c>
      <c r="K90" s="23">
        <f t="shared" si="3"/>
        <v>805050</v>
      </c>
    </row>
    <row r="91" s="43" customFormat="1" outlineLevel="1" spans="1:11">
      <c r="A91" s="49" t="s">
        <v>732</v>
      </c>
      <c r="B91" s="50">
        <v>1329630</v>
      </c>
      <c r="C91" s="50">
        <v>2318594</v>
      </c>
      <c r="D91" s="398" t="s">
        <v>796</v>
      </c>
      <c r="E91" s="398" t="s">
        <v>595</v>
      </c>
      <c r="F91" s="49">
        <v>43297</v>
      </c>
      <c r="G91" s="49">
        <v>43299</v>
      </c>
      <c r="H91" s="16">
        <f t="shared" si="2"/>
        <v>2</v>
      </c>
      <c r="I91" s="23"/>
      <c r="J91" s="23">
        <v>-34200</v>
      </c>
      <c r="K91" s="23">
        <f t="shared" si="3"/>
        <v>770850</v>
      </c>
    </row>
    <row r="92" s="43" customFormat="1" outlineLevel="1" spans="1:11">
      <c r="A92" s="49" t="s">
        <v>732</v>
      </c>
      <c r="B92" s="50">
        <v>1329630</v>
      </c>
      <c r="C92" s="50">
        <v>2318595</v>
      </c>
      <c r="D92" s="398" t="s">
        <v>797</v>
      </c>
      <c r="E92" s="398" t="s">
        <v>595</v>
      </c>
      <c r="F92" s="49">
        <v>43297</v>
      </c>
      <c r="G92" s="49">
        <v>43299</v>
      </c>
      <c r="H92" s="16">
        <f t="shared" si="2"/>
        <v>2</v>
      </c>
      <c r="I92" s="23"/>
      <c r="J92" s="23">
        <v>-34200</v>
      </c>
      <c r="K92" s="23">
        <f t="shared" si="3"/>
        <v>736650</v>
      </c>
    </row>
    <row r="93" s="43" customFormat="1" outlineLevel="1" spans="1:11">
      <c r="A93" s="49" t="s">
        <v>707</v>
      </c>
      <c r="B93" s="50">
        <v>1322490</v>
      </c>
      <c r="C93" s="50">
        <v>2216639</v>
      </c>
      <c r="D93" s="398" t="s">
        <v>798</v>
      </c>
      <c r="E93" s="398" t="s">
        <v>595</v>
      </c>
      <c r="F93" s="49">
        <v>43298</v>
      </c>
      <c r="G93" s="49">
        <v>43303</v>
      </c>
      <c r="H93" s="16">
        <f t="shared" si="2"/>
        <v>5</v>
      </c>
      <c r="I93" s="23"/>
      <c r="J93" s="23">
        <v>-87700</v>
      </c>
      <c r="K93" s="23">
        <f t="shared" si="3"/>
        <v>648950</v>
      </c>
    </row>
    <row r="94" s="43" customFormat="1" outlineLevel="1" spans="1:11">
      <c r="A94" s="49" t="s">
        <v>749</v>
      </c>
      <c r="B94" s="50">
        <v>1328679</v>
      </c>
      <c r="C94" s="50">
        <v>2312345</v>
      </c>
      <c r="D94" s="398" t="s">
        <v>799</v>
      </c>
      <c r="E94" s="398" t="s">
        <v>609</v>
      </c>
      <c r="F94" s="49">
        <v>43298</v>
      </c>
      <c r="G94" s="49">
        <v>43300</v>
      </c>
      <c r="H94" s="16">
        <f t="shared" si="2"/>
        <v>2</v>
      </c>
      <c r="I94" s="23"/>
      <c r="J94" s="23">
        <v>-45900</v>
      </c>
      <c r="K94" s="23">
        <f t="shared" si="3"/>
        <v>603050</v>
      </c>
    </row>
    <row r="95" s="43" customFormat="1" outlineLevel="1" spans="1:11">
      <c r="A95" s="49" t="s">
        <v>749</v>
      </c>
      <c r="B95" s="50">
        <v>1328679</v>
      </c>
      <c r="C95" s="50">
        <v>2216653</v>
      </c>
      <c r="D95" s="398" t="s">
        <v>800</v>
      </c>
      <c r="E95" s="398" t="s">
        <v>609</v>
      </c>
      <c r="F95" s="49">
        <v>43298</v>
      </c>
      <c r="G95" s="49">
        <v>43300</v>
      </c>
      <c r="H95" s="16">
        <f t="shared" si="2"/>
        <v>2</v>
      </c>
      <c r="I95" s="23"/>
      <c r="J95" s="23">
        <v>-45900</v>
      </c>
      <c r="K95" s="23">
        <f t="shared" si="3"/>
        <v>557150</v>
      </c>
    </row>
    <row r="96" s="43" customFormat="1" outlineLevel="1" spans="1:11">
      <c r="A96" s="49" t="s">
        <v>707</v>
      </c>
      <c r="B96" s="50">
        <v>1328984</v>
      </c>
      <c r="C96" s="50">
        <v>2245351</v>
      </c>
      <c r="D96" s="398" t="s">
        <v>801</v>
      </c>
      <c r="E96" s="398" t="s">
        <v>595</v>
      </c>
      <c r="F96" s="49">
        <v>43298</v>
      </c>
      <c r="G96" s="49">
        <v>43299</v>
      </c>
      <c r="H96" s="16">
        <f t="shared" si="2"/>
        <v>1</v>
      </c>
      <c r="I96" s="23"/>
      <c r="J96" s="23">
        <v>-17100</v>
      </c>
      <c r="K96" s="23">
        <f t="shared" si="3"/>
        <v>540050</v>
      </c>
    </row>
    <row r="97" s="43" customFormat="1" outlineLevel="1" spans="1:11">
      <c r="A97" s="49" t="s">
        <v>707</v>
      </c>
      <c r="B97" s="50">
        <v>1318759</v>
      </c>
      <c r="C97" s="50">
        <v>2258846</v>
      </c>
      <c r="D97" s="398" t="s">
        <v>802</v>
      </c>
      <c r="E97" s="398" t="s">
        <v>595</v>
      </c>
      <c r="F97" s="49">
        <v>43298</v>
      </c>
      <c r="G97" s="49">
        <v>43300</v>
      </c>
      <c r="H97" s="16">
        <f t="shared" si="2"/>
        <v>2</v>
      </c>
      <c r="I97" s="23"/>
      <c r="J97" s="23">
        <v>-34200</v>
      </c>
      <c r="K97" s="23">
        <f t="shared" si="3"/>
        <v>505850</v>
      </c>
    </row>
    <row r="98" s="43" customFormat="1" outlineLevel="1" spans="1:11">
      <c r="A98" s="49" t="s">
        <v>782</v>
      </c>
      <c r="B98" s="50">
        <v>1331684</v>
      </c>
      <c r="C98" s="50">
        <v>2328593</v>
      </c>
      <c r="D98" s="398" t="s">
        <v>803</v>
      </c>
      <c r="E98" s="398" t="s">
        <v>595</v>
      </c>
      <c r="F98" s="49">
        <v>43298</v>
      </c>
      <c r="G98" s="49">
        <v>43302</v>
      </c>
      <c r="H98" s="16">
        <f t="shared" si="2"/>
        <v>4</v>
      </c>
      <c r="I98" s="23"/>
      <c r="J98" s="23">
        <v>-68400</v>
      </c>
      <c r="K98" s="23">
        <f t="shared" si="3"/>
        <v>437450</v>
      </c>
    </row>
    <row r="99" s="43" customFormat="1" outlineLevel="1" spans="1:11">
      <c r="A99" s="49" t="s">
        <v>707</v>
      </c>
      <c r="B99" s="50">
        <v>1325626</v>
      </c>
      <c r="C99" s="50">
        <v>2216643</v>
      </c>
      <c r="D99" s="398" t="s">
        <v>804</v>
      </c>
      <c r="E99" s="398" t="s">
        <v>595</v>
      </c>
      <c r="F99" s="49">
        <v>43299</v>
      </c>
      <c r="G99" s="49">
        <v>43304</v>
      </c>
      <c r="H99" s="16">
        <f t="shared" si="2"/>
        <v>5</v>
      </c>
      <c r="I99" s="23"/>
      <c r="J99" s="23">
        <v>-91700</v>
      </c>
      <c r="K99" s="23">
        <f t="shared" si="3"/>
        <v>345750</v>
      </c>
    </row>
    <row r="100" s="44" customFormat="1" outlineLevel="1" spans="1:11">
      <c r="A100" s="49" t="s">
        <v>707</v>
      </c>
      <c r="B100" s="50">
        <v>1302748</v>
      </c>
      <c r="C100" s="50">
        <v>2199850</v>
      </c>
      <c r="D100" s="398" t="s">
        <v>805</v>
      </c>
      <c r="E100" s="398" t="s">
        <v>595</v>
      </c>
      <c r="F100" s="49">
        <v>43299</v>
      </c>
      <c r="G100" s="49">
        <v>43300</v>
      </c>
      <c r="H100" s="16">
        <f t="shared" si="2"/>
        <v>1</v>
      </c>
      <c r="I100" s="23"/>
      <c r="J100" s="23">
        <v>-17100</v>
      </c>
      <c r="K100" s="23">
        <f t="shared" si="3"/>
        <v>328650</v>
      </c>
    </row>
    <row r="101" s="44" customFormat="1" outlineLevel="1" spans="1:11">
      <c r="A101" s="49" t="s">
        <v>749</v>
      </c>
      <c r="B101" s="50">
        <v>1329629</v>
      </c>
      <c r="C101" s="50">
        <v>2318344</v>
      </c>
      <c r="D101" s="398" t="s">
        <v>806</v>
      </c>
      <c r="E101" s="398" t="s">
        <v>591</v>
      </c>
      <c r="F101" s="49">
        <v>43299</v>
      </c>
      <c r="G101" s="49">
        <v>43301</v>
      </c>
      <c r="H101" s="16">
        <f t="shared" si="2"/>
        <v>2</v>
      </c>
      <c r="I101" s="23"/>
      <c r="J101" s="23">
        <v>-49500</v>
      </c>
      <c r="K101" s="23">
        <f t="shared" si="3"/>
        <v>279150</v>
      </c>
    </row>
    <row r="102" s="44" customFormat="1" outlineLevel="1" spans="1:11">
      <c r="A102" s="49" t="s">
        <v>707</v>
      </c>
      <c r="B102" s="50">
        <v>1309770</v>
      </c>
      <c r="C102" s="50">
        <v>2222852</v>
      </c>
      <c r="D102" s="398" t="s">
        <v>807</v>
      </c>
      <c r="E102" s="398" t="s">
        <v>595</v>
      </c>
      <c r="F102" s="49">
        <v>43300</v>
      </c>
      <c r="G102" s="49">
        <v>43302</v>
      </c>
      <c r="H102" s="16">
        <f t="shared" si="2"/>
        <v>2</v>
      </c>
      <c r="I102" s="23"/>
      <c r="J102" s="23">
        <v>-33600</v>
      </c>
      <c r="K102" s="23">
        <f t="shared" si="3"/>
        <v>245550</v>
      </c>
    </row>
    <row r="103" s="43" customFormat="1" outlineLevel="1" spans="1:11">
      <c r="A103" s="49" t="s">
        <v>707</v>
      </c>
      <c r="B103" s="50">
        <v>1318699</v>
      </c>
      <c r="C103" s="50">
        <v>2216668</v>
      </c>
      <c r="D103" s="398" t="s">
        <v>808</v>
      </c>
      <c r="E103" s="398" t="s">
        <v>609</v>
      </c>
      <c r="F103" s="49">
        <v>43300</v>
      </c>
      <c r="G103" s="49">
        <v>43304</v>
      </c>
      <c r="H103" s="16">
        <f t="shared" si="2"/>
        <v>4</v>
      </c>
      <c r="I103" s="23"/>
      <c r="J103" s="23">
        <v>-94350</v>
      </c>
      <c r="K103" s="23">
        <f t="shared" si="3"/>
        <v>151200</v>
      </c>
    </row>
    <row r="104" s="43" customFormat="1" outlineLevel="1" spans="1:11">
      <c r="A104" s="49" t="s">
        <v>707</v>
      </c>
      <c r="B104" s="50">
        <v>1314674</v>
      </c>
      <c r="C104" s="50">
        <v>2241844</v>
      </c>
      <c r="D104" s="398" t="s">
        <v>809</v>
      </c>
      <c r="E104" s="398" t="s">
        <v>595</v>
      </c>
      <c r="F104" s="49">
        <v>43304</v>
      </c>
      <c r="G104" s="49">
        <v>43306</v>
      </c>
      <c r="H104" s="16">
        <f t="shared" si="2"/>
        <v>2</v>
      </c>
      <c r="I104" s="23"/>
      <c r="J104" s="23">
        <v>-42200</v>
      </c>
      <c r="K104" s="23">
        <f t="shared" si="3"/>
        <v>109000</v>
      </c>
    </row>
    <row r="105" s="43" customFormat="1" outlineLevel="1" spans="1:11">
      <c r="A105" s="49" t="s">
        <v>707</v>
      </c>
      <c r="B105" s="50">
        <v>1319770</v>
      </c>
      <c r="C105" s="50">
        <v>2263593</v>
      </c>
      <c r="D105" s="398" t="s">
        <v>810</v>
      </c>
      <c r="E105" s="398" t="s">
        <v>595</v>
      </c>
      <c r="F105" s="49">
        <v>43305</v>
      </c>
      <c r="G105" s="49">
        <v>43306</v>
      </c>
      <c r="H105" s="16">
        <f t="shared" si="2"/>
        <v>1</v>
      </c>
      <c r="I105" s="23"/>
      <c r="J105" s="23">
        <v>-21100</v>
      </c>
      <c r="K105" s="23">
        <f t="shared" si="3"/>
        <v>87900</v>
      </c>
    </row>
    <row r="106" s="43" customFormat="1" outlineLevel="1" spans="1:11">
      <c r="A106" s="49" t="s">
        <v>707</v>
      </c>
      <c r="B106" s="50">
        <v>1318738</v>
      </c>
      <c r="C106" s="50">
        <v>2259345</v>
      </c>
      <c r="D106" s="398" t="s">
        <v>811</v>
      </c>
      <c r="E106" s="398" t="s">
        <v>609</v>
      </c>
      <c r="F106" s="49">
        <v>43308</v>
      </c>
      <c r="G106" s="49">
        <v>43310</v>
      </c>
      <c r="H106" s="16">
        <f t="shared" si="2"/>
        <v>2</v>
      </c>
      <c r="I106" s="23"/>
      <c r="J106" s="23">
        <v>-52460</v>
      </c>
      <c r="K106" s="23">
        <f t="shared" si="3"/>
        <v>35440</v>
      </c>
    </row>
    <row r="107" s="43" customFormat="1" outlineLevel="1" spans="1:11">
      <c r="A107" s="49" t="s">
        <v>707</v>
      </c>
      <c r="B107" s="50">
        <v>1318738</v>
      </c>
      <c r="C107" s="50">
        <v>2259344</v>
      </c>
      <c r="D107" s="398" t="s">
        <v>812</v>
      </c>
      <c r="E107" s="398" t="s">
        <v>609</v>
      </c>
      <c r="F107" s="49">
        <v>43308</v>
      </c>
      <c r="G107" s="49">
        <v>43310</v>
      </c>
      <c r="H107" s="16">
        <f t="shared" si="2"/>
        <v>2</v>
      </c>
      <c r="I107" s="23"/>
      <c r="J107" s="23">
        <v>-52460</v>
      </c>
      <c r="K107" s="23">
        <f t="shared" si="3"/>
        <v>-17020</v>
      </c>
    </row>
    <row r="108" s="43" customFormat="1" outlineLevel="1" spans="1:11">
      <c r="A108" s="49" t="s">
        <v>707</v>
      </c>
      <c r="B108" s="50">
        <v>1318738</v>
      </c>
      <c r="C108" s="50">
        <v>2259343</v>
      </c>
      <c r="D108" s="398" t="s">
        <v>813</v>
      </c>
      <c r="E108" s="398" t="s">
        <v>609</v>
      </c>
      <c r="F108" s="49">
        <v>43308</v>
      </c>
      <c r="G108" s="49">
        <v>43310</v>
      </c>
      <c r="H108" s="16">
        <f t="shared" si="2"/>
        <v>2</v>
      </c>
      <c r="I108" s="23"/>
      <c r="J108" s="23">
        <v>-52460</v>
      </c>
      <c r="K108" s="23">
        <f t="shared" si="3"/>
        <v>-69480</v>
      </c>
    </row>
    <row r="109" s="45" customFormat="1" customHeight="1" spans="1:11">
      <c r="A109" s="68" t="s">
        <v>814</v>
      </c>
      <c r="B109" s="69"/>
      <c r="C109" s="69"/>
      <c r="D109" s="69"/>
      <c r="E109" s="69"/>
      <c r="F109" s="69"/>
      <c r="G109" s="70"/>
      <c r="H109" s="31">
        <f>SUM(H5:H108)</f>
        <v>244</v>
      </c>
      <c r="I109" s="31">
        <f>SUM(I5:I108)</f>
        <v>4702500</v>
      </c>
      <c r="J109" s="31">
        <f>SUM(J5:J108)</f>
        <v>-4771980</v>
      </c>
      <c r="K109" s="37">
        <f>+I109+J109</f>
        <v>-69480</v>
      </c>
    </row>
    <row r="110" s="41" customFormat="1" ht="6.75" customHeight="1" spans="1:11">
      <c r="A110" s="71"/>
      <c r="B110" s="71"/>
      <c r="C110" s="72"/>
      <c r="D110" s="72"/>
      <c r="E110" s="72"/>
      <c r="F110" s="72"/>
      <c r="G110" s="72"/>
      <c r="H110" s="72"/>
      <c r="I110" s="38"/>
      <c r="J110" s="38"/>
      <c r="K110" s="39"/>
    </row>
    <row r="111" s="41" customFormat="1" ht="22.5" customHeight="1" spans="1:12">
      <c r="A111" s="73" t="s">
        <v>72</v>
      </c>
      <c r="B111" s="74"/>
      <c r="C111" s="74"/>
      <c r="D111" s="74"/>
      <c r="E111" s="74"/>
      <c r="F111" s="74"/>
      <c r="G111" s="74"/>
      <c r="H111" s="36">
        <f t="shared" ref="H111:J111" si="4">+H109</f>
        <v>244</v>
      </c>
      <c r="I111" s="36">
        <f t="shared" si="4"/>
        <v>4702500</v>
      </c>
      <c r="J111" s="36">
        <f t="shared" si="4"/>
        <v>-4771980</v>
      </c>
      <c r="K111" s="36">
        <f>+I111+J111</f>
        <v>-69480</v>
      </c>
      <c r="L111" s="115" t="s">
        <v>815</v>
      </c>
    </row>
    <row r="112" s="41" customFormat="1" ht="15" spans="1:10">
      <c r="A112" s="75"/>
      <c r="B112" s="75"/>
      <c r="C112" s="76"/>
      <c r="D112" s="76"/>
      <c r="E112" s="76"/>
      <c r="F112" s="76"/>
      <c r="G112" s="76"/>
      <c r="H112" s="76"/>
      <c r="I112" s="79"/>
      <c r="J112" s="79"/>
    </row>
    <row r="113" s="41" customFormat="1" ht="15" spans="3:11">
      <c r="C113" s="46"/>
      <c r="D113" s="46"/>
      <c r="E113" s="46"/>
      <c r="F113" s="46"/>
      <c r="G113" s="77"/>
      <c r="H113" s="77"/>
      <c r="I113" s="80"/>
      <c r="J113" s="80"/>
      <c r="K113" s="83"/>
    </row>
    <row r="114" s="41" customFormat="1" ht="15" spans="3:11">
      <c r="C114" s="46"/>
      <c r="D114" s="46"/>
      <c r="E114" s="46" t="s">
        <v>693</v>
      </c>
      <c r="F114" s="46"/>
      <c r="G114" s="77" t="s">
        <v>694</v>
      </c>
      <c r="H114" s="169" t="s">
        <v>695</v>
      </c>
      <c r="I114" s="175" t="s">
        <v>696</v>
      </c>
      <c r="J114" s="175" t="s">
        <v>697</v>
      </c>
      <c r="K114" s="175" t="s">
        <v>698</v>
      </c>
    </row>
    <row r="115" s="41" customFormat="1" ht="31.5" customHeight="1" spans="3:11">
      <c r="C115" s="46"/>
      <c r="D115" s="43"/>
      <c r="E115" s="43" t="s">
        <v>814</v>
      </c>
      <c r="F115" s="43"/>
      <c r="G115" s="76">
        <v>275</v>
      </c>
      <c r="H115" s="170">
        <f t="shared" ref="H115:J115" si="5">+H111</f>
        <v>244</v>
      </c>
      <c r="I115" s="176">
        <f t="shared" si="5"/>
        <v>4702500</v>
      </c>
      <c r="J115" s="176">
        <f t="shared" si="5"/>
        <v>-4771980</v>
      </c>
      <c r="K115" s="177">
        <f>+I115+J115</f>
        <v>-69480</v>
      </c>
    </row>
    <row r="116" s="41" customFormat="1" ht="15.75" customHeight="1" spans="3:11">
      <c r="C116" s="46"/>
      <c r="D116" s="43"/>
      <c r="E116" s="43"/>
      <c r="F116" s="171"/>
      <c r="G116" s="171"/>
      <c r="H116" s="46"/>
      <c r="I116" s="170"/>
      <c r="J116" s="176"/>
      <c r="K116" s="170"/>
    </row>
    <row r="117" s="41" customFormat="1" ht="15.75" customHeight="1" spans="3:11">
      <c r="C117" s="46"/>
      <c r="D117" s="43"/>
      <c r="E117" s="43"/>
      <c r="F117" s="172"/>
      <c r="G117" s="172"/>
      <c r="H117" s="43"/>
      <c r="I117" s="170"/>
      <c r="J117" s="178"/>
      <c r="K117" s="170"/>
    </row>
    <row r="118" s="41" customFormat="1" ht="15" spans="3:11">
      <c r="C118" s="46"/>
      <c r="D118" s="46"/>
      <c r="E118" s="46"/>
      <c r="F118" s="46"/>
      <c r="G118" s="173"/>
      <c r="H118" s="43">
        <f t="shared" ref="H118:K118" si="6">SUM(H115:H117)</f>
        <v>244</v>
      </c>
      <c r="I118" s="179">
        <f t="shared" si="6"/>
        <v>4702500</v>
      </c>
      <c r="J118" s="180">
        <f t="shared" si="6"/>
        <v>-4771980</v>
      </c>
      <c r="K118" s="180">
        <f t="shared" si="6"/>
        <v>-69480</v>
      </c>
    </row>
    <row r="119" s="41" customFormat="1" ht="15" spans="3:11">
      <c r="C119" s="46"/>
      <c r="D119" s="46"/>
      <c r="E119" s="46"/>
      <c r="F119" s="46"/>
      <c r="G119" s="173"/>
      <c r="H119" s="173"/>
      <c r="I119" s="181"/>
      <c r="J119" s="176"/>
      <c r="K119" s="176"/>
    </row>
    <row r="120" s="41" customFormat="1" ht="15.75" spans="3:11">
      <c r="C120" s="46"/>
      <c r="D120" s="46"/>
      <c r="E120" s="46"/>
      <c r="F120" s="46"/>
      <c r="G120" s="173"/>
      <c r="H120" s="174" t="s">
        <v>699</v>
      </c>
      <c r="I120" s="181"/>
      <c r="J120" s="176"/>
      <c r="K120" s="182">
        <f>+I118+J118</f>
        <v>-69480</v>
      </c>
    </row>
    <row r="121" s="41" customFormat="1" ht="15" spans="3:9">
      <c r="C121" s="46"/>
      <c r="D121" s="46"/>
      <c r="E121" s="46"/>
      <c r="F121" s="46"/>
      <c r="G121" s="173"/>
      <c r="H121" s="174"/>
      <c r="I121" s="181"/>
    </row>
    <row r="122" s="41" customFormat="1" spans="3:9">
      <c r="C122" s="46"/>
      <c r="D122" s="46"/>
      <c r="E122" s="46"/>
      <c r="F122" s="46"/>
      <c r="G122" s="173"/>
      <c r="H122" s="174"/>
      <c r="I122" s="181"/>
    </row>
    <row r="123" s="41" customFormat="1" spans="3:9">
      <c r="C123" s="46"/>
      <c r="D123" s="46"/>
      <c r="E123" s="46"/>
      <c r="F123" s="46"/>
      <c r="G123" s="173"/>
      <c r="H123" s="174"/>
      <c r="I123" s="181"/>
    </row>
    <row r="124" s="42" customFormat="1" ht="30" spans="1:11">
      <c r="A124" s="48" t="s">
        <v>2</v>
      </c>
      <c r="B124" s="48" t="s">
        <v>585</v>
      </c>
      <c r="C124" s="48" t="s">
        <v>3</v>
      </c>
      <c r="D124" s="48" t="s">
        <v>5</v>
      </c>
      <c r="E124" s="48" t="s">
        <v>586</v>
      </c>
      <c r="F124" s="48" t="s">
        <v>6</v>
      </c>
      <c r="G124" s="48" t="s">
        <v>7</v>
      </c>
      <c r="H124" s="48" t="s">
        <v>8</v>
      </c>
      <c r="I124" s="22" t="s">
        <v>9</v>
      </c>
      <c r="J124" s="22" t="s">
        <v>10</v>
      </c>
      <c r="K124" s="22" t="s">
        <v>11</v>
      </c>
    </row>
    <row r="125" s="43" customFormat="1" outlineLevel="1" spans="1:11">
      <c r="A125" s="145" t="s">
        <v>816</v>
      </c>
      <c r="B125" s="145" t="s">
        <v>817</v>
      </c>
      <c r="C125" s="145"/>
      <c r="D125" s="145"/>
      <c r="E125" s="145"/>
      <c r="F125" s="145"/>
      <c r="G125" s="145"/>
      <c r="H125" s="143">
        <f>+G125-F125</f>
        <v>0</v>
      </c>
      <c r="I125" s="143">
        <v>1000000</v>
      </c>
      <c r="J125" s="143"/>
      <c r="K125" s="143">
        <f>+K120+I125+J125</f>
        <v>930520</v>
      </c>
    </row>
    <row r="126" s="41" customFormat="1" spans="1:11">
      <c r="A126" s="145" t="s">
        <v>818</v>
      </c>
      <c r="B126" s="124">
        <v>1336379</v>
      </c>
      <c r="C126" s="124">
        <v>2354615</v>
      </c>
      <c r="D126" s="408" t="s">
        <v>819</v>
      </c>
      <c r="E126" s="408" t="s">
        <v>595</v>
      </c>
      <c r="F126" s="145">
        <v>43304</v>
      </c>
      <c r="G126" s="145">
        <v>43307</v>
      </c>
      <c r="H126" s="143">
        <f t="shared" ref="H126:H148" si="7">+G126-F126</f>
        <v>3</v>
      </c>
      <c r="I126" s="143"/>
      <c r="J126" s="143">
        <v>-55350</v>
      </c>
      <c r="K126" s="143">
        <f>K125+J126</f>
        <v>875170</v>
      </c>
    </row>
    <row r="127" s="41" customFormat="1" spans="1:11">
      <c r="A127" s="145" t="s">
        <v>820</v>
      </c>
      <c r="B127" s="124">
        <v>1335424</v>
      </c>
      <c r="C127" s="124">
        <v>2349353</v>
      </c>
      <c r="D127" s="408" t="s">
        <v>821</v>
      </c>
      <c r="E127" s="408" t="s">
        <v>595</v>
      </c>
      <c r="F127" s="145">
        <v>43307</v>
      </c>
      <c r="G127" s="145">
        <v>43308</v>
      </c>
      <c r="H127" s="143">
        <f t="shared" si="7"/>
        <v>1</v>
      </c>
      <c r="I127" s="143"/>
      <c r="J127" s="143">
        <v>-18450</v>
      </c>
      <c r="K127" s="143">
        <f>K126+J127</f>
        <v>856720</v>
      </c>
    </row>
    <row r="128" s="41" customFormat="1" spans="1:11">
      <c r="A128" s="145" t="s">
        <v>816</v>
      </c>
      <c r="B128" s="124">
        <v>1333604</v>
      </c>
      <c r="C128" s="124">
        <v>2216661</v>
      </c>
      <c r="D128" s="408" t="s">
        <v>822</v>
      </c>
      <c r="E128" s="408" t="s">
        <v>609</v>
      </c>
      <c r="F128" s="145">
        <v>43294</v>
      </c>
      <c r="G128" s="145">
        <v>43300</v>
      </c>
      <c r="H128" s="143">
        <f t="shared" si="7"/>
        <v>6</v>
      </c>
      <c r="I128" s="143"/>
      <c r="J128" s="143">
        <v>-137700</v>
      </c>
      <c r="K128" s="143">
        <f t="shared" ref="K128:K148" si="8">K127+J128</f>
        <v>719020</v>
      </c>
    </row>
    <row r="129" s="41" customFormat="1" spans="1:11">
      <c r="A129" s="145" t="s">
        <v>816</v>
      </c>
      <c r="B129" s="124">
        <v>1333691</v>
      </c>
      <c r="C129" s="124">
        <v>2216667</v>
      </c>
      <c r="D129" s="408" t="s">
        <v>823</v>
      </c>
      <c r="E129" s="408" t="s">
        <v>609</v>
      </c>
      <c r="F129" s="145">
        <v>43294</v>
      </c>
      <c r="G129" s="145">
        <v>43297</v>
      </c>
      <c r="H129" s="143">
        <f t="shared" si="7"/>
        <v>3</v>
      </c>
      <c r="I129" s="143"/>
      <c r="J129" s="143">
        <v>-68850</v>
      </c>
      <c r="K129" s="143">
        <f t="shared" si="8"/>
        <v>650170</v>
      </c>
    </row>
    <row r="130" s="41" customFormat="1" spans="1:11">
      <c r="A130" s="145" t="s">
        <v>816</v>
      </c>
      <c r="B130" s="124">
        <v>1333643</v>
      </c>
      <c r="C130" s="124">
        <v>2216666</v>
      </c>
      <c r="D130" s="408" t="s">
        <v>824</v>
      </c>
      <c r="E130" s="408" t="s">
        <v>609</v>
      </c>
      <c r="F130" s="145">
        <v>43295</v>
      </c>
      <c r="G130" s="145">
        <v>43299</v>
      </c>
      <c r="H130" s="143">
        <f t="shared" si="7"/>
        <v>4</v>
      </c>
      <c r="I130" s="143"/>
      <c r="J130" s="143">
        <v>-91800</v>
      </c>
      <c r="K130" s="143">
        <f t="shared" si="8"/>
        <v>558370</v>
      </c>
    </row>
    <row r="131" s="41" customFormat="1" spans="1:11">
      <c r="A131" s="145" t="s">
        <v>816</v>
      </c>
      <c r="B131" s="124">
        <v>1333817</v>
      </c>
      <c r="C131" s="124">
        <v>2216663</v>
      </c>
      <c r="D131" s="408" t="s">
        <v>823</v>
      </c>
      <c r="E131" s="408" t="s">
        <v>591</v>
      </c>
      <c r="F131" s="145">
        <v>43297</v>
      </c>
      <c r="G131" s="145">
        <v>43299</v>
      </c>
      <c r="H131" s="143">
        <f t="shared" si="7"/>
        <v>2</v>
      </c>
      <c r="I131" s="143"/>
      <c r="J131" s="143">
        <v>-49500</v>
      </c>
      <c r="K131" s="143">
        <f t="shared" si="8"/>
        <v>508870</v>
      </c>
    </row>
    <row r="132" s="41" customFormat="1" spans="1:11">
      <c r="A132" s="145" t="s">
        <v>820</v>
      </c>
      <c r="B132" s="124">
        <v>1328432</v>
      </c>
      <c r="C132" s="124">
        <v>2216669</v>
      </c>
      <c r="D132" s="408" t="s">
        <v>825</v>
      </c>
      <c r="E132" s="408" t="s">
        <v>777</v>
      </c>
      <c r="F132" s="145">
        <v>43299</v>
      </c>
      <c r="G132" s="145">
        <v>43302</v>
      </c>
      <c r="H132" s="143">
        <f t="shared" si="7"/>
        <v>3</v>
      </c>
      <c r="I132" s="143"/>
      <c r="J132" s="143">
        <v>-76950</v>
      </c>
      <c r="K132" s="143">
        <f t="shared" si="8"/>
        <v>431920</v>
      </c>
    </row>
    <row r="133" s="41" customFormat="1" spans="1:11">
      <c r="A133" s="145" t="s">
        <v>820</v>
      </c>
      <c r="B133" s="124">
        <v>1333140</v>
      </c>
      <c r="C133" s="124">
        <v>2216664</v>
      </c>
      <c r="D133" s="408" t="s">
        <v>826</v>
      </c>
      <c r="E133" s="408" t="s">
        <v>595</v>
      </c>
      <c r="F133" s="145">
        <v>43300</v>
      </c>
      <c r="G133" s="145">
        <v>43304</v>
      </c>
      <c r="H133" s="143">
        <f t="shared" si="7"/>
        <v>4</v>
      </c>
      <c r="I133" s="143"/>
      <c r="J133" s="143">
        <v>-71100</v>
      </c>
      <c r="K133" s="143">
        <f t="shared" si="8"/>
        <v>360820</v>
      </c>
    </row>
    <row r="134" s="41" customFormat="1" spans="1:11">
      <c r="A134" s="145" t="s">
        <v>818</v>
      </c>
      <c r="B134" s="124">
        <v>1336967</v>
      </c>
      <c r="C134" s="124">
        <v>2358595</v>
      </c>
      <c r="D134" s="408" t="s">
        <v>827</v>
      </c>
      <c r="E134" s="408" t="s">
        <v>595</v>
      </c>
      <c r="F134" s="145">
        <v>43300</v>
      </c>
      <c r="G134" s="145">
        <v>43303</v>
      </c>
      <c r="H134" s="143">
        <f t="shared" si="7"/>
        <v>3</v>
      </c>
      <c r="I134" s="143"/>
      <c r="J134" s="143">
        <v>-52650</v>
      </c>
      <c r="K134" s="143">
        <f t="shared" si="8"/>
        <v>308170</v>
      </c>
    </row>
    <row r="135" s="41" customFormat="1" spans="1:11">
      <c r="A135" s="145" t="s">
        <v>828</v>
      </c>
      <c r="B135" s="124">
        <v>1337398</v>
      </c>
      <c r="C135" s="124">
        <v>2360850</v>
      </c>
      <c r="D135" s="408" t="s">
        <v>829</v>
      </c>
      <c r="E135" s="408" t="s">
        <v>609</v>
      </c>
      <c r="F135" s="145">
        <v>43300</v>
      </c>
      <c r="G135" s="145">
        <v>43301</v>
      </c>
      <c r="H135" s="143">
        <f t="shared" si="7"/>
        <v>1</v>
      </c>
      <c r="I135" s="143"/>
      <c r="J135" s="143">
        <v>-21600</v>
      </c>
      <c r="K135" s="143">
        <f t="shared" si="8"/>
        <v>286570</v>
      </c>
    </row>
    <row r="136" s="41" customFormat="1" spans="1:11">
      <c r="A136" s="145" t="s">
        <v>828</v>
      </c>
      <c r="B136" s="124">
        <v>1337398</v>
      </c>
      <c r="C136" s="124">
        <v>2360849</v>
      </c>
      <c r="D136" s="408" t="s">
        <v>829</v>
      </c>
      <c r="E136" s="408" t="s">
        <v>609</v>
      </c>
      <c r="F136" s="145">
        <v>43300</v>
      </c>
      <c r="G136" s="145">
        <v>43301</v>
      </c>
      <c r="H136" s="143">
        <f t="shared" si="7"/>
        <v>1</v>
      </c>
      <c r="I136" s="143"/>
      <c r="J136" s="143">
        <v>-21600</v>
      </c>
      <c r="K136" s="143">
        <f t="shared" si="8"/>
        <v>264970</v>
      </c>
    </row>
    <row r="137" s="41" customFormat="1" spans="1:11">
      <c r="A137" s="145" t="s">
        <v>818</v>
      </c>
      <c r="B137" s="124">
        <v>1336967</v>
      </c>
      <c r="C137" s="124">
        <v>2358594</v>
      </c>
      <c r="D137" s="408" t="s">
        <v>830</v>
      </c>
      <c r="E137" s="408" t="s">
        <v>595</v>
      </c>
      <c r="F137" s="145">
        <v>43300</v>
      </c>
      <c r="G137" s="145">
        <v>43303</v>
      </c>
      <c r="H137" s="143">
        <f t="shared" si="7"/>
        <v>3</v>
      </c>
      <c r="I137" s="143"/>
      <c r="J137" s="143">
        <v>-52650</v>
      </c>
      <c r="K137" s="143">
        <f t="shared" si="8"/>
        <v>212320</v>
      </c>
    </row>
    <row r="138" s="41" customFormat="1" spans="1:11">
      <c r="A138" s="145" t="s">
        <v>818</v>
      </c>
      <c r="B138" s="124">
        <v>1336967</v>
      </c>
      <c r="C138" s="124">
        <v>2319609</v>
      </c>
      <c r="D138" s="408" t="s">
        <v>831</v>
      </c>
      <c r="E138" s="408" t="s">
        <v>595</v>
      </c>
      <c r="F138" s="145">
        <v>43300</v>
      </c>
      <c r="G138" s="145">
        <v>43303</v>
      </c>
      <c r="H138" s="143">
        <f t="shared" si="7"/>
        <v>3</v>
      </c>
      <c r="I138" s="143"/>
      <c r="J138" s="143">
        <v>-52650</v>
      </c>
      <c r="K138" s="143">
        <f t="shared" si="8"/>
        <v>159670</v>
      </c>
    </row>
    <row r="139" s="41" customFormat="1" spans="1:11">
      <c r="A139" s="145" t="s">
        <v>818</v>
      </c>
      <c r="B139" s="124">
        <v>1337087</v>
      </c>
      <c r="C139" s="124">
        <v>2358597</v>
      </c>
      <c r="D139" s="408" t="s">
        <v>832</v>
      </c>
      <c r="E139" s="408" t="s">
        <v>593</v>
      </c>
      <c r="F139" s="145">
        <v>43303</v>
      </c>
      <c r="G139" s="145">
        <v>43306</v>
      </c>
      <c r="H139" s="143">
        <f t="shared" si="7"/>
        <v>3</v>
      </c>
      <c r="I139" s="143"/>
      <c r="J139" s="143">
        <v>-146940</v>
      </c>
      <c r="K139" s="143">
        <f t="shared" si="8"/>
        <v>12730</v>
      </c>
    </row>
    <row r="140" s="41" customFormat="1" spans="1:11">
      <c r="A140" s="145" t="s">
        <v>820</v>
      </c>
      <c r="B140" s="124">
        <v>1331774</v>
      </c>
      <c r="C140" s="124">
        <v>2344344</v>
      </c>
      <c r="D140" s="408" t="s">
        <v>833</v>
      </c>
      <c r="E140" s="408" t="s">
        <v>595</v>
      </c>
      <c r="F140" s="145">
        <v>43303</v>
      </c>
      <c r="G140" s="145">
        <v>43306</v>
      </c>
      <c r="H140" s="143">
        <f t="shared" si="7"/>
        <v>3</v>
      </c>
      <c r="I140" s="143"/>
      <c r="J140" s="143">
        <v>-55350</v>
      </c>
      <c r="K140" s="143">
        <f t="shared" si="8"/>
        <v>-42620</v>
      </c>
    </row>
    <row r="141" s="41" customFormat="1" spans="1:11">
      <c r="A141" s="145" t="s">
        <v>820</v>
      </c>
      <c r="B141" s="124">
        <v>1331774</v>
      </c>
      <c r="C141" s="124">
        <v>2344343</v>
      </c>
      <c r="D141" s="408" t="s">
        <v>833</v>
      </c>
      <c r="E141" s="408" t="s">
        <v>595</v>
      </c>
      <c r="F141" s="145">
        <v>43303</v>
      </c>
      <c r="G141" s="145">
        <v>43306</v>
      </c>
      <c r="H141" s="143">
        <f t="shared" si="7"/>
        <v>3</v>
      </c>
      <c r="I141" s="143"/>
      <c r="J141" s="143">
        <v>-55350</v>
      </c>
      <c r="K141" s="143">
        <f t="shared" si="8"/>
        <v>-97970</v>
      </c>
    </row>
    <row r="142" s="41" customFormat="1" spans="1:11">
      <c r="A142" s="145" t="s">
        <v>834</v>
      </c>
      <c r="B142" s="124">
        <v>1328054</v>
      </c>
      <c r="C142" s="124">
        <v>2341593</v>
      </c>
      <c r="D142" s="408" t="s">
        <v>835</v>
      </c>
      <c r="E142" s="408" t="s">
        <v>595</v>
      </c>
      <c r="F142" s="145">
        <v>43304</v>
      </c>
      <c r="G142" s="145">
        <v>43306</v>
      </c>
      <c r="H142" s="143">
        <f t="shared" si="7"/>
        <v>2</v>
      </c>
      <c r="I142" s="143"/>
      <c r="J142" s="143">
        <v>-49500</v>
      </c>
      <c r="K142" s="143">
        <f t="shared" si="8"/>
        <v>-147470</v>
      </c>
    </row>
    <row r="143" s="41" customFormat="1" spans="1:11">
      <c r="A143" s="145" t="s">
        <v>828</v>
      </c>
      <c r="B143" s="124">
        <v>1337340</v>
      </c>
      <c r="C143" s="124">
        <v>2360595</v>
      </c>
      <c r="D143" s="408" t="s">
        <v>836</v>
      </c>
      <c r="E143" s="408" t="s">
        <v>595</v>
      </c>
      <c r="F143" s="145">
        <v>43309</v>
      </c>
      <c r="G143" s="145">
        <v>43312</v>
      </c>
      <c r="H143" s="143">
        <f t="shared" si="7"/>
        <v>3</v>
      </c>
      <c r="I143" s="143"/>
      <c r="J143" s="143">
        <v>-57150</v>
      </c>
      <c r="K143" s="143">
        <f t="shared" si="8"/>
        <v>-204620</v>
      </c>
    </row>
    <row r="144" s="41" customFormat="1" spans="1:11">
      <c r="A144" s="145" t="s">
        <v>818</v>
      </c>
      <c r="B144" s="124">
        <v>1336082</v>
      </c>
      <c r="C144" s="124">
        <v>2216671</v>
      </c>
      <c r="D144" s="408" t="s">
        <v>837</v>
      </c>
      <c r="E144" s="408" t="s">
        <v>597</v>
      </c>
      <c r="F144" s="145">
        <v>43309</v>
      </c>
      <c r="G144" s="145">
        <v>43310</v>
      </c>
      <c r="H144" s="143">
        <f t="shared" si="7"/>
        <v>1</v>
      </c>
      <c r="I144" s="143"/>
      <c r="J144" s="143">
        <v>-20250</v>
      </c>
      <c r="K144" s="143">
        <f t="shared" si="8"/>
        <v>-224870</v>
      </c>
    </row>
    <row r="145" s="41" customFormat="1" spans="1:11">
      <c r="A145" s="145" t="s">
        <v>820</v>
      </c>
      <c r="B145" s="124">
        <v>1333568</v>
      </c>
      <c r="C145" s="124">
        <v>2346106</v>
      </c>
      <c r="D145" s="408" t="s">
        <v>838</v>
      </c>
      <c r="E145" s="408" t="s">
        <v>595</v>
      </c>
      <c r="F145" s="145">
        <v>43311</v>
      </c>
      <c r="G145" s="145">
        <v>43313</v>
      </c>
      <c r="H145" s="143">
        <f t="shared" si="7"/>
        <v>2</v>
      </c>
      <c r="I145" s="143"/>
      <c r="J145" s="143">
        <v>-36900</v>
      </c>
      <c r="K145" s="143">
        <f t="shared" si="8"/>
        <v>-261770</v>
      </c>
    </row>
    <row r="146" s="41" customFormat="1" spans="1:11">
      <c r="A146" s="145" t="s">
        <v>820</v>
      </c>
      <c r="B146" s="124">
        <v>1335371</v>
      </c>
      <c r="C146" s="124">
        <v>2349351</v>
      </c>
      <c r="D146" s="408" t="s">
        <v>839</v>
      </c>
      <c r="E146" s="408" t="s">
        <v>595</v>
      </c>
      <c r="F146" s="145">
        <v>43311</v>
      </c>
      <c r="G146" s="145">
        <v>43313</v>
      </c>
      <c r="H146" s="143">
        <f t="shared" si="7"/>
        <v>2</v>
      </c>
      <c r="I146" s="143"/>
      <c r="J146" s="143">
        <v>-36900</v>
      </c>
      <c r="K146" s="143">
        <f t="shared" si="8"/>
        <v>-298670</v>
      </c>
    </row>
    <row r="147" s="41" customFormat="1" spans="1:11">
      <c r="A147" s="145" t="s">
        <v>818</v>
      </c>
      <c r="B147" s="124">
        <v>1335710</v>
      </c>
      <c r="C147" s="124">
        <v>2351595</v>
      </c>
      <c r="D147" s="408" t="s">
        <v>840</v>
      </c>
      <c r="E147" s="408" t="s">
        <v>595</v>
      </c>
      <c r="F147" s="145">
        <v>43311</v>
      </c>
      <c r="G147" s="145">
        <v>43313</v>
      </c>
      <c r="H147" s="143">
        <f t="shared" si="7"/>
        <v>2</v>
      </c>
      <c r="I147" s="143"/>
      <c r="J147" s="143">
        <v>-36900</v>
      </c>
      <c r="K147" s="143">
        <f t="shared" si="8"/>
        <v>-335570</v>
      </c>
    </row>
    <row r="148" s="41" customFormat="1" spans="1:11">
      <c r="A148" s="145" t="s">
        <v>818</v>
      </c>
      <c r="B148" s="124">
        <v>1335710</v>
      </c>
      <c r="C148" s="124">
        <v>2351597</v>
      </c>
      <c r="D148" s="408" t="s">
        <v>841</v>
      </c>
      <c r="E148" s="408" t="s">
        <v>595</v>
      </c>
      <c r="F148" s="145">
        <v>43311</v>
      </c>
      <c r="G148" s="145">
        <v>43313</v>
      </c>
      <c r="H148" s="143">
        <f t="shared" si="7"/>
        <v>2</v>
      </c>
      <c r="I148" s="143"/>
      <c r="J148" s="143">
        <v>-36900</v>
      </c>
      <c r="K148" s="194">
        <f t="shared" si="8"/>
        <v>-372470</v>
      </c>
    </row>
    <row r="149" s="41" customFormat="1" spans="1:12">
      <c r="A149" s="122"/>
      <c r="B149" s="122"/>
      <c r="C149" s="183"/>
      <c r="D149" s="183"/>
      <c r="E149" s="183"/>
      <c r="F149" s="183"/>
      <c r="G149" s="183"/>
      <c r="H149" s="183"/>
      <c r="I149" s="190"/>
      <c r="J149" s="190">
        <f>SUM(J126:J148)</f>
        <v>-1302990</v>
      </c>
      <c r="K149" s="195"/>
      <c r="L149" s="196" t="s">
        <v>842</v>
      </c>
    </row>
    <row r="150" s="41" customFormat="1" spans="3:11">
      <c r="C150" s="46"/>
      <c r="D150" s="46"/>
      <c r="E150" s="46"/>
      <c r="F150" s="46"/>
      <c r="G150" s="46"/>
      <c r="H150" s="46"/>
      <c r="I150" s="7"/>
      <c r="J150" s="7"/>
      <c r="K150" s="8"/>
    </row>
    <row r="151" s="41" customFormat="1" spans="1:11">
      <c r="A151" s="184" t="s">
        <v>843</v>
      </c>
      <c r="B151" s="185">
        <v>1337475</v>
      </c>
      <c r="C151" s="185">
        <v>2362614</v>
      </c>
      <c r="D151" s="404" t="s">
        <v>844</v>
      </c>
      <c r="E151" s="404" t="s">
        <v>597</v>
      </c>
      <c r="F151" s="184">
        <v>43303</v>
      </c>
      <c r="G151" s="184">
        <v>43305</v>
      </c>
      <c r="H151" s="186">
        <f t="shared" ref="H151:H157" si="9">+G151-F151</f>
        <v>2</v>
      </c>
      <c r="I151" s="186"/>
      <c r="J151" s="186">
        <v>-40500</v>
      </c>
      <c r="K151" s="143">
        <f>+K148+I151+J151</f>
        <v>-412970</v>
      </c>
    </row>
    <row r="152" s="41" customFormat="1" spans="1:11">
      <c r="A152" s="184" t="s">
        <v>843</v>
      </c>
      <c r="B152" s="185">
        <v>1337475</v>
      </c>
      <c r="C152" s="185">
        <v>2319608</v>
      </c>
      <c r="D152" s="404" t="s">
        <v>845</v>
      </c>
      <c r="E152" s="404" t="s">
        <v>597</v>
      </c>
      <c r="F152" s="184">
        <v>43303</v>
      </c>
      <c r="G152" s="184">
        <v>43305</v>
      </c>
      <c r="H152" s="186">
        <f t="shared" si="9"/>
        <v>2</v>
      </c>
      <c r="I152" s="186"/>
      <c r="J152" s="186">
        <v>-40500</v>
      </c>
      <c r="K152" s="143">
        <f t="shared" ref="K151:K157" si="10">+K151+I152+J152</f>
        <v>-453470</v>
      </c>
    </row>
    <row r="153" s="41" customFormat="1" spans="1:11">
      <c r="A153" s="184" t="s">
        <v>843</v>
      </c>
      <c r="B153" s="185">
        <v>1337659</v>
      </c>
      <c r="C153" s="185">
        <v>2319611</v>
      </c>
      <c r="D153" s="404" t="s">
        <v>846</v>
      </c>
      <c r="E153" s="404" t="s">
        <v>595</v>
      </c>
      <c r="F153" s="184">
        <v>43304</v>
      </c>
      <c r="G153" s="184">
        <v>43307</v>
      </c>
      <c r="H153" s="186">
        <f t="shared" si="9"/>
        <v>3</v>
      </c>
      <c r="I153" s="186"/>
      <c r="J153" s="186">
        <v>-57150</v>
      </c>
      <c r="K153" s="143">
        <f t="shared" si="10"/>
        <v>-510620</v>
      </c>
    </row>
    <row r="154" s="41" customFormat="1" spans="1:11">
      <c r="A154" s="184" t="s">
        <v>843</v>
      </c>
      <c r="B154" s="185">
        <v>1337659</v>
      </c>
      <c r="C154" s="185">
        <v>2362849</v>
      </c>
      <c r="D154" s="404" t="s">
        <v>847</v>
      </c>
      <c r="E154" s="404" t="s">
        <v>595</v>
      </c>
      <c r="F154" s="184">
        <v>43304</v>
      </c>
      <c r="G154" s="184">
        <v>43307</v>
      </c>
      <c r="H154" s="186">
        <f t="shared" si="9"/>
        <v>3</v>
      </c>
      <c r="I154" s="186"/>
      <c r="J154" s="186">
        <v>-58950</v>
      </c>
      <c r="K154" s="143">
        <f t="shared" si="10"/>
        <v>-569570</v>
      </c>
    </row>
    <row r="155" s="41" customFormat="1" spans="1:11">
      <c r="A155" s="184" t="s">
        <v>843</v>
      </c>
      <c r="B155" s="185">
        <v>1337659</v>
      </c>
      <c r="C155" s="185">
        <v>2362845</v>
      </c>
      <c r="D155" s="404" t="s">
        <v>848</v>
      </c>
      <c r="E155" s="404" t="s">
        <v>595</v>
      </c>
      <c r="F155" s="184">
        <v>43304</v>
      </c>
      <c r="G155" s="184">
        <v>43307</v>
      </c>
      <c r="H155" s="186">
        <f t="shared" si="9"/>
        <v>3</v>
      </c>
      <c r="I155" s="186"/>
      <c r="J155" s="186">
        <v>-57150</v>
      </c>
      <c r="K155" s="143">
        <f t="shared" si="10"/>
        <v>-626720</v>
      </c>
    </row>
    <row r="156" s="41" customFormat="1" spans="1:11">
      <c r="A156" s="184" t="s">
        <v>843</v>
      </c>
      <c r="B156" s="185">
        <v>1337511</v>
      </c>
      <c r="C156" s="185">
        <v>2363096</v>
      </c>
      <c r="D156" s="404" t="s">
        <v>849</v>
      </c>
      <c r="E156" s="404" t="s">
        <v>595</v>
      </c>
      <c r="F156" s="184">
        <v>43311</v>
      </c>
      <c r="G156" s="184">
        <v>43312</v>
      </c>
      <c r="H156" s="186">
        <f t="shared" si="9"/>
        <v>1</v>
      </c>
      <c r="I156" s="186"/>
      <c r="J156" s="186">
        <v>-18450</v>
      </c>
      <c r="K156" s="143">
        <f t="shared" si="10"/>
        <v>-645170</v>
      </c>
    </row>
    <row r="157" s="41" customFormat="1" spans="1:12">
      <c r="A157" s="184" t="s">
        <v>843</v>
      </c>
      <c r="B157" s="185">
        <v>1337666</v>
      </c>
      <c r="C157" s="185">
        <v>2363098</v>
      </c>
      <c r="D157" s="404" t="s">
        <v>850</v>
      </c>
      <c r="E157" s="404" t="s">
        <v>595</v>
      </c>
      <c r="F157" s="184">
        <v>43302</v>
      </c>
      <c r="G157" s="184">
        <v>43304</v>
      </c>
      <c r="H157" s="186">
        <f t="shared" si="9"/>
        <v>2</v>
      </c>
      <c r="I157" s="186"/>
      <c r="J157" s="186">
        <v>-36900</v>
      </c>
      <c r="K157" s="143">
        <f t="shared" si="10"/>
        <v>-682070</v>
      </c>
      <c r="L157" s="41" t="s">
        <v>851</v>
      </c>
    </row>
    <row r="158" s="41" customFormat="1" spans="1:11">
      <c r="A158" s="187"/>
      <c r="B158" s="188"/>
      <c r="C158" s="188"/>
      <c r="D158" s="188"/>
      <c r="E158" s="188"/>
      <c r="F158" s="187"/>
      <c r="G158" s="187"/>
      <c r="H158" s="189"/>
      <c r="I158" s="189"/>
      <c r="J158" s="189"/>
      <c r="K158" s="197"/>
    </row>
    <row r="159" s="41" customFormat="1" spans="2:13">
      <c r="B159" s="122"/>
      <c r="C159" s="183"/>
      <c r="D159" s="183"/>
      <c r="E159" s="183"/>
      <c r="F159" s="183"/>
      <c r="G159" s="190"/>
      <c r="H159" s="183"/>
      <c r="I159" s="190"/>
      <c r="J159" s="190"/>
      <c r="K159" s="195"/>
      <c r="L159" s="121" t="s">
        <v>852</v>
      </c>
      <c r="M159" s="122" t="s">
        <v>853</v>
      </c>
    </row>
    <row r="160" s="41" customFormat="1" spans="1:13">
      <c r="A160" s="191" t="s">
        <v>854</v>
      </c>
      <c r="B160" s="185">
        <v>1338279</v>
      </c>
      <c r="C160" s="185">
        <v>2365612</v>
      </c>
      <c r="D160" s="404" t="s">
        <v>855</v>
      </c>
      <c r="E160" s="404" t="s">
        <v>609</v>
      </c>
      <c r="F160" s="184">
        <v>43305</v>
      </c>
      <c r="G160" s="184">
        <v>43309</v>
      </c>
      <c r="H160" s="186">
        <f t="shared" ref="H160:H171" si="11">+G160-F160</f>
        <v>4</v>
      </c>
      <c r="I160" s="186"/>
      <c r="J160" s="186">
        <v>-78692</v>
      </c>
      <c r="K160" s="143">
        <f>+K157+I160+J160</f>
        <v>-760762</v>
      </c>
      <c r="L160" s="122"/>
      <c r="M160" s="122"/>
    </row>
    <row r="161" s="41" customFormat="1" spans="1:13">
      <c r="A161" s="191" t="s">
        <v>854</v>
      </c>
      <c r="B161" s="185">
        <v>1338599</v>
      </c>
      <c r="C161" s="185">
        <v>2366847</v>
      </c>
      <c r="D161" s="404" t="s">
        <v>856</v>
      </c>
      <c r="E161" s="404" t="s">
        <v>597</v>
      </c>
      <c r="F161" s="184">
        <v>43301</v>
      </c>
      <c r="G161" s="184">
        <v>43303</v>
      </c>
      <c r="H161" s="186">
        <f t="shared" si="11"/>
        <v>2</v>
      </c>
      <c r="I161" s="186"/>
      <c r="J161" s="186">
        <v>-39600</v>
      </c>
      <c r="K161" s="143">
        <f t="shared" ref="K160:K171" si="12">+K160+I161+J161</f>
        <v>-800362</v>
      </c>
      <c r="L161" s="122"/>
      <c r="M161" s="122"/>
    </row>
    <row r="162" s="41" customFormat="1" spans="1:13">
      <c r="A162" s="191" t="s">
        <v>854</v>
      </c>
      <c r="B162" s="185">
        <v>1338744</v>
      </c>
      <c r="C162" s="185">
        <v>2368595</v>
      </c>
      <c r="D162" s="404" t="s">
        <v>857</v>
      </c>
      <c r="E162" s="404" t="s">
        <v>593</v>
      </c>
      <c r="F162" s="184">
        <v>43308</v>
      </c>
      <c r="G162" s="184">
        <v>43310</v>
      </c>
      <c r="H162" s="186">
        <f t="shared" si="11"/>
        <v>2</v>
      </c>
      <c r="I162" s="186"/>
      <c r="J162" s="186">
        <v>-85360</v>
      </c>
      <c r="K162" s="143">
        <f t="shared" si="12"/>
        <v>-885722</v>
      </c>
      <c r="L162" s="122"/>
      <c r="M162" s="122"/>
    </row>
    <row r="163" s="41" customFormat="1" spans="1:13">
      <c r="A163" s="191" t="s">
        <v>858</v>
      </c>
      <c r="B163" s="185">
        <v>1339055</v>
      </c>
      <c r="C163" s="185">
        <v>2319612</v>
      </c>
      <c r="D163" s="404" t="s">
        <v>859</v>
      </c>
      <c r="E163" s="404" t="s">
        <v>595</v>
      </c>
      <c r="F163" s="184">
        <v>43304</v>
      </c>
      <c r="G163" s="184">
        <v>43308</v>
      </c>
      <c r="H163" s="186">
        <f t="shared" si="11"/>
        <v>4</v>
      </c>
      <c r="I163" s="186"/>
      <c r="J163" s="186">
        <v>-63300</v>
      </c>
      <c r="K163" s="143">
        <f t="shared" si="12"/>
        <v>-949022</v>
      </c>
      <c r="L163" s="122"/>
      <c r="M163" s="122"/>
    </row>
    <row r="164" s="41" customFormat="1" spans="1:13">
      <c r="A164" s="191" t="s">
        <v>858</v>
      </c>
      <c r="B164" s="185">
        <v>1339055</v>
      </c>
      <c r="C164" s="185">
        <v>2346095</v>
      </c>
      <c r="D164" s="404" t="s">
        <v>860</v>
      </c>
      <c r="E164" s="404" t="s">
        <v>595</v>
      </c>
      <c r="F164" s="184">
        <v>43304</v>
      </c>
      <c r="G164" s="184">
        <v>43308</v>
      </c>
      <c r="H164" s="186">
        <f t="shared" si="11"/>
        <v>4</v>
      </c>
      <c r="I164" s="186"/>
      <c r="J164" s="186">
        <v>-63300</v>
      </c>
      <c r="K164" s="143">
        <f t="shared" si="12"/>
        <v>-1012322</v>
      </c>
      <c r="L164" s="122"/>
      <c r="M164" s="122"/>
    </row>
    <row r="165" s="41" customFormat="1" spans="1:13">
      <c r="A165" s="191" t="s">
        <v>858</v>
      </c>
      <c r="B165" s="185">
        <v>1339481</v>
      </c>
      <c r="C165" s="185">
        <v>2373094</v>
      </c>
      <c r="D165" s="404" t="s">
        <v>861</v>
      </c>
      <c r="E165" s="404" t="s">
        <v>597</v>
      </c>
      <c r="F165" s="184">
        <v>43311</v>
      </c>
      <c r="G165" s="184">
        <v>43313</v>
      </c>
      <c r="H165" s="186">
        <f t="shared" si="11"/>
        <v>2</v>
      </c>
      <c r="I165" s="186"/>
      <c r="J165" s="186">
        <v>-37280</v>
      </c>
      <c r="K165" s="143">
        <f t="shared" si="12"/>
        <v>-1049602</v>
      </c>
      <c r="L165" s="139">
        <v>1339466</v>
      </c>
      <c r="M165" s="122">
        <v>1339482</v>
      </c>
    </row>
    <row r="166" s="41" customFormat="1" spans="1:13">
      <c r="A166" s="191" t="s">
        <v>858</v>
      </c>
      <c r="B166" s="185">
        <v>1339481</v>
      </c>
      <c r="C166" s="185">
        <v>2373093</v>
      </c>
      <c r="D166" s="404" t="s">
        <v>862</v>
      </c>
      <c r="E166" s="404" t="s">
        <v>597</v>
      </c>
      <c r="F166" s="184">
        <v>43311</v>
      </c>
      <c r="G166" s="184">
        <v>43313</v>
      </c>
      <c r="H166" s="186">
        <f t="shared" si="11"/>
        <v>2</v>
      </c>
      <c r="I166" s="186"/>
      <c r="J166" s="186">
        <v>-37280</v>
      </c>
      <c r="K166" s="143">
        <f t="shared" si="12"/>
        <v>-1086882</v>
      </c>
      <c r="L166" s="122"/>
      <c r="M166" s="122"/>
    </row>
    <row r="167" s="41" customFormat="1" spans="1:13">
      <c r="A167" s="191" t="s">
        <v>858</v>
      </c>
      <c r="B167" s="185">
        <v>1337195</v>
      </c>
      <c r="C167" s="185">
        <v>2358596</v>
      </c>
      <c r="D167" s="404" t="s">
        <v>863</v>
      </c>
      <c r="E167" s="404" t="s">
        <v>595</v>
      </c>
      <c r="F167" s="184">
        <v>43303</v>
      </c>
      <c r="G167" s="184">
        <v>43306</v>
      </c>
      <c r="H167" s="186">
        <f t="shared" si="11"/>
        <v>3</v>
      </c>
      <c r="I167" s="186"/>
      <c r="J167" s="186">
        <v>-55350</v>
      </c>
      <c r="K167" s="143">
        <f t="shared" si="12"/>
        <v>-1142232</v>
      </c>
      <c r="L167" s="122"/>
      <c r="M167" s="122"/>
    </row>
    <row r="168" s="41" customFormat="1" spans="1:13">
      <c r="A168" s="191" t="s">
        <v>864</v>
      </c>
      <c r="B168" s="185">
        <v>1340200</v>
      </c>
      <c r="C168" s="185">
        <v>2377095</v>
      </c>
      <c r="D168" s="404" t="s">
        <v>865</v>
      </c>
      <c r="E168" s="404" t="s">
        <v>591</v>
      </c>
      <c r="F168" s="184">
        <v>43312</v>
      </c>
      <c r="G168" s="184">
        <v>43313</v>
      </c>
      <c r="H168" s="186">
        <f t="shared" si="11"/>
        <v>1</v>
      </c>
      <c r="I168" s="186"/>
      <c r="J168" s="186">
        <v>-24750</v>
      </c>
      <c r="K168" s="143">
        <f t="shared" si="12"/>
        <v>-1166982</v>
      </c>
      <c r="L168" s="122"/>
      <c r="M168" s="122"/>
    </row>
    <row r="169" s="41" customFormat="1" spans="1:13">
      <c r="A169" s="191" t="s">
        <v>864</v>
      </c>
      <c r="B169" s="185">
        <v>1329148</v>
      </c>
      <c r="C169" s="185">
        <v>2349356</v>
      </c>
      <c r="D169" s="404" t="s">
        <v>866</v>
      </c>
      <c r="E169" s="404" t="s">
        <v>609</v>
      </c>
      <c r="F169" s="184">
        <v>43307</v>
      </c>
      <c r="G169" s="184">
        <v>43310</v>
      </c>
      <c r="H169" s="186">
        <f t="shared" si="11"/>
        <v>3</v>
      </c>
      <c r="I169" s="186"/>
      <c r="J169" s="186">
        <v>-68850</v>
      </c>
      <c r="K169" s="143">
        <f t="shared" si="12"/>
        <v>-1235832</v>
      </c>
      <c r="L169" s="122"/>
      <c r="M169" s="122"/>
    </row>
    <row r="170" s="41" customFormat="1" spans="1:13">
      <c r="A170" s="191" t="s">
        <v>867</v>
      </c>
      <c r="B170" s="185">
        <v>1341308</v>
      </c>
      <c r="C170" s="185">
        <v>2319624</v>
      </c>
      <c r="D170" s="404" t="s">
        <v>868</v>
      </c>
      <c r="E170" s="404" t="s">
        <v>597</v>
      </c>
      <c r="F170" s="184">
        <v>43310</v>
      </c>
      <c r="G170" s="184">
        <v>43313</v>
      </c>
      <c r="H170" s="186">
        <f t="shared" si="11"/>
        <v>3</v>
      </c>
      <c r="I170" s="186"/>
      <c r="J170" s="186">
        <v>-52425</v>
      </c>
      <c r="K170" s="143">
        <f t="shared" si="12"/>
        <v>-1288257</v>
      </c>
      <c r="L170" s="122">
        <v>1340794</v>
      </c>
      <c r="M170" s="122">
        <v>1341307</v>
      </c>
    </row>
    <row r="171" spans="1:16373">
      <c r="A171" s="191" t="s">
        <v>867</v>
      </c>
      <c r="B171" s="185">
        <v>1340836</v>
      </c>
      <c r="C171" s="185">
        <v>2346093</v>
      </c>
      <c r="D171" s="404" t="s">
        <v>869</v>
      </c>
      <c r="E171" s="404" t="s">
        <v>595</v>
      </c>
      <c r="F171" s="184">
        <v>43309</v>
      </c>
      <c r="G171" s="184">
        <v>43311</v>
      </c>
      <c r="H171" s="186">
        <f t="shared" si="11"/>
        <v>2</v>
      </c>
      <c r="I171" s="186"/>
      <c r="J171" s="186">
        <v>-36900</v>
      </c>
      <c r="K171" s="143">
        <f t="shared" si="12"/>
        <v>-1325157</v>
      </c>
      <c r="L171" s="122"/>
      <c r="M171" s="122"/>
      <c r="XER171"/>
      <c r="XES171"/>
    </row>
    <row r="172" spans="10:16373">
      <c r="J172" s="7">
        <f>SUM(J160:J171)</f>
        <v>-643087</v>
      </c>
      <c r="L172" s="196" t="s">
        <v>870</v>
      </c>
      <c r="XER172"/>
      <c r="XES172"/>
    </row>
    <row r="173" spans="2:11">
      <c r="B173" s="145" t="s">
        <v>871</v>
      </c>
      <c r="C173" s="145"/>
      <c r="D173" s="145"/>
      <c r="E173" s="145"/>
      <c r="F173" s="145"/>
      <c r="G173" s="145"/>
      <c r="H173" s="143">
        <f>+G173-F173</f>
        <v>0</v>
      </c>
      <c r="I173" s="143">
        <v>1000000</v>
      </c>
      <c r="J173" s="143"/>
      <c r="K173" s="143">
        <f>+K171+I173+J173</f>
        <v>-325157</v>
      </c>
    </row>
    <row r="175" spans="1:16373">
      <c r="A175" s="192" t="s">
        <v>867</v>
      </c>
      <c r="B175" s="124">
        <v>1341187</v>
      </c>
      <c r="C175" s="124">
        <v>2379845</v>
      </c>
      <c r="D175" s="408" t="s">
        <v>872</v>
      </c>
      <c r="E175" s="408" t="s">
        <v>595</v>
      </c>
      <c r="F175" s="145">
        <v>43307</v>
      </c>
      <c r="G175" s="145">
        <v>43308</v>
      </c>
      <c r="H175" s="143">
        <f t="shared" ref="H175:H181" si="13">+G175-F175</f>
        <v>1</v>
      </c>
      <c r="I175" s="143"/>
      <c r="J175" s="143">
        <v>-18450</v>
      </c>
      <c r="K175" s="143">
        <f>+K173+I175+J175</f>
        <v>-343607</v>
      </c>
      <c r="L175" s="122"/>
      <c r="M175" s="122"/>
      <c r="XEQ175"/>
      <c r="XER175"/>
      <c r="XES175"/>
    </row>
    <row r="176" spans="1:16373">
      <c r="A176" s="192" t="s">
        <v>867</v>
      </c>
      <c r="B176" s="124">
        <v>1341187</v>
      </c>
      <c r="C176" s="124">
        <v>2382356</v>
      </c>
      <c r="D176" s="408" t="s">
        <v>873</v>
      </c>
      <c r="E176" s="408" t="s">
        <v>595</v>
      </c>
      <c r="F176" s="145">
        <v>43307</v>
      </c>
      <c r="G176" s="145">
        <v>43308</v>
      </c>
      <c r="H176" s="143">
        <f t="shared" si="13"/>
        <v>1</v>
      </c>
      <c r="I176" s="143"/>
      <c r="J176" s="143">
        <v>-18450</v>
      </c>
      <c r="K176" s="143">
        <f t="shared" ref="K176:K181" si="14">+K175+I176+J176</f>
        <v>-362057</v>
      </c>
      <c r="L176" s="122"/>
      <c r="M176" s="122"/>
      <c r="XEQ176"/>
      <c r="XER176"/>
      <c r="XES176"/>
    </row>
    <row r="177" spans="1:16373">
      <c r="A177" s="192" t="s">
        <v>867</v>
      </c>
      <c r="B177" s="124">
        <v>1341289</v>
      </c>
      <c r="C177" s="124">
        <v>2382352</v>
      </c>
      <c r="D177" s="408" t="s">
        <v>874</v>
      </c>
      <c r="E177" s="408" t="s">
        <v>597</v>
      </c>
      <c r="F177" s="145">
        <v>43308</v>
      </c>
      <c r="G177" s="145">
        <v>43309</v>
      </c>
      <c r="H177" s="143">
        <f t="shared" si="13"/>
        <v>1</v>
      </c>
      <c r="I177" s="143"/>
      <c r="J177" s="143">
        <v>-20250</v>
      </c>
      <c r="K177" s="143">
        <f t="shared" si="14"/>
        <v>-382307</v>
      </c>
      <c r="L177" s="122"/>
      <c r="M177" s="122"/>
      <c r="XEQ177"/>
      <c r="XER177"/>
      <c r="XES177"/>
    </row>
    <row r="178" spans="1:16373">
      <c r="A178" s="145" t="s">
        <v>875</v>
      </c>
      <c r="B178" s="124">
        <v>1341920</v>
      </c>
      <c r="C178" s="124">
        <v>2384845</v>
      </c>
      <c r="D178" s="408" t="s">
        <v>876</v>
      </c>
      <c r="E178" s="408" t="s">
        <v>597</v>
      </c>
      <c r="F178" s="145">
        <v>43308</v>
      </c>
      <c r="G178" s="145">
        <v>43309</v>
      </c>
      <c r="H178" s="143">
        <f t="shared" si="13"/>
        <v>1</v>
      </c>
      <c r="I178" s="143"/>
      <c r="J178" s="143">
        <v>-20250</v>
      </c>
      <c r="K178" s="143">
        <f t="shared" si="14"/>
        <v>-402557</v>
      </c>
      <c r="L178" s="122"/>
      <c r="M178" s="122"/>
      <c r="XEQ178"/>
      <c r="XER178"/>
      <c r="XES178"/>
    </row>
    <row r="179" spans="1:16373">
      <c r="A179" s="145" t="s">
        <v>875</v>
      </c>
      <c r="B179" s="122">
        <v>1344507</v>
      </c>
      <c r="C179" s="124">
        <v>2382358</v>
      </c>
      <c r="D179" s="408" t="s">
        <v>877</v>
      </c>
      <c r="E179" s="408" t="s">
        <v>597</v>
      </c>
      <c r="F179" s="145">
        <v>43312</v>
      </c>
      <c r="G179" s="145">
        <v>43313</v>
      </c>
      <c r="H179" s="143">
        <f t="shared" si="13"/>
        <v>1</v>
      </c>
      <c r="I179" s="143"/>
      <c r="J179" s="143">
        <v>-20250</v>
      </c>
      <c r="K179" s="143">
        <f t="shared" si="14"/>
        <v>-422807</v>
      </c>
      <c r="L179" s="122">
        <v>1341959</v>
      </c>
      <c r="M179" s="122">
        <v>1344508</v>
      </c>
      <c r="XEQ179"/>
      <c r="XER179"/>
      <c r="XES179"/>
    </row>
    <row r="180" spans="1:16373">
      <c r="A180" s="145" t="s">
        <v>875</v>
      </c>
      <c r="B180" s="124">
        <v>1342157</v>
      </c>
      <c r="C180" s="124">
        <v>2319619</v>
      </c>
      <c r="D180" s="408" t="s">
        <v>878</v>
      </c>
      <c r="E180" s="408" t="s">
        <v>593</v>
      </c>
      <c r="F180" s="193">
        <v>43308</v>
      </c>
      <c r="G180" s="145">
        <v>43310</v>
      </c>
      <c r="H180" s="143">
        <f t="shared" si="13"/>
        <v>2</v>
      </c>
      <c r="I180" s="143"/>
      <c r="J180" s="143">
        <v>-85360</v>
      </c>
      <c r="K180" s="143">
        <f t="shared" si="14"/>
        <v>-508167</v>
      </c>
      <c r="L180" s="122"/>
      <c r="M180" s="122"/>
      <c r="XEQ180"/>
      <c r="XER180"/>
      <c r="XES180"/>
    </row>
    <row r="181" spans="1:16373">
      <c r="A181" s="145" t="s">
        <v>879</v>
      </c>
      <c r="B181" s="192" t="s">
        <v>880</v>
      </c>
      <c r="C181" s="192"/>
      <c r="D181" s="192"/>
      <c r="E181" s="192"/>
      <c r="F181" s="192"/>
      <c r="G181" s="192"/>
      <c r="H181" s="143">
        <f t="shared" si="13"/>
        <v>0</v>
      </c>
      <c r="I181" s="143">
        <v>500000</v>
      </c>
      <c r="J181" s="143"/>
      <c r="K181" s="143">
        <f t="shared" si="14"/>
        <v>-8167</v>
      </c>
      <c r="L181" s="122"/>
      <c r="M181" s="122"/>
      <c r="XEQ181"/>
      <c r="XER181"/>
      <c r="XES181"/>
    </row>
    <row r="182" spans="10:16373">
      <c r="J182" s="7">
        <f>SUM(J175:J181)</f>
        <v>-183010</v>
      </c>
      <c r="L182" s="196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45" t="s">
        <v>882</v>
      </c>
      <c r="B184" s="124">
        <v>1345194</v>
      </c>
      <c r="C184" s="124">
        <v>2346094</v>
      </c>
      <c r="D184" s="408" t="s">
        <v>883</v>
      </c>
      <c r="E184" s="408" t="s">
        <v>591</v>
      </c>
      <c r="F184" s="193">
        <v>43312</v>
      </c>
      <c r="G184" s="145">
        <v>43313</v>
      </c>
      <c r="H184" s="143">
        <f>+G184-F184</f>
        <v>1</v>
      </c>
      <c r="I184" s="143"/>
      <c r="J184" s="143">
        <v>-27600</v>
      </c>
      <c r="K184" s="143">
        <f>+K181+I184+J184</f>
        <v>-35767</v>
      </c>
      <c r="L184" s="122">
        <v>1327024</v>
      </c>
      <c r="M184" s="139">
        <v>1345195</v>
      </c>
    </row>
    <row r="185" ht="15" spans="12:12">
      <c r="L185" s="198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50" workbookViewId="0">
      <selection activeCell="L4" sqref="L4:M4"/>
    </sheetView>
  </sheetViews>
  <sheetFormatPr defaultColWidth="9" defaultRowHeight="14.25"/>
  <cols>
    <col min="1" max="1" width="12" style="41" customWidth="1"/>
    <col min="2" max="2" width="8.5" style="41" customWidth="1"/>
    <col min="3" max="3" width="8.125" style="46" customWidth="1"/>
    <col min="4" max="4" width="15.5" style="46" customWidth="1"/>
    <col min="5" max="5" width="20.625" style="46" customWidth="1"/>
    <col min="6" max="6" width="9.375" style="46" customWidth="1"/>
    <col min="7" max="7" width="7.625" style="46" customWidth="1"/>
    <col min="8" max="8" width="7.25" style="46" customWidth="1"/>
    <col min="9" max="9" width="12.75" style="7" customWidth="1"/>
    <col min="10" max="10" width="13.375" style="7" customWidth="1"/>
    <col min="11" max="11" width="15.375" style="8" customWidth="1"/>
    <col min="12" max="12" width="10.375" style="8" customWidth="1"/>
    <col min="13" max="13" width="13.75" style="8" customWidth="1"/>
  </cols>
  <sheetData>
    <row r="2" ht="15.75" spans="1:13">
      <c r="A2" s="47" t="s">
        <v>476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3">
      <c r="A3" s="46"/>
      <c r="B3" s="46"/>
      <c r="I3" s="46"/>
      <c r="J3" s="46"/>
      <c r="K3" s="59" t="s">
        <v>885</v>
      </c>
      <c r="L3" s="59"/>
      <c r="M3" s="59"/>
    </row>
    <row r="4" ht="30" spans="1:13">
      <c r="A4" s="48" t="s">
        <v>2</v>
      </c>
      <c r="B4" s="48" t="s">
        <v>585</v>
      </c>
      <c r="C4" s="48" t="s">
        <v>3</v>
      </c>
      <c r="D4" s="48" t="s">
        <v>5</v>
      </c>
      <c r="E4" s="48" t="s">
        <v>586</v>
      </c>
      <c r="F4" s="48" t="s">
        <v>6</v>
      </c>
      <c r="G4" s="48" t="s">
        <v>7</v>
      </c>
      <c r="H4" s="48" t="s">
        <v>8</v>
      </c>
      <c r="I4" s="22" t="s">
        <v>9</v>
      </c>
      <c r="J4" s="22" t="s">
        <v>10</v>
      </c>
      <c r="K4" s="141" t="s">
        <v>11</v>
      </c>
      <c r="L4" s="121" t="s">
        <v>852</v>
      </c>
      <c r="M4" s="122" t="s">
        <v>886</v>
      </c>
    </row>
    <row r="5" ht="13.5" spans="1:13">
      <c r="A5" s="49" t="s">
        <v>854</v>
      </c>
      <c r="B5" s="406" t="s">
        <v>887</v>
      </c>
      <c r="C5" s="137"/>
      <c r="D5" s="137"/>
      <c r="E5" s="137"/>
      <c r="F5" s="137"/>
      <c r="G5" s="138"/>
      <c r="H5" s="16">
        <f t="shared" ref="H5:H13" si="0">+G5-F5</f>
        <v>0</v>
      </c>
      <c r="I5" s="23">
        <v>1000000</v>
      </c>
      <c r="J5" s="23"/>
      <c r="K5" s="142">
        <f>+I5+J5</f>
        <v>1000000</v>
      </c>
      <c r="L5" s="143"/>
      <c r="M5" s="143"/>
    </row>
    <row r="6" ht="13.5" spans="1:13">
      <c r="A6" s="49" t="s">
        <v>858</v>
      </c>
      <c r="B6" s="406" t="s">
        <v>888</v>
      </c>
      <c r="C6" s="137"/>
      <c r="D6" s="137"/>
      <c r="E6" s="137"/>
      <c r="F6" s="137"/>
      <c r="G6" s="138"/>
      <c r="H6" s="16">
        <f t="shared" si="0"/>
        <v>0</v>
      </c>
      <c r="I6" s="23">
        <v>1000000</v>
      </c>
      <c r="J6" s="23"/>
      <c r="K6" s="142">
        <f t="shared" ref="K6:K12" si="1">+K5+I6+J6</f>
        <v>2000000</v>
      </c>
      <c r="L6" s="143"/>
      <c r="M6" s="143"/>
    </row>
    <row r="7" ht="13.5" spans="1:13">
      <c r="A7" s="49" t="s">
        <v>858</v>
      </c>
      <c r="B7" s="406" t="s">
        <v>889</v>
      </c>
      <c r="C7" s="137"/>
      <c r="D7" s="137"/>
      <c r="E7" s="137"/>
      <c r="F7" s="137"/>
      <c r="G7" s="138"/>
      <c r="H7" s="16">
        <f t="shared" si="0"/>
        <v>0</v>
      </c>
      <c r="I7" s="23">
        <v>1000000</v>
      </c>
      <c r="J7" s="23"/>
      <c r="K7" s="142">
        <f t="shared" si="1"/>
        <v>3000000</v>
      </c>
      <c r="L7" s="143"/>
      <c r="M7" s="143"/>
    </row>
    <row r="8" ht="13.5" spans="1:13">
      <c r="A8" s="49" t="s">
        <v>858</v>
      </c>
      <c r="B8" s="406" t="s">
        <v>890</v>
      </c>
      <c r="C8" s="137"/>
      <c r="D8" s="137"/>
      <c r="E8" s="137"/>
      <c r="F8" s="137"/>
      <c r="G8" s="138"/>
      <c r="H8" s="16">
        <f t="shared" si="0"/>
        <v>0</v>
      </c>
      <c r="I8" s="23">
        <v>1000000</v>
      </c>
      <c r="J8" s="23"/>
      <c r="K8" s="142">
        <f t="shared" si="1"/>
        <v>4000000</v>
      </c>
      <c r="L8" s="143"/>
      <c r="M8" s="143"/>
    </row>
    <row r="9" ht="13.5" spans="1:13">
      <c r="A9" s="49" t="s">
        <v>864</v>
      </c>
      <c r="B9" s="406" t="s">
        <v>891</v>
      </c>
      <c r="C9" s="137"/>
      <c r="D9" s="137"/>
      <c r="E9" s="137"/>
      <c r="F9" s="137"/>
      <c r="G9" s="138"/>
      <c r="H9" s="16">
        <f t="shared" si="0"/>
        <v>0</v>
      </c>
      <c r="I9" s="23">
        <v>1802500</v>
      </c>
      <c r="J9" s="23"/>
      <c r="K9" s="142">
        <f t="shared" si="1"/>
        <v>5802500</v>
      </c>
      <c r="L9" s="143"/>
      <c r="M9" s="143"/>
    </row>
    <row r="10" ht="13.5" spans="1:13">
      <c r="A10" s="49" t="s">
        <v>816</v>
      </c>
      <c r="B10" s="50">
        <v>1333831</v>
      </c>
      <c r="C10" s="400" t="s">
        <v>892</v>
      </c>
      <c r="D10" s="399" t="s">
        <v>893</v>
      </c>
      <c r="E10" s="399" t="s">
        <v>595</v>
      </c>
      <c r="F10" s="49">
        <v>43313</v>
      </c>
      <c r="G10" s="49">
        <v>43315</v>
      </c>
      <c r="H10" s="14">
        <f t="shared" si="0"/>
        <v>2</v>
      </c>
      <c r="I10" s="23"/>
      <c r="J10" s="23">
        <v>-36900</v>
      </c>
      <c r="K10" s="142">
        <f t="shared" si="1"/>
        <v>5765600</v>
      </c>
      <c r="L10" s="143"/>
      <c r="M10" s="143"/>
    </row>
    <row r="11" spans="1:13">
      <c r="A11" s="49" t="s">
        <v>858</v>
      </c>
      <c r="B11" s="50">
        <v>1339482</v>
      </c>
      <c r="C11" s="400" t="s">
        <v>894</v>
      </c>
      <c r="D11" s="399" t="s">
        <v>895</v>
      </c>
      <c r="E11" s="399" t="s">
        <v>597</v>
      </c>
      <c r="F11" s="49">
        <v>43313</v>
      </c>
      <c r="G11" s="49">
        <v>43315</v>
      </c>
      <c r="H11" s="14">
        <f t="shared" si="0"/>
        <v>2</v>
      </c>
      <c r="I11" s="23"/>
      <c r="J11" s="23">
        <v>-37280</v>
      </c>
      <c r="K11" s="142">
        <f t="shared" si="1"/>
        <v>5728320</v>
      </c>
      <c r="L11" s="139">
        <v>1339466</v>
      </c>
      <c r="M11" s="143"/>
    </row>
    <row r="12" spans="1:13">
      <c r="A12" s="49" t="s">
        <v>858</v>
      </c>
      <c r="B12" s="50">
        <v>1339482</v>
      </c>
      <c r="C12" s="400" t="s">
        <v>896</v>
      </c>
      <c r="D12" s="399" t="s">
        <v>862</v>
      </c>
      <c r="E12" s="399" t="s">
        <v>597</v>
      </c>
      <c r="F12" s="49">
        <v>43313</v>
      </c>
      <c r="G12" s="49">
        <v>43315</v>
      </c>
      <c r="H12" s="14">
        <f t="shared" si="0"/>
        <v>2</v>
      </c>
      <c r="I12" s="23"/>
      <c r="J12" s="23">
        <v>-37280</v>
      </c>
      <c r="K12" s="142">
        <f t="shared" si="1"/>
        <v>5691040</v>
      </c>
      <c r="L12" s="139">
        <v>1339466</v>
      </c>
      <c r="M12" s="143"/>
    </row>
    <row r="13" s="43" customFormat="1" ht="25.5" outlineLevel="1" spans="1:13">
      <c r="A13" s="49" t="s">
        <v>897</v>
      </c>
      <c r="B13" s="64" t="s">
        <v>898</v>
      </c>
      <c r="C13" s="406" t="s">
        <v>899</v>
      </c>
      <c r="D13" s="137"/>
      <c r="E13" s="137"/>
      <c r="F13" s="137"/>
      <c r="G13" s="138"/>
      <c r="H13" s="16">
        <f t="shared" si="0"/>
        <v>0</v>
      </c>
      <c r="I13" s="23">
        <v>9320</v>
      </c>
      <c r="J13" s="23"/>
      <c r="K13" s="142">
        <f>+K123+I13+J13</f>
        <v>-383580</v>
      </c>
      <c r="L13" s="123"/>
      <c r="M13" s="123"/>
    </row>
    <row r="14" ht="13.5" spans="1:13">
      <c r="A14" s="49" t="s">
        <v>864</v>
      </c>
      <c r="B14" s="50">
        <v>1340201</v>
      </c>
      <c r="C14" s="400" t="s">
        <v>900</v>
      </c>
      <c r="D14" s="399" t="s">
        <v>865</v>
      </c>
      <c r="E14" s="399" t="s">
        <v>591</v>
      </c>
      <c r="F14" s="49">
        <v>43313</v>
      </c>
      <c r="G14" s="49">
        <v>43317</v>
      </c>
      <c r="H14" s="14">
        <f t="shared" ref="H14:H69" si="2">+G14-F14</f>
        <v>4</v>
      </c>
      <c r="I14" s="23"/>
      <c r="J14" s="23">
        <v>-82800</v>
      </c>
      <c r="K14" s="142">
        <f>+K12+I14+J14</f>
        <v>5608240</v>
      </c>
      <c r="L14" s="143"/>
      <c r="M14" s="143"/>
    </row>
    <row r="15" spans="1:13">
      <c r="A15" s="49" t="s">
        <v>867</v>
      </c>
      <c r="B15" s="122">
        <v>1341307</v>
      </c>
      <c r="C15" s="400" t="s">
        <v>901</v>
      </c>
      <c r="D15" s="399" t="s">
        <v>868</v>
      </c>
      <c r="E15" s="399" t="s">
        <v>597</v>
      </c>
      <c r="F15" s="49">
        <v>43313</v>
      </c>
      <c r="G15" s="49">
        <v>43314</v>
      </c>
      <c r="H15" s="14">
        <f t="shared" si="2"/>
        <v>1</v>
      </c>
      <c r="I15" s="23"/>
      <c r="J15" s="23">
        <v>-17475</v>
      </c>
      <c r="K15" s="142">
        <f t="shared" ref="K14:K70" si="3">+K14+I15+J15</f>
        <v>5590765</v>
      </c>
      <c r="L15" s="124">
        <v>1340794</v>
      </c>
      <c r="M15" s="143"/>
    </row>
    <row r="16" ht="13.5" spans="1:13">
      <c r="A16" s="49" t="s">
        <v>875</v>
      </c>
      <c r="B16" s="50">
        <v>1342211</v>
      </c>
      <c r="C16" s="400" t="s">
        <v>902</v>
      </c>
      <c r="D16" s="399" t="s">
        <v>903</v>
      </c>
      <c r="E16" s="399" t="s">
        <v>595</v>
      </c>
      <c r="F16" s="49">
        <v>43313</v>
      </c>
      <c r="G16" s="49">
        <v>43315</v>
      </c>
      <c r="H16" s="14">
        <f t="shared" si="2"/>
        <v>2</v>
      </c>
      <c r="I16" s="23"/>
      <c r="J16" s="23">
        <v>-36900</v>
      </c>
      <c r="K16" s="142">
        <f t="shared" si="3"/>
        <v>5553865</v>
      </c>
      <c r="L16" s="143"/>
      <c r="M16" s="143"/>
    </row>
    <row r="17" ht="13.5" spans="1:13">
      <c r="A17" s="49" t="s">
        <v>875</v>
      </c>
      <c r="B17" s="50">
        <v>1342074</v>
      </c>
      <c r="C17" s="400" t="s">
        <v>904</v>
      </c>
      <c r="D17" s="399" t="s">
        <v>905</v>
      </c>
      <c r="E17" s="399" t="s">
        <v>595</v>
      </c>
      <c r="F17" s="49">
        <v>43313</v>
      </c>
      <c r="G17" s="49">
        <v>43315</v>
      </c>
      <c r="H17" s="14">
        <f t="shared" si="2"/>
        <v>2</v>
      </c>
      <c r="I17" s="23"/>
      <c r="J17" s="23">
        <v>-36900</v>
      </c>
      <c r="K17" s="142">
        <f t="shared" si="3"/>
        <v>5516965</v>
      </c>
      <c r="L17" s="143"/>
      <c r="M17" s="143"/>
    </row>
    <row r="18" spans="1:13">
      <c r="A18" s="49" t="s">
        <v>875</v>
      </c>
      <c r="B18" s="122">
        <v>1344508</v>
      </c>
      <c r="C18" s="400" t="s">
        <v>906</v>
      </c>
      <c r="D18" s="399" t="s">
        <v>877</v>
      </c>
      <c r="E18" s="399" t="s">
        <v>597</v>
      </c>
      <c r="F18" s="49">
        <v>43313</v>
      </c>
      <c r="G18" s="49">
        <v>43314</v>
      </c>
      <c r="H18" s="14">
        <f t="shared" si="2"/>
        <v>1</v>
      </c>
      <c r="I18" s="23"/>
      <c r="J18" s="23">
        <v>-20250</v>
      </c>
      <c r="K18" s="142">
        <f t="shared" si="3"/>
        <v>5496715</v>
      </c>
      <c r="L18" s="122">
        <v>1341959</v>
      </c>
      <c r="M18" s="143"/>
    </row>
    <row r="19" ht="13.5" spans="1:13">
      <c r="A19" s="49" t="s">
        <v>879</v>
      </c>
      <c r="B19" s="50">
        <v>1342521</v>
      </c>
      <c r="C19" s="400" t="s">
        <v>907</v>
      </c>
      <c r="D19" s="399" t="s">
        <v>908</v>
      </c>
      <c r="E19" s="399" t="s">
        <v>595</v>
      </c>
      <c r="F19" s="49">
        <v>43313</v>
      </c>
      <c r="G19" s="49">
        <v>43315</v>
      </c>
      <c r="H19" s="14">
        <f t="shared" si="2"/>
        <v>2</v>
      </c>
      <c r="I19" s="23"/>
      <c r="J19" s="23">
        <v>-36900</v>
      </c>
      <c r="K19" s="142">
        <f t="shared" si="3"/>
        <v>5459815</v>
      </c>
      <c r="L19" s="143"/>
      <c r="M19" s="143"/>
    </row>
    <row r="20" spans="1:13">
      <c r="A20" s="49" t="s">
        <v>882</v>
      </c>
      <c r="B20" s="139">
        <v>1345195</v>
      </c>
      <c r="C20" s="400" t="s">
        <v>909</v>
      </c>
      <c r="D20" s="399" t="s">
        <v>883</v>
      </c>
      <c r="E20" s="399" t="s">
        <v>591</v>
      </c>
      <c r="F20" s="49">
        <v>43313</v>
      </c>
      <c r="G20" s="49">
        <v>43317</v>
      </c>
      <c r="H20" s="14">
        <f t="shared" si="2"/>
        <v>4</v>
      </c>
      <c r="I20" s="23"/>
      <c r="J20" s="23">
        <v>-110400</v>
      </c>
      <c r="K20" s="142">
        <f t="shared" si="3"/>
        <v>5349415</v>
      </c>
      <c r="L20" s="124">
        <v>1327024</v>
      </c>
      <c r="M20" s="143"/>
    </row>
    <row r="21" ht="13.5" spans="1:13">
      <c r="A21" s="49" t="s">
        <v>910</v>
      </c>
      <c r="B21" s="50">
        <v>1345165</v>
      </c>
      <c r="C21" s="400" t="s">
        <v>911</v>
      </c>
      <c r="D21" s="399" t="s">
        <v>912</v>
      </c>
      <c r="E21" s="399" t="s">
        <v>595</v>
      </c>
      <c r="F21" s="49">
        <v>43313</v>
      </c>
      <c r="G21" s="49">
        <v>43315</v>
      </c>
      <c r="H21" s="14">
        <f t="shared" si="2"/>
        <v>2</v>
      </c>
      <c r="I21" s="23"/>
      <c r="J21" s="23">
        <v>-36900</v>
      </c>
      <c r="K21" s="142">
        <f t="shared" si="3"/>
        <v>5312515</v>
      </c>
      <c r="L21" s="143"/>
      <c r="M21" s="143"/>
    </row>
    <row r="22" ht="13.5" spans="1:13">
      <c r="A22" s="49" t="s">
        <v>913</v>
      </c>
      <c r="B22" s="50">
        <v>1345703</v>
      </c>
      <c r="C22" s="400" t="s">
        <v>914</v>
      </c>
      <c r="D22" s="399" t="s">
        <v>915</v>
      </c>
      <c r="E22" s="399" t="s">
        <v>595</v>
      </c>
      <c r="F22" s="49">
        <v>43314</v>
      </c>
      <c r="G22" s="49">
        <v>43316</v>
      </c>
      <c r="H22" s="14">
        <f t="shared" si="2"/>
        <v>2</v>
      </c>
      <c r="I22" s="23"/>
      <c r="J22" s="23">
        <v>-35000</v>
      </c>
      <c r="K22" s="142">
        <f t="shared" si="3"/>
        <v>5277515</v>
      </c>
      <c r="L22" s="143"/>
      <c r="M22" s="143"/>
    </row>
    <row r="23" ht="13.5" spans="1:13">
      <c r="A23" s="49" t="s">
        <v>875</v>
      </c>
      <c r="B23" s="50">
        <v>1342122</v>
      </c>
      <c r="C23" s="400" t="s">
        <v>916</v>
      </c>
      <c r="D23" s="399" t="s">
        <v>917</v>
      </c>
      <c r="E23" s="399" t="s">
        <v>593</v>
      </c>
      <c r="F23" s="49">
        <v>43314</v>
      </c>
      <c r="G23" s="49">
        <v>43316</v>
      </c>
      <c r="H23" s="14">
        <f t="shared" si="2"/>
        <v>2</v>
      </c>
      <c r="I23" s="23"/>
      <c r="J23" s="23">
        <v>-85360</v>
      </c>
      <c r="K23" s="142">
        <f t="shared" si="3"/>
        <v>5192155</v>
      </c>
      <c r="L23" s="143"/>
      <c r="M23" s="143"/>
    </row>
    <row r="24" ht="13.5" spans="1:13">
      <c r="A24" s="49" t="s">
        <v>818</v>
      </c>
      <c r="B24" s="50">
        <v>1329347</v>
      </c>
      <c r="C24" s="400" t="s">
        <v>918</v>
      </c>
      <c r="D24" s="399" t="s">
        <v>919</v>
      </c>
      <c r="E24" s="399" t="s">
        <v>597</v>
      </c>
      <c r="F24" s="49">
        <v>43314</v>
      </c>
      <c r="G24" s="49">
        <v>43319</v>
      </c>
      <c r="H24" s="14">
        <f t="shared" si="2"/>
        <v>5</v>
      </c>
      <c r="I24" s="23"/>
      <c r="J24" s="23">
        <v>-101250</v>
      </c>
      <c r="K24" s="142">
        <f t="shared" si="3"/>
        <v>5090905</v>
      </c>
      <c r="L24" s="143"/>
      <c r="M24" s="143"/>
    </row>
    <row r="25" ht="13.5" spans="1:13">
      <c r="A25" s="49" t="s">
        <v>734</v>
      </c>
      <c r="B25" s="50">
        <v>1305326</v>
      </c>
      <c r="C25" s="400" t="s">
        <v>920</v>
      </c>
      <c r="D25" s="399" t="s">
        <v>921</v>
      </c>
      <c r="E25" s="399" t="s">
        <v>597</v>
      </c>
      <c r="F25" s="49">
        <v>43314</v>
      </c>
      <c r="G25" s="49">
        <v>43317</v>
      </c>
      <c r="H25" s="14">
        <f t="shared" si="2"/>
        <v>3</v>
      </c>
      <c r="I25" s="23"/>
      <c r="J25" s="23">
        <v>-69900</v>
      </c>
      <c r="K25" s="142">
        <f t="shared" si="3"/>
        <v>5021005</v>
      </c>
      <c r="L25" s="143"/>
      <c r="M25" s="143"/>
    </row>
    <row r="26" ht="13.5" spans="1:13">
      <c r="A26" s="49" t="s">
        <v>867</v>
      </c>
      <c r="B26" s="50">
        <v>1340742</v>
      </c>
      <c r="C26" s="400" t="s">
        <v>922</v>
      </c>
      <c r="D26" s="399" t="s">
        <v>923</v>
      </c>
      <c r="E26" s="399" t="s">
        <v>597</v>
      </c>
      <c r="F26" s="49">
        <v>43314</v>
      </c>
      <c r="G26" s="49">
        <v>43316</v>
      </c>
      <c r="H26" s="14">
        <f t="shared" si="2"/>
        <v>2</v>
      </c>
      <c r="I26" s="23"/>
      <c r="J26" s="23">
        <v>-40500</v>
      </c>
      <c r="K26" s="142">
        <f t="shared" si="3"/>
        <v>4980505</v>
      </c>
      <c r="L26" s="143"/>
      <c r="M26" s="143"/>
    </row>
    <row r="27" ht="13.5" spans="1:13">
      <c r="A27" s="49" t="s">
        <v>913</v>
      </c>
      <c r="B27" s="50">
        <v>1345584</v>
      </c>
      <c r="C27" s="398" t="s">
        <v>924</v>
      </c>
      <c r="D27" s="398" t="s">
        <v>912</v>
      </c>
      <c r="E27" s="399" t="s">
        <v>595</v>
      </c>
      <c r="F27" s="49">
        <v>43315</v>
      </c>
      <c r="G27" s="49">
        <v>43316</v>
      </c>
      <c r="H27" s="16">
        <f t="shared" si="2"/>
        <v>1</v>
      </c>
      <c r="I27" s="23"/>
      <c r="J27" s="23">
        <v>-17500</v>
      </c>
      <c r="K27" s="142">
        <f t="shared" si="3"/>
        <v>4963005</v>
      </c>
      <c r="L27" s="143"/>
      <c r="M27" s="143"/>
    </row>
    <row r="28" spans="1:13">
      <c r="A28" s="49" t="s">
        <v>858</v>
      </c>
      <c r="B28" s="50">
        <v>1339482</v>
      </c>
      <c r="C28" s="50">
        <v>2373098</v>
      </c>
      <c r="D28" s="398" t="s">
        <v>895</v>
      </c>
      <c r="E28" s="399" t="s">
        <v>597</v>
      </c>
      <c r="F28" s="49">
        <v>43315</v>
      </c>
      <c r="G28" s="49">
        <v>43316</v>
      </c>
      <c r="H28" s="16">
        <f t="shared" si="2"/>
        <v>1</v>
      </c>
      <c r="I28" s="23"/>
      <c r="J28" s="23">
        <v>-20250</v>
      </c>
      <c r="K28" s="142">
        <f t="shared" si="3"/>
        <v>4942755</v>
      </c>
      <c r="L28" s="139">
        <v>1339466</v>
      </c>
      <c r="M28" s="143"/>
    </row>
    <row r="29" ht="13.5" spans="1:13">
      <c r="A29" s="49" t="s">
        <v>875</v>
      </c>
      <c r="B29" s="50">
        <v>1341757</v>
      </c>
      <c r="C29" s="398" t="s">
        <v>925</v>
      </c>
      <c r="D29" s="398" t="s">
        <v>926</v>
      </c>
      <c r="E29" s="399" t="s">
        <v>597</v>
      </c>
      <c r="F29" s="49">
        <v>43315</v>
      </c>
      <c r="G29" s="49">
        <v>43317</v>
      </c>
      <c r="H29" s="16">
        <f t="shared" si="2"/>
        <v>2</v>
      </c>
      <c r="I29" s="23"/>
      <c r="J29" s="23">
        <v>-40500</v>
      </c>
      <c r="K29" s="142">
        <f t="shared" si="3"/>
        <v>4902255</v>
      </c>
      <c r="L29" s="143"/>
      <c r="M29" s="143"/>
    </row>
    <row r="30" spans="1:13">
      <c r="A30" s="49" t="s">
        <v>858</v>
      </c>
      <c r="B30" s="50">
        <v>1339482</v>
      </c>
      <c r="C30" s="50">
        <v>2373097</v>
      </c>
      <c r="D30" s="398" t="s">
        <v>862</v>
      </c>
      <c r="E30" s="399" t="s">
        <v>597</v>
      </c>
      <c r="F30" s="49">
        <v>43315</v>
      </c>
      <c r="G30" s="49">
        <v>43316</v>
      </c>
      <c r="H30" s="16">
        <f t="shared" si="2"/>
        <v>1</v>
      </c>
      <c r="I30" s="23"/>
      <c r="J30" s="23">
        <v>-20250</v>
      </c>
      <c r="K30" s="142">
        <f t="shared" si="3"/>
        <v>4882005</v>
      </c>
      <c r="L30" s="139">
        <v>1339466</v>
      </c>
      <c r="M30" s="143"/>
    </row>
    <row r="31" ht="13.5" spans="1:13">
      <c r="A31" s="49" t="s">
        <v>910</v>
      </c>
      <c r="B31" s="50">
        <v>1345219</v>
      </c>
      <c r="C31" s="50">
        <v>2406857</v>
      </c>
      <c r="D31" s="398" t="s">
        <v>927</v>
      </c>
      <c r="E31" s="399" t="s">
        <v>595</v>
      </c>
      <c r="F31" s="49">
        <v>43315</v>
      </c>
      <c r="G31" s="49">
        <v>43318</v>
      </c>
      <c r="H31" s="16">
        <f t="shared" si="2"/>
        <v>3</v>
      </c>
      <c r="I31" s="23"/>
      <c r="J31" s="23">
        <v>-52500</v>
      </c>
      <c r="K31" s="142">
        <f t="shared" si="3"/>
        <v>4829505</v>
      </c>
      <c r="L31" s="143"/>
      <c r="M31" s="143"/>
    </row>
    <row r="32" ht="13.5" spans="1:13">
      <c r="A32" s="49" t="s">
        <v>818</v>
      </c>
      <c r="B32" s="50">
        <v>1338078</v>
      </c>
      <c r="C32" s="398" t="s">
        <v>928</v>
      </c>
      <c r="D32" s="398" t="s">
        <v>929</v>
      </c>
      <c r="E32" s="399" t="s">
        <v>777</v>
      </c>
      <c r="F32" s="49">
        <v>43316</v>
      </c>
      <c r="G32" s="49">
        <v>43319</v>
      </c>
      <c r="H32" s="16">
        <f t="shared" si="2"/>
        <v>3</v>
      </c>
      <c r="I32" s="23"/>
      <c r="J32" s="23">
        <v>-82350</v>
      </c>
      <c r="K32" s="142">
        <f t="shared" si="3"/>
        <v>4747155</v>
      </c>
      <c r="L32" s="143"/>
      <c r="M32" s="143"/>
    </row>
    <row r="33" ht="13.5" spans="1:13">
      <c r="A33" s="49" t="s">
        <v>734</v>
      </c>
      <c r="B33" s="50">
        <v>1308476</v>
      </c>
      <c r="C33" s="398" t="s">
        <v>930</v>
      </c>
      <c r="D33" s="398" t="s">
        <v>931</v>
      </c>
      <c r="E33" s="399" t="s">
        <v>595</v>
      </c>
      <c r="F33" s="49">
        <v>43316</v>
      </c>
      <c r="G33" s="49">
        <v>43318</v>
      </c>
      <c r="H33" s="16">
        <f t="shared" si="2"/>
        <v>2</v>
      </c>
      <c r="I33" s="23"/>
      <c r="J33" s="23">
        <v>-42200</v>
      </c>
      <c r="K33" s="142">
        <f t="shared" si="3"/>
        <v>4704955</v>
      </c>
      <c r="L33" s="143"/>
      <c r="M33" s="143"/>
    </row>
    <row r="34" ht="25.5" spans="1:13">
      <c r="A34" s="49" t="s">
        <v>734</v>
      </c>
      <c r="B34" s="50">
        <v>1308476</v>
      </c>
      <c r="C34" s="50">
        <v>2220346</v>
      </c>
      <c r="D34" s="398" t="s">
        <v>932</v>
      </c>
      <c r="E34" s="398" t="s">
        <v>595</v>
      </c>
      <c r="F34" s="49">
        <v>43316</v>
      </c>
      <c r="G34" s="49">
        <v>43318</v>
      </c>
      <c r="H34" s="16">
        <f t="shared" si="2"/>
        <v>2</v>
      </c>
      <c r="I34" s="23"/>
      <c r="J34" s="23">
        <v>-42200</v>
      </c>
      <c r="K34" s="142">
        <f t="shared" si="3"/>
        <v>4662755</v>
      </c>
      <c r="L34" s="143"/>
      <c r="M34" s="143"/>
    </row>
    <row r="35" ht="13.5" spans="1:13">
      <c r="A35" s="49" t="s">
        <v>854</v>
      </c>
      <c r="B35" s="50">
        <v>1338505</v>
      </c>
      <c r="C35" s="398" t="s">
        <v>933</v>
      </c>
      <c r="D35" s="398" t="s">
        <v>934</v>
      </c>
      <c r="E35" s="398" t="s">
        <v>595</v>
      </c>
      <c r="F35" s="49">
        <v>43316</v>
      </c>
      <c r="G35" s="49">
        <v>43320</v>
      </c>
      <c r="H35" s="16">
        <f t="shared" si="2"/>
        <v>4</v>
      </c>
      <c r="I35" s="23"/>
      <c r="J35" s="23">
        <v>-63300</v>
      </c>
      <c r="K35" s="142">
        <f t="shared" si="3"/>
        <v>4599455</v>
      </c>
      <c r="L35" s="143"/>
      <c r="M35" s="143"/>
    </row>
    <row r="36" ht="13.5" spans="1:13">
      <c r="A36" s="49" t="s">
        <v>913</v>
      </c>
      <c r="B36" s="50">
        <v>1345865</v>
      </c>
      <c r="C36" s="50">
        <v>2410351</v>
      </c>
      <c r="D36" s="398" t="s">
        <v>935</v>
      </c>
      <c r="E36" s="398" t="s">
        <v>595</v>
      </c>
      <c r="F36" s="49">
        <v>43316</v>
      </c>
      <c r="G36" s="49">
        <v>43318</v>
      </c>
      <c r="H36" s="16">
        <f t="shared" si="2"/>
        <v>2</v>
      </c>
      <c r="I36" s="23"/>
      <c r="J36" s="23">
        <v>-35000</v>
      </c>
      <c r="K36" s="142">
        <f t="shared" si="3"/>
        <v>4564455</v>
      </c>
      <c r="L36" s="143"/>
      <c r="M36" s="143"/>
    </row>
    <row r="37" ht="13.5" spans="1:13">
      <c r="A37" s="49" t="s">
        <v>936</v>
      </c>
      <c r="B37" s="50">
        <v>1346383</v>
      </c>
      <c r="C37" s="50">
        <v>2216598</v>
      </c>
      <c r="D37" s="398" t="s">
        <v>937</v>
      </c>
      <c r="E37" s="398" t="s">
        <v>595</v>
      </c>
      <c r="F37" s="49">
        <v>43317</v>
      </c>
      <c r="G37" s="49">
        <v>43319</v>
      </c>
      <c r="H37" s="16">
        <f t="shared" si="2"/>
        <v>2</v>
      </c>
      <c r="I37" s="23"/>
      <c r="J37" s="23">
        <v>-35950</v>
      </c>
      <c r="K37" s="142">
        <f t="shared" si="3"/>
        <v>4528505</v>
      </c>
      <c r="L37" s="143"/>
      <c r="M37" s="143"/>
    </row>
    <row r="38" ht="13.5" spans="1:13">
      <c r="A38" s="49" t="s">
        <v>875</v>
      </c>
      <c r="B38" s="50">
        <v>1341195</v>
      </c>
      <c r="C38" s="398" t="s">
        <v>938</v>
      </c>
      <c r="D38" s="398" t="s">
        <v>939</v>
      </c>
      <c r="E38" s="398" t="s">
        <v>593</v>
      </c>
      <c r="F38" s="49">
        <v>43317</v>
      </c>
      <c r="G38" s="49">
        <v>43323</v>
      </c>
      <c r="H38" s="16">
        <f t="shared" si="2"/>
        <v>6</v>
      </c>
      <c r="I38" s="23"/>
      <c r="J38" s="23">
        <v>-256080</v>
      </c>
      <c r="K38" s="142">
        <f t="shared" si="3"/>
        <v>4272425</v>
      </c>
      <c r="L38" s="143"/>
      <c r="M38" s="143"/>
    </row>
    <row r="39" ht="13.5" spans="1:13">
      <c r="A39" s="49" t="s">
        <v>864</v>
      </c>
      <c r="B39" s="50">
        <v>1340273</v>
      </c>
      <c r="C39" s="398" t="s">
        <v>940</v>
      </c>
      <c r="D39" s="398" t="s">
        <v>941</v>
      </c>
      <c r="E39" s="398" t="s">
        <v>595</v>
      </c>
      <c r="F39" s="49">
        <v>43317</v>
      </c>
      <c r="G39" s="49">
        <v>43319</v>
      </c>
      <c r="H39" s="16">
        <f t="shared" si="2"/>
        <v>2</v>
      </c>
      <c r="I39" s="23"/>
      <c r="J39" s="23">
        <v>-36900</v>
      </c>
      <c r="K39" s="142">
        <f t="shared" si="3"/>
        <v>4235525</v>
      </c>
      <c r="L39" s="143"/>
      <c r="M39" s="143"/>
    </row>
    <row r="40" ht="13.5" spans="1:13">
      <c r="A40" s="49" t="s">
        <v>818</v>
      </c>
      <c r="B40" s="50">
        <v>1328700</v>
      </c>
      <c r="C40" s="50">
        <v>2359343</v>
      </c>
      <c r="D40" s="398" t="s">
        <v>942</v>
      </c>
      <c r="E40" s="398" t="s">
        <v>595</v>
      </c>
      <c r="F40" s="49">
        <v>43317</v>
      </c>
      <c r="G40" s="49">
        <v>43319</v>
      </c>
      <c r="H40" s="16">
        <f t="shared" si="2"/>
        <v>2</v>
      </c>
      <c r="I40" s="23"/>
      <c r="J40" s="23">
        <v>-36900</v>
      </c>
      <c r="K40" s="142">
        <f t="shared" si="3"/>
        <v>4198625</v>
      </c>
      <c r="L40" s="143"/>
      <c r="M40" s="143"/>
    </row>
    <row r="41" ht="13.5" spans="1:13">
      <c r="A41" s="49" t="s">
        <v>943</v>
      </c>
      <c r="B41" s="50">
        <v>1343172</v>
      </c>
      <c r="C41" s="50">
        <v>2393845</v>
      </c>
      <c r="D41" s="398" t="s">
        <v>944</v>
      </c>
      <c r="E41" s="398" t="s">
        <v>591</v>
      </c>
      <c r="F41" s="49">
        <v>43317</v>
      </c>
      <c r="G41" s="49">
        <v>43321</v>
      </c>
      <c r="H41" s="16">
        <f t="shared" si="2"/>
        <v>4</v>
      </c>
      <c r="I41" s="23"/>
      <c r="J41" s="23">
        <v>-82800</v>
      </c>
      <c r="K41" s="142">
        <f t="shared" si="3"/>
        <v>4115825</v>
      </c>
      <c r="L41" s="143"/>
      <c r="M41" s="143"/>
    </row>
    <row r="42" ht="13.5" spans="1:13">
      <c r="A42" s="49" t="s">
        <v>936</v>
      </c>
      <c r="B42" s="50">
        <v>1346078</v>
      </c>
      <c r="C42" s="50">
        <v>2292595</v>
      </c>
      <c r="D42" s="398" t="s">
        <v>945</v>
      </c>
      <c r="E42" s="398" t="s">
        <v>595</v>
      </c>
      <c r="F42" s="49">
        <v>43317</v>
      </c>
      <c r="G42" s="49">
        <v>43318</v>
      </c>
      <c r="H42" s="16">
        <f t="shared" si="2"/>
        <v>1</v>
      </c>
      <c r="I42" s="23"/>
      <c r="J42" s="23">
        <v>-17500</v>
      </c>
      <c r="K42" s="142">
        <f t="shared" si="3"/>
        <v>4098325</v>
      </c>
      <c r="L42" s="143"/>
      <c r="M42" s="143"/>
    </row>
    <row r="43" ht="13.5" spans="1:13">
      <c r="A43" s="49" t="s">
        <v>936</v>
      </c>
      <c r="B43" s="50">
        <v>1346078</v>
      </c>
      <c r="C43" s="50">
        <v>2413095</v>
      </c>
      <c r="D43" s="398" t="s">
        <v>946</v>
      </c>
      <c r="E43" s="398" t="s">
        <v>595</v>
      </c>
      <c r="F43" s="49">
        <v>43317</v>
      </c>
      <c r="G43" s="49">
        <v>43318</v>
      </c>
      <c r="H43" s="16">
        <f t="shared" si="2"/>
        <v>1</v>
      </c>
      <c r="I43" s="23"/>
      <c r="J43" s="23">
        <v>-17500</v>
      </c>
      <c r="K43" s="142">
        <f t="shared" si="3"/>
        <v>4080825</v>
      </c>
      <c r="L43" s="143"/>
      <c r="M43" s="143"/>
    </row>
    <row r="44" ht="13.5" spans="1:13">
      <c r="A44" s="49" t="s">
        <v>947</v>
      </c>
      <c r="B44" s="50">
        <v>1335079</v>
      </c>
      <c r="C44" s="50">
        <v>2346843</v>
      </c>
      <c r="D44" s="398" t="s">
        <v>948</v>
      </c>
      <c r="E44" s="398" t="s">
        <v>595</v>
      </c>
      <c r="F44" s="49">
        <v>43317</v>
      </c>
      <c r="G44" s="49">
        <v>43321</v>
      </c>
      <c r="H44" s="16">
        <f t="shared" si="2"/>
        <v>4</v>
      </c>
      <c r="I44" s="23"/>
      <c r="J44" s="23">
        <v>-73800</v>
      </c>
      <c r="K44" s="142">
        <f t="shared" si="3"/>
        <v>4007025</v>
      </c>
      <c r="L44" s="143"/>
      <c r="M44" s="143"/>
    </row>
    <row r="45" ht="13.5" spans="1:13">
      <c r="A45" s="49" t="s">
        <v>947</v>
      </c>
      <c r="B45" s="50">
        <v>1330747</v>
      </c>
      <c r="C45" s="50">
        <v>2325598</v>
      </c>
      <c r="D45" s="398" t="s">
        <v>949</v>
      </c>
      <c r="E45" s="398" t="s">
        <v>597</v>
      </c>
      <c r="F45" s="49">
        <v>43317</v>
      </c>
      <c r="G45" s="49">
        <v>43318</v>
      </c>
      <c r="H45" s="16">
        <f t="shared" si="2"/>
        <v>1</v>
      </c>
      <c r="I45" s="23"/>
      <c r="J45" s="23">
        <v>-29600</v>
      </c>
      <c r="K45" s="142">
        <f t="shared" si="3"/>
        <v>3977425</v>
      </c>
      <c r="L45" s="143"/>
      <c r="M45" s="143"/>
    </row>
    <row r="46" ht="13.5" spans="1:13">
      <c r="A46" s="49" t="s">
        <v>936</v>
      </c>
      <c r="B46" s="50">
        <v>1346503</v>
      </c>
      <c r="C46" s="50">
        <v>2414345</v>
      </c>
      <c r="D46" s="398" t="s">
        <v>950</v>
      </c>
      <c r="E46" s="398" t="s">
        <v>595</v>
      </c>
      <c r="F46" s="49">
        <v>43318</v>
      </c>
      <c r="G46" s="49">
        <v>43320</v>
      </c>
      <c r="H46" s="16">
        <f t="shared" si="2"/>
        <v>2</v>
      </c>
      <c r="I46" s="23"/>
      <c r="J46" s="23">
        <v>-36900</v>
      </c>
      <c r="K46" s="142">
        <f t="shared" si="3"/>
        <v>3940525</v>
      </c>
      <c r="L46" s="143"/>
      <c r="M46" s="143"/>
    </row>
    <row r="47" ht="13.5" spans="1:13">
      <c r="A47" s="49" t="s">
        <v>858</v>
      </c>
      <c r="B47" s="50">
        <v>1338964</v>
      </c>
      <c r="C47" s="50">
        <v>2370852</v>
      </c>
      <c r="D47" s="398" t="s">
        <v>951</v>
      </c>
      <c r="E47" s="398" t="s">
        <v>595</v>
      </c>
      <c r="F47" s="49">
        <v>43318</v>
      </c>
      <c r="G47" s="49">
        <v>43320</v>
      </c>
      <c r="H47" s="16">
        <f t="shared" si="2"/>
        <v>2</v>
      </c>
      <c r="I47" s="23"/>
      <c r="J47" s="23">
        <v>-36900</v>
      </c>
      <c r="K47" s="142">
        <f t="shared" si="3"/>
        <v>3903625</v>
      </c>
      <c r="L47" s="143"/>
      <c r="M47" s="143"/>
    </row>
    <row r="48" ht="13.5" spans="1:13">
      <c r="A48" s="49" t="s">
        <v>947</v>
      </c>
      <c r="B48" s="50">
        <v>1347084</v>
      </c>
      <c r="C48" s="50">
        <v>2421343</v>
      </c>
      <c r="D48" s="398" t="s">
        <v>952</v>
      </c>
      <c r="E48" s="398" t="s">
        <v>595</v>
      </c>
      <c r="F48" s="49">
        <v>43318</v>
      </c>
      <c r="G48" s="49">
        <v>43320</v>
      </c>
      <c r="H48" s="16">
        <f t="shared" si="2"/>
        <v>2</v>
      </c>
      <c r="I48" s="23"/>
      <c r="J48" s="23">
        <v>-36900</v>
      </c>
      <c r="K48" s="142">
        <f t="shared" si="3"/>
        <v>3866725</v>
      </c>
      <c r="L48" s="143"/>
      <c r="M48" s="143"/>
    </row>
    <row r="49" ht="13.5" spans="1:13">
      <c r="A49" s="49" t="s">
        <v>947</v>
      </c>
      <c r="B49" s="50">
        <v>1346925</v>
      </c>
      <c r="C49" s="50">
        <v>2418594</v>
      </c>
      <c r="D49" s="398" t="s">
        <v>953</v>
      </c>
      <c r="E49" s="398" t="s">
        <v>609</v>
      </c>
      <c r="F49" s="49">
        <v>43319</v>
      </c>
      <c r="G49" s="49">
        <v>43321</v>
      </c>
      <c r="H49" s="16">
        <f t="shared" si="2"/>
        <v>2</v>
      </c>
      <c r="I49" s="23"/>
      <c r="J49" s="23">
        <v>-45900</v>
      </c>
      <c r="K49" s="142">
        <f t="shared" si="3"/>
        <v>3820825</v>
      </c>
      <c r="L49" s="143"/>
      <c r="M49" s="143"/>
    </row>
    <row r="50" ht="13.5" spans="1:13">
      <c r="A50" s="49" t="s">
        <v>910</v>
      </c>
      <c r="B50" s="50">
        <v>1344712</v>
      </c>
      <c r="C50" s="50">
        <v>2406855</v>
      </c>
      <c r="D50" s="398" t="s">
        <v>954</v>
      </c>
      <c r="E50" s="398" t="s">
        <v>595</v>
      </c>
      <c r="F50" s="49">
        <v>43319</v>
      </c>
      <c r="G50" s="49">
        <v>43322</v>
      </c>
      <c r="H50" s="16">
        <f t="shared" si="2"/>
        <v>3</v>
      </c>
      <c r="I50" s="23"/>
      <c r="J50" s="23">
        <v>-55350</v>
      </c>
      <c r="K50" s="142">
        <f t="shared" si="3"/>
        <v>3765475</v>
      </c>
      <c r="L50" s="143"/>
      <c r="M50" s="143"/>
    </row>
    <row r="51" ht="13.5" spans="1:13">
      <c r="A51" s="49" t="s">
        <v>818</v>
      </c>
      <c r="B51" s="50">
        <v>1335888</v>
      </c>
      <c r="C51" s="50">
        <v>2352597</v>
      </c>
      <c r="D51" s="398" t="s">
        <v>955</v>
      </c>
      <c r="E51" s="398" t="s">
        <v>595</v>
      </c>
      <c r="F51" s="49">
        <v>43319</v>
      </c>
      <c r="G51" s="49">
        <v>43322</v>
      </c>
      <c r="H51" s="16">
        <f t="shared" si="2"/>
        <v>3</v>
      </c>
      <c r="I51" s="23"/>
      <c r="J51" s="23">
        <v>-55350</v>
      </c>
      <c r="K51" s="142">
        <f t="shared" si="3"/>
        <v>3710125</v>
      </c>
      <c r="L51" s="143"/>
      <c r="M51" s="143"/>
    </row>
    <row r="52" ht="13.5" spans="1:13">
      <c r="A52" s="49" t="s">
        <v>734</v>
      </c>
      <c r="B52" s="140">
        <v>1315822</v>
      </c>
      <c r="C52" s="50">
        <v>2216607</v>
      </c>
      <c r="D52" s="398" t="s">
        <v>956</v>
      </c>
      <c r="E52" s="398" t="s">
        <v>777</v>
      </c>
      <c r="F52" s="49">
        <v>43319</v>
      </c>
      <c r="G52" s="49">
        <v>43327</v>
      </c>
      <c r="H52" s="16">
        <f t="shared" si="2"/>
        <v>8</v>
      </c>
      <c r="I52" s="23"/>
      <c r="J52" s="23">
        <v>-234400</v>
      </c>
      <c r="K52" s="142">
        <f t="shared" si="3"/>
        <v>3475725</v>
      </c>
      <c r="L52" s="143"/>
      <c r="M52" s="143"/>
    </row>
    <row r="53" ht="13.5" spans="1:13">
      <c r="A53" s="49" t="s">
        <v>734</v>
      </c>
      <c r="B53" s="140">
        <v>1315822</v>
      </c>
      <c r="C53" s="50">
        <v>2246846</v>
      </c>
      <c r="D53" s="398" t="s">
        <v>957</v>
      </c>
      <c r="E53" s="398" t="s">
        <v>777</v>
      </c>
      <c r="F53" s="49">
        <v>43319</v>
      </c>
      <c r="G53" s="49">
        <v>43327</v>
      </c>
      <c r="H53" s="16">
        <f t="shared" si="2"/>
        <v>8</v>
      </c>
      <c r="I53" s="23"/>
      <c r="J53" s="23">
        <v>-234400</v>
      </c>
      <c r="K53" s="142">
        <f t="shared" si="3"/>
        <v>3241325</v>
      </c>
      <c r="L53" s="143"/>
      <c r="M53" s="143"/>
    </row>
    <row r="54" ht="13.5" spans="1:13">
      <c r="A54" s="49" t="s">
        <v>854</v>
      </c>
      <c r="B54" s="140">
        <v>1338576</v>
      </c>
      <c r="C54" s="50">
        <v>2367593</v>
      </c>
      <c r="D54" s="398" t="s">
        <v>958</v>
      </c>
      <c r="E54" s="398" t="s">
        <v>595</v>
      </c>
      <c r="F54" s="49">
        <v>43319</v>
      </c>
      <c r="G54" s="49">
        <v>43323</v>
      </c>
      <c r="H54" s="16">
        <f t="shared" si="2"/>
        <v>4</v>
      </c>
      <c r="I54" s="23"/>
      <c r="J54" s="23">
        <v>-63300</v>
      </c>
      <c r="K54" s="142">
        <f t="shared" si="3"/>
        <v>3178025</v>
      </c>
      <c r="L54" s="143"/>
      <c r="M54" s="143"/>
    </row>
    <row r="55" ht="13.5" spans="1:13">
      <c r="A55" s="49" t="s">
        <v>854</v>
      </c>
      <c r="B55" s="140">
        <v>1338612</v>
      </c>
      <c r="C55" s="50">
        <v>2368593</v>
      </c>
      <c r="D55" s="398" t="s">
        <v>959</v>
      </c>
      <c r="E55" s="398" t="s">
        <v>597</v>
      </c>
      <c r="F55" s="49">
        <v>43319</v>
      </c>
      <c r="G55" s="49">
        <v>43322</v>
      </c>
      <c r="H55" s="16">
        <f t="shared" si="2"/>
        <v>3</v>
      </c>
      <c r="I55" s="23"/>
      <c r="J55" s="23">
        <v>-60750</v>
      </c>
      <c r="K55" s="142">
        <f t="shared" si="3"/>
        <v>3117275</v>
      </c>
      <c r="L55" s="143"/>
      <c r="M55" s="143"/>
    </row>
    <row r="56" ht="13.5" spans="1:13">
      <c r="A56" s="49" t="s">
        <v>913</v>
      </c>
      <c r="B56" s="50">
        <v>1345878</v>
      </c>
      <c r="C56" s="50">
        <v>2410349</v>
      </c>
      <c r="D56" s="399" t="s">
        <v>960</v>
      </c>
      <c r="E56" s="398" t="s">
        <v>609</v>
      </c>
      <c r="F56" s="49">
        <v>43320</v>
      </c>
      <c r="G56" s="49">
        <v>43322</v>
      </c>
      <c r="H56" s="16">
        <f t="shared" si="2"/>
        <v>2</v>
      </c>
      <c r="I56" s="23"/>
      <c r="J56" s="23">
        <v>-45900</v>
      </c>
      <c r="K56" s="142">
        <f t="shared" si="3"/>
        <v>3071375</v>
      </c>
      <c r="L56" s="143"/>
      <c r="M56" s="143"/>
    </row>
    <row r="57" ht="13.5" spans="1:13">
      <c r="A57" s="49" t="s">
        <v>913</v>
      </c>
      <c r="B57" s="50">
        <v>1345876</v>
      </c>
      <c r="C57" s="50">
        <v>2410350</v>
      </c>
      <c r="D57" s="399" t="s">
        <v>961</v>
      </c>
      <c r="E57" s="398" t="s">
        <v>597</v>
      </c>
      <c r="F57" s="49">
        <v>43320</v>
      </c>
      <c r="G57" s="49">
        <v>43322</v>
      </c>
      <c r="H57" s="16">
        <f t="shared" si="2"/>
        <v>2</v>
      </c>
      <c r="I57" s="23"/>
      <c r="J57" s="23">
        <v>-40500</v>
      </c>
      <c r="K57" s="142">
        <f t="shared" si="3"/>
        <v>3030875</v>
      </c>
      <c r="L57" s="143"/>
      <c r="M57" s="143"/>
    </row>
    <row r="58" ht="13.5" spans="1:13">
      <c r="A58" s="49" t="s">
        <v>818</v>
      </c>
      <c r="B58" s="50">
        <v>1336116</v>
      </c>
      <c r="C58" s="50">
        <v>2354605</v>
      </c>
      <c r="D58" s="399" t="s">
        <v>962</v>
      </c>
      <c r="E58" s="398" t="s">
        <v>595</v>
      </c>
      <c r="F58" s="49">
        <v>43320</v>
      </c>
      <c r="G58" s="49">
        <v>43322</v>
      </c>
      <c r="H58" s="16">
        <f t="shared" si="2"/>
        <v>2</v>
      </c>
      <c r="I58" s="23"/>
      <c r="J58" s="23">
        <v>-36900</v>
      </c>
      <c r="K58" s="142">
        <f t="shared" si="3"/>
        <v>2993975</v>
      </c>
      <c r="L58" s="143"/>
      <c r="M58" s="143"/>
    </row>
    <row r="59" ht="13.5" spans="1:13">
      <c r="A59" s="49" t="s">
        <v>734</v>
      </c>
      <c r="B59" s="50">
        <v>1311862</v>
      </c>
      <c r="C59" s="50">
        <v>2231605</v>
      </c>
      <c r="D59" s="399" t="s">
        <v>963</v>
      </c>
      <c r="E59" s="398" t="s">
        <v>591</v>
      </c>
      <c r="F59" s="49">
        <v>43320</v>
      </c>
      <c r="G59" s="49">
        <v>43322</v>
      </c>
      <c r="H59" s="16">
        <f t="shared" si="2"/>
        <v>2</v>
      </c>
      <c r="I59" s="23"/>
      <c r="J59" s="23">
        <v>-55200</v>
      </c>
      <c r="K59" s="142">
        <f t="shared" si="3"/>
        <v>2938775</v>
      </c>
      <c r="L59" s="143"/>
      <c r="M59" s="143"/>
    </row>
    <row r="60" ht="13.5" spans="1:13">
      <c r="A60" s="49" t="s">
        <v>964</v>
      </c>
      <c r="B60" s="50">
        <v>1341295</v>
      </c>
      <c r="C60" s="50">
        <v>2382360</v>
      </c>
      <c r="D60" s="399" t="s">
        <v>965</v>
      </c>
      <c r="E60" s="398" t="s">
        <v>597</v>
      </c>
      <c r="F60" s="49">
        <v>43320</v>
      </c>
      <c r="G60" s="49">
        <v>43324</v>
      </c>
      <c r="H60" s="16">
        <f t="shared" si="2"/>
        <v>4</v>
      </c>
      <c r="I60" s="23"/>
      <c r="J60" s="23">
        <v>-69900</v>
      </c>
      <c r="K60" s="142">
        <f t="shared" si="3"/>
        <v>2868875</v>
      </c>
      <c r="L60" s="143"/>
      <c r="M60" s="143"/>
    </row>
    <row r="61" ht="13.5" spans="1:13">
      <c r="A61" s="49" t="s">
        <v>910</v>
      </c>
      <c r="B61" s="50">
        <v>1344556</v>
      </c>
      <c r="C61" s="50">
        <v>2216605</v>
      </c>
      <c r="D61" s="399" t="s">
        <v>966</v>
      </c>
      <c r="E61" s="398" t="s">
        <v>609</v>
      </c>
      <c r="F61" s="49">
        <v>43321</v>
      </c>
      <c r="G61" s="49">
        <v>43324</v>
      </c>
      <c r="H61" s="16">
        <f t="shared" si="2"/>
        <v>3</v>
      </c>
      <c r="I61" s="23"/>
      <c r="J61" s="23">
        <v>-68850</v>
      </c>
      <c r="K61" s="142">
        <f t="shared" si="3"/>
        <v>2800025</v>
      </c>
      <c r="L61" s="143"/>
      <c r="M61" s="143"/>
    </row>
    <row r="62" ht="13.5" spans="1:13">
      <c r="A62" s="49" t="s">
        <v>943</v>
      </c>
      <c r="B62" s="50">
        <v>1343171</v>
      </c>
      <c r="C62" s="50">
        <v>2393847</v>
      </c>
      <c r="D62" s="399" t="s">
        <v>944</v>
      </c>
      <c r="E62" s="398" t="s">
        <v>591</v>
      </c>
      <c r="F62" s="49">
        <v>43321</v>
      </c>
      <c r="G62" s="49">
        <v>43322</v>
      </c>
      <c r="H62" s="16">
        <f t="shared" si="2"/>
        <v>1</v>
      </c>
      <c r="I62" s="23"/>
      <c r="J62" s="23">
        <v>-20700</v>
      </c>
      <c r="K62" s="142">
        <f t="shared" si="3"/>
        <v>2779325</v>
      </c>
      <c r="L62" s="143"/>
      <c r="M62" s="143"/>
    </row>
    <row r="63" ht="13.5" spans="1:13">
      <c r="A63" s="49" t="s">
        <v>882</v>
      </c>
      <c r="B63" s="50">
        <v>1344250</v>
      </c>
      <c r="C63" s="398" t="s">
        <v>967</v>
      </c>
      <c r="D63" s="399" t="s">
        <v>968</v>
      </c>
      <c r="E63" s="398" t="s">
        <v>595</v>
      </c>
      <c r="F63" s="49">
        <v>43321</v>
      </c>
      <c r="G63" s="49">
        <v>43323</v>
      </c>
      <c r="H63" s="16">
        <f t="shared" si="2"/>
        <v>2</v>
      </c>
      <c r="I63" s="23"/>
      <c r="J63" s="23">
        <v>-37650</v>
      </c>
      <c r="K63" s="142">
        <f t="shared" si="3"/>
        <v>2741675</v>
      </c>
      <c r="L63" s="143"/>
      <c r="M63" s="143"/>
    </row>
    <row r="64" ht="13.5" spans="1:13">
      <c r="A64" s="49" t="s">
        <v>913</v>
      </c>
      <c r="B64" s="50">
        <v>1345720</v>
      </c>
      <c r="C64" s="398" t="s">
        <v>969</v>
      </c>
      <c r="D64" s="399" t="s">
        <v>970</v>
      </c>
      <c r="E64" s="398" t="s">
        <v>597</v>
      </c>
      <c r="F64" s="49">
        <v>43321</v>
      </c>
      <c r="G64" s="49">
        <v>43323</v>
      </c>
      <c r="H64" s="16">
        <f t="shared" si="2"/>
        <v>2</v>
      </c>
      <c r="I64" s="23"/>
      <c r="J64" s="23">
        <v>-40500</v>
      </c>
      <c r="K64" s="142">
        <f t="shared" si="3"/>
        <v>2701175</v>
      </c>
      <c r="L64" s="143"/>
      <c r="M64" s="143"/>
    </row>
    <row r="65" ht="13.5" spans="1:13">
      <c r="A65" s="49" t="s">
        <v>882</v>
      </c>
      <c r="B65" s="50">
        <v>1343828</v>
      </c>
      <c r="C65" s="50">
        <v>2399101</v>
      </c>
      <c r="D65" s="399" t="s">
        <v>971</v>
      </c>
      <c r="E65" s="398" t="s">
        <v>591</v>
      </c>
      <c r="F65" s="49">
        <v>43322</v>
      </c>
      <c r="G65" s="49">
        <v>43325</v>
      </c>
      <c r="H65" s="16">
        <f t="shared" si="2"/>
        <v>3</v>
      </c>
      <c r="I65" s="23"/>
      <c r="J65" s="23">
        <v>-74250</v>
      </c>
      <c r="K65" s="142">
        <f t="shared" si="3"/>
        <v>2626925</v>
      </c>
      <c r="L65" s="143"/>
      <c r="M65" s="143"/>
    </row>
    <row r="66" ht="13.5" spans="1:13">
      <c r="A66" s="49" t="s">
        <v>858</v>
      </c>
      <c r="B66" s="50">
        <v>1339304</v>
      </c>
      <c r="C66" s="50">
        <v>2371851</v>
      </c>
      <c r="D66" s="399" t="s">
        <v>972</v>
      </c>
      <c r="E66" s="398" t="s">
        <v>595</v>
      </c>
      <c r="F66" s="49">
        <v>43322</v>
      </c>
      <c r="G66" s="49">
        <v>43323</v>
      </c>
      <c r="H66" s="16">
        <f t="shared" si="2"/>
        <v>1</v>
      </c>
      <c r="I66" s="23"/>
      <c r="J66" s="23">
        <v>-18450</v>
      </c>
      <c r="K66" s="142">
        <f t="shared" si="3"/>
        <v>2608475</v>
      </c>
      <c r="L66" s="143"/>
      <c r="M66" s="143"/>
    </row>
    <row r="67" ht="13.5" spans="1:13">
      <c r="A67" s="49" t="s">
        <v>858</v>
      </c>
      <c r="B67" s="50">
        <v>1338946</v>
      </c>
      <c r="C67" s="398" t="s">
        <v>973</v>
      </c>
      <c r="D67" s="399" t="s">
        <v>974</v>
      </c>
      <c r="E67" s="398" t="s">
        <v>591</v>
      </c>
      <c r="F67" s="49">
        <v>43322</v>
      </c>
      <c r="G67" s="49">
        <v>43325</v>
      </c>
      <c r="H67" s="16">
        <f t="shared" si="2"/>
        <v>3</v>
      </c>
      <c r="I67" s="23"/>
      <c r="J67" s="23">
        <v>-74250</v>
      </c>
      <c r="K67" s="142">
        <f t="shared" si="3"/>
        <v>2534225</v>
      </c>
      <c r="L67" s="143"/>
      <c r="M67" s="143"/>
    </row>
    <row r="68" ht="13.5" spans="1:13">
      <c r="A68" s="49" t="s">
        <v>858</v>
      </c>
      <c r="B68" s="50">
        <v>1338946</v>
      </c>
      <c r="C68" s="398" t="s">
        <v>975</v>
      </c>
      <c r="D68" s="399" t="s">
        <v>976</v>
      </c>
      <c r="E68" s="398" t="s">
        <v>591</v>
      </c>
      <c r="F68" s="49">
        <v>43322</v>
      </c>
      <c r="G68" s="49">
        <v>43325</v>
      </c>
      <c r="H68" s="16">
        <f t="shared" si="2"/>
        <v>3</v>
      </c>
      <c r="I68" s="23"/>
      <c r="J68" s="23">
        <v>-74250</v>
      </c>
      <c r="K68" s="142">
        <f t="shared" si="3"/>
        <v>2459975</v>
      </c>
      <c r="L68" s="143"/>
      <c r="M68" s="143"/>
    </row>
    <row r="69" ht="13.5" spans="1:13">
      <c r="A69" s="49" t="s">
        <v>734</v>
      </c>
      <c r="B69" s="50">
        <v>1311868</v>
      </c>
      <c r="C69" s="50">
        <v>2231607</v>
      </c>
      <c r="D69" s="399" t="s">
        <v>963</v>
      </c>
      <c r="E69" s="398" t="s">
        <v>595</v>
      </c>
      <c r="F69" s="49">
        <v>43322</v>
      </c>
      <c r="G69" s="49">
        <v>43324</v>
      </c>
      <c r="H69" s="16">
        <f t="shared" si="2"/>
        <v>2</v>
      </c>
      <c r="I69" s="23"/>
      <c r="J69" s="23">
        <v>-42200</v>
      </c>
      <c r="K69" s="142">
        <f t="shared" si="3"/>
        <v>2417775</v>
      </c>
      <c r="L69" s="143"/>
      <c r="M69" s="143"/>
    </row>
    <row r="70" ht="13.5" spans="1:13">
      <c r="A70" s="49" t="s">
        <v>867</v>
      </c>
      <c r="B70" s="50">
        <v>1340818</v>
      </c>
      <c r="C70" s="50">
        <v>2380094</v>
      </c>
      <c r="D70" s="399" t="s">
        <v>977</v>
      </c>
      <c r="E70" s="398" t="s">
        <v>597</v>
      </c>
      <c r="F70" s="49">
        <v>43322</v>
      </c>
      <c r="G70" s="49">
        <v>43324</v>
      </c>
      <c r="H70" s="16">
        <f t="shared" ref="H70:H132" si="4">+G70-F70</f>
        <v>2</v>
      </c>
      <c r="I70" s="23"/>
      <c r="J70" s="23">
        <v>-40500</v>
      </c>
      <c r="K70" s="142">
        <f t="shared" si="3"/>
        <v>2377275</v>
      </c>
      <c r="L70" s="143"/>
      <c r="M70" s="143"/>
    </row>
    <row r="71" ht="13.5" spans="1:13">
      <c r="A71" s="49" t="s">
        <v>910</v>
      </c>
      <c r="B71" s="50">
        <v>1345173</v>
      </c>
      <c r="C71" s="50">
        <v>2231606</v>
      </c>
      <c r="D71" s="398" t="s">
        <v>978</v>
      </c>
      <c r="E71" s="398" t="s">
        <v>595</v>
      </c>
      <c r="F71" s="49">
        <v>43323</v>
      </c>
      <c r="G71" s="49">
        <v>43327</v>
      </c>
      <c r="H71" s="16">
        <f t="shared" si="4"/>
        <v>4</v>
      </c>
      <c r="I71" s="23"/>
      <c r="J71" s="23">
        <v>-63300</v>
      </c>
      <c r="K71" s="142">
        <f t="shared" ref="K71:K123" si="5">+K70+I71+J71</f>
        <v>2313975</v>
      </c>
      <c r="L71" s="143"/>
      <c r="M71" s="143"/>
    </row>
    <row r="72" ht="13.5" spans="1:13">
      <c r="A72" s="49" t="s">
        <v>858</v>
      </c>
      <c r="B72" s="50">
        <v>1339306</v>
      </c>
      <c r="C72" s="50">
        <v>2371853</v>
      </c>
      <c r="D72" s="398" t="s">
        <v>972</v>
      </c>
      <c r="E72" s="398" t="s">
        <v>595</v>
      </c>
      <c r="F72" s="49">
        <v>43323</v>
      </c>
      <c r="G72" s="49">
        <v>43324</v>
      </c>
      <c r="H72" s="16">
        <f t="shared" si="4"/>
        <v>1</v>
      </c>
      <c r="I72" s="23"/>
      <c r="J72" s="23">
        <v>-18450</v>
      </c>
      <c r="K72" s="142">
        <f t="shared" si="5"/>
        <v>2295525</v>
      </c>
      <c r="L72" s="143"/>
      <c r="M72" s="143"/>
    </row>
    <row r="73" ht="13.5" spans="1:13">
      <c r="A73" s="49" t="s">
        <v>947</v>
      </c>
      <c r="B73" s="50">
        <v>1346483</v>
      </c>
      <c r="C73" s="50">
        <v>2423843</v>
      </c>
      <c r="D73" s="398" t="s">
        <v>979</v>
      </c>
      <c r="E73" s="398" t="s">
        <v>597</v>
      </c>
      <c r="F73" s="49">
        <v>43324</v>
      </c>
      <c r="G73" s="49">
        <v>43326</v>
      </c>
      <c r="H73" s="16">
        <f t="shared" si="4"/>
        <v>2</v>
      </c>
      <c r="I73" s="23"/>
      <c r="J73" s="23">
        <v>-40500</v>
      </c>
      <c r="K73" s="142">
        <f t="shared" si="5"/>
        <v>2255025</v>
      </c>
      <c r="L73" s="143"/>
      <c r="M73" s="143"/>
    </row>
    <row r="74" ht="13.5" spans="1:13">
      <c r="A74" s="49" t="s">
        <v>818</v>
      </c>
      <c r="B74" s="50">
        <v>1336110</v>
      </c>
      <c r="C74" s="50">
        <v>2216600</v>
      </c>
      <c r="D74" s="398" t="s">
        <v>980</v>
      </c>
      <c r="E74" s="398" t="s">
        <v>595</v>
      </c>
      <c r="F74" s="49">
        <v>43324</v>
      </c>
      <c r="G74" s="49">
        <v>43328</v>
      </c>
      <c r="H74" s="16">
        <f t="shared" si="4"/>
        <v>4</v>
      </c>
      <c r="I74" s="23"/>
      <c r="J74" s="23">
        <v>-73800</v>
      </c>
      <c r="K74" s="142">
        <f t="shared" si="5"/>
        <v>2181225</v>
      </c>
      <c r="L74" s="143"/>
      <c r="M74" s="143"/>
    </row>
    <row r="75" ht="13.5" spans="1:13">
      <c r="A75" s="49" t="s">
        <v>947</v>
      </c>
      <c r="B75" s="50">
        <v>1347011</v>
      </c>
      <c r="C75" s="50">
        <v>2231604</v>
      </c>
      <c r="D75" s="398" t="s">
        <v>981</v>
      </c>
      <c r="E75" s="398" t="s">
        <v>609</v>
      </c>
      <c r="F75" s="49">
        <v>43325</v>
      </c>
      <c r="G75" s="49">
        <v>43328</v>
      </c>
      <c r="H75" s="16">
        <f t="shared" si="4"/>
        <v>3</v>
      </c>
      <c r="I75" s="23"/>
      <c r="J75" s="23">
        <v>-68850</v>
      </c>
      <c r="K75" s="142">
        <f t="shared" si="5"/>
        <v>2112375</v>
      </c>
      <c r="L75" s="143"/>
      <c r="M75" s="143"/>
    </row>
    <row r="76" ht="13.5" spans="1:13">
      <c r="A76" s="49" t="s">
        <v>734</v>
      </c>
      <c r="B76" s="50">
        <v>1327414</v>
      </c>
      <c r="C76" s="50">
        <v>2303346</v>
      </c>
      <c r="D76" s="398" t="s">
        <v>982</v>
      </c>
      <c r="E76" s="398" t="s">
        <v>597</v>
      </c>
      <c r="F76" s="49">
        <v>43325</v>
      </c>
      <c r="G76" s="49">
        <v>43329</v>
      </c>
      <c r="H76" s="16">
        <f t="shared" si="4"/>
        <v>4</v>
      </c>
      <c r="I76" s="23"/>
      <c r="J76" s="23">
        <v>-93200</v>
      </c>
      <c r="K76" s="142">
        <f t="shared" si="5"/>
        <v>2019175</v>
      </c>
      <c r="L76" s="143"/>
      <c r="M76" s="143"/>
    </row>
    <row r="77" ht="13.5" spans="1:13">
      <c r="A77" s="49" t="s">
        <v>864</v>
      </c>
      <c r="B77" s="50">
        <v>1340299</v>
      </c>
      <c r="C77" s="50">
        <v>2377101</v>
      </c>
      <c r="D77" s="398" t="s">
        <v>983</v>
      </c>
      <c r="E77" s="398" t="s">
        <v>595</v>
      </c>
      <c r="F77" s="49">
        <v>43325</v>
      </c>
      <c r="G77" s="49">
        <v>43328</v>
      </c>
      <c r="H77" s="16">
        <f t="shared" si="4"/>
        <v>3</v>
      </c>
      <c r="I77" s="23"/>
      <c r="J77" s="23">
        <v>-55350</v>
      </c>
      <c r="K77" s="142">
        <f t="shared" si="5"/>
        <v>1963825</v>
      </c>
      <c r="L77" s="143"/>
      <c r="M77" s="143"/>
    </row>
    <row r="78" ht="13.5" spans="1:13">
      <c r="A78" s="49" t="s">
        <v>882</v>
      </c>
      <c r="B78" s="50">
        <v>1343580</v>
      </c>
      <c r="C78" s="50">
        <v>2216599</v>
      </c>
      <c r="D78" s="398" t="s">
        <v>984</v>
      </c>
      <c r="E78" s="398" t="s">
        <v>595</v>
      </c>
      <c r="F78" s="49">
        <v>43325</v>
      </c>
      <c r="G78" s="49">
        <v>43329</v>
      </c>
      <c r="H78" s="16">
        <f t="shared" si="4"/>
        <v>4</v>
      </c>
      <c r="I78" s="23"/>
      <c r="J78" s="23">
        <v>-63300</v>
      </c>
      <c r="K78" s="142">
        <f t="shared" si="5"/>
        <v>1900525</v>
      </c>
      <c r="L78" s="143"/>
      <c r="M78" s="143"/>
    </row>
    <row r="79" ht="13.5" spans="1:13">
      <c r="A79" s="49" t="s">
        <v>985</v>
      </c>
      <c r="B79" s="50">
        <v>1349091</v>
      </c>
      <c r="C79" s="50">
        <v>2431093</v>
      </c>
      <c r="D79" s="398" t="s">
        <v>986</v>
      </c>
      <c r="E79" s="398" t="s">
        <v>609</v>
      </c>
      <c r="F79" s="49">
        <v>43326</v>
      </c>
      <c r="G79" s="49">
        <v>43328</v>
      </c>
      <c r="H79" s="16">
        <f t="shared" si="4"/>
        <v>2</v>
      </c>
      <c r="I79" s="23"/>
      <c r="J79" s="23">
        <v>-45900</v>
      </c>
      <c r="K79" s="142">
        <f t="shared" si="5"/>
        <v>1854625</v>
      </c>
      <c r="L79" s="143"/>
      <c r="M79" s="143"/>
    </row>
    <row r="80" ht="13.5" spans="1:13">
      <c r="A80" s="49" t="s">
        <v>936</v>
      </c>
      <c r="B80" s="50">
        <v>1346180</v>
      </c>
      <c r="C80" s="50">
        <v>2216604</v>
      </c>
      <c r="D80" s="398" t="s">
        <v>631</v>
      </c>
      <c r="E80" s="398" t="s">
        <v>597</v>
      </c>
      <c r="F80" s="49">
        <v>43326</v>
      </c>
      <c r="G80" s="49">
        <v>43328</v>
      </c>
      <c r="H80" s="16">
        <f t="shared" si="4"/>
        <v>2</v>
      </c>
      <c r="I80" s="23"/>
      <c r="J80" s="23">
        <v>-40500</v>
      </c>
      <c r="K80" s="142">
        <f t="shared" si="5"/>
        <v>1814125</v>
      </c>
      <c r="L80" s="143"/>
      <c r="M80" s="143"/>
    </row>
    <row r="81" ht="13.5" spans="1:13">
      <c r="A81" s="49" t="s">
        <v>867</v>
      </c>
      <c r="B81" s="50">
        <v>1340796</v>
      </c>
      <c r="C81" s="50">
        <v>2216602</v>
      </c>
      <c r="D81" s="398" t="s">
        <v>987</v>
      </c>
      <c r="E81" s="398" t="s">
        <v>595</v>
      </c>
      <c r="F81" s="49">
        <v>43326</v>
      </c>
      <c r="G81" s="49">
        <v>43330</v>
      </c>
      <c r="H81" s="16">
        <f t="shared" si="4"/>
        <v>4</v>
      </c>
      <c r="I81" s="23"/>
      <c r="J81" s="23">
        <v>-63300</v>
      </c>
      <c r="K81" s="142">
        <f t="shared" si="5"/>
        <v>1750825</v>
      </c>
      <c r="L81" s="143"/>
      <c r="M81" s="143"/>
    </row>
    <row r="82" ht="13.5" spans="1:13">
      <c r="A82" s="49" t="s">
        <v>820</v>
      </c>
      <c r="B82" s="50">
        <v>1334836</v>
      </c>
      <c r="C82" s="50">
        <v>2216606</v>
      </c>
      <c r="D82" s="398" t="s">
        <v>988</v>
      </c>
      <c r="E82" s="398" t="s">
        <v>609</v>
      </c>
      <c r="F82" s="49">
        <v>43327</v>
      </c>
      <c r="G82" s="49">
        <v>43331</v>
      </c>
      <c r="H82" s="16">
        <f t="shared" si="4"/>
        <v>4</v>
      </c>
      <c r="I82" s="23"/>
      <c r="J82" s="23">
        <v>-91800</v>
      </c>
      <c r="K82" s="142">
        <f t="shared" si="5"/>
        <v>1659025</v>
      </c>
      <c r="L82" s="143"/>
      <c r="M82" s="143"/>
    </row>
    <row r="83" ht="13.5" spans="1:13">
      <c r="A83" s="49" t="s">
        <v>828</v>
      </c>
      <c r="B83" s="50">
        <v>1328599</v>
      </c>
      <c r="C83" s="50">
        <v>2360599</v>
      </c>
      <c r="D83" s="398" t="s">
        <v>989</v>
      </c>
      <c r="E83" s="398" t="s">
        <v>595</v>
      </c>
      <c r="F83" s="49">
        <v>43328</v>
      </c>
      <c r="G83" s="49">
        <v>43329</v>
      </c>
      <c r="H83" s="16">
        <f t="shared" si="4"/>
        <v>1</v>
      </c>
      <c r="I83" s="23"/>
      <c r="J83" s="23">
        <v>-18450</v>
      </c>
      <c r="K83" s="142">
        <f t="shared" si="5"/>
        <v>1640575</v>
      </c>
      <c r="L83" s="143"/>
      <c r="M83" s="143"/>
    </row>
    <row r="84" ht="13.5" spans="1:13">
      <c r="A84" s="49" t="s">
        <v>818</v>
      </c>
      <c r="B84" s="50">
        <v>1336799</v>
      </c>
      <c r="C84" s="50">
        <v>2356858</v>
      </c>
      <c r="D84" s="398" t="s">
        <v>990</v>
      </c>
      <c r="E84" s="398" t="s">
        <v>595</v>
      </c>
      <c r="F84" s="49">
        <v>43328</v>
      </c>
      <c r="G84" s="49">
        <v>43329</v>
      </c>
      <c r="H84" s="16">
        <f t="shared" si="4"/>
        <v>1</v>
      </c>
      <c r="I84" s="23"/>
      <c r="J84" s="23">
        <v>-18450</v>
      </c>
      <c r="K84" s="142">
        <f t="shared" si="5"/>
        <v>1622125</v>
      </c>
      <c r="L84" s="143"/>
      <c r="M84" s="143"/>
    </row>
    <row r="85" ht="13.5" spans="1:13">
      <c r="A85" s="49" t="s">
        <v>734</v>
      </c>
      <c r="B85" s="50">
        <v>1313287</v>
      </c>
      <c r="C85" s="50">
        <v>2236675</v>
      </c>
      <c r="D85" s="398" t="s">
        <v>991</v>
      </c>
      <c r="E85" s="398" t="s">
        <v>597</v>
      </c>
      <c r="F85" s="49">
        <v>43329</v>
      </c>
      <c r="G85" s="49">
        <v>43332</v>
      </c>
      <c r="H85" s="16">
        <f t="shared" si="4"/>
        <v>3</v>
      </c>
      <c r="I85" s="23"/>
      <c r="J85" s="23">
        <v>-69900</v>
      </c>
      <c r="K85" s="142">
        <f t="shared" si="5"/>
        <v>1552225</v>
      </c>
      <c r="L85" s="143"/>
      <c r="M85" s="143"/>
    </row>
    <row r="86" ht="13.5" spans="1:13">
      <c r="A86" s="49" t="s">
        <v>734</v>
      </c>
      <c r="B86" s="50">
        <v>1325317</v>
      </c>
      <c r="C86" s="50">
        <v>2292598</v>
      </c>
      <c r="D86" s="398" t="s">
        <v>992</v>
      </c>
      <c r="E86" s="398" t="s">
        <v>595</v>
      </c>
      <c r="F86" s="49">
        <v>43330</v>
      </c>
      <c r="G86" s="49">
        <v>43333</v>
      </c>
      <c r="H86" s="16">
        <f t="shared" si="4"/>
        <v>3</v>
      </c>
      <c r="I86" s="23"/>
      <c r="J86" s="23">
        <v>-63300</v>
      </c>
      <c r="K86" s="142">
        <f t="shared" si="5"/>
        <v>1488925</v>
      </c>
      <c r="L86" s="143"/>
      <c r="M86" s="143"/>
    </row>
    <row r="87" ht="13.5" spans="1:13">
      <c r="A87" s="49" t="s">
        <v>734</v>
      </c>
      <c r="B87" s="50">
        <v>1324871</v>
      </c>
      <c r="C87" s="50">
        <v>2292594</v>
      </c>
      <c r="D87" s="399" t="s">
        <v>993</v>
      </c>
      <c r="E87" s="398" t="s">
        <v>591</v>
      </c>
      <c r="F87" s="49">
        <v>43330</v>
      </c>
      <c r="G87" s="49">
        <v>43332</v>
      </c>
      <c r="H87" s="16">
        <f t="shared" si="4"/>
        <v>2</v>
      </c>
      <c r="I87" s="23"/>
      <c r="J87" s="23">
        <v>-55200</v>
      </c>
      <c r="K87" s="142">
        <f t="shared" si="5"/>
        <v>1433725</v>
      </c>
      <c r="L87" s="143"/>
      <c r="M87" s="143"/>
    </row>
    <row r="88" ht="13.5" spans="1:13">
      <c r="A88" s="49" t="s">
        <v>734</v>
      </c>
      <c r="B88" s="50">
        <v>1325317</v>
      </c>
      <c r="C88" s="50">
        <v>2292596</v>
      </c>
      <c r="D88" s="398" t="s">
        <v>994</v>
      </c>
      <c r="E88" s="398" t="s">
        <v>595</v>
      </c>
      <c r="F88" s="49">
        <v>43330</v>
      </c>
      <c r="G88" s="49">
        <v>43333</v>
      </c>
      <c r="H88" s="16">
        <f t="shared" si="4"/>
        <v>3</v>
      </c>
      <c r="I88" s="23"/>
      <c r="J88" s="23">
        <v>-63300</v>
      </c>
      <c r="K88" s="142">
        <f t="shared" si="5"/>
        <v>1370425</v>
      </c>
      <c r="L88" s="143"/>
      <c r="M88" s="143"/>
    </row>
    <row r="89" ht="13.5" spans="1:13">
      <c r="A89" s="49" t="s">
        <v>858</v>
      </c>
      <c r="B89" s="50">
        <v>1339290</v>
      </c>
      <c r="C89" s="50">
        <v>2371848</v>
      </c>
      <c r="D89" s="398" t="s">
        <v>953</v>
      </c>
      <c r="E89" s="398" t="s">
        <v>609</v>
      </c>
      <c r="F89" s="49">
        <v>43330</v>
      </c>
      <c r="G89" s="49">
        <v>43332</v>
      </c>
      <c r="H89" s="16">
        <f t="shared" si="4"/>
        <v>2</v>
      </c>
      <c r="I89" s="23"/>
      <c r="J89" s="23">
        <v>-45900</v>
      </c>
      <c r="K89" s="142">
        <f t="shared" si="5"/>
        <v>1324525</v>
      </c>
      <c r="L89" s="143"/>
      <c r="M89" s="143"/>
    </row>
    <row r="90" ht="13.5" spans="1:13">
      <c r="A90" s="49" t="s">
        <v>867</v>
      </c>
      <c r="B90" s="50">
        <v>1340797</v>
      </c>
      <c r="C90" s="50">
        <v>2380096</v>
      </c>
      <c r="D90" s="398" t="s">
        <v>987</v>
      </c>
      <c r="E90" s="398" t="s">
        <v>595</v>
      </c>
      <c r="F90" s="49">
        <v>43330</v>
      </c>
      <c r="G90" s="49">
        <v>43331</v>
      </c>
      <c r="H90" s="16">
        <f t="shared" si="4"/>
        <v>1</v>
      </c>
      <c r="I90" s="23"/>
      <c r="J90" s="23">
        <v>-18450</v>
      </c>
      <c r="K90" s="142">
        <f t="shared" si="5"/>
        <v>1306075</v>
      </c>
      <c r="L90" s="143"/>
      <c r="M90" s="143"/>
    </row>
    <row r="91" ht="13.5" spans="1:13">
      <c r="A91" s="49" t="s">
        <v>867</v>
      </c>
      <c r="B91" s="50">
        <v>1340506</v>
      </c>
      <c r="C91" s="50">
        <v>2380098</v>
      </c>
      <c r="D91" s="407" t="s">
        <v>995</v>
      </c>
      <c r="E91" s="398" t="s">
        <v>595</v>
      </c>
      <c r="F91" s="49">
        <v>43331</v>
      </c>
      <c r="G91" s="63">
        <v>43335</v>
      </c>
      <c r="H91" s="16">
        <f t="shared" si="4"/>
        <v>4</v>
      </c>
      <c r="I91" s="23"/>
      <c r="J91" s="23">
        <v>-63300</v>
      </c>
      <c r="K91" s="142">
        <f t="shared" si="5"/>
        <v>1242775</v>
      </c>
      <c r="L91" s="143"/>
      <c r="M91" s="143"/>
    </row>
    <row r="92" ht="13.5" spans="1:13">
      <c r="A92" s="49" t="s">
        <v>867</v>
      </c>
      <c r="B92" s="50">
        <v>1340506</v>
      </c>
      <c r="C92" s="50">
        <v>2380097</v>
      </c>
      <c r="D92" s="398" t="s">
        <v>995</v>
      </c>
      <c r="E92" s="407" t="s">
        <v>595</v>
      </c>
      <c r="F92" s="49">
        <v>43331</v>
      </c>
      <c r="G92" s="63">
        <v>43335</v>
      </c>
      <c r="H92" s="16">
        <f t="shared" si="4"/>
        <v>4</v>
      </c>
      <c r="I92" s="23"/>
      <c r="J92" s="23">
        <v>-63300</v>
      </c>
      <c r="K92" s="142">
        <f t="shared" si="5"/>
        <v>1179475</v>
      </c>
      <c r="L92" s="143"/>
      <c r="M92" s="143"/>
    </row>
    <row r="93" ht="13.5" spans="1:13">
      <c r="A93" s="49" t="s">
        <v>734</v>
      </c>
      <c r="B93" s="50">
        <v>1297457</v>
      </c>
      <c r="C93" s="50">
        <v>2182095</v>
      </c>
      <c r="D93" s="407" t="s">
        <v>996</v>
      </c>
      <c r="E93" s="398" t="s">
        <v>595</v>
      </c>
      <c r="F93" s="49">
        <v>43331</v>
      </c>
      <c r="G93" s="63">
        <v>43332</v>
      </c>
      <c r="H93" s="16">
        <f t="shared" si="4"/>
        <v>1</v>
      </c>
      <c r="I93" s="23"/>
      <c r="J93" s="23">
        <v>-21100</v>
      </c>
      <c r="K93" s="142">
        <f t="shared" si="5"/>
        <v>1158375</v>
      </c>
      <c r="L93" s="143"/>
      <c r="M93" s="143"/>
    </row>
    <row r="94" ht="13.5" spans="1:13">
      <c r="A94" s="49" t="s">
        <v>985</v>
      </c>
      <c r="B94" s="50">
        <v>1349043</v>
      </c>
      <c r="C94" s="50">
        <v>2425594</v>
      </c>
      <c r="D94" s="407" t="s">
        <v>997</v>
      </c>
      <c r="E94" s="398" t="s">
        <v>595</v>
      </c>
      <c r="F94" s="49">
        <v>43331</v>
      </c>
      <c r="G94" s="63">
        <v>43333</v>
      </c>
      <c r="H94" s="16">
        <f t="shared" si="4"/>
        <v>2</v>
      </c>
      <c r="I94" s="23"/>
      <c r="J94" s="23">
        <v>-36900</v>
      </c>
      <c r="K94" s="142">
        <f t="shared" si="5"/>
        <v>1121475</v>
      </c>
      <c r="L94" s="143"/>
      <c r="M94" s="143"/>
    </row>
    <row r="95" ht="13.5" spans="1:13">
      <c r="A95" s="49" t="s">
        <v>985</v>
      </c>
      <c r="B95" s="50">
        <v>1348548</v>
      </c>
      <c r="C95" s="50">
        <v>2431094</v>
      </c>
      <c r="D95" s="407" t="s">
        <v>998</v>
      </c>
      <c r="E95" s="398" t="s">
        <v>595</v>
      </c>
      <c r="F95" s="49">
        <v>43331</v>
      </c>
      <c r="G95" s="63">
        <v>43335</v>
      </c>
      <c r="H95" s="16">
        <f t="shared" si="4"/>
        <v>4</v>
      </c>
      <c r="I95" s="23"/>
      <c r="J95" s="23">
        <v>-63300</v>
      </c>
      <c r="K95" s="142">
        <f t="shared" si="5"/>
        <v>1058175</v>
      </c>
      <c r="L95" s="143"/>
      <c r="M95" s="143"/>
    </row>
    <row r="96" ht="13.5" spans="1:13">
      <c r="A96" s="49" t="s">
        <v>985</v>
      </c>
      <c r="B96" s="50">
        <v>1348546</v>
      </c>
      <c r="C96" s="50">
        <v>2425595</v>
      </c>
      <c r="D96" s="407" t="s">
        <v>999</v>
      </c>
      <c r="E96" s="398" t="s">
        <v>595</v>
      </c>
      <c r="F96" s="49">
        <v>43331</v>
      </c>
      <c r="G96" s="63">
        <v>43335</v>
      </c>
      <c r="H96" s="16">
        <f t="shared" si="4"/>
        <v>4</v>
      </c>
      <c r="I96" s="23"/>
      <c r="J96" s="23">
        <v>-63300</v>
      </c>
      <c r="K96" s="142">
        <f t="shared" si="5"/>
        <v>994875</v>
      </c>
      <c r="L96" s="143"/>
      <c r="M96" s="143"/>
    </row>
    <row r="97" ht="13.5" spans="1:13">
      <c r="A97" s="49" t="s">
        <v>985</v>
      </c>
      <c r="B97" s="50">
        <v>1348892</v>
      </c>
      <c r="C97" s="50">
        <v>2431349</v>
      </c>
      <c r="D97" s="398" t="s">
        <v>1000</v>
      </c>
      <c r="E97" s="407" t="s">
        <v>609</v>
      </c>
      <c r="F97" s="49">
        <v>43332</v>
      </c>
      <c r="G97" s="49">
        <v>43334</v>
      </c>
      <c r="H97" s="16">
        <f t="shared" si="4"/>
        <v>2</v>
      </c>
      <c r="I97" s="23"/>
      <c r="J97" s="23">
        <v>-45900</v>
      </c>
      <c r="K97" s="142">
        <f t="shared" si="5"/>
        <v>948975</v>
      </c>
      <c r="L97" s="143"/>
      <c r="M97" s="143"/>
    </row>
    <row r="98" ht="13.5" spans="1:13">
      <c r="A98" s="49" t="s">
        <v>734</v>
      </c>
      <c r="B98" s="50">
        <v>1316857</v>
      </c>
      <c r="C98" s="50">
        <v>2250344</v>
      </c>
      <c r="D98" s="398" t="s">
        <v>1001</v>
      </c>
      <c r="E98" s="407" t="s">
        <v>595</v>
      </c>
      <c r="F98" s="49">
        <v>43333</v>
      </c>
      <c r="G98" s="49">
        <v>43335</v>
      </c>
      <c r="H98" s="16">
        <f t="shared" si="4"/>
        <v>2</v>
      </c>
      <c r="I98" s="23"/>
      <c r="J98" s="23">
        <v>-54800</v>
      </c>
      <c r="K98" s="142">
        <f t="shared" si="5"/>
        <v>894175</v>
      </c>
      <c r="L98" s="143"/>
      <c r="M98" s="143"/>
    </row>
    <row r="99" ht="13.5" spans="1:13">
      <c r="A99" s="49" t="s">
        <v>985</v>
      </c>
      <c r="B99" s="50">
        <v>1348527</v>
      </c>
      <c r="C99" s="50">
        <v>2427094</v>
      </c>
      <c r="D99" s="398" t="s">
        <v>1002</v>
      </c>
      <c r="E99" s="407" t="s">
        <v>591</v>
      </c>
      <c r="F99" s="49">
        <v>43333</v>
      </c>
      <c r="G99" s="49">
        <v>43334</v>
      </c>
      <c r="H99" s="16">
        <f t="shared" si="4"/>
        <v>1</v>
      </c>
      <c r="I99" s="23"/>
      <c r="J99" s="23">
        <v>-22275</v>
      </c>
      <c r="K99" s="142">
        <f t="shared" si="5"/>
        <v>871900</v>
      </c>
      <c r="L99" s="143"/>
      <c r="M99" s="143"/>
    </row>
    <row r="100" ht="13.5" spans="1:13">
      <c r="A100" s="49" t="s">
        <v>985</v>
      </c>
      <c r="B100" s="50">
        <v>1348527</v>
      </c>
      <c r="C100" s="50">
        <v>2216611</v>
      </c>
      <c r="D100" s="398" t="s">
        <v>1003</v>
      </c>
      <c r="E100" s="407" t="s">
        <v>591</v>
      </c>
      <c r="F100" s="49">
        <v>43333</v>
      </c>
      <c r="G100" s="49">
        <v>43334</v>
      </c>
      <c r="H100" s="16">
        <f t="shared" si="4"/>
        <v>1</v>
      </c>
      <c r="I100" s="23"/>
      <c r="J100" s="23">
        <v>-22275</v>
      </c>
      <c r="K100" s="142">
        <f t="shared" si="5"/>
        <v>849625</v>
      </c>
      <c r="L100" s="143"/>
      <c r="M100" s="143"/>
    </row>
    <row r="101" ht="13.5" spans="1:13">
      <c r="A101" s="49" t="s">
        <v>985</v>
      </c>
      <c r="B101" s="50">
        <v>1348528</v>
      </c>
      <c r="C101" s="50">
        <v>2427095</v>
      </c>
      <c r="D101" s="407" t="s">
        <v>1002</v>
      </c>
      <c r="E101" s="398" t="s">
        <v>591</v>
      </c>
      <c r="F101" s="49">
        <v>43334</v>
      </c>
      <c r="G101" s="63">
        <v>43338</v>
      </c>
      <c r="H101" s="16">
        <f t="shared" si="4"/>
        <v>4</v>
      </c>
      <c r="I101" s="23"/>
      <c r="J101" s="23">
        <v>-82800</v>
      </c>
      <c r="K101" s="142">
        <f t="shared" si="5"/>
        <v>766825</v>
      </c>
      <c r="L101" s="143"/>
      <c r="M101" s="143"/>
    </row>
    <row r="102" ht="13.5" spans="1:13">
      <c r="A102" s="49" t="s">
        <v>985</v>
      </c>
      <c r="B102" s="50">
        <v>1348528</v>
      </c>
      <c r="C102" s="50">
        <v>2427096</v>
      </c>
      <c r="D102" s="407" t="s">
        <v>1003</v>
      </c>
      <c r="E102" s="398" t="s">
        <v>591</v>
      </c>
      <c r="F102" s="49">
        <v>43334</v>
      </c>
      <c r="G102" s="63">
        <v>43338</v>
      </c>
      <c r="H102" s="16">
        <f t="shared" si="4"/>
        <v>4</v>
      </c>
      <c r="I102" s="23"/>
      <c r="J102" s="23">
        <v>-82800</v>
      </c>
      <c r="K102" s="142">
        <f t="shared" si="5"/>
        <v>684025</v>
      </c>
      <c r="L102" s="143"/>
      <c r="M102" s="143"/>
    </row>
    <row r="103" ht="13.5" spans="1:13">
      <c r="A103" s="49" t="s">
        <v>985</v>
      </c>
      <c r="B103" s="50">
        <v>1348531</v>
      </c>
      <c r="C103" s="50">
        <v>2427343</v>
      </c>
      <c r="D103" s="407" t="s">
        <v>1004</v>
      </c>
      <c r="E103" s="398" t="s">
        <v>591</v>
      </c>
      <c r="F103" s="49">
        <v>43334</v>
      </c>
      <c r="G103" s="63">
        <v>43335</v>
      </c>
      <c r="H103" s="16">
        <f t="shared" si="4"/>
        <v>1</v>
      </c>
      <c r="I103" s="23"/>
      <c r="J103" s="23">
        <v>-22275</v>
      </c>
      <c r="K103" s="142">
        <f t="shared" si="5"/>
        <v>661750</v>
      </c>
      <c r="L103" s="143"/>
      <c r="M103" s="143"/>
    </row>
    <row r="104" ht="13.5" spans="1:13">
      <c r="A104" s="49" t="s">
        <v>818</v>
      </c>
      <c r="B104" s="50">
        <v>1337079</v>
      </c>
      <c r="C104" s="50">
        <v>2359093</v>
      </c>
      <c r="D104" s="407" t="s">
        <v>1005</v>
      </c>
      <c r="E104" s="398" t="s">
        <v>595</v>
      </c>
      <c r="F104" s="49">
        <v>43334</v>
      </c>
      <c r="G104" s="63">
        <v>43337</v>
      </c>
      <c r="H104" s="16">
        <f t="shared" si="4"/>
        <v>3</v>
      </c>
      <c r="I104" s="23"/>
      <c r="J104" s="23">
        <v>-55350</v>
      </c>
      <c r="K104" s="142">
        <f t="shared" si="5"/>
        <v>606400</v>
      </c>
      <c r="L104" s="143"/>
      <c r="M104" s="143"/>
    </row>
    <row r="105" ht="13.5" spans="1:13">
      <c r="A105" s="49" t="s">
        <v>734</v>
      </c>
      <c r="B105" s="50">
        <v>1319372</v>
      </c>
      <c r="C105" s="50">
        <v>2261610</v>
      </c>
      <c r="D105" s="407" t="s">
        <v>1006</v>
      </c>
      <c r="E105" s="398" t="s">
        <v>595</v>
      </c>
      <c r="F105" s="49">
        <v>43334</v>
      </c>
      <c r="G105" s="63">
        <v>43336</v>
      </c>
      <c r="H105" s="16">
        <f t="shared" si="4"/>
        <v>2</v>
      </c>
      <c r="I105" s="23"/>
      <c r="J105" s="23">
        <v>-42200</v>
      </c>
      <c r="K105" s="142">
        <f t="shared" si="5"/>
        <v>564200</v>
      </c>
      <c r="L105" s="143"/>
      <c r="M105" s="143"/>
    </row>
    <row r="106" ht="13.5" spans="1:13">
      <c r="A106" s="49" t="s">
        <v>943</v>
      </c>
      <c r="B106" s="50">
        <v>1343053</v>
      </c>
      <c r="C106" s="50">
        <v>2393848</v>
      </c>
      <c r="D106" s="407" t="s">
        <v>1007</v>
      </c>
      <c r="E106" s="398" t="s">
        <v>777</v>
      </c>
      <c r="F106" s="49">
        <v>43334</v>
      </c>
      <c r="G106" s="63">
        <v>43338</v>
      </c>
      <c r="H106" s="16">
        <f t="shared" si="4"/>
        <v>4</v>
      </c>
      <c r="I106" s="23"/>
      <c r="J106" s="23">
        <v>-87900</v>
      </c>
      <c r="K106" s="142">
        <f t="shared" si="5"/>
        <v>476300</v>
      </c>
      <c r="L106" s="143"/>
      <c r="M106" s="143"/>
    </row>
    <row r="107" ht="13.5" spans="1:13">
      <c r="A107" s="49" t="s">
        <v>985</v>
      </c>
      <c r="B107" s="50">
        <v>1348547</v>
      </c>
      <c r="C107" s="50">
        <v>2431096</v>
      </c>
      <c r="D107" s="398" t="s">
        <v>998</v>
      </c>
      <c r="E107" s="398" t="s">
        <v>595</v>
      </c>
      <c r="F107" s="49">
        <v>43335</v>
      </c>
      <c r="G107" s="63">
        <v>43336</v>
      </c>
      <c r="H107" s="16">
        <f t="shared" si="4"/>
        <v>1</v>
      </c>
      <c r="I107" s="23"/>
      <c r="J107" s="23">
        <v>-18450</v>
      </c>
      <c r="K107" s="142">
        <f t="shared" si="5"/>
        <v>457850</v>
      </c>
      <c r="L107" s="143"/>
      <c r="M107" s="143"/>
    </row>
    <row r="108" ht="13.5" spans="1:13">
      <c r="A108" s="49" t="s">
        <v>985</v>
      </c>
      <c r="B108" s="50">
        <v>1348545</v>
      </c>
      <c r="C108" s="50">
        <v>2428844</v>
      </c>
      <c r="D108" s="398" t="s">
        <v>999</v>
      </c>
      <c r="E108" s="398" t="s">
        <v>595</v>
      </c>
      <c r="F108" s="49">
        <v>43335</v>
      </c>
      <c r="G108" s="63">
        <v>43336</v>
      </c>
      <c r="H108" s="16">
        <f t="shared" si="4"/>
        <v>1</v>
      </c>
      <c r="I108" s="23"/>
      <c r="J108" s="23">
        <v>-18450</v>
      </c>
      <c r="K108" s="142">
        <f t="shared" si="5"/>
        <v>439400</v>
      </c>
      <c r="L108" s="143"/>
      <c r="M108" s="143"/>
    </row>
    <row r="109" ht="13.5" spans="1:13">
      <c r="A109" s="49" t="s">
        <v>879</v>
      </c>
      <c r="B109" s="50">
        <v>1342550</v>
      </c>
      <c r="C109" s="50">
        <v>2388357</v>
      </c>
      <c r="D109" s="398" t="s">
        <v>94</v>
      </c>
      <c r="E109" s="398" t="s">
        <v>609</v>
      </c>
      <c r="F109" s="49">
        <v>43335</v>
      </c>
      <c r="G109" s="63">
        <v>43338</v>
      </c>
      <c r="H109" s="16">
        <f t="shared" si="4"/>
        <v>3</v>
      </c>
      <c r="I109" s="23"/>
      <c r="J109" s="23">
        <v>-68850</v>
      </c>
      <c r="K109" s="142">
        <f t="shared" si="5"/>
        <v>370550</v>
      </c>
      <c r="L109" s="143"/>
      <c r="M109" s="143"/>
    </row>
    <row r="110" ht="13.5" spans="1:13">
      <c r="A110" s="49" t="s">
        <v>879</v>
      </c>
      <c r="B110" s="50">
        <v>1342550</v>
      </c>
      <c r="C110" s="50">
        <v>2388359</v>
      </c>
      <c r="D110" s="398" t="s">
        <v>1008</v>
      </c>
      <c r="E110" s="398" t="s">
        <v>609</v>
      </c>
      <c r="F110" s="49">
        <v>43335</v>
      </c>
      <c r="G110" s="63">
        <v>43338</v>
      </c>
      <c r="H110" s="16">
        <f t="shared" si="4"/>
        <v>3</v>
      </c>
      <c r="I110" s="23"/>
      <c r="J110" s="23">
        <v>-68850</v>
      </c>
      <c r="K110" s="142">
        <f t="shared" si="5"/>
        <v>301700</v>
      </c>
      <c r="L110" s="143"/>
      <c r="M110" s="143"/>
    </row>
    <row r="111" ht="13.5" spans="1:13">
      <c r="A111" s="49" t="s">
        <v>879</v>
      </c>
      <c r="B111" s="50">
        <v>1342550</v>
      </c>
      <c r="C111" s="50">
        <v>2388356</v>
      </c>
      <c r="D111" s="398" t="s">
        <v>1009</v>
      </c>
      <c r="E111" s="398" t="s">
        <v>609</v>
      </c>
      <c r="F111" s="49">
        <v>43335</v>
      </c>
      <c r="G111" s="63">
        <v>43338</v>
      </c>
      <c r="H111" s="16">
        <f t="shared" si="4"/>
        <v>3</v>
      </c>
      <c r="I111" s="23"/>
      <c r="J111" s="23">
        <v>-68850</v>
      </c>
      <c r="K111" s="142">
        <f t="shared" si="5"/>
        <v>232850</v>
      </c>
      <c r="L111" s="143"/>
      <c r="M111" s="143"/>
    </row>
    <row r="112" ht="13.5" spans="1:13">
      <c r="A112" s="49" t="s">
        <v>985</v>
      </c>
      <c r="B112" s="50">
        <v>1349343</v>
      </c>
      <c r="C112" s="50">
        <v>2432594</v>
      </c>
      <c r="D112" s="398" t="s">
        <v>1010</v>
      </c>
      <c r="E112" s="398" t="s">
        <v>595</v>
      </c>
      <c r="F112" s="49">
        <v>43335</v>
      </c>
      <c r="G112" s="63">
        <v>43337</v>
      </c>
      <c r="H112" s="16">
        <f t="shared" si="4"/>
        <v>2</v>
      </c>
      <c r="I112" s="23"/>
      <c r="J112" s="23">
        <v>-33210</v>
      </c>
      <c r="K112" s="142">
        <f t="shared" si="5"/>
        <v>199640</v>
      </c>
      <c r="L112" s="143"/>
      <c r="M112" s="143"/>
    </row>
    <row r="113" ht="13.5" spans="1:13">
      <c r="A113" s="49" t="s">
        <v>910</v>
      </c>
      <c r="B113" s="50">
        <v>1345254</v>
      </c>
      <c r="C113" s="50">
        <v>2407098</v>
      </c>
      <c r="D113" s="398" t="s">
        <v>1011</v>
      </c>
      <c r="E113" s="398" t="s">
        <v>595</v>
      </c>
      <c r="F113" s="49">
        <v>43336</v>
      </c>
      <c r="G113" s="63">
        <v>43338</v>
      </c>
      <c r="H113" s="16">
        <f t="shared" si="4"/>
        <v>2</v>
      </c>
      <c r="I113" s="23"/>
      <c r="J113" s="23">
        <v>-36900</v>
      </c>
      <c r="K113" s="142">
        <f t="shared" si="5"/>
        <v>162740</v>
      </c>
      <c r="L113" s="143"/>
      <c r="M113" s="143"/>
    </row>
    <row r="114" ht="13.5" spans="1:13">
      <c r="A114" s="49" t="s">
        <v>734</v>
      </c>
      <c r="B114" s="50">
        <v>1325137</v>
      </c>
      <c r="C114" s="50">
        <v>2289846</v>
      </c>
      <c r="D114" s="398" t="s">
        <v>1012</v>
      </c>
      <c r="E114" s="398" t="s">
        <v>595</v>
      </c>
      <c r="F114" s="49">
        <v>43336</v>
      </c>
      <c r="G114" s="63">
        <v>43339</v>
      </c>
      <c r="H114" s="16">
        <f t="shared" si="4"/>
        <v>3</v>
      </c>
      <c r="I114" s="23"/>
      <c r="J114" s="23">
        <v>-63300</v>
      </c>
      <c r="K114" s="142">
        <f t="shared" si="5"/>
        <v>99440</v>
      </c>
      <c r="L114" s="143"/>
      <c r="M114" s="143"/>
    </row>
    <row r="115" ht="13.5" spans="1:13">
      <c r="A115" s="49" t="s">
        <v>734</v>
      </c>
      <c r="B115" s="50">
        <v>1325137</v>
      </c>
      <c r="C115" s="50">
        <v>2289845</v>
      </c>
      <c r="D115" s="398" t="s">
        <v>1013</v>
      </c>
      <c r="E115" s="398" t="s">
        <v>595</v>
      </c>
      <c r="F115" s="49">
        <v>43336</v>
      </c>
      <c r="G115" s="63">
        <v>43339</v>
      </c>
      <c r="H115" s="16">
        <f t="shared" si="4"/>
        <v>3</v>
      </c>
      <c r="I115" s="23"/>
      <c r="J115" s="23">
        <v>-63300</v>
      </c>
      <c r="K115" s="142">
        <f t="shared" si="5"/>
        <v>36140</v>
      </c>
      <c r="L115" s="143"/>
      <c r="M115" s="143"/>
    </row>
    <row r="116" ht="13.5" spans="1:13">
      <c r="A116" s="49" t="s">
        <v>734</v>
      </c>
      <c r="B116" s="50">
        <v>1325137</v>
      </c>
      <c r="C116" s="50">
        <v>2289844</v>
      </c>
      <c r="D116" s="398" t="s">
        <v>1014</v>
      </c>
      <c r="E116" s="398" t="s">
        <v>595</v>
      </c>
      <c r="F116" s="49">
        <v>43336</v>
      </c>
      <c r="G116" s="63">
        <v>43339</v>
      </c>
      <c r="H116" s="16">
        <f t="shared" si="4"/>
        <v>3</v>
      </c>
      <c r="I116" s="23"/>
      <c r="J116" s="23">
        <v>-63300</v>
      </c>
      <c r="K116" s="142">
        <f t="shared" si="5"/>
        <v>-27160</v>
      </c>
      <c r="L116" s="143"/>
      <c r="M116" s="143"/>
    </row>
    <row r="117" ht="13.5" spans="1:13">
      <c r="A117" s="49" t="s">
        <v>947</v>
      </c>
      <c r="B117" s="50">
        <v>1348078</v>
      </c>
      <c r="C117" s="50">
        <v>2371847</v>
      </c>
      <c r="D117" s="398" t="s">
        <v>1015</v>
      </c>
      <c r="E117" s="398" t="s">
        <v>591</v>
      </c>
      <c r="F117" s="49">
        <v>43336</v>
      </c>
      <c r="G117" s="63">
        <v>43337</v>
      </c>
      <c r="H117" s="16">
        <f t="shared" si="4"/>
        <v>1</v>
      </c>
      <c r="I117" s="23"/>
      <c r="J117" s="23">
        <v>-36075</v>
      </c>
      <c r="K117" s="142">
        <f t="shared" si="5"/>
        <v>-63235</v>
      </c>
      <c r="L117" s="143"/>
      <c r="M117" s="143"/>
    </row>
    <row r="118" ht="13.5" spans="1:13">
      <c r="A118" s="49" t="s">
        <v>947</v>
      </c>
      <c r="B118" s="50">
        <v>1348079</v>
      </c>
      <c r="C118" s="50">
        <v>2216608</v>
      </c>
      <c r="D118" s="398" t="s">
        <v>1015</v>
      </c>
      <c r="E118" s="398" t="s">
        <v>591</v>
      </c>
      <c r="F118" s="49">
        <v>43337</v>
      </c>
      <c r="G118" s="63">
        <v>43341</v>
      </c>
      <c r="H118" s="16">
        <f t="shared" si="4"/>
        <v>4</v>
      </c>
      <c r="I118" s="23"/>
      <c r="J118" s="23">
        <v>-108000</v>
      </c>
      <c r="K118" s="142">
        <f t="shared" si="5"/>
        <v>-171235</v>
      </c>
      <c r="L118" s="143"/>
      <c r="M118" s="143"/>
    </row>
    <row r="119" ht="13.5" spans="1:13">
      <c r="A119" s="49" t="s">
        <v>943</v>
      </c>
      <c r="B119" s="50">
        <v>1343054</v>
      </c>
      <c r="C119" s="50">
        <v>2393850</v>
      </c>
      <c r="D119" s="398" t="s">
        <v>1007</v>
      </c>
      <c r="E119" s="398" t="s">
        <v>777</v>
      </c>
      <c r="F119" s="49">
        <v>43338</v>
      </c>
      <c r="G119" s="63">
        <v>43339</v>
      </c>
      <c r="H119" s="16">
        <f t="shared" si="4"/>
        <v>1</v>
      </c>
      <c r="I119" s="23"/>
      <c r="J119" s="23">
        <v>-27450</v>
      </c>
      <c r="K119" s="142">
        <f t="shared" si="5"/>
        <v>-198685</v>
      </c>
      <c r="L119" s="143"/>
      <c r="M119" s="143"/>
    </row>
    <row r="120" ht="13.5" spans="1:13">
      <c r="A120" s="49" t="s">
        <v>854</v>
      </c>
      <c r="B120" s="50">
        <v>1338786</v>
      </c>
      <c r="C120" s="50">
        <v>2369595</v>
      </c>
      <c r="D120" s="398" t="s">
        <v>1016</v>
      </c>
      <c r="E120" s="398" t="s">
        <v>591</v>
      </c>
      <c r="F120" s="49">
        <v>43341</v>
      </c>
      <c r="G120" s="49">
        <v>43343</v>
      </c>
      <c r="H120" s="16">
        <f t="shared" si="4"/>
        <v>2</v>
      </c>
      <c r="I120" s="23"/>
      <c r="J120" s="23">
        <v>-49500</v>
      </c>
      <c r="K120" s="142">
        <f t="shared" si="5"/>
        <v>-248185</v>
      </c>
      <c r="L120" s="143"/>
      <c r="M120" s="143"/>
    </row>
    <row r="121" ht="13.5" spans="1:13">
      <c r="A121" s="49" t="s">
        <v>734</v>
      </c>
      <c r="B121" s="50">
        <v>1307993</v>
      </c>
      <c r="C121" s="50">
        <v>2216595</v>
      </c>
      <c r="D121" s="398" t="s">
        <v>1017</v>
      </c>
      <c r="E121" s="398" t="s">
        <v>595</v>
      </c>
      <c r="F121" s="49">
        <v>43342</v>
      </c>
      <c r="G121" s="49">
        <v>43343</v>
      </c>
      <c r="H121" s="16">
        <f t="shared" si="4"/>
        <v>1</v>
      </c>
      <c r="I121" s="23"/>
      <c r="J121" s="23">
        <v>-21100</v>
      </c>
      <c r="K121" s="142">
        <f t="shared" si="5"/>
        <v>-269285</v>
      </c>
      <c r="L121" s="143"/>
      <c r="M121" s="143"/>
    </row>
    <row r="122" s="44" customFormat="1" outlineLevel="1" spans="1:13">
      <c r="A122" s="49" t="s">
        <v>1018</v>
      </c>
      <c r="B122" s="50">
        <v>1335506</v>
      </c>
      <c r="C122" s="50">
        <v>2349355</v>
      </c>
      <c r="D122" s="398" t="s">
        <v>1019</v>
      </c>
      <c r="E122" s="398" t="s">
        <v>595</v>
      </c>
      <c r="F122" s="49">
        <v>43319</v>
      </c>
      <c r="G122" s="49">
        <v>43323</v>
      </c>
      <c r="H122" s="16">
        <f t="shared" si="4"/>
        <v>4</v>
      </c>
      <c r="I122" s="23"/>
      <c r="J122" s="23">
        <v>-73800</v>
      </c>
      <c r="K122" s="142">
        <f t="shared" si="5"/>
        <v>-343085</v>
      </c>
      <c r="L122" s="144"/>
      <c r="M122" s="144"/>
    </row>
    <row r="123" s="44" customFormat="1" outlineLevel="1" spans="1:13">
      <c r="A123" s="49" t="s">
        <v>1018</v>
      </c>
      <c r="B123" s="50">
        <v>1349469</v>
      </c>
      <c r="C123" s="50">
        <v>2434093</v>
      </c>
      <c r="D123" s="398" t="s">
        <v>1020</v>
      </c>
      <c r="E123" s="398" t="s">
        <v>595</v>
      </c>
      <c r="F123" s="49">
        <v>43339</v>
      </c>
      <c r="G123" s="49">
        <v>43342</v>
      </c>
      <c r="H123" s="16">
        <f t="shared" si="4"/>
        <v>3</v>
      </c>
      <c r="I123" s="23"/>
      <c r="J123" s="23">
        <v>-49815</v>
      </c>
      <c r="K123" s="142">
        <f t="shared" si="5"/>
        <v>-392900</v>
      </c>
      <c r="L123" s="144"/>
      <c r="M123" s="144"/>
    </row>
    <row r="124" s="43" customFormat="1" outlineLevel="1" spans="1:13">
      <c r="A124" s="49" t="s">
        <v>897</v>
      </c>
      <c r="B124" s="50">
        <v>1350389</v>
      </c>
      <c r="C124" s="50">
        <v>2435361</v>
      </c>
      <c r="D124" s="398" t="s">
        <v>1021</v>
      </c>
      <c r="E124" s="398" t="s">
        <v>609</v>
      </c>
      <c r="F124" s="49">
        <v>43328</v>
      </c>
      <c r="G124" s="49">
        <v>43330</v>
      </c>
      <c r="H124" s="16">
        <f t="shared" si="4"/>
        <v>2</v>
      </c>
      <c r="I124" s="23"/>
      <c r="J124" s="23">
        <v>-45900</v>
      </c>
      <c r="K124" s="142">
        <f>+K13+I124+J124</f>
        <v>-429480</v>
      </c>
      <c r="L124" s="123"/>
      <c r="M124" s="123"/>
    </row>
    <row r="125" s="43" customFormat="1" outlineLevel="1" spans="1:13">
      <c r="A125" s="49" t="s">
        <v>897</v>
      </c>
      <c r="B125" s="50">
        <v>1350925</v>
      </c>
      <c r="C125" s="50">
        <v>2437343</v>
      </c>
      <c r="D125" s="398" t="s">
        <v>1022</v>
      </c>
      <c r="E125" s="398" t="s">
        <v>595</v>
      </c>
      <c r="F125" s="49">
        <v>43342</v>
      </c>
      <c r="G125" s="49">
        <v>43344</v>
      </c>
      <c r="H125" s="16">
        <f t="shared" si="4"/>
        <v>2</v>
      </c>
      <c r="I125" s="23"/>
      <c r="J125" s="23">
        <v>-33210</v>
      </c>
      <c r="K125" s="142">
        <f t="shared" ref="K125:K133" si="6">+K124+I125+J125</f>
        <v>-462690</v>
      </c>
      <c r="L125" s="123"/>
      <c r="M125" s="123"/>
    </row>
    <row r="126" s="43" customFormat="1" outlineLevel="1" spans="1:13">
      <c r="A126" s="49"/>
      <c r="B126" s="50"/>
      <c r="C126" s="50"/>
      <c r="D126" s="50"/>
      <c r="E126" s="50"/>
      <c r="F126" s="49"/>
      <c r="G126" s="49"/>
      <c r="H126" s="16">
        <f t="shared" si="4"/>
        <v>0</v>
      </c>
      <c r="I126" s="23"/>
      <c r="J126" s="23"/>
      <c r="K126" s="142">
        <f t="shared" si="6"/>
        <v>-462690</v>
      </c>
      <c r="L126" s="123"/>
      <c r="M126" s="123"/>
    </row>
    <row r="127" s="43" customFormat="1" outlineLevel="1" spans="1:13">
      <c r="A127" s="49"/>
      <c r="B127" s="50"/>
      <c r="C127" s="50"/>
      <c r="D127" s="50"/>
      <c r="E127" s="50"/>
      <c r="F127" s="49"/>
      <c r="G127" s="49"/>
      <c r="H127" s="16">
        <f t="shared" si="4"/>
        <v>0</v>
      </c>
      <c r="I127" s="23"/>
      <c r="J127" s="23"/>
      <c r="K127" s="142">
        <f t="shared" si="6"/>
        <v>-462690</v>
      </c>
      <c r="L127" s="123"/>
      <c r="M127" s="123"/>
    </row>
    <row r="128" s="43" customFormat="1" outlineLevel="1" spans="1:13">
      <c r="A128" s="49"/>
      <c r="B128" s="50"/>
      <c r="C128" s="50"/>
      <c r="D128" s="50"/>
      <c r="E128" s="50"/>
      <c r="F128" s="49"/>
      <c r="G128" s="49"/>
      <c r="H128" s="16">
        <f t="shared" si="4"/>
        <v>0</v>
      </c>
      <c r="I128" s="23"/>
      <c r="J128" s="23"/>
      <c r="K128" s="142">
        <f t="shared" si="6"/>
        <v>-462690</v>
      </c>
      <c r="L128" s="123"/>
      <c r="M128" s="123"/>
    </row>
    <row r="129" s="43" customFormat="1" outlineLevel="1" spans="1:13">
      <c r="A129" s="49"/>
      <c r="B129" s="50"/>
      <c r="C129" s="50"/>
      <c r="D129" s="50"/>
      <c r="E129" s="50"/>
      <c r="F129" s="49"/>
      <c r="G129" s="49"/>
      <c r="H129" s="16">
        <f t="shared" si="4"/>
        <v>0</v>
      </c>
      <c r="I129" s="23"/>
      <c r="J129" s="23"/>
      <c r="K129" s="142">
        <f t="shared" si="6"/>
        <v>-462690</v>
      </c>
      <c r="L129" s="123"/>
      <c r="M129" s="123"/>
    </row>
    <row r="130" s="43" customFormat="1" outlineLevel="1" spans="1:13">
      <c r="A130" s="49"/>
      <c r="B130" s="50"/>
      <c r="C130" s="50"/>
      <c r="D130" s="50"/>
      <c r="E130" s="50"/>
      <c r="F130" s="49"/>
      <c r="G130" s="49"/>
      <c r="H130" s="16">
        <f t="shared" si="4"/>
        <v>0</v>
      </c>
      <c r="I130" s="23"/>
      <c r="J130" s="23"/>
      <c r="K130" s="142">
        <f t="shared" si="6"/>
        <v>-462690</v>
      </c>
      <c r="L130" s="123"/>
      <c r="M130" s="123"/>
    </row>
    <row r="131" s="43" customFormat="1" hidden="1" outlineLevel="1" spans="1:13">
      <c r="A131" s="49"/>
      <c r="B131" s="50"/>
      <c r="C131" s="50"/>
      <c r="D131" s="50"/>
      <c r="E131" s="50"/>
      <c r="F131" s="49"/>
      <c r="G131" s="49"/>
      <c r="H131" s="16">
        <f t="shared" si="4"/>
        <v>0</v>
      </c>
      <c r="I131" s="23"/>
      <c r="J131" s="23"/>
      <c r="K131" s="142">
        <f t="shared" si="6"/>
        <v>-462690</v>
      </c>
      <c r="L131" s="123"/>
      <c r="M131" s="123"/>
    </row>
    <row r="132" s="43" customFormat="1" hidden="1" outlineLevel="1" spans="1:13">
      <c r="A132" s="49"/>
      <c r="B132" s="50"/>
      <c r="C132" s="50"/>
      <c r="D132" s="50"/>
      <c r="E132" s="50"/>
      <c r="F132" s="49"/>
      <c r="G132" s="49"/>
      <c r="H132" s="16">
        <f t="shared" si="4"/>
        <v>0</v>
      </c>
      <c r="I132" s="23"/>
      <c r="J132" s="23"/>
      <c r="K132" s="142">
        <f t="shared" si="6"/>
        <v>-462690</v>
      </c>
      <c r="L132" s="123"/>
      <c r="M132" s="123"/>
    </row>
    <row r="133" s="43" customFormat="1" hidden="1" outlineLevel="1" spans="1:13">
      <c r="A133" s="49"/>
      <c r="B133" s="50"/>
      <c r="C133" s="50"/>
      <c r="D133" s="50"/>
      <c r="E133" s="50"/>
      <c r="F133" s="49"/>
      <c r="G133" s="49"/>
      <c r="H133" s="16">
        <f t="shared" ref="H133:H196" si="7">+G133-F133</f>
        <v>0</v>
      </c>
      <c r="I133" s="23"/>
      <c r="J133" s="23"/>
      <c r="K133" s="142">
        <f t="shared" si="6"/>
        <v>-462690</v>
      </c>
      <c r="L133" s="123"/>
      <c r="M133" s="123"/>
    </row>
    <row r="134" s="43" customFormat="1" hidden="1" outlineLevel="1" spans="1:13">
      <c r="A134" s="49"/>
      <c r="B134" s="50"/>
      <c r="C134" s="50"/>
      <c r="D134" s="50"/>
      <c r="E134" s="50"/>
      <c r="F134" s="49"/>
      <c r="G134" s="49"/>
      <c r="H134" s="16">
        <f t="shared" si="7"/>
        <v>0</v>
      </c>
      <c r="I134" s="23"/>
      <c r="J134" s="23"/>
      <c r="K134" s="142">
        <f t="shared" ref="K134:K197" si="8">+K133+I134+J134</f>
        <v>-462690</v>
      </c>
      <c r="L134" s="123"/>
      <c r="M134" s="123"/>
    </row>
    <row r="135" s="43" customFormat="1" hidden="1" outlineLevel="1" spans="1:13">
      <c r="A135" s="49"/>
      <c r="B135" s="50"/>
      <c r="C135" s="50"/>
      <c r="D135" s="50"/>
      <c r="E135" s="50"/>
      <c r="F135" s="49"/>
      <c r="G135" s="49"/>
      <c r="H135" s="16">
        <f t="shared" si="7"/>
        <v>0</v>
      </c>
      <c r="I135" s="23"/>
      <c r="J135" s="23"/>
      <c r="K135" s="142">
        <f t="shared" si="8"/>
        <v>-462690</v>
      </c>
      <c r="L135" s="123"/>
      <c r="M135" s="123"/>
    </row>
    <row r="136" s="43" customFormat="1" hidden="1" outlineLevel="1" spans="1:13">
      <c r="A136" s="49"/>
      <c r="B136" s="50"/>
      <c r="C136" s="50"/>
      <c r="D136" s="50"/>
      <c r="E136" s="50"/>
      <c r="F136" s="49"/>
      <c r="G136" s="49"/>
      <c r="H136" s="16">
        <f t="shared" si="7"/>
        <v>0</v>
      </c>
      <c r="I136" s="23"/>
      <c r="J136" s="23"/>
      <c r="K136" s="142">
        <f t="shared" si="8"/>
        <v>-462690</v>
      </c>
      <c r="L136" s="123"/>
      <c r="M136" s="123"/>
    </row>
    <row r="137" s="43" customFormat="1" hidden="1" outlineLevel="1" spans="1:13">
      <c r="A137" s="49"/>
      <c r="B137" s="50"/>
      <c r="C137" s="50"/>
      <c r="D137" s="50"/>
      <c r="E137" s="50"/>
      <c r="F137" s="49"/>
      <c r="G137" s="49"/>
      <c r="H137" s="16">
        <f t="shared" si="7"/>
        <v>0</v>
      </c>
      <c r="I137" s="23"/>
      <c r="J137" s="23"/>
      <c r="K137" s="142">
        <f t="shared" si="8"/>
        <v>-462690</v>
      </c>
      <c r="L137" s="123"/>
      <c r="M137" s="123"/>
    </row>
    <row r="138" s="43" customFormat="1" hidden="1" outlineLevel="1" spans="1:13">
      <c r="A138" s="49"/>
      <c r="B138" s="50"/>
      <c r="C138" s="50"/>
      <c r="D138" s="50"/>
      <c r="E138" s="50"/>
      <c r="F138" s="49"/>
      <c r="G138" s="49"/>
      <c r="H138" s="16">
        <f t="shared" si="7"/>
        <v>0</v>
      </c>
      <c r="I138" s="23"/>
      <c r="J138" s="23"/>
      <c r="K138" s="142">
        <f t="shared" si="8"/>
        <v>-462690</v>
      </c>
      <c r="L138" s="123"/>
      <c r="M138" s="123"/>
    </row>
    <row r="139" s="43" customFormat="1" hidden="1" outlineLevel="1" spans="1:13">
      <c r="A139" s="49"/>
      <c r="B139" s="50"/>
      <c r="C139" s="50"/>
      <c r="D139" s="50"/>
      <c r="E139" s="50"/>
      <c r="F139" s="49"/>
      <c r="G139" s="49"/>
      <c r="H139" s="16">
        <f t="shared" si="7"/>
        <v>0</v>
      </c>
      <c r="I139" s="23"/>
      <c r="J139" s="23"/>
      <c r="K139" s="142">
        <f t="shared" si="8"/>
        <v>-462690</v>
      </c>
      <c r="L139" s="123"/>
      <c r="M139" s="123"/>
    </row>
    <row r="140" s="44" customFormat="1" hidden="1" outlineLevel="1" spans="1:13">
      <c r="A140" s="49"/>
      <c r="B140" s="50"/>
      <c r="C140" s="50"/>
      <c r="D140" s="50"/>
      <c r="E140" s="50"/>
      <c r="F140" s="49"/>
      <c r="G140" s="49"/>
      <c r="H140" s="16">
        <f t="shared" si="7"/>
        <v>0</v>
      </c>
      <c r="I140" s="23"/>
      <c r="J140" s="23"/>
      <c r="K140" s="142">
        <f t="shared" si="8"/>
        <v>-462690</v>
      </c>
      <c r="L140" s="144"/>
      <c r="M140" s="144"/>
    </row>
    <row r="141" s="44" customFormat="1" hidden="1" outlineLevel="1" spans="1:13">
      <c r="A141" s="49"/>
      <c r="B141" s="50"/>
      <c r="C141" s="50"/>
      <c r="D141" s="50"/>
      <c r="E141" s="50"/>
      <c r="F141" s="49"/>
      <c r="G141" s="49"/>
      <c r="H141" s="16">
        <f t="shared" si="7"/>
        <v>0</v>
      </c>
      <c r="I141" s="23"/>
      <c r="J141" s="23"/>
      <c r="K141" s="142">
        <f t="shared" si="8"/>
        <v>-462690</v>
      </c>
      <c r="L141" s="144"/>
      <c r="M141" s="144"/>
    </row>
    <row r="142" s="43" customFormat="1" hidden="1" outlineLevel="1" spans="1:13">
      <c r="A142" s="49"/>
      <c r="B142" s="50"/>
      <c r="C142" s="50"/>
      <c r="D142" s="50"/>
      <c r="E142" s="50"/>
      <c r="F142" s="49"/>
      <c r="G142" s="49"/>
      <c r="H142" s="16">
        <f t="shared" si="7"/>
        <v>0</v>
      </c>
      <c r="I142" s="23"/>
      <c r="J142" s="23"/>
      <c r="K142" s="142">
        <f t="shared" si="8"/>
        <v>-462690</v>
      </c>
      <c r="L142" s="123"/>
      <c r="M142" s="123"/>
    </row>
    <row r="143" s="43" customFormat="1" hidden="1" outlineLevel="1" spans="1:13">
      <c r="A143" s="49"/>
      <c r="B143" s="50"/>
      <c r="C143" s="50"/>
      <c r="D143" s="50"/>
      <c r="E143" s="50"/>
      <c r="F143" s="49"/>
      <c r="G143" s="49"/>
      <c r="H143" s="16">
        <f t="shared" si="7"/>
        <v>0</v>
      </c>
      <c r="I143" s="23"/>
      <c r="J143" s="23"/>
      <c r="K143" s="142">
        <f t="shared" si="8"/>
        <v>-462690</v>
      </c>
      <c r="L143" s="123"/>
      <c r="M143" s="123"/>
    </row>
    <row r="144" s="43" customFormat="1" hidden="1" outlineLevel="1" spans="1:13">
      <c r="A144" s="49"/>
      <c r="B144" s="50"/>
      <c r="C144" s="50"/>
      <c r="D144" s="50"/>
      <c r="E144" s="50"/>
      <c r="F144" s="49"/>
      <c r="G144" s="49"/>
      <c r="H144" s="16">
        <f t="shared" si="7"/>
        <v>0</v>
      </c>
      <c r="I144" s="23"/>
      <c r="J144" s="23"/>
      <c r="K144" s="142">
        <f t="shared" si="8"/>
        <v>-462690</v>
      </c>
      <c r="L144" s="123"/>
      <c r="M144" s="123"/>
    </row>
    <row r="145" s="43" customFormat="1" hidden="1" outlineLevel="1" spans="1:13">
      <c r="A145" s="49"/>
      <c r="B145" s="50"/>
      <c r="C145" s="50"/>
      <c r="D145" s="50"/>
      <c r="E145" s="50"/>
      <c r="F145" s="49"/>
      <c r="G145" s="49"/>
      <c r="H145" s="16">
        <f t="shared" si="7"/>
        <v>0</v>
      </c>
      <c r="I145" s="23"/>
      <c r="J145" s="23"/>
      <c r="K145" s="142">
        <f t="shared" si="8"/>
        <v>-462690</v>
      </c>
      <c r="L145" s="123"/>
      <c r="M145" s="123"/>
    </row>
    <row r="146" s="43" customFormat="1" hidden="1" outlineLevel="1" spans="1:13">
      <c r="A146" s="49"/>
      <c r="B146" s="50"/>
      <c r="C146" s="50"/>
      <c r="D146" s="50"/>
      <c r="E146" s="50"/>
      <c r="F146" s="49"/>
      <c r="G146" s="49"/>
      <c r="H146" s="16">
        <f t="shared" si="7"/>
        <v>0</v>
      </c>
      <c r="I146" s="23"/>
      <c r="J146" s="23"/>
      <c r="K146" s="142">
        <f t="shared" si="8"/>
        <v>-462690</v>
      </c>
      <c r="L146" s="123"/>
      <c r="M146" s="123"/>
    </row>
    <row r="147" s="43" customFormat="1" hidden="1" outlineLevel="1" spans="1:13">
      <c r="A147" s="49"/>
      <c r="B147" s="50"/>
      <c r="C147" s="50"/>
      <c r="D147" s="50"/>
      <c r="E147" s="50"/>
      <c r="F147" s="49"/>
      <c r="G147" s="49"/>
      <c r="H147" s="16">
        <f t="shared" si="7"/>
        <v>0</v>
      </c>
      <c r="I147" s="23"/>
      <c r="J147" s="23"/>
      <c r="K147" s="142">
        <f t="shared" si="8"/>
        <v>-462690</v>
      </c>
      <c r="L147" s="123"/>
      <c r="M147" s="123"/>
    </row>
    <row r="148" s="44" customFormat="1" hidden="1" outlineLevel="1" spans="1:13">
      <c r="A148" s="49"/>
      <c r="B148" s="50"/>
      <c r="C148" s="50"/>
      <c r="D148" s="50"/>
      <c r="E148" s="50"/>
      <c r="F148" s="49"/>
      <c r="G148" s="49"/>
      <c r="H148" s="16">
        <f t="shared" si="7"/>
        <v>0</v>
      </c>
      <c r="I148" s="23"/>
      <c r="J148" s="23"/>
      <c r="K148" s="142">
        <f t="shared" si="8"/>
        <v>-462690</v>
      </c>
      <c r="L148" s="144"/>
      <c r="M148" s="144"/>
    </row>
    <row r="149" s="44" customFormat="1" hidden="1" outlineLevel="1" spans="1:13">
      <c r="A149" s="49"/>
      <c r="B149" s="50"/>
      <c r="C149" s="50"/>
      <c r="D149" s="50"/>
      <c r="E149" s="50"/>
      <c r="F149" s="49"/>
      <c r="G149" s="49"/>
      <c r="H149" s="16">
        <f t="shared" si="7"/>
        <v>0</v>
      </c>
      <c r="I149" s="23"/>
      <c r="J149" s="23"/>
      <c r="K149" s="142">
        <f t="shared" si="8"/>
        <v>-462690</v>
      </c>
      <c r="L149" s="144"/>
      <c r="M149" s="144"/>
    </row>
    <row r="150" s="43" customFormat="1" hidden="1" outlineLevel="1" spans="1:13">
      <c r="A150" s="49"/>
      <c r="B150" s="50"/>
      <c r="C150" s="50"/>
      <c r="D150" s="50"/>
      <c r="E150" s="50"/>
      <c r="F150" s="49"/>
      <c r="G150" s="49"/>
      <c r="H150" s="16">
        <f t="shared" si="7"/>
        <v>0</v>
      </c>
      <c r="I150" s="23"/>
      <c r="J150" s="23"/>
      <c r="K150" s="142">
        <f t="shared" si="8"/>
        <v>-462690</v>
      </c>
      <c r="L150" s="123"/>
      <c r="M150" s="123"/>
    </row>
    <row r="151" s="43" customFormat="1" hidden="1" outlineLevel="1" spans="1:13">
      <c r="A151" s="49"/>
      <c r="B151" s="50"/>
      <c r="C151" s="50"/>
      <c r="D151" s="50"/>
      <c r="E151" s="50"/>
      <c r="F151" s="49"/>
      <c r="G151" s="49"/>
      <c r="H151" s="16">
        <f t="shared" si="7"/>
        <v>0</v>
      </c>
      <c r="I151" s="23"/>
      <c r="J151" s="23"/>
      <c r="K151" s="142">
        <f t="shared" si="8"/>
        <v>-462690</v>
      </c>
      <c r="L151" s="123"/>
      <c r="M151" s="123"/>
    </row>
    <row r="152" s="43" customFormat="1" hidden="1" outlineLevel="1" spans="1:13">
      <c r="A152" s="49"/>
      <c r="B152" s="50"/>
      <c r="C152" s="50"/>
      <c r="D152" s="50"/>
      <c r="E152" s="50"/>
      <c r="F152" s="49"/>
      <c r="G152" s="49"/>
      <c r="H152" s="16">
        <f t="shared" si="7"/>
        <v>0</v>
      </c>
      <c r="I152" s="23"/>
      <c r="J152" s="23"/>
      <c r="K152" s="142">
        <f t="shared" si="8"/>
        <v>-462690</v>
      </c>
      <c r="L152" s="123"/>
      <c r="M152" s="123"/>
    </row>
    <row r="153" s="43" customFormat="1" hidden="1" outlineLevel="1" spans="1:13">
      <c r="A153" s="49"/>
      <c r="B153" s="50"/>
      <c r="C153" s="50"/>
      <c r="D153" s="50"/>
      <c r="E153" s="50"/>
      <c r="F153" s="49"/>
      <c r="G153" s="49"/>
      <c r="H153" s="16">
        <f t="shared" si="7"/>
        <v>0</v>
      </c>
      <c r="I153" s="23"/>
      <c r="J153" s="23"/>
      <c r="K153" s="142">
        <f t="shared" si="8"/>
        <v>-462690</v>
      </c>
      <c r="L153" s="123"/>
      <c r="M153" s="123"/>
    </row>
    <row r="154" s="43" customFormat="1" hidden="1" outlineLevel="1" spans="1:13">
      <c r="A154" s="49"/>
      <c r="B154" s="50"/>
      <c r="C154" s="50"/>
      <c r="D154" s="50"/>
      <c r="E154" s="50"/>
      <c r="F154" s="49"/>
      <c r="G154" s="49"/>
      <c r="H154" s="16">
        <f t="shared" si="7"/>
        <v>0</v>
      </c>
      <c r="I154" s="23"/>
      <c r="J154" s="23"/>
      <c r="K154" s="142">
        <f t="shared" si="8"/>
        <v>-462690</v>
      </c>
      <c r="L154" s="123"/>
      <c r="M154" s="123"/>
    </row>
    <row r="155" s="43" customFormat="1" hidden="1" outlineLevel="1" spans="1:13">
      <c r="A155" s="49"/>
      <c r="B155" s="50"/>
      <c r="C155" s="50"/>
      <c r="D155" s="50"/>
      <c r="E155" s="50"/>
      <c r="F155" s="49"/>
      <c r="G155" s="49"/>
      <c r="H155" s="16">
        <f t="shared" si="7"/>
        <v>0</v>
      </c>
      <c r="I155" s="23"/>
      <c r="J155" s="23"/>
      <c r="K155" s="142">
        <f t="shared" si="8"/>
        <v>-462690</v>
      </c>
      <c r="L155" s="123"/>
      <c r="M155" s="123"/>
    </row>
    <row r="156" s="43" customFormat="1" hidden="1" outlineLevel="1" spans="1:13">
      <c r="A156" s="49"/>
      <c r="B156" s="50"/>
      <c r="C156" s="50"/>
      <c r="D156" s="50"/>
      <c r="E156" s="50"/>
      <c r="F156" s="49"/>
      <c r="G156" s="49"/>
      <c r="H156" s="16">
        <f t="shared" si="7"/>
        <v>0</v>
      </c>
      <c r="I156" s="23"/>
      <c r="J156" s="23"/>
      <c r="K156" s="142">
        <f t="shared" si="8"/>
        <v>-462690</v>
      </c>
      <c r="L156" s="123"/>
      <c r="M156" s="123"/>
    </row>
    <row r="157" s="43" customFormat="1" hidden="1" outlineLevel="1" spans="1:13">
      <c r="A157" s="49"/>
      <c r="B157" s="50"/>
      <c r="C157" s="50"/>
      <c r="D157" s="50"/>
      <c r="E157" s="50"/>
      <c r="F157" s="49"/>
      <c r="G157" s="49"/>
      <c r="H157" s="16">
        <f t="shared" si="7"/>
        <v>0</v>
      </c>
      <c r="I157" s="23"/>
      <c r="J157" s="23"/>
      <c r="K157" s="142">
        <f t="shared" si="8"/>
        <v>-462690</v>
      </c>
      <c r="L157" s="123"/>
      <c r="M157" s="123"/>
    </row>
    <row r="158" s="43" customFormat="1" hidden="1" outlineLevel="1" spans="1:13">
      <c r="A158" s="49"/>
      <c r="B158" s="50"/>
      <c r="C158" s="50"/>
      <c r="D158" s="50"/>
      <c r="E158" s="50"/>
      <c r="F158" s="49"/>
      <c r="G158" s="49"/>
      <c r="H158" s="16">
        <f t="shared" si="7"/>
        <v>0</v>
      </c>
      <c r="I158" s="23"/>
      <c r="J158" s="23"/>
      <c r="K158" s="142">
        <f t="shared" si="8"/>
        <v>-462690</v>
      </c>
      <c r="L158" s="123"/>
      <c r="M158" s="123"/>
    </row>
    <row r="159" s="43" customFormat="1" hidden="1" outlineLevel="1" spans="1:13">
      <c r="A159" s="49"/>
      <c r="B159" s="50"/>
      <c r="C159" s="50"/>
      <c r="D159" s="50"/>
      <c r="E159" s="50"/>
      <c r="F159" s="49"/>
      <c r="G159" s="49"/>
      <c r="H159" s="16">
        <f t="shared" si="7"/>
        <v>0</v>
      </c>
      <c r="I159" s="23"/>
      <c r="J159" s="23"/>
      <c r="K159" s="142">
        <f t="shared" si="8"/>
        <v>-462690</v>
      </c>
      <c r="L159" s="123"/>
      <c r="M159" s="123"/>
    </row>
    <row r="160" s="43" customFormat="1" hidden="1" outlineLevel="1" spans="1:13">
      <c r="A160" s="49"/>
      <c r="B160" s="50"/>
      <c r="C160" s="50"/>
      <c r="D160" s="50"/>
      <c r="E160" s="50"/>
      <c r="F160" s="49"/>
      <c r="G160" s="49"/>
      <c r="H160" s="16">
        <f t="shared" si="7"/>
        <v>0</v>
      </c>
      <c r="I160" s="23"/>
      <c r="J160" s="23"/>
      <c r="K160" s="142">
        <f t="shared" si="8"/>
        <v>-462690</v>
      </c>
      <c r="L160" s="123"/>
      <c r="M160" s="123"/>
    </row>
    <row r="161" s="43" customFormat="1" hidden="1" outlineLevel="1" spans="1:13">
      <c r="A161" s="49"/>
      <c r="B161" s="50"/>
      <c r="C161" s="50"/>
      <c r="D161" s="50"/>
      <c r="E161" s="50"/>
      <c r="F161" s="49"/>
      <c r="G161" s="49"/>
      <c r="H161" s="16">
        <f t="shared" si="7"/>
        <v>0</v>
      </c>
      <c r="I161" s="23"/>
      <c r="J161" s="23"/>
      <c r="K161" s="142">
        <f t="shared" si="8"/>
        <v>-462690</v>
      </c>
      <c r="L161" s="123"/>
      <c r="M161" s="123"/>
    </row>
    <row r="162" s="44" customFormat="1" hidden="1" outlineLevel="1" spans="1:13">
      <c r="A162" s="49"/>
      <c r="B162" s="50"/>
      <c r="C162" s="50"/>
      <c r="D162" s="50"/>
      <c r="E162" s="50"/>
      <c r="F162" s="49"/>
      <c r="G162" s="49"/>
      <c r="H162" s="16">
        <f t="shared" si="7"/>
        <v>0</v>
      </c>
      <c r="I162" s="23"/>
      <c r="J162" s="23"/>
      <c r="K162" s="142">
        <f t="shared" si="8"/>
        <v>-462690</v>
      </c>
      <c r="L162" s="144"/>
      <c r="M162" s="144"/>
    </row>
    <row r="163" s="44" customFormat="1" hidden="1" outlineLevel="1" spans="1:13">
      <c r="A163" s="49"/>
      <c r="B163" s="50"/>
      <c r="C163" s="50"/>
      <c r="D163" s="50"/>
      <c r="E163" s="50"/>
      <c r="F163" s="49"/>
      <c r="G163" s="49"/>
      <c r="H163" s="16">
        <f t="shared" si="7"/>
        <v>0</v>
      </c>
      <c r="I163" s="23"/>
      <c r="J163" s="23"/>
      <c r="K163" s="142">
        <f t="shared" si="8"/>
        <v>-462690</v>
      </c>
      <c r="L163" s="144"/>
      <c r="M163" s="144"/>
    </row>
    <row r="164" s="44" customFormat="1" hidden="1" outlineLevel="1" spans="1:13">
      <c r="A164" s="49"/>
      <c r="B164" s="50"/>
      <c r="C164" s="50"/>
      <c r="D164" s="50"/>
      <c r="E164" s="50"/>
      <c r="F164" s="49"/>
      <c r="G164" s="49"/>
      <c r="H164" s="16">
        <f t="shared" si="7"/>
        <v>0</v>
      </c>
      <c r="I164" s="23"/>
      <c r="J164" s="23"/>
      <c r="K164" s="142">
        <f t="shared" si="8"/>
        <v>-462690</v>
      </c>
      <c r="L164" s="144"/>
      <c r="M164" s="144"/>
    </row>
    <row r="165" s="44" customFormat="1" hidden="1" outlineLevel="1" spans="1:13">
      <c r="A165" s="49"/>
      <c r="B165" s="50"/>
      <c r="C165" s="50"/>
      <c r="D165" s="50"/>
      <c r="E165" s="50"/>
      <c r="F165" s="49"/>
      <c r="G165" s="49"/>
      <c r="H165" s="16">
        <f t="shared" si="7"/>
        <v>0</v>
      </c>
      <c r="I165" s="23"/>
      <c r="J165" s="23"/>
      <c r="K165" s="142">
        <f t="shared" si="8"/>
        <v>-462690</v>
      </c>
      <c r="L165" s="144"/>
      <c r="M165" s="144"/>
    </row>
    <row r="166" s="44" customFormat="1" hidden="1" outlineLevel="1" spans="1:13">
      <c r="A166" s="49"/>
      <c r="B166" s="50"/>
      <c r="C166" s="50"/>
      <c r="D166" s="50"/>
      <c r="E166" s="50"/>
      <c r="F166" s="49"/>
      <c r="G166" s="49"/>
      <c r="H166" s="16">
        <f t="shared" si="7"/>
        <v>0</v>
      </c>
      <c r="I166" s="23"/>
      <c r="J166" s="23"/>
      <c r="K166" s="142">
        <f t="shared" si="8"/>
        <v>-462690</v>
      </c>
      <c r="L166" s="144"/>
      <c r="M166" s="144"/>
    </row>
    <row r="167" s="44" customFormat="1" hidden="1" outlineLevel="1" spans="1:13">
      <c r="A167" s="49"/>
      <c r="B167" s="50"/>
      <c r="C167" s="50"/>
      <c r="D167" s="50"/>
      <c r="E167" s="50"/>
      <c r="F167" s="49"/>
      <c r="G167" s="49"/>
      <c r="H167" s="16">
        <f t="shared" si="7"/>
        <v>0</v>
      </c>
      <c r="I167" s="23"/>
      <c r="J167" s="23"/>
      <c r="K167" s="142">
        <f t="shared" si="8"/>
        <v>-462690</v>
      </c>
      <c r="L167" s="144"/>
      <c r="M167" s="144"/>
    </row>
    <row r="168" s="44" customFormat="1" hidden="1" outlineLevel="1" spans="1:13">
      <c r="A168" s="49"/>
      <c r="B168" s="50"/>
      <c r="C168" s="50"/>
      <c r="D168" s="50"/>
      <c r="E168" s="50"/>
      <c r="F168" s="49"/>
      <c r="G168" s="49"/>
      <c r="H168" s="16">
        <f t="shared" si="7"/>
        <v>0</v>
      </c>
      <c r="I168" s="23"/>
      <c r="J168" s="23"/>
      <c r="K168" s="142">
        <f t="shared" si="8"/>
        <v>-462690</v>
      </c>
      <c r="L168" s="144"/>
      <c r="M168" s="144"/>
    </row>
    <row r="169" s="44" customFormat="1" hidden="1" outlineLevel="1" spans="1:13">
      <c r="A169" s="49"/>
      <c r="B169" s="50"/>
      <c r="C169" s="50"/>
      <c r="D169" s="50"/>
      <c r="E169" s="50"/>
      <c r="F169" s="49"/>
      <c r="G169" s="49"/>
      <c r="H169" s="16">
        <f t="shared" si="7"/>
        <v>0</v>
      </c>
      <c r="I169" s="23"/>
      <c r="J169" s="23"/>
      <c r="K169" s="142">
        <f t="shared" si="8"/>
        <v>-462690</v>
      </c>
      <c r="L169" s="144"/>
      <c r="M169" s="144"/>
    </row>
    <row r="170" s="43" customFormat="1" hidden="1" outlineLevel="1" spans="1:13">
      <c r="A170" s="49"/>
      <c r="B170" s="50"/>
      <c r="C170" s="50"/>
      <c r="D170" s="50"/>
      <c r="E170" s="50"/>
      <c r="F170" s="49"/>
      <c r="G170" s="49"/>
      <c r="H170" s="16">
        <f t="shared" si="7"/>
        <v>0</v>
      </c>
      <c r="I170" s="23"/>
      <c r="J170" s="23"/>
      <c r="K170" s="142">
        <f t="shared" si="8"/>
        <v>-462690</v>
      </c>
      <c r="L170" s="123"/>
      <c r="M170" s="123"/>
    </row>
    <row r="171" s="43" customFormat="1" hidden="1" outlineLevel="1" spans="1:13">
      <c r="A171" s="49"/>
      <c r="B171" s="50"/>
      <c r="C171" s="50"/>
      <c r="D171" s="50"/>
      <c r="E171" s="50"/>
      <c r="F171" s="49"/>
      <c r="G171" s="49"/>
      <c r="H171" s="16">
        <f t="shared" si="7"/>
        <v>0</v>
      </c>
      <c r="I171" s="23"/>
      <c r="J171" s="23"/>
      <c r="K171" s="142">
        <f t="shared" si="8"/>
        <v>-462690</v>
      </c>
      <c r="L171" s="123"/>
      <c r="M171" s="123"/>
    </row>
    <row r="172" s="43" customFormat="1" hidden="1" outlineLevel="1" spans="1:13">
      <c r="A172" s="49"/>
      <c r="B172" s="50"/>
      <c r="C172" s="50"/>
      <c r="D172" s="50"/>
      <c r="E172" s="50"/>
      <c r="F172" s="49"/>
      <c r="G172" s="49"/>
      <c r="H172" s="16">
        <f t="shared" si="7"/>
        <v>0</v>
      </c>
      <c r="I172" s="23"/>
      <c r="J172" s="23"/>
      <c r="K172" s="142">
        <f t="shared" si="8"/>
        <v>-462690</v>
      </c>
      <c r="L172" s="123"/>
      <c r="M172" s="123"/>
    </row>
    <row r="173" s="43" customFormat="1" hidden="1" outlineLevel="1" spans="1:13">
      <c r="A173" s="49"/>
      <c r="B173" s="50"/>
      <c r="C173" s="50"/>
      <c r="D173" s="50"/>
      <c r="E173" s="50"/>
      <c r="F173" s="49"/>
      <c r="G173" s="49"/>
      <c r="H173" s="16">
        <f t="shared" si="7"/>
        <v>0</v>
      </c>
      <c r="I173" s="23"/>
      <c r="J173" s="23"/>
      <c r="K173" s="142">
        <f t="shared" si="8"/>
        <v>-462690</v>
      </c>
      <c r="L173" s="123"/>
      <c r="M173" s="123"/>
    </row>
    <row r="174" s="43" customFormat="1" hidden="1" outlineLevel="1" spans="1:13">
      <c r="A174" s="49"/>
      <c r="B174" s="50"/>
      <c r="C174" s="50"/>
      <c r="D174" s="50"/>
      <c r="E174" s="50"/>
      <c r="F174" s="49"/>
      <c r="G174" s="49"/>
      <c r="H174" s="16">
        <f t="shared" si="7"/>
        <v>0</v>
      </c>
      <c r="I174" s="23"/>
      <c r="J174" s="23"/>
      <c r="K174" s="142">
        <f t="shared" si="8"/>
        <v>-462690</v>
      </c>
      <c r="L174" s="123"/>
      <c r="M174" s="123"/>
    </row>
    <row r="175" s="43" customFormat="1" hidden="1" outlineLevel="1" spans="1:13">
      <c r="A175" s="49"/>
      <c r="B175" s="50"/>
      <c r="C175" s="50"/>
      <c r="D175" s="50"/>
      <c r="E175" s="50"/>
      <c r="F175" s="49"/>
      <c r="G175" s="49"/>
      <c r="H175" s="16">
        <f t="shared" si="7"/>
        <v>0</v>
      </c>
      <c r="I175" s="23"/>
      <c r="J175" s="23"/>
      <c r="K175" s="142">
        <f t="shared" si="8"/>
        <v>-462690</v>
      </c>
      <c r="L175" s="123"/>
      <c r="M175" s="123"/>
    </row>
    <row r="176" s="43" customFormat="1" hidden="1" outlineLevel="1" spans="1:13">
      <c r="A176" s="49"/>
      <c r="B176" s="50"/>
      <c r="C176" s="50"/>
      <c r="D176" s="50"/>
      <c r="E176" s="50"/>
      <c r="F176" s="49"/>
      <c r="G176" s="49"/>
      <c r="H176" s="16">
        <f t="shared" si="7"/>
        <v>0</v>
      </c>
      <c r="I176" s="23"/>
      <c r="J176" s="23"/>
      <c r="K176" s="142">
        <f t="shared" si="8"/>
        <v>-462690</v>
      </c>
      <c r="L176" s="123"/>
      <c r="M176" s="123"/>
    </row>
    <row r="177" s="43" customFormat="1" hidden="1" outlineLevel="1" spans="1:13">
      <c r="A177" s="49"/>
      <c r="B177" s="50"/>
      <c r="C177" s="50"/>
      <c r="D177" s="50"/>
      <c r="E177" s="50"/>
      <c r="F177" s="49"/>
      <c r="G177" s="49"/>
      <c r="H177" s="16">
        <f t="shared" si="7"/>
        <v>0</v>
      </c>
      <c r="I177" s="23"/>
      <c r="J177" s="23"/>
      <c r="K177" s="142">
        <f t="shared" si="8"/>
        <v>-462690</v>
      </c>
      <c r="L177" s="123"/>
      <c r="M177" s="123"/>
    </row>
    <row r="178" s="43" customFormat="1" hidden="1" outlineLevel="1" spans="1:13">
      <c r="A178" s="49"/>
      <c r="B178" s="50"/>
      <c r="C178" s="50"/>
      <c r="D178" s="50"/>
      <c r="E178" s="50"/>
      <c r="F178" s="49"/>
      <c r="G178" s="49"/>
      <c r="H178" s="16">
        <f t="shared" si="7"/>
        <v>0</v>
      </c>
      <c r="I178" s="23"/>
      <c r="J178" s="23"/>
      <c r="K178" s="142">
        <f t="shared" si="8"/>
        <v>-462690</v>
      </c>
      <c r="L178" s="123"/>
      <c r="M178" s="123"/>
    </row>
    <row r="179" s="43" customFormat="1" hidden="1" outlineLevel="1" spans="1:13">
      <c r="A179" s="49"/>
      <c r="B179" s="50"/>
      <c r="C179" s="50"/>
      <c r="D179" s="50"/>
      <c r="E179" s="50"/>
      <c r="F179" s="49"/>
      <c r="G179" s="49"/>
      <c r="H179" s="16">
        <f t="shared" si="7"/>
        <v>0</v>
      </c>
      <c r="I179" s="23"/>
      <c r="J179" s="23"/>
      <c r="K179" s="142">
        <f t="shared" si="8"/>
        <v>-462690</v>
      </c>
      <c r="L179" s="123"/>
      <c r="M179" s="123"/>
    </row>
    <row r="180" s="43" customFormat="1" hidden="1" outlineLevel="1" spans="1:13">
      <c r="A180" s="49"/>
      <c r="B180" s="50"/>
      <c r="C180" s="50"/>
      <c r="D180" s="50"/>
      <c r="E180" s="50"/>
      <c r="F180" s="49"/>
      <c r="G180" s="49"/>
      <c r="H180" s="16">
        <f t="shared" si="7"/>
        <v>0</v>
      </c>
      <c r="I180" s="23"/>
      <c r="J180" s="23"/>
      <c r="K180" s="142">
        <f t="shared" si="8"/>
        <v>-462690</v>
      </c>
      <c r="L180" s="123"/>
      <c r="M180" s="123"/>
    </row>
    <row r="181" s="44" customFormat="1" hidden="1" outlineLevel="1" spans="1:13">
      <c r="A181" s="49"/>
      <c r="B181" s="50"/>
      <c r="C181" s="50"/>
      <c r="D181" s="50"/>
      <c r="E181" s="50"/>
      <c r="F181" s="49"/>
      <c r="G181" s="49"/>
      <c r="H181" s="16">
        <f t="shared" si="7"/>
        <v>0</v>
      </c>
      <c r="I181" s="23"/>
      <c r="J181" s="23"/>
      <c r="K181" s="142">
        <f t="shared" si="8"/>
        <v>-462690</v>
      </c>
      <c r="L181" s="144"/>
      <c r="M181" s="144"/>
    </row>
    <row r="182" s="44" customFormat="1" hidden="1" outlineLevel="1" spans="1:13">
      <c r="A182" s="49"/>
      <c r="B182" s="50"/>
      <c r="C182" s="50"/>
      <c r="D182" s="50"/>
      <c r="E182" s="50"/>
      <c r="F182" s="49"/>
      <c r="G182" s="49"/>
      <c r="H182" s="16">
        <f t="shared" si="7"/>
        <v>0</v>
      </c>
      <c r="I182" s="23"/>
      <c r="J182" s="23"/>
      <c r="K182" s="142">
        <f t="shared" si="8"/>
        <v>-462690</v>
      </c>
      <c r="L182" s="144"/>
      <c r="M182" s="144"/>
    </row>
    <row r="183" s="44" customFormat="1" hidden="1" outlineLevel="1" spans="1:13">
      <c r="A183" s="49"/>
      <c r="B183" s="50"/>
      <c r="C183" s="50"/>
      <c r="D183" s="50"/>
      <c r="E183" s="50"/>
      <c r="F183" s="49"/>
      <c r="G183" s="49"/>
      <c r="H183" s="16">
        <f t="shared" si="7"/>
        <v>0</v>
      </c>
      <c r="I183" s="23"/>
      <c r="J183" s="23"/>
      <c r="K183" s="142">
        <f t="shared" si="8"/>
        <v>-462690</v>
      </c>
      <c r="L183" s="144"/>
      <c r="M183" s="144"/>
    </row>
    <row r="184" s="43" customFormat="1" hidden="1" outlineLevel="1" spans="1:13">
      <c r="A184" s="49"/>
      <c r="B184" s="50"/>
      <c r="C184" s="50"/>
      <c r="D184" s="50"/>
      <c r="E184" s="50"/>
      <c r="F184" s="49"/>
      <c r="G184" s="49"/>
      <c r="H184" s="16">
        <f t="shared" si="7"/>
        <v>0</v>
      </c>
      <c r="I184" s="23"/>
      <c r="J184" s="23"/>
      <c r="K184" s="142">
        <f t="shared" si="8"/>
        <v>-462690</v>
      </c>
      <c r="L184" s="123"/>
      <c r="M184" s="123"/>
    </row>
    <row r="185" s="43" customFormat="1" hidden="1" outlineLevel="1" spans="1:13">
      <c r="A185" s="49"/>
      <c r="B185" s="50"/>
      <c r="C185" s="50"/>
      <c r="D185" s="50"/>
      <c r="E185" s="50"/>
      <c r="F185" s="49"/>
      <c r="G185" s="49"/>
      <c r="H185" s="16">
        <f t="shared" si="7"/>
        <v>0</v>
      </c>
      <c r="I185" s="23"/>
      <c r="J185" s="23"/>
      <c r="K185" s="142">
        <f t="shared" si="8"/>
        <v>-462690</v>
      </c>
      <c r="L185" s="123"/>
      <c r="M185" s="123"/>
    </row>
    <row r="186" s="43" customFormat="1" hidden="1" outlineLevel="1" spans="1:13">
      <c r="A186" s="49"/>
      <c r="B186" s="50"/>
      <c r="C186" s="50"/>
      <c r="D186" s="50"/>
      <c r="E186" s="50"/>
      <c r="F186" s="49"/>
      <c r="G186" s="49"/>
      <c r="H186" s="16">
        <f t="shared" si="7"/>
        <v>0</v>
      </c>
      <c r="I186" s="23"/>
      <c r="J186" s="23"/>
      <c r="K186" s="142">
        <f t="shared" si="8"/>
        <v>-462690</v>
      </c>
      <c r="L186" s="123"/>
      <c r="M186" s="123"/>
    </row>
    <row r="187" s="43" customFormat="1" hidden="1" outlineLevel="1" spans="1:13">
      <c r="A187" s="49"/>
      <c r="B187" s="50"/>
      <c r="C187" s="50"/>
      <c r="D187" s="50"/>
      <c r="E187" s="50"/>
      <c r="F187" s="49"/>
      <c r="G187" s="49"/>
      <c r="H187" s="16">
        <f t="shared" si="7"/>
        <v>0</v>
      </c>
      <c r="I187" s="23"/>
      <c r="J187" s="23"/>
      <c r="K187" s="142">
        <f t="shared" si="8"/>
        <v>-462690</v>
      </c>
      <c r="L187" s="123"/>
      <c r="M187" s="123"/>
    </row>
    <row r="188" s="43" customFormat="1" hidden="1" outlineLevel="1" spans="1:13">
      <c r="A188" s="49"/>
      <c r="B188" s="50"/>
      <c r="C188" s="50"/>
      <c r="D188" s="50"/>
      <c r="E188" s="50"/>
      <c r="F188" s="49"/>
      <c r="G188" s="49"/>
      <c r="H188" s="16">
        <f t="shared" si="7"/>
        <v>0</v>
      </c>
      <c r="I188" s="23"/>
      <c r="J188" s="23"/>
      <c r="K188" s="142">
        <f t="shared" si="8"/>
        <v>-462690</v>
      </c>
      <c r="L188" s="123"/>
      <c r="M188" s="123"/>
    </row>
    <row r="189" s="43" customFormat="1" hidden="1" outlineLevel="1" spans="1:13">
      <c r="A189" s="49"/>
      <c r="B189" s="50"/>
      <c r="C189" s="50"/>
      <c r="D189" s="50"/>
      <c r="E189" s="50"/>
      <c r="F189" s="49"/>
      <c r="G189" s="49"/>
      <c r="H189" s="16">
        <f t="shared" si="7"/>
        <v>0</v>
      </c>
      <c r="I189" s="23"/>
      <c r="J189" s="23"/>
      <c r="K189" s="142">
        <f t="shared" si="8"/>
        <v>-462690</v>
      </c>
      <c r="L189" s="123"/>
      <c r="M189" s="123"/>
    </row>
    <row r="190" s="43" customFormat="1" hidden="1" outlineLevel="1" spans="1:13">
      <c r="A190" s="49"/>
      <c r="B190" s="50"/>
      <c r="C190" s="50"/>
      <c r="D190" s="50"/>
      <c r="E190" s="50"/>
      <c r="F190" s="49"/>
      <c r="G190" s="49"/>
      <c r="H190" s="16">
        <f t="shared" si="7"/>
        <v>0</v>
      </c>
      <c r="I190" s="23"/>
      <c r="J190" s="23"/>
      <c r="K190" s="142">
        <f t="shared" si="8"/>
        <v>-462690</v>
      </c>
      <c r="L190" s="123"/>
      <c r="M190" s="123"/>
    </row>
    <row r="191" s="43" customFormat="1" hidden="1" outlineLevel="1" spans="1:13">
      <c r="A191" s="49"/>
      <c r="B191" s="50"/>
      <c r="C191" s="50"/>
      <c r="D191" s="50"/>
      <c r="E191" s="50"/>
      <c r="F191" s="49"/>
      <c r="G191" s="49"/>
      <c r="H191" s="16">
        <f t="shared" si="7"/>
        <v>0</v>
      </c>
      <c r="I191" s="23"/>
      <c r="J191" s="23"/>
      <c r="K191" s="142">
        <f t="shared" si="8"/>
        <v>-462690</v>
      </c>
      <c r="L191" s="123"/>
      <c r="M191" s="123"/>
    </row>
    <row r="192" s="43" customFormat="1" hidden="1" outlineLevel="1" spans="1:13">
      <c r="A192" s="49"/>
      <c r="B192" s="50"/>
      <c r="C192" s="50"/>
      <c r="D192" s="50"/>
      <c r="E192" s="50"/>
      <c r="F192" s="49"/>
      <c r="G192" s="49"/>
      <c r="H192" s="16">
        <f t="shared" si="7"/>
        <v>0</v>
      </c>
      <c r="I192" s="23"/>
      <c r="J192" s="23"/>
      <c r="K192" s="142">
        <f t="shared" si="8"/>
        <v>-462690</v>
      </c>
      <c r="L192" s="123"/>
      <c r="M192" s="123"/>
    </row>
    <row r="193" s="44" customFormat="1" hidden="1" outlineLevel="1" spans="1:13">
      <c r="A193" s="49"/>
      <c r="B193" s="50"/>
      <c r="C193" s="50"/>
      <c r="D193" s="50"/>
      <c r="E193" s="50"/>
      <c r="F193" s="49"/>
      <c r="G193" s="49"/>
      <c r="H193" s="16">
        <f t="shared" si="7"/>
        <v>0</v>
      </c>
      <c r="I193" s="23"/>
      <c r="J193" s="23"/>
      <c r="K193" s="142">
        <f t="shared" si="8"/>
        <v>-462690</v>
      </c>
      <c r="L193" s="144"/>
      <c r="M193" s="144"/>
    </row>
    <row r="194" s="44" customFormat="1" hidden="1" outlineLevel="1" spans="1:13">
      <c r="A194" s="49"/>
      <c r="B194" s="50"/>
      <c r="C194" s="50"/>
      <c r="D194" s="50"/>
      <c r="E194" s="50"/>
      <c r="F194" s="49"/>
      <c r="G194" s="49"/>
      <c r="H194" s="16">
        <f t="shared" si="7"/>
        <v>0</v>
      </c>
      <c r="I194" s="23"/>
      <c r="J194" s="23"/>
      <c r="K194" s="142">
        <f t="shared" si="8"/>
        <v>-462690</v>
      </c>
      <c r="L194" s="144"/>
      <c r="M194" s="144"/>
    </row>
    <row r="195" s="44" customFormat="1" hidden="1" outlineLevel="1" spans="1:13">
      <c r="A195" s="49"/>
      <c r="B195" s="50"/>
      <c r="C195" s="50"/>
      <c r="D195" s="50"/>
      <c r="E195" s="50"/>
      <c r="F195" s="49"/>
      <c r="G195" s="49"/>
      <c r="H195" s="16">
        <f t="shared" si="7"/>
        <v>0</v>
      </c>
      <c r="I195" s="23"/>
      <c r="J195" s="23"/>
      <c r="K195" s="142">
        <f t="shared" si="8"/>
        <v>-462690</v>
      </c>
      <c r="L195" s="144"/>
      <c r="M195" s="144"/>
    </row>
    <row r="196" s="44" customFormat="1" hidden="1" outlineLevel="1" spans="1:13">
      <c r="A196" s="49"/>
      <c r="B196" s="50"/>
      <c r="C196" s="50"/>
      <c r="D196" s="50"/>
      <c r="E196" s="50"/>
      <c r="F196" s="49"/>
      <c r="G196" s="49"/>
      <c r="H196" s="16">
        <f t="shared" si="7"/>
        <v>0</v>
      </c>
      <c r="I196" s="23"/>
      <c r="J196" s="23"/>
      <c r="K196" s="142">
        <f t="shared" si="8"/>
        <v>-462690</v>
      </c>
      <c r="L196" s="144"/>
      <c r="M196" s="144"/>
    </row>
    <row r="197" s="44" customFormat="1" hidden="1" outlineLevel="1" spans="1:13">
      <c r="A197" s="49"/>
      <c r="B197" s="50"/>
      <c r="C197" s="50"/>
      <c r="D197" s="50"/>
      <c r="E197" s="50"/>
      <c r="F197" s="49"/>
      <c r="G197" s="49"/>
      <c r="H197" s="16">
        <f t="shared" ref="H197:H213" si="9">+G197-F197</f>
        <v>0</v>
      </c>
      <c r="I197" s="23"/>
      <c r="J197" s="23"/>
      <c r="K197" s="142">
        <f t="shared" si="8"/>
        <v>-462690</v>
      </c>
      <c r="L197" s="144"/>
      <c r="M197" s="144"/>
    </row>
    <row r="198" s="44" customFormat="1" hidden="1" outlineLevel="1" spans="1:13">
      <c r="A198" s="49"/>
      <c r="B198" s="50"/>
      <c r="C198" s="50"/>
      <c r="D198" s="50"/>
      <c r="E198" s="50"/>
      <c r="F198" s="49"/>
      <c r="G198" s="49"/>
      <c r="H198" s="16">
        <f t="shared" si="9"/>
        <v>0</v>
      </c>
      <c r="I198" s="23"/>
      <c r="J198" s="23"/>
      <c r="K198" s="142">
        <f t="shared" ref="K198:K213" si="10">+K197+I198+J198</f>
        <v>-462690</v>
      </c>
      <c r="L198" s="144"/>
      <c r="M198" s="144"/>
    </row>
    <row r="199" s="44" customFormat="1" hidden="1" outlineLevel="1" spans="1:13">
      <c r="A199" s="49"/>
      <c r="B199" s="50"/>
      <c r="C199" s="50"/>
      <c r="D199" s="50"/>
      <c r="E199" s="50"/>
      <c r="F199" s="49"/>
      <c r="G199" s="49"/>
      <c r="H199" s="16">
        <f t="shared" si="9"/>
        <v>0</v>
      </c>
      <c r="I199" s="23"/>
      <c r="J199" s="23"/>
      <c r="K199" s="142">
        <f t="shared" si="10"/>
        <v>-462690</v>
      </c>
      <c r="L199" s="144"/>
      <c r="M199" s="144"/>
    </row>
    <row r="200" s="43" customFormat="1" hidden="1" outlineLevel="1" spans="1:13">
      <c r="A200" s="49"/>
      <c r="B200" s="50"/>
      <c r="C200" s="50"/>
      <c r="D200" s="50"/>
      <c r="E200" s="50"/>
      <c r="F200" s="49"/>
      <c r="G200" s="49"/>
      <c r="H200" s="16">
        <f t="shared" si="9"/>
        <v>0</v>
      </c>
      <c r="I200" s="23"/>
      <c r="J200" s="23"/>
      <c r="K200" s="142">
        <f t="shared" si="10"/>
        <v>-462690</v>
      </c>
      <c r="L200" s="123"/>
      <c r="M200" s="123"/>
    </row>
    <row r="201" s="43" customFormat="1" hidden="1" outlineLevel="1" spans="1:13">
      <c r="A201" s="49"/>
      <c r="B201" s="50"/>
      <c r="C201" s="50"/>
      <c r="D201" s="50"/>
      <c r="E201" s="50"/>
      <c r="F201" s="49"/>
      <c r="G201" s="49"/>
      <c r="H201" s="16">
        <f t="shared" si="9"/>
        <v>0</v>
      </c>
      <c r="I201" s="23"/>
      <c r="J201" s="23"/>
      <c r="K201" s="142">
        <f t="shared" si="10"/>
        <v>-462690</v>
      </c>
      <c r="L201" s="123"/>
      <c r="M201" s="123"/>
    </row>
    <row r="202" s="43" customFormat="1" hidden="1" outlineLevel="1" spans="1:13">
      <c r="A202" s="49"/>
      <c r="B202" s="50"/>
      <c r="C202" s="50"/>
      <c r="D202" s="50"/>
      <c r="E202" s="50"/>
      <c r="F202" s="49"/>
      <c r="G202" s="49"/>
      <c r="H202" s="16">
        <f t="shared" si="9"/>
        <v>0</v>
      </c>
      <c r="I202" s="23"/>
      <c r="J202" s="23"/>
      <c r="K202" s="142">
        <f t="shared" si="10"/>
        <v>-462690</v>
      </c>
      <c r="L202" s="123"/>
      <c r="M202" s="123"/>
    </row>
    <row r="203" s="43" customFormat="1" hidden="1" outlineLevel="1" spans="1:13">
      <c r="A203" s="49"/>
      <c r="B203" s="50"/>
      <c r="C203" s="50"/>
      <c r="D203" s="50"/>
      <c r="E203" s="50"/>
      <c r="F203" s="49"/>
      <c r="G203" s="49"/>
      <c r="H203" s="16">
        <f t="shared" si="9"/>
        <v>0</v>
      </c>
      <c r="I203" s="23"/>
      <c r="J203" s="23"/>
      <c r="K203" s="142">
        <f t="shared" si="10"/>
        <v>-462690</v>
      </c>
      <c r="L203" s="123"/>
      <c r="M203" s="123"/>
    </row>
    <row r="204" s="43" customFormat="1" hidden="1" outlineLevel="1" spans="1:13">
      <c r="A204" s="49"/>
      <c r="B204" s="50"/>
      <c r="C204" s="50"/>
      <c r="D204" s="50"/>
      <c r="E204" s="50"/>
      <c r="F204" s="49"/>
      <c r="G204" s="49"/>
      <c r="H204" s="16">
        <f t="shared" si="9"/>
        <v>0</v>
      </c>
      <c r="I204" s="23"/>
      <c r="J204" s="23"/>
      <c r="K204" s="142">
        <f t="shared" si="10"/>
        <v>-462690</v>
      </c>
      <c r="L204" s="123"/>
      <c r="M204" s="123"/>
    </row>
    <row r="205" s="43" customFormat="1" hidden="1" outlineLevel="1" spans="1:13">
      <c r="A205" s="49"/>
      <c r="B205" s="50"/>
      <c r="C205" s="50"/>
      <c r="D205" s="50"/>
      <c r="E205" s="50"/>
      <c r="F205" s="49"/>
      <c r="G205" s="49"/>
      <c r="H205" s="16">
        <f t="shared" si="9"/>
        <v>0</v>
      </c>
      <c r="I205" s="23"/>
      <c r="J205" s="23"/>
      <c r="K205" s="142">
        <f t="shared" si="10"/>
        <v>-462690</v>
      </c>
      <c r="L205" s="123"/>
      <c r="M205" s="123"/>
    </row>
    <row r="206" s="43" customFormat="1" hidden="1" outlineLevel="1" spans="1:13">
      <c r="A206" s="49"/>
      <c r="B206" s="50"/>
      <c r="C206" s="50"/>
      <c r="D206" s="50"/>
      <c r="E206" s="50"/>
      <c r="F206" s="49"/>
      <c r="G206" s="49"/>
      <c r="H206" s="16">
        <f t="shared" si="9"/>
        <v>0</v>
      </c>
      <c r="I206" s="23"/>
      <c r="J206" s="23"/>
      <c r="K206" s="142">
        <f t="shared" si="10"/>
        <v>-462690</v>
      </c>
      <c r="L206" s="123"/>
      <c r="M206" s="123"/>
    </row>
    <row r="207" s="43" customFormat="1" hidden="1" outlineLevel="1" spans="1:13">
      <c r="A207" s="49"/>
      <c r="B207" s="50"/>
      <c r="C207" s="50"/>
      <c r="D207" s="50"/>
      <c r="E207" s="50"/>
      <c r="F207" s="49"/>
      <c r="G207" s="49"/>
      <c r="H207" s="16">
        <f t="shared" si="9"/>
        <v>0</v>
      </c>
      <c r="I207" s="23"/>
      <c r="J207" s="23"/>
      <c r="K207" s="142">
        <f t="shared" si="10"/>
        <v>-462690</v>
      </c>
      <c r="L207" s="123"/>
      <c r="M207" s="123"/>
    </row>
    <row r="208" s="44" customFormat="1" hidden="1" outlineLevel="1" spans="1:13">
      <c r="A208" s="49"/>
      <c r="B208" s="50"/>
      <c r="C208" s="50"/>
      <c r="D208" s="50"/>
      <c r="E208" s="50"/>
      <c r="F208" s="49"/>
      <c r="G208" s="49"/>
      <c r="H208" s="16">
        <f t="shared" si="9"/>
        <v>0</v>
      </c>
      <c r="I208" s="23"/>
      <c r="J208" s="23"/>
      <c r="K208" s="142">
        <f t="shared" si="10"/>
        <v>-462690</v>
      </c>
      <c r="L208" s="144"/>
      <c r="M208" s="144"/>
    </row>
    <row r="209" s="44" customFormat="1" hidden="1" outlineLevel="1" spans="1:13">
      <c r="A209" s="49"/>
      <c r="B209" s="50"/>
      <c r="C209" s="50"/>
      <c r="D209" s="50"/>
      <c r="E209" s="50"/>
      <c r="F209" s="49"/>
      <c r="G209" s="49"/>
      <c r="H209" s="16">
        <f t="shared" si="9"/>
        <v>0</v>
      </c>
      <c r="I209" s="23"/>
      <c r="J209" s="23"/>
      <c r="K209" s="142">
        <f t="shared" si="10"/>
        <v>-462690</v>
      </c>
      <c r="L209" s="144"/>
      <c r="M209" s="144"/>
    </row>
    <row r="210" s="44" customFormat="1" hidden="1" outlineLevel="1" spans="1:13">
      <c r="A210" s="49"/>
      <c r="B210" s="50"/>
      <c r="C210" s="50"/>
      <c r="D210" s="50"/>
      <c r="E210" s="50"/>
      <c r="F210" s="49"/>
      <c r="G210" s="49"/>
      <c r="H210" s="16">
        <f t="shared" si="9"/>
        <v>0</v>
      </c>
      <c r="I210" s="23"/>
      <c r="J210" s="23"/>
      <c r="K210" s="142">
        <f t="shared" si="10"/>
        <v>-462690</v>
      </c>
      <c r="L210" s="144"/>
      <c r="M210" s="144"/>
    </row>
    <row r="211" s="44" customFormat="1" hidden="1" outlineLevel="1" spans="1:13">
      <c r="A211" s="49"/>
      <c r="B211" s="50"/>
      <c r="C211" s="50"/>
      <c r="D211" s="50"/>
      <c r="E211" s="50"/>
      <c r="F211" s="49"/>
      <c r="G211" s="49"/>
      <c r="H211" s="16">
        <f t="shared" si="9"/>
        <v>0</v>
      </c>
      <c r="I211" s="23"/>
      <c r="J211" s="23"/>
      <c r="K211" s="142">
        <f t="shared" si="10"/>
        <v>-462690</v>
      </c>
      <c r="L211" s="144"/>
      <c r="M211" s="144"/>
    </row>
    <row r="212" s="44" customFormat="1" hidden="1" outlineLevel="1" spans="1:13">
      <c r="A212" s="49"/>
      <c r="B212" s="50"/>
      <c r="C212" s="50"/>
      <c r="D212" s="50"/>
      <c r="E212" s="50"/>
      <c r="F212" s="49"/>
      <c r="G212" s="49"/>
      <c r="H212" s="16">
        <f t="shared" si="9"/>
        <v>0</v>
      </c>
      <c r="I212" s="23"/>
      <c r="J212" s="23"/>
      <c r="K212" s="142">
        <f t="shared" si="10"/>
        <v>-462690</v>
      </c>
      <c r="L212" s="144"/>
      <c r="M212" s="144"/>
    </row>
    <row r="213" s="44" customFormat="1" hidden="1" outlineLevel="1" spans="1:13">
      <c r="A213" s="49"/>
      <c r="B213" s="50"/>
      <c r="C213" s="50"/>
      <c r="D213" s="50"/>
      <c r="E213" s="50"/>
      <c r="F213" s="49"/>
      <c r="G213" s="49"/>
      <c r="H213" s="16">
        <f t="shared" si="9"/>
        <v>0</v>
      </c>
      <c r="I213" s="23"/>
      <c r="J213" s="23"/>
      <c r="K213" s="142">
        <f t="shared" si="10"/>
        <v>-462690</v>
      </c>
      <c r="L213" s="144"/>
      <c r="M213" s="144"/>
    </row>
    <row r="214" s="45" customFormat="1" customHeight="1" spans="1:13">
      <c r="A214" s="68" t="s">
        <v>1023</v>
      </c>
      <c r="B214" s="69"/>
      <c r="C214" s="69"/>
      <c r="D214" s="69"/>
      <c r="E214" s="69"/>
      <c r="F214" s="69"/>
      <c r="G214" s="70"/>
      <c r="H214" s="31">
        <f>SUM(H10:H213)</f>
        <v>293</v>
      </c>
      <c r="I214" s="31">
        <f>SUM(I5:I213)</f>
        <v>5811820</v>
      </c>
      <c r="J214" s="31">
        <f>SUM(J5:J213)</f>
        <v>-6274510</v>
      </c>
      <c r="K214" s="156">
        <f>+I214+J214</f>
        <v>-462690</v>
      </c>
      <c r="L214" s="157"/>
      <c r="M214" s="157"/>
    </row>
    <row r="215" s="41" customFormat="1" ht="6.75" customHeight="1" spans="1:13">
      <c r="A215" s="71"/>
      <c r="B215" s="71"/>
      <c r="C215" s="72"/>
      <c r="D215" s="72"/>
      <c r="E215" s="72"/>
      <c r="F215" s="72"/>
      <c r="G215" s="72"/>
      <c r="H215" s="72"/>
      <c r="I215" s="38"/>
      <c r="J215" s="38"/>
      <c r="K215" s="39"/>
      <c r="L215" s="122"/>
      <c r="M215" s="122"/>
    </row>
    <row r="216" s="41" customFormat="1" ht="22.5" customHeight="1" spans="1:13">
      <c r="A216" s="73" t="s">
        <v>72</v>
      </c>
      <c r="B216" s="74"/>
      <c r="C216" s="74"/>
      <c r="D216" s="74"/>
      <c r="E216" s="74"/>
      <c r="F216" s="74"/>
      <c r="G216" s="74"/>
      <c r="H216" s="36">
        <f t="shared" ref="H216:J216" si="11">+H214</f>
        <v>293</v>
      </c>
      <c r="I216" s="36">
        <f t="shared" si="11"/>
        <v>5811820</v>
      </c>
      <c r="J216" s="36">
        <f t="shared" si="11"/>
        <v>-6274510</v>
      </c>
      <c r="K216" s="158">
        <f>+I216+J216</f>
        <v>-462690</v>
      </c>
      <c r="L216" s="122"/>
      <c r="M216" s="122"/>
    </row>
    <row r="217" s="41" customFormat="1" ht="15.75" spans="1:13">
      <c r="A217" s="75"/>
      <c r="B217" s="75"/>
      <c r="C217" s="76"/>
      <c r="D217" s="76"/>
      <c r="E217" s="76"/>
      <c r="F217" s="76"/>
      <c r="G217" s="76"/>
      <c r="H217" s="76"/>
      <c r="I217" s="79"/>
      <c r="K217" s="159" t="s">
        <v>1024</v>
      </c>
      <c r="M217" s="41">
        <f>J216+I13</f>
        <v>-6265190</v>
      </c>
    </row>
    <row r="218" s="41" customFormat="1" ht="15" spans="12:12">
      <c r="L218" s="81"/>
    </row>
    <row r="219" ht="13.5" spans="1:13">
      <c r="A219" s="145" t="s">
        <v>1025</v>
      </c>
      <c r="B219" s="408" t="s">
        <v>1026</v>
      </c>
      <c r="C219" s="124"/>
      <c r="D219" s="124"/>
      <c r="E219" s="124"/>
      <c r="F219" s="124"/>
      <c r="G219" s="145"/>
      <c r="H219" s="143">
        <f t="shared" ref="H219:H239" si="12">+G219-F219</f>
        <v>0</v>
      </c>
      <c r="I219" s="143">
        <v>1000000</v>
      </c>
      <c r="J219" s="143"/>
      <c r="K219" s="143">
        <f>K216+I219</f>
        <v>537310</v>
      </c>
      <c r="L219"/>
      <c r="M219"/>
    </row>
    <row r="220" s="41" customFormat="1" spans="1:11">
      <c r="A220" s="146" t="s">
        <v>1027</v>
      </c>
      <c r="B220" s="124">
        <v>1329588</v>
      </c>
      <c r="C220" s="124">
        <v>2216601</v>
      </c>
      <c r="D220" s="408" t="s">
        <v>1028</v>
      </c>
      <c r="E220" s="408" t="s">
        <v>595</v>
      </c>
      <c r="F220" s="145">
        <v>43326</v>
      </c>
      <c r="G220" s="145">
        <v>43328</v>
      </c>
      <c r="H220" s="143">
        <f t="shared" si="12"/>
        <v>2</v>
      </c>
      <c r="I220" s="143"/>
      <c r="J220" s="143">
        <f>-24750*2</f>
        <v>-49500</v>
      </c>
      <c r="K220" s="143">
        <f>K219+J220</f>
        <v>487810</v>
      </c>
    </row>
    <row r="221" s="41" customFormat="1" ht="31.5" customHeight="1" spans="1:11">
      <c r="A221" s="145" t="s">
        <v>1027</v>
      </c>
      <c r="B221" s="124">
        <v>1350987</v>
      </c>
      <c r="C221" s="124">
        <v>2425601</v>
      </c>
      <c r="D221" s="408" t="s">
        <v>1029</v>
      </c>
      <c r="E221" s="408" t="s">
        <v>595</v>
      </c>
      <c r="F221" s="145">
        <v>43339</v>
      </c>
      <c r="G221" s="145">
        <v>43343</v>
      </c>
      <c r="H221" s="143">
        <f t="shared" si="12"/>
        <v>4</v>
      </c>
      <c r="I221" s="143"/>
      <c r="J221" s="143">
        <f>-15825*4</f>
        <v>-63300</v>
      </c>
      <c r="K221" s="143">
        <f>+K220+I221+J221</f>
        <v>424510</v>
      </c>
    </row>
    <row r="222" ht="13.5" spans="1:13">
      <c r="A222" s="145" t="s">
        <v>1027</v>
      </c>
      <c r="B222" s="124">
        <v>1351236</v>
      </c>
      <c r="C222" s="124">
        <v>2439098</v>
      </c>
      <c r="D222" s="409" t="s">
        <v>1030</v>
      </c>
      <c r="E222" s="408" t="s">
        <v>597</v>
      </c>
      <c r="F222" s="145">
        <v>43332</v>
      </c>
      <c r="G222" s="145">
        <v>43336</v>
      </c>
      <c r="H222" s="143">
        <f t="shared" si="12"/>
        <v>4</v>
      </c>
      <c r="I222" s="143"/>
      <c r="J222" s="143">
        <f>-17475*4</f>
        <v>-69900</v>
      </c>
      <c r="K222" s="143">
        <f t="shared" ref="K222:K253" si="13">+K221+I222+J222</f>
        <v>354610</v>
      </c>
      <c r="L222"/>
      <c r="M222"/>
    </row>
    <row r="223" ht="13.5" spans="1:13">
      <c r="A223" s="145" t="s">
        <v>1027</v>
      </c>
      <c r="B223" s="124">
        <v>1351386</v>
      </c>
      <c r="C223" s="124">
        <v>2439100</v>
      </c>
      <c r="D223" s="408" t="s">
        <v>1031</v>
      </c>
      <c r="E223" s="408" t="s">
        <v>597</v>
      </c>
      <c r="F223" s="145">
        <v>43343</v>
      </c>
      <c r="G223" s="145">
        <v>43344</v>
      </c>
      <c r="H223" s="143">
        <f t="shared" si="12"/>
        <v>1</v>
      </c>
      <c r="I223" s="143"/>
      <c r="J223" s="143">
        <v>-18225</v>
      </c>
      <c r="K223" s="143">
        <f t="shared" si="13"/>
        <v>336385</v>
      </c>
      <c r="L223"/>
      <c r="M223"/>
    </row>
    <row r="224" ht="38.25" spans="1:13">
      <c r="A224" s="145" t="s">
        <v>1027</v>
      </c>
      <c r="B224" s="124">
        <v>1351746</v>
      </c>
      <c r="C224" s="124">
        <v>2425603</v>
      </c>
      <c r="D224" s="408" t="s">
        <v>1032</v>
      </c>
      <c r="E224" s="408" t="s">
        <v>597</v>
      </c>
      <c r="F224" s="145">
        <v>43338</v>
      </c>
      <c r="G224" s="145">
        <v>43341</v>
      </c>
      <c r="H224" s="143">
        <f t="shared" si="12"/>
        <v>3</v>
      </c>
      <c r="I224" s="143"/>
      <c r="J224" s="143">
        <f>-18225*3</f>
        <v>-54675</v>
      </c>
      <c r="K224" s="143">
        <f t="shared" si="13"/>
        <v>281710</v>
      </c>
      <c r="L224"/>
      <c r="M224"/>
    </row>
    <row r="225" ht="13.5" spans="1:13">
      <c r="A225" s="145" t="s">
        <v>1027</v>
      </c>
      <c r="B225" s="124">
        <v>1352146</v>
      </c>
      <c r="C225" s="124">
        <v>2425597</v>
      </c>
      <c r="D225" s="408" t="s">
        <v>1033</v>
      </c>
      <c r="E225" s="408" t="s">
        <v>597</v>
      </c>
      <c r="F225" s="145">
        <v>43327</v>
      </c>
      <c r="G225" s="145">
        <v>43329</v>
      </c>
      <c r="H225" s="143">
        <f t="shared" si="12"/>
        <v>2</v>
      </c>
      <c r="I225" s="143"/>
      <c r="J225" s="143">
        <f>-20250*2</f>
        <v>-40500</v>
      </c>
      <c r="K225" s="143">
        <f t="shared" si="13"/>
        <v>241210</v>
      </c>
      <c r="L225"/>
      <c r="M225"/>
    </row>
    <row r="226" ht="13.5" spans="1:13">
      <c r="A226" s="145" t="s">
        <v>1027</v>
      </c>
      <c r="B226" s="124">
        <v>1351779</v>
      </c>
      <c r="C226" s="124">
        <v>2425596</v>
      </c>
      <c r="D226" s="408" t="s">
        <v>1034</v>
      </c>
      <c r="E226" s="408" t="s">
        <v>591</v>
      </c>
      <c r="F226" s="145">
        <v>43327</v>
      </c>
      <c r="G226" s="145">
        <v>43331</v>
      </c>
      <c r="H226" s="143">
        <f t="shared" si="12"/>
        <v>4</v>
      </c>
      <c r="I226" s="143"/>
      <c r="J226" s="143">
        <f>-20700*4</f>
        <v>-82800</v>
      </c>
      <c r="K226" s="143">
        <f t="shared" si="13"/>
        <v>158410</v>
      </c>
      <c r="L226"/>
      <c r="M226"/>
    </row>
    <row r="227" ht="13.5" spans="1:13">
      <c r="A227" s="146" t="s">
        <v>1035</v>
      </c>
      <c r="B227" s="148">
        <v>1352684</v>
      </c>
      <c r="C227" s="124">
        <v>2445843</v>
      </c>
      <c r="D227" s="408" t="s">
        <v>1036</v>
      </c>
      <c r="E227" s="408" t="s">
        <v>777</v>
      </c>
      <c r="F227" s="145">
        <v>43328</v>
      </c>
      <c r="G227" s="145">
        <v>43331</v>
      </c>
      <c r="H227" s="143">
        <f t="shared" si="12"/>
        <v>3</v>
      </c>
      <c r="I227" s="143"/>
      <c r="J227" s="143">
        <f>-27450*3</f>
        <v>-82350</v>
      </c>
      <c r="K227" s="143">
        <f t="shared" si="13"/>
        <v>76060</v>
      </c>
      <c r="L227"/>
      <c r="M227"/>
    </row>
    <row r="228" ht="13.5" spans="1:13">
      <c r="A228" s="145" t="s">
        <v>1035</v>
      </c>
      <c r="B228" s="124">
        <v>1352701</v>
      </c>
      <c r="C228" s="124">
        <v>2425599</v>
      </c>
      <c r="D228" s="408" t="s">
        <v>1037</v>
      </c>
      <c r="E228" s="408" t="s">
        <v>595</v>
      </c>
      <c r="F228" s="145">
        <v>43336</v>
      </c>
      <c r="G228" s="145">
        <v>43338</v>
      </c>
      <c r="H228" s="143">
        <f t="shared" si="12"/>
        <v>2</v>
      </c>
      <c r="I228" s="143"/>
      <c r="J228" s="143">
        <f>-16605*2</f>
        <v>-33210</v>
      </c>
      <c r="K228" s="143">
        <f t="shared" si="13"/>
        <v>42850</v>
      </c>
      <c r="L228"/>
      <c r="M228"/>
    </row>
    <row r="229" ht="13.5" spans="1:13">
      <c r="A229" s="145" t="s">
        <v>1035</v>
      </c>
      <c r="B229" s="124">
        <v>1352691</v>
      </c>
      <c r="C229" s="124">
        <v>2428848</v>
      </c>
      <c r="D229" s="409" t="s">
        <v>1038</v>
      </c>
      <c r="E229" s="408" t="s">
        <v>595</v>
      </c>
      <c r="F229" s="145">
        <v>43336</v>
      </c>
      <c r="G229" s="145">
        <v>43340</v>
      </c>
      <c r="H229" s="143">
        <f t="shared" si="12"/>
        <v>4</v>
      </c>
      <c r="I229" s="143"/>
      <c r="J229" s="143">
        <f>(-15825*4)-(750*2)-(2900*2)-(600*2*4)</f>
        <v>-75400</v>
      </c>
      <c r="K229" s="143">
        <f t="shared" si="13"/>
        <v>-32550</v>
      </c>
      <c r="L229"/>
      <c r="M229"/>
    </row>
    <row r="230" ht="25.5" spans="1:13">
      <c r="A230" s="145" t="s">
        <v>1035</v>
      </c>
      <c r="B230" s="124">
        <v>1348532</v>
      </c>
      <c r="C230" s="124">
        <v>2427345</v>
      </c>
      <c r="D230" s="408" t="s">
        <v>1039</v>
      </c>
      <c r="E230" s="408" t="s">
        <v>591</v>
      </c>
      <c r="F230" s="145">
        <v>43330</v>
      </c>
      <c r="G230" s="145">
        <v>43334</v>
      </c>
      <c r="H230" s="143">
        <f t="shared" si="12"/>
        <v>4</v>
      </c>
      <c r="I230" s="143"/>
      <c r="J230" s="143">
        <f>-20700*4</f>
        <v>-82800</v>
      </c>
      <c r="K230" s="143">
        <f t="shared" si="13"/>
        <v>-115350</v>
      </c>
      <c r="L230"/>
      <c r="M230"/>
    </row>
    <row r="231" ht="13.5" spans="1:13">
      <c r="A231" s="145" t="s">
        <v>1035</v>
      </c>
      <c r="B231" s="124">
        <v>1351782</v>
      </c>
      <c r="C231" s="124">
        <v>2443348</v>
      </c>
      <c r="D231" s="408" t="s">
        <v>1040</v>
      </c>
      <c r="E231" s="408" t="s">
        <v>597</v>
      </c>
      <c r="F231" s="145">
        <v>43328</v>
      </c>
      <c r="G231" s="145">
        <v>43331</v>
      </c>
      <c r="H231" s="143">
        <f t="shared" si="12"/>
        <v>3</v>
      </c>
      <c r="I231" s="143"/>
      <c r="J231" s="143">
        <f>-22500*3</f>
        <v>-67500</v>
      </c>
      <c r="K231" s="143">
        <f t="shared" si="13"/>
        <v>-182850</v>
      </c>
      <c r="L231"/>
      <c r="M231"/>
    </row>
    <row r="232" ht="13.5" spans="1:13">
      <c r="A232" s="145" t="s">
        <v>1035</v>
      </c>
      <c r="B232" s="124">
        <v>1345953</v>
      </c>
      <c r="C232" s="124">
        <v>2410843</v>
      </c>
      <c r="D232" s="408" t="s">
        <v>1041</v>
      </c>
      <c r="E232" s="408" t="s">
        <v>595</v>
      </c>
      <c r="F232" s="145">
        <v>43329</v>
      </c>
      <c r="G232" s="145">
        <v>43333</v>
      </c>
      <c r="H232" s="143">
        <f t="shared" si="12"/>
        <v>4</v>
      </c>
      <c r="I232" s="143"/>
      <c r="J232" s="143">
        <f>-15825*4</f>
        <v>-63300</v>
      </c>
      <c r="K232" s="143">
        <f t="shared" si="13"/>
        <v>-246150</v>
      </c>
      <c r="L232"/>
      <c r="M232"/>
    </row>
    <row r="233" ht="13.5" spans="1:13">
      <c r="A233" s="146" t="s">
        <v>1025</v>
      </c>
      <c r="B233" s="124">
        <v>1354299</v>
      </c>
      <c r="C233" s="124">
        <v>2453343</v>
      </c>
      <c r="D233" s="408" t="s">
        <v>1042</v>
      </c>
      <c r="E233" s="408" t="s">
        <v>595</v>
      </c>
      <c r="F233" s="145">
        <v>43334</v>
      </c>
      <c r="G233" s="145">
        <v>43335</v>
      </c>
      <c r="H233" s="143">
        <f t="shared" si="12"/>
        <v>1</v>
      </c>
      <c r="I233" s="143"/>
      <c r="J233" s="143">
        <v>-18450</v>
      </c>
      <c r="K233" s="143">
        <f t="shared" si="13"/>
        <v>-264600</v>
      </c>
      <c r="L233"/>
      <c r="M233"/>
    </row>
    <row r="234" ht="25.5" spans="1:13">
      <c r="A234" s="145" t="s">
        <v>1025</v>
      </c>
      <c r="B234" s="124">
        <v>1354277</v>
      </c>
      <c r="C234" s="124">
        <v>2453344</v>
      </c>
      <c r="D234" s="408" t="s">
        <v>1043</v>
      </c>
      <c r="E234" s="408" t="s">
        <v>595</v>
      </c>
      <c r="F234" s="145">
        <v>43342</v>
      </c>
      <c r="G234" s="145">
        <v>43344</v>
      </c>
      <c r="H234" s="143">
        <f t="shared" si="12"/>
        <v>2</v>
      </c>
      <c r="I234" s="143"/>
      <c r="J234" s="143">
        <f>-16605*2</f>
        <v>-33210</v>
      </c>
      <c r="K234" s="143">
        <f t="shared" si="13"/>
        <v>-297810</v>
      </c>
      <c r="L234"/>
      <c r="M234"/>
    </row>
    <row r="235" ht="25.5" spans="1:13">
      <c r="A235" s="145" t="s">
        <v>1044</v>
      </c>
      <c r="B235" s="124">
        <v>1353897</v>
      </c>
      <c r="C235" s="124">
        <v>2453094</v>
      </c>
      <c r="D235" s="408" t="s">
        <v>1045</v>
      </c>
      <c r="E235" s="408" t="s">
        <v>591</v>
      </c>
      <c r="F235" s="145">
        <v>43336</v>
      </c>
      <c r="G235" s="145">
        <v>43338</v>
      </c>
      <c r="H235" s="143">
        <f t="shared" si="12"/>
        <v>2</v>
      </c>
      <c r="I235" s="143"/>
      <c r="J235" s="143">
        <f>-22275*2</f>
        <v>-44550</v>
      </c>
      <c r="K235" s="143">
        <f t="shared" si="13"/>
        <v>-342360</v>
      </c>
      <c r="L235"/>
      <c r="M235"/>
    </row>
    <row r="236" ht="13.5" spans="1:13">
      <c r="A236" s="145" t="s">
        <v>1044</v>
      </c>
      <c r="B236" s="124">
        <v>1354537</v>
      </c>
      <c r="C236" s="124">
        <v>2454343</v>
      </c>
      <c r="D236" s="408" t="s">
        <v>1046</v>
      </c>
      <c r="E236" s="408" t="s">
        <v>595</v>
      </c>
      <c r="F236" s="145">
        <v>43337</v>
      </c>
      <c r="G236" s="145">
        <v>43339</v>
      </c>
      <c r="H236" s="143">
        <f t="shared" si="12"/>
        <v>2</v>
      </c>
      <c r="I236" s="143"/>
      <c r="J236" s="143">
        <f>-18450*2</f>
        <v>-36900</v>
      </c>
      <c r="K236" s="143">
        <f t="shared" si="13"/>
        <v>-379260</v>
      </c>
      <c r="L236"/>
      <c r="M236"/>
    </row>
    <row r="237" ht="13.5" spans="1:13">
      <c r="A237" s="145" t="s">
        <v>1044</v>
      </c>
      <c r="B237" s="124">
        <v>1354494</v>
      </c>
      <c r="C237" s="124">
        <v>2425602</v>
      </c>
      <c r="D237" s="408" t="s">
        <v>1047</v>
      </c>
      <c r="E237" s="408" t="s">
        <v>597</v>
      </c>
      <c r="F237" s="145">
        <v>43339</v>
      </c>
      <c r="G237" s="145">
        <v>43340</v>
      </c>
      <c r="H237" s="143">
        <f t="shared" si="12"/>
        <v>1</v>
      </c>
      <c r="I237" s="143"/>
      <c r="J237" s="143">
        <v>-20250</v>
      </c>
      <c r="K237" s="143">
        <f t="shared" si="13"/>
        <v>-399510</v>
      </c>
      <c r="L237"/>
      <c r="M237"/>
    </row>
    <row r="238" ht="13.5" spans="1:13">
      <c r="A238" s="145" t="s">
        <v>1044</v>
      </c>
      <c r="B238" s="124">
        <v>1354495</v>
      </c>
      <c r="C238" s="124">
        <v>2439097</v>
      </c>
      <c r="D238" s="408" t="s">
        <v>1047</v>
      </c>
      <c r="E238" s="408" t="s">
        <v>597</v>
      </c>
      <c r="F238" s="145">
        <v>43335</v>
      </c>
      <c r="G238" s="145">
        <v>43339</v>
      </c>
      <c r="H238" s="143">
        <f t="shared" si="12"/>
        <v>4</v>
      </c>
      <c r="I238" s="143"/>
      <c r="J238" s="143">
        <f>-17475*4</f>
        <v>-69900</v>
      </c>
      <c r="K238" s="143">
        <f t="shared" si="13"/>
        <v>-469410</v>
      </c>
      <c r="L238"/>
      <c r="M238"/>
    </row>
    <row r="239" ht="13.5" spans="1:13">
      <c r="A239" s="145" t="s">
        <v>1044</v>
      </c>
      <c r="B239" s="124">
        <v>1351859</v>
      </c>
      <c r="C239" s="124">
        <v>2443343</v>
      </c>
      <c r="D239" s="408" t="s">
        <v>1048</v>
      </c>
      <c r="E239" s="408" t="s">
        <v>595</v>
      </c>
      <c r="F239" s="145">
        <v>43331</v>
      </c>
      <c r="G239" s="145">
        <v>43332</v>
      </c>
      <c r="H239" s="143">
        <f t="shared" si="12"/>
        <v>1</v>
      </c>
      <c r="I239" s="143"/>
      <c r="J239" s="143">
        <v>-18450</v>
      </c>
      <c r="K239" s="143">
        <f t="shared" si="13"/>
        <v>-487860</v>
      </c>
      <c r="L239"/>
      <c r="M239"/>
    </row>
    <row r="240" spans="1:13">
      <c r="A240" s="149"/>
      <c r="B240" s="149"/>
      <c r="C240" s="150"/>
      <c r="D240" s="150"/>
      <c r="E240" s="150"/>
      <c r="F240" s="150"/>
      <c r="G240" s="150"/>
      <c r="H240" s="150"/>
      <c r="I240" s="160"/>
      <c r="J240" s="160"/>
      <c r="K240" s="161"/>
      <c r="L240"/>
      <c r="M240"/>
    </row>
    <row r="241" ht="13.5" spans="1:13">
      <c r="A241" s="151" t="s">
        <v>72</v>
      </c>
      <c r="B241" s="151"/>
      <c r="C241" s="151"/>
      <c r="D241" s="151"/>
      <c r="E241" s="151"/>
      <c r="F241" s="151"/>
      <c r="G241" s="151"/>
      <c r="H241" s="152">
        <f>SUM(H216:H240)</f>
        <v>346</v>
      </c>
      <c r="I241" s="152">
        <f>SUM(I219:I240)</f>
        <v>1000000</v>
      </c>
      <c r="J241" s="152">
        <f>SUM(J219:J240)</f>
        <v>-1025170</v>
      </c>
      <c r="K241" s="152">
        <f>K239</f>
        <v>-487860</v>
      </c>
      <c r="L241"/>
      <c r="M241"/>
    </row>
    <row r="242" ht="15" spans="11:11">
      <c r="K242" s="159" t="s">
        <v>1049</v>
      </c>
    </row>
    <row r="244" ht="13.5" spans="1:13">
      <c r="A244" s="49" t="s">
        <v>1050</v>
      </c>
      <c r="B244" s="406" t="s">
        <v>1026</v>
      </c>
      <c r="C244" s="137"/>
      <c r="D244" s="137"/>
      <c r="E244" s="137"/>
      <c r="F244" s="138"/>
      <c r="G244" s="49"/>
      <c r="H244" s="16">
        <f t="shared" ref="H244:H249" si="14">+G244-F244</f>
        <v>0</v>
      </c>
      <c r="I244" s="23">
        <v>1000000</v>
      </c>
      <c r="J244" s="23"/>
      <c r="K244" s="23">
        <f>K241+I244</f>
        <v>512140</v>
      </c>
      <c r="L244"/>
      <c r="M244"/>
    </row>
    <row r="245" ht="13.5" spans="1:13">
      <c r="A245" s="63" t="s">
        <v>1050</v>
      </c>
      <c r="B245" s="51">
        <v>1356760</v>
      </c>
      <c r="C245" s="51">
        <v>2425600</v>
      </c>
      <c r="D245" s="399" t="s">
        <v>1051</v>
      </c>
      <c r="E245" s="398" t="s">
        <v>597</v>
      </c>
      <c r="F245" s="49">
        <v>43333</v>
      </c>
      <c r="G245" s="49">
        <v>43335</v>
      </c>
      <c r="H245" s="16">
        <f t="shared" si="14"/>
        <v>2</v>
      </c>
      <c r="I245" s="23"/>
      <c r="J245" s="23">
        <v>-40500</v>
      </c>
      <c r="K245" s="23">
        <f>K244+J245</f>
        <v>471640</v>
      </c>
      <c r="L245"/>
      <c r="M245"/>
    </row>
    <row r="246" ht="13.5" spans="1:13">
      <c r="A246" s="153"/>
      <c r="B246" s="154"/>
      <c r="C246" s="154"/>
      <c r="D246" s="154"/>
      <c r="E246" s="398" t="s">
        <v>597</v>
      </c>
      <c r="F246" s="49">
        <v>43333</v>
      </c>
      <c r="G246" s="49">
        <v>43335</v>
      </c>
      <c r="H246" s="16">
        <f t="shared" si="14"/>
        <v>2</v>
      </c>
      <c r="I246" s="23"/>
      <c r="J246" s="23">
        <v>-40500</v>
      </c>
      <c r="K246" s="23">
        <f t="shared" ref="K246:K259" si="15">K245+J246</f>
        <v>431140</v>
      </c>
      <c r="L246"/>
      <c r="M246"/>
    </row>
    <row r="247" ht="13.5" spans="1:13">
      <c r="A247" s="49" t="s">
        <v>1050</v>
      </c>
      <c r="B247" s="50">
        <v>1356760</v>
      </c>
      <c r="C247" s="50">
        <v>2463096</v>
      </c>
      <c r="D247" s="398" t="s">
        <v>1052</v>
      </c>
      <c r="E247" s="398" t="s">
        <v>597</v>
      </c>
      <c r="F247" s="49">
        <v>43333</v>
      </c>
      <c r="G247" s="49">
        <v>43335</v>
      </c>
      <c r="H247" s="16">
        <f t="shared" si="14"/>
        <v>2</v>
      </c>
      <c r="I247" s="23"/>
      <c r="J247" s="23">
        <v>-40500</v>
      </c>
      <c r="K247" s="23">
        <f t="shared" si="15"/>
        <v>390640</v>
      </c>
      <c r="L247"/>
      <c r="M247"/>
    </row>
    <row r="248" ht="13.5" spans="1:13">
      <c r="A248" s="49" t="s">
        <v>1050</v>
      </c>
      <c r="B248" s="50">
        <v>1357005</v>
      </c>
      <c r="C248" s="50">
        <v>2464094</v>
      </c>
      <c r="D248" s="398" t="s">
        <v>1053</v>
      </c>
      <c r="E248" s="398" t="s">
        <v>595</v>
      </c>
      <c r="F248" s="49">
        <v>43333</v>
      </c>
      <c r="G248" s="49">
        <v>43334</v>
      </c>
      <c r="H248" s="16">
        <f t="shared" si="14"/>
        <v>1</v>
      </c>
      <c r="I248" s="23"/>
      <c r="J248" s="23">
        <v>-18450</v>
      </c>
      <c r="K248" s="23">
        <f t="shared" si="15"/>
        <v>372190</v>
      </c>
      <c r="L248"/>
      <c r="M248"/>
    </row>
    <row r="249" ht="13.5" spans="1:13">
      <c r="A249" s="49" t="s">
        <v>1050</v>
      </c>
      <c r="B249" s="50">
        <v>1356972</v>
      </c>
      <c r="C249" s="50">
        <v>2425598</v>
      </c>
      <c r="D249" s="398" t="s">
        <v>1054</v>
      </c>
      <c r="E249" s="398" t="s">
        <v>609</v>
      </c>
      <c r="F249" s="49">
        <v>43340</v>
      </c>
      <c r="G249" s="49">
        <v>43344</v>
      </c>
      <c r="H249" s="16">
        <f t="shared" si="14"/>
        <v>4</v>
      </c>
      <c r="I249" s="23"/>
      <c r="J249" s="23">
        <v>-69900</v>
      </c>
      <c r="K249" s="23">
        <f t="shared" si="15"/>
        <v>302290</v>
      </c>
      <c r="L249"/>
      <c r="M249"/>
    </row>
    <row r="250" ht="13.5" spans="1:13">
      <c r="A250" s="49" t="s">
        <v>1055</v>
      </c>
      <c r="B250" s="50">
        <v>1357281</v>
      </c>
      <c r="C250" s="50">
        <v>2466344</v>
      </c>
      <c r="D250" s="398" t="s">
        <v>1056</v>
      </c>
      <c r="E250" s="398" t="s">
        <v>595</v>
      </c>
      <c r="F250" s="49">
        <v>43333</v>
      </c>
      <c r="G250" s="49">
        <v>43334</v>
      </c>
      <c r="H250" s="16">
        <f t="shared" ref="H244:H307" si="16">+G250-F250</f>
        <v>1</v>
      </c>
      <c r="I250" s="23"/>
      <c r="J250" s="23">
        <v>-18450</v>
      </c>
      <c r="K250" s="23">
        <f t="shared" si="15"/>
        <v>283840</v>
      </c>
      <c r="L250"/>
      <c r="M250"/>
    </row>
    <row r="251" ht="13.5" spans="1:13">
      <c r="A251" s="49" t="s">
        <v>1055</v>
      </c>
      <c r="B251" s="50">
        <v>1357281</v>
      </c>
      <c r="C251" s="50">
        <v>2466343</v>
      </c>
      <c r="D251" s="398" t="s">
        <v>1057</v>
      </c>
      <c r="E251" s="398" t="s">
        <v>595</v>
      </c>
      <c r="F251" s="49">
        <v>43333</v>
      </c>
      <c r="G251" s="49">
        <v>43334</v>
      </c>
      <c r="H251" s="16">
        <f t="shared" si="16"/>
        <v>1</v>
      </c>
      <c r="I251" s="23"/>
      <c r="J251" s="23">
        <v>-18450</v>
      </c>
      <c r="K251" s="23">
        <f t="shared" si="15"/>
        <v>265390</v>
      </c>
      <c r="L251"/>
      <c r="M251"/>
    </row>
    <row r="252" ht="13.5" spans="1:13">
      <c r="A252" s="49" t="s">
        <v>1055</v>
      </c>
      <c r="B252" s="50">
        <v>1357410</v>
      </c>
      <c r="C252" s="50">
        <v>2468593</v>
      </c>
      <c r="D252" s="398" t="s">
        <v>1058</v>
      </c>
      <c r="E252" s="398" t="s">
        <v>609</v>
      </c>
      <c r="F252" s="155">
        <v>43343</v>
      </c>
      <c r="G252" s="155">
        <v>43344</v>
      </c>
      <c r="H252" s="16">
        <f t="shared" si="16"/>
        <v>1</v>
      </c>
      <c r="I252" s="23"/>
      <c r="J252" s="106">
        <v>-22950</v>
      </c>
      <c r="K252" s="23">
        <f t="shared" si="15"/>
        <v>242440</v>
      </c>
      <c r="L252"/>
      <c r="M252"/>
    </row>
    <row r="253" ht="13.5" spans="1:13">
      <c r="A253" s="49" t="s">
        <v>1059</v>
      </c>
      <c r="B253" s="50">
        <v>1336795</v>
      </c>
      <c r="C253" s="50">
        <v>2356860</v>
      </c>
      <c r="D253" s="398" t="s">
        <v>1060</v>
      </c>
      <c r="E253" s="398" t="s">
        <v>597</v>
      </c>
      <c r="F253" s="49">
        <v>43336</v>
      </c>
      <c r="G253" s="49">
        <v>43338</v>
      </c>
      <c r="H253" s="16">
        <f t="shared" si="16"/>
        <v>2</v>
      </c>
      <c r="I253" s="23"/>
      <c r="J253" s="23">
        <v>-40500</v>
      </c>
      <c r="K253" s="23">
        <f t="shared" si="15"/>
        <v>201940</v>
      </c>
      <c r="L253"/>
      <c r="M253"/>
    </row>
    <row r="254" ht="13.5" spans="1:13">
      <c r="A254" s="49" t="s">
        <v>1059</v>
      </c>
      <c r="B254" s="50">
        <v>1358596</v>
      </c>
      <c r="C254" s="50">
        <v>2475847</v>
      </c>
      <c r="D254" s="398" t="s">
        <v>1061</v>
      </c>
      <c r="E254" s="398" t="s">
        <v>595</v>
      </c>
      <c r="F254" s="49">
        <v>43341</v>
      </c>
      <c r="G254" s="49">
        <v>43343</v>
      </c>
      <c r="H254" s="16">
        <f t="shared" si="16"/>
        <v>2</v>
      </c>
      <c r="I254" s="23"/>
      <c r="J254" s="23">
        <v>-29000</v>
      </c>
      <c r="K254" s="23">
        <f t="shared" si="15"/>
        <v>172940</v>
      </c>
      <c r="L254"/>
      <c r="M254"/>
    </row>
    <row r="255" ht="13.5" spans="1:13">
      <c r="A255" s="49" t="s">
        <v>1062</v>
      </c>
      <c r="B255" s="50">
        <v>1349146</v>
      </c>
      <c r="C255" s="50">
        <v>2432093</v>
      </c>
      <c r="D255" s="398" t="s">
        <v>1063</v>
      </c>
      <c r="E255" s="398" t="s">
        <v>595</v>
      </c>
      <c r="F255" s="49">
        <v>43337</v>
      </c>
      <c r="G255" s="49">
        <v>43339</v>
      </c>
      <c r="H255" s="16">
        <f t="shared" si="16"/>
        <v>2</v>
      </c>
      <c r="I255" s="23"/>
      <c r="J255" s="23">
        <v>-33210</v>
      </c>
      <c r="K255" s="23">
        <f t="shared" si="15"/>
        <v>139730</v>
      </c>
      <c r="L255"/>
      <c r="M255"/>
    </row>
    <row r="256" ht="13.5" spans="1:13">
      <c r="A256" s="49" t="s">
        <v>1064</v>
      </c>
      <c r="B256" s="50">
        <v>1359525</v>
      </c>
      <c r="C256" s="50">
        <v>2480595</v>
      </c>
      <c r="D256" s="398" t="s">
        <v>1065</v>
      </c>
      <c r="E256" s="398" t="s">
        <v>595</v>
      </c>
      <c r="F256" s="49">
        <v>43337</v>
      </c>
      <c r="G256" s="49">
        <v>43338</v>
      </c>
      <c r="H256" s="16">
        <f t="shared" si="16"/>
        <v>1</v>
      </c>
      <c r="I256" s="23"/>
      <c r="J256" s="23">
        <v>-18450</v>
      </c>
      <c r="K256" s="23">
        <f t="shared" si="15"/>
        <v>121280</v>
      </c>
      <c r="L256"/>
      <c r="M256"/>
    </row>
    <row r="257" ht="13.5" spans="1:13">
      <c r="A257" s="49" t="s">
        <v>1066</v>
      </c>
      <c r="B257" s="50">
        <v>1359508</v>
      </c>
      <c r="C257" s="50">
        <v>2482093</v>
      </c>
      <c r="D257" s="398" t="s">
        <v>1067</v>
      </c>
      <c r="E257" s="398" t="s">
        <v>595</v>
      </c>
      <c r="F257" s="49">
        <v>43341</v>
      </c>
      <c r="G257" s="49">
        <v>43343</v>
      </c>
      <c r="H257" s="16">
        <f t="shared" si="16"/>
        <v>2</v>
      </c>
      <c r="I257" s="23"/>
      <c r="J257" s="23">
        <v>-29000</v>
      </c>
      <c r="K257" s="23">
        <f t="shared" si="15"/>
        <v>92280</v>
      </c>
      <c r="L257"/>
      <c r="M257"/>
    </row>
    <row r="258" ht="13.5" spans="1:13">
      <c r="A258" s="49" t="s">
        <v>1066</v>
      </c>
      <c r="B258" s="50">
        <v>1359827</v>
      </c>
      <c r="C258" s="50">
        <v>2483344</v>
      </c>
      <c r="D258" s="398" t="s">
        <v>1068</v>
      </c>
      <c r="E258" s="398" t="s">
        <v>595</v>
      </c>
      <c r="F258" s="49">
        <v>43339</v>
      </c>
      <c r="G258" s="49">
        <v>43344</v>
      </c>
      <c r="H258" s="16">
        <f t="shared" si="16"/>
        <v>5</v>
      </c>
      <c r="I258" s="23"/>
      <c r="J258" s="23">
        <v>-72500</v>
      </c>
      <c r="K258" s="23">
        <f t="shared" si="15"/>
        <v>19780</v>
      </c>
      <c r="L258"/>
      <c r="M258"/>
    </row>
    <row r="259" ht="13.5" spans="1:13">
      <c r="A259" s="49" t="s">
        <v>1066</v>
      </c>
      <c r="B259" s="50">
        <v>1360709</v>
      </c>
      <c r="C259" s="50">
        <v>2490600</v>
      </c>
      <c r="D259" s="398" t="s">
        <v>1069</v>
      </c>
      <c r="E259" s="398" t="s">
        <v>595</v>
      </c>
      <c r="F259" s="49">
        <v>43340</v>
      </c>
      <c r="G259" s="49">
        <v>43344</v>
      </c>
      <c r="H259" s="16">
        <f t="shared" si="16"/>
        <v>4</v>
      </c>
      <c r="I259" s="23"/>
      <c r="J259" s="23">
        <v>-58000</v>
      </c>
      <c r="K259" s="23">
        <f t="shared" si="15"/>
        <v>-38220</v>
      </c>
      <c r="L259"/>
      <c r="M259"/>
    </row>
    <row r="260" spans="1:13">
      <c r="A260" s="68" t="s">
        <v>1023</v>
      </c>
      <c r="B260" s="69"/>
      <c r="C260" s="69"/>
      <c r="D260" s="69"/>
      <c r="E260" s="69"/>
      <c r="F260" s="69"/>
      <c r="G260" s="70"/>
      <c r="H260" s="31">
        <f>SUM(H241:H259)</f>
        <v>378</v>
      </c>
      <c r="I260" s="31">
        <f>I244</f>
        <v>1000000</v>
      </c>
      <c r="J260" s="31">
        <f>SUM(J245:J259)</f>
        <v>-550360</v>
      </c>
      <c r="K260" s="37"/>
      <c r="L260"/>
      <c r="M260"/>
    </row>
    <row r="261" ht="15" spans="1:13">
      <c r="A261" s="71"/>
      <c r="B261" s="71"/>
      <c r="C261" s="72"/>
      <c r="D261" s="72"/>
      <c r="E261" s="72"/>
      <c r="F261" s="72"/>
      <c r="G261" s="72"/>
      <c r="H261" s="72"/>
      <c r="I261" s="38"/>
      <c r="J261" s="38"/>
      <c r="K261" s="39"/>
      <c r="L261"/>
      <c r="M261"/>
    </row>
    <row r="262" spans="1:13">
      <c r="A262" s="73" t="s">
        <v>72</v>
      </c>
      <c r="B262" s="74"/>
      <c r="C262" s="74"/>
      <c r="D262" s="74"/>
      <c r="E262" s="74"/>
      <c r="F262" s="74"/>
      <c r="G262" s="74"/>
      <c r="H262" s="36">
        <f t="shared" ref="H262:J262" si="17">+H260</f>
        <v>378</v>
      </c>
      <c r="I262" s="36">
        <f t="shared" si="17"/>
        <v>1000000</v>
      </c>
      <c r="J262" s="36">
        <f t="shared" si="17"/>
        <v>-550360</v>
      </c>
      <c r="K262" s="36">
        <f>K259</f>
        <v>-38220</v>
      </c>
      <c r="L262"/>
      <c r="M262"/>
    </row>
    <row r="263" spans="11:13">
      <c r="K263" s="125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A205" sqref="A205:G205"/>
    </sheetView>
  </sheetViews>
  <sheetFormatPr defaultColWidth="9.125" defaultRowHeight="14.25"/>
  <cols>
    <col min="1" max="2" width="12" style="41" customWidth="1"/>
    <col min="3" max="3" width="13.125" style="46" customWidth="1"/>
    <col min="4" max="4" width="24.75" style="46" customWidth="1"/>
    <col min="5" max="5" width="20.625" style="46" customWidth="1"/>
    <col min="6" max="6" width="15.875" style="46" customWidth="1"/>
    <col min="7" max="7" width="14" style="46" customWidth="1"/>
    <col min="8" max="8" width="7.75" style="46" customWidth="1"/>
    <col min="9" max="9" width="13.875" style="7" customWidth="1"/>
    <col min="10" max="10" width="14" style="7" customWidth="1"/>
    <col min="11" max="11" width="15.375" style="8" customWidth="1"/>
    <col min="12" max="12" width="10.375" style="41"/>
    <col min="13" max="16365" width="9.125" style="41"/>
  </cols>
  <sheetData>
    <row r="1" s="41" customFormat="1" ht="16.5" customHeight="1" spans="3:11">
      <c r="C1" s="46"/>
      <c r="D1" s="46"/>
      <c r="E1" s="46"/>
      <c r="F1" s="46"/>
      <c r="G1" s="46"/>
      <c r="H1" s="46"/>
      <c r="I1" s="7"/>
      <c r="J1" s="7"/>
      <c r="K1" s="8"/>
    </row>
    <row r="2" s="41" customFormat="1" ht="22.5" customHeight="1" spans="1:11">
      <c r="A2" s="47" t="s">
        <v>1071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="41" customFormat="1" ht="16.5" customHeight="1" spans="1:11">
      <c r="A3" s="46"/>
      <c r="B3" s="46"/>
      <c r="C3" s="46"/>
      <c r="D3" s="46"/>
      <c r="E3" s="46"/>
      <c r="F3" s="46"/>
      <c r="G3" s="46"/>
      <c r="H3" s="46"/>
      <c r="I3" s="46"/>
      <c r="J3" s="46"/>
      <c r="K3" s="59" t="s">
        <v>1072</v>
      </c>
    </row>
    <row r="4" s="42" customFormat="1" ht="30" spans="1:13">
      <c r="A4" s="48" t="s">
        <v>2</v>
      </c>
      <c r="B4" s="48" t="s">
        <v>585</v>
      </c>
      <c r="C4" s="48" t="s">
        <v>3</v>
      </c>
      <c r="D4" s="48" t="s">
        <v>5</v>
      </c>
      <c r="E4" s="48" t="s">
        <v>586</v>
      </c>
      <c r="F4" s="48" t="s">
        <v>6</v>
      </c>
      <c r="G4" s="48" t="s">
        <v>7</v>
      </c>
      <c r="H4" s="48" t="s">
        <v>8</v>
      </c>
      <c r="I4" s="22" t="s">
        <v>9</v>
      </c>
      <c r="J4" s="22" t="s">
        <v>10</v>
      </c>
      <c r="K4" s="22" t="s">
        <v>11</v>
      </c>
      <c r="L4" s="121" t="s">
        <v>852</v>
      </c>
      <c r="M4" s="122" t="s">
        <v>1073</v>
      </c>
    </row>
    <row r="5" s="43" customFormat="1" spans="1:13">
      <c r="A5" s="49" t="s">
        <v>1074</v>
      </c>
      <c r="B5" s="50">
        <v>1353365</v>
      </c>
      <c r="C5" s="400" t="s">
        <v>1075</v>
      </c>
      <c r="D5" s="399" t="s">
        <v>1076</v>
      </c>
      <c r="E5" s="399" t="s">
        <v>591</v>
      </c>
      <c r="F5" s="49">
        <v>43366</v>
      </c>
      <c r="G5" s="49">
        <v>43368</v>
      </c>
      <c r="H5" s="14">
        <f t="shared" ref="H5:H64" si="0">+G5-F5</f>
        <v>2</v>
      </c>
      <c r="I5" s="23"/>
      <c r="J5" s="23">
        <v>-49500</v>
      </c>
      <c r="K5" s="23">
        <f>+I5+J5</f>
        <v>-49500</v>
      </c>
      <c r="L5" s="123"/>
      <c r="M5" s="123"/>
    </row>
    <row r="6" s="43" customFormat="1" spans="1:13">
      <c r="A6" s="49" t="s">
        <v>1074</v>
      </c>
      <c r="B6" s="50">
        <v>1353365</v>
      </c>
      <c r="C6" s="400" t="s">
        <v>1077</v>
      </c>
      <c r="D6" s="399" t="s">
        <v>1076</v>
      </c>
      <c r="E6" s="399" t="s">
        <v>591</v>
      </c>
      <c r="F6" s="49">
        <v>43366</v>
      </c>
      <c r="G6" s="49">
        <v>43368</v>
      </c>
      <c r="H6" s="14">
        <f t="shared" si="0"/>
        <v>2</v>
      </c>
      <c r="I6" s="23"/>
      <c r="J6" s="23">
        <v>-49500</v>
      </c>
      <c r="K6" s="23">
        <f t="shared" ref="K6:K69" si="1">+K5+I6+J6</f>
        <v>-99000</v>
      </c>
      <c r="L6" s="123"/>
      <c r="M6" s="123"/>
    </row>
    <row r="7" s="43" customFormat="1" spans="1:13">
      <c r="A7" s="49" t="s">
        <v>1074</v>
      </c>
      <c r="B7" s="50">
        <v>1353365</v>
      </c>
      <c r="C7" s="400" t="s">
        <v>1078</v>
      </c>
      <c r="D7" s="399" t="s">
        <v>1079</v>
      </c>
      <c r="E7" s="399" t="s">
        <v>591</v>
      </c>
      <c r="F7" s="49">
        <v>43366</v>
      </c>
      <c r="G7" s="49">
        <v>43368</v>
      </c>
      <c r="H7" s="14">
        <f t="shared" si="0"/>
        <v>2</v>
      </c>
      <c r="I7" s="23"/>
      <c r="J7" s="23">
        <v>-49500</v>
      </c>
      <c r="K7" s="23">
        <f t="shared" si="1"/>
        <v>-148500</v>
      </c>
      <c r="L7" s="123"/>
      <c r="M7" s="123"/>
    </row>
    <row r="8" s="43" customFormat="1" spans="1:13">
      <c r="A8" s="49" t="s">
        <v>1074</v>
      </c>
      <c r="B8" s="50">
        <v>1351086</v>
      </c>
      <c r="C8" s="400" t="s">
        <v>1080</v>
      </c>
      <c r="D8" s="399" t="s">
        <v>1081</v>
      </c>
      <c r="E8" s="399" t="s">
        <v>591</v>
      </c>
      <c r="F8" s="49">
        <v>43344</v>
      </c>
      <c r="G8" s="49">
        <v>43346</v>
      </c>
      <c r="H8" s="14">
        <f t="shared" si="0"/>
        <v>2</v>
      </c>
      <c r="I8" s="23"/>
      <c r="J8" s="23">
        <v>-49500</v>
      </c>
      <c r="K8" s="23">
        <f t="shared" si="1"/>
        <v>-198000</v>
      </c>
      <c r="L8" s="123"/>
      <c r="M8" s="123"/>
    </row>
    <row r="9" s="43" customFormat="1" spans="1:13">
      <c r="A9" s="49" t="s">
        <v>1074</v>
      </c>
      <c r="B9" s="50">
        <v>1357411</v>
      </c>
      <c r="C9" s="400" t="s">
        <v>1082</v>
      </c>
      <c r="D9" s="399" t="s">
        <v>1058</v>
      </c>
      <c r="E9" s="399" t="s">
        <v>609</v>
      </c>
      <c r="F9" s="49">
        <v>43344</v>
      </c>
      <c r="G9" s="49">
        <v>43348</v>
      </c>
      <c r="H9" s="14">
        <f t="shared" si="0"/>
        <v>4</v>
      </c>
      <c r="I9" s="23"/>
      <c r="J9" s="23">
        <v>-88000</v>
      </c>
      <c r="K9" s="23">
        <f t="shared" si="1"/>
        <v>-286000</v>
      </c>
      <c r="L9" s="123"/>
      <c r="M9" s="123"/>
    </row>
    <row r="10" s="43" customFormat="1" spans="1:13">
      <c r="A10" s="49" t="s">
        <v>1074</v>
      </c>
      <c r="B10" s="50">
        <v>1357080</v>
      </c>
      <c r="C10" s="400" t="s">
        <v>1083</v>
      </c>
      <c r="D10" s="399" t="s">
        <v>1084</v>
      </c>
      <c r="E10" s="399" t="s">
        <v>597</v>
      </c>
      <c r="F10" s="49">
        <v>43352</v>
      </c>
      <c r="G10" s="49">
        <v>43354</v>
      </c>
      <c r="H10" s="14">
        <f t="shared" si="0"/>
        <v>2</v>
      </c>
      <c r="I10" s="23"/>
      <c r="J10" s="23">
        <v>-38000</v>
      </c>
      <c r="K10" s="23">
        <f t="shared" si="1"/>
        <v>-324000</v>
      </c>
      <c r="L10" s="123"/>
      <c r="M10" s="123"/>
    </row>
    <row r="11" s="43" customFormat="1" spans="1:13">
      <c r="A11" s="49" t="s">
        <v>1074</v>
      </c>
      <c r="B11" s="50">
        <v>1355790</v>
      </c>
      <c r="C11" s="400" t="s">
        <v>1085</v>
      </c>
      <c r="D11" s="399" t="s">
        <v>1086</v>
      </c>
      <c r="E11" s="399" t="s">
        <v>597</v>
      </c>
      <c r="F11" s="49">
        <v>43364</v>
      </c>
      <c r="G11" s="49">
        <v>43367</v>
      </c>
      <c r="H11" s="14">
        <f t="shared" si="0"/>
        <v>3</v>
      </c>
      <c r="I11" s="23"/>
      <c r="J11" s="23">
        <v>-57000</v>
      </c>
      <c r="K11" s="23">
        <f t="shared" si="1"/>
        <v>-381000</v>
      </c>
      <c r="L11" s="123"/>
      <c r="M11" s="123"/>
    </row>
    <row r="12" s="43" customFormat="1" spans="1:13">
      <c r="A12" s="49" t="s">
        <v>1074</v>
      </c>
      <c r="B12" s="50">
        <v>1351809</v>
      </c>
      <c r="C12" s="400" t="s">
        <v>1087</v>
      </c>
      <c r="D12" s="399" t="s">
        <v>1088</v>
      </c>
      <c r="E12" s="399" t="s">
        <v>609</v>
      </c>
      <c r="F12" s="49">
        <v>43356</v>
      </c>
      <c r="G12" s="49">
        <v>43357</v>
      </c>
      <c r="H12" s="14">
        <f t="shared" si="0"/>
        <v>1</v>
      </c>
      <c r="I12" s="23"/>
      <c r="J12" s="23">
        <v>-22000</v>
      </c>
      <c r="K12" s="23">
        <f t="shared" si="1"/>
        <v>-403000</v>
      </c>
      <c r="L12" s="123"/>
      <c r="M12" s="123"/>
    </row>
    <row r="13" s="43" customFormat="1" spans="1:13">
      <c r="A13" s="49" t="s">
        <v>1074</v>
      </c>
      <c r="B13" s="50">
        <v>1351387</v>
      </c>
      <c r="C13" s="400" t="s">
        <v>1089</v>
      </c>
      <c r="D13" s="399" t="s">
        <v>1090</v>
      </c>
      <c r="E13" s="399" t="s">
        <v>597</v>
      </c>
      <c r="F13" s="49">
        <v>43344</v>
      </c>
      <c r="G13" s="49">
        <v>43345</v>
      </c>
      <c r="H13" s="14">
        <f t="shared" si="0"/>
        <v>1</v>
      </c>
      <c r="I13" s="23"/>
      <c r="J13" s="23">
        <v>-19000</v>
      </c>
      <c r="K13" s="23">
        <f t="shared" si="1"/>
        <v>-422000</v>
      </c>
      <c r="L13" s="123"/>
      <c r="M13" s="123"/>
    </row>
    <row r="14" s="43" customFormat="1" spans="1:13">
      <c r="A14" s="49" t="s">
        <v>1074</v>
      </c>
      <c r="B14" s="50">
        <v>1356075</v>
      </c>
      <c r="C14" s="400" t="s">
        <v>1091</v>
      </c>
      <c r="D14" s="399" t="s">
        <v>1092</v>
      </c>
      <c r="E14" s="399" t="s">
        <v>609</v>
      </c>
      <c r="F14" s="49">
        <v>43365</v>
      </c>
      <c r="G14" s="49">
        <v>43366</v>
      </c>
      <c r="H14" s="14">
        <f t="shared" si="0"/>
        <v>1</v>
      </c>
      <c r="I14" s="23"/>
      <c r="J14" s="23">
        <v>-22000</v>
      </c>
      <c r="K14" s="23">
        <f t="shared" si="1"/>
        <v>-444000</v>
      </c>
      <c r="L14" s="123"/>
      <c r="M14" s="123"/>
    </row>
    <row r="15" s="43" customFormat="1" spans="1:13">
      <c r="A15" s="49" t="s">
        <v>1074</v>
      </c>
      <c r="B15" s="50">
        <v>1357737</v>
      </c>
      <c r="C15" s="50">
        <v>2471372</v>
      </c>
      <c r="D15" s="399" t="s">
        <v>1093</v>
      </c>
      <c r="E15" s="399" t="s">
        <v>595</v>
      </c>
      <c r="F15" s="49">
        <v>43356</v>
      </c>
      <c r="G15" s="49">
        <v>43359</v>
      </c>
      <c r="H15" s="14">
        <f t="shared" si="0"/>
        <v>3</v>
      </c>
      <c r="I15" s="23"/>
      <c r="J15" s="23">
        <v>-51000</v>
      </c>
      <c r="K15" s="23">
        <f t="shared" si="1"/>
        <v>-495000</v>
      </c>
      <c r="L15" s="123"/>
      <c r="M15" s="123"/>
    </row>
    <row r="16" s="43" customFormat="1" spans="1:13">
      <c r="A16" s="49" t="s">
        <v>1074</v>
      </c>
      <c r="B16" s="50">
        <v>1339474</v>
      </c>
      <c r="C16" s="50">
        <v>2471855</v>
      </c>
      <c r="D16" s="399" t="s">
        <v>1094</v>
      </c>
      <c r="E16" s="399" t="s">
        <v>595</v>
      </c>
      <c r="F16" s="49">
        <v>43358</v>
      </c>
      <c r="G16" s="49">
        <v>43360</v>
      </c>
      <c r="H16" s="14">
        <f t="shared" si="0"/>
        <v>2</v>
      </c>
      <c r="I16" s="23"/>
      <c r="J16" s="23">
        <v>-34000</v>
      </c>
      <c r="K16" s="23">
        <f t="shared" si="1"/>
        <v>-529000</v>
      </c>
      <c r="L16" s="123"/>
      <c r="M16" s="123"/>
    </row>
    <row r="17" s="43" customFormat="1" spans="1:13">
      <c r="A17" s="49" t="s">
        <v>1074</v>
      </c>
      <c r="B17" s="50">
        <v>1339474</v>
      </c>
      <c r="C17" s="50">
        <v>2471854</v>
      </c>
      <c r="D17" s="399" t="s">
        <v>1095</v>
      </c>
      <c r="E17" s="399" t="s">
        <v>595</v>
      </c>
      <c r="F17" s="49">
        <v>43358</v>
      </c>
      <c r="G17" s="49">
        <v>43360</v>
      </c>
      <c r="H17" s="14">
        <f t="shared" si="0"/>
        <v>2</v>
      </c>
      <c r="I17" s="23"/>
      <c r="J17" s="23">
        <v>-34000</v>
      </c>
      <c r="K17" s="23">
        <f t="shared" si="1"/>
        <v>-563000</v>
      </c>
      <c r="L17" s="123"/>
      <c r="M17" s="123"/>
    </row>
    <row r="18" s="43" customFormat="1" spans="1:13">
      <c r="A18" s="49" t="s">
        <v>1059</v>
      </c>
      <c r="B18" s="50">
        <v>1354722</v>
      </c>
      <c r="C18" s="50">
        <v>2473094</v>
      </c>
      <c r="D18" s="399" t="s">
        <v>1096</v>
      </c>
      <c r="E18" s="399" t="s">
        <v>595</v>
      </c>
      <c r="F18" s="49">
        <v>43363</v>
      </c>
      <c r="G18" s="49">
        <v>43367</v>
      </c>
      <c r="H18" s="14">
        <f t="shared" si="0"/>
        <v>4</v>
      </c>
      <c r="I18" s="23"/>
      <c r="J18" s="23">
        <v>-68000</v>
      </c>
      <c r="K18" s="23">
        <f t="shared" si="1"/>
        <v>-631000</v>
      </c>
      <c r="L18" s="123"/>
      <c r="M18" s="123"/>
    </row>
    <row r="19" s="43" customFormat="1" spans="1:13">
      <c r="A19" s="49" t="s">
        <v>1059</v>
      </c>
      <c r="B19" s="50">
        <v>1354691</v>
      </c>
      <c r="C19" s="50">
        <v>2474093</v>
      </c>
      <c r="D19" s="399" t="s">
        <v>1097</v>
      </c>
      <c r="E19" s="399" t="s">
        <v>595</v>
      </c>
      <c r="F19" s="49">
        <v>43347</v>
      </c>
      <c r="G19" s="49">
        <v>43349</v>
      </c>
      <c r="H19" s="14">
        <f t="shared" si="0"/>
        <v>2</v>
      </c>
      <c r="I19" s="23"/>
      <c r="J19" s="23">
        <v>-34000</v>
      </c>
      <c r="K19" s="23">
        <f t="shared" si="1"/>
        <v>-665000</v>
      </c>
      <c r="L19" s="123"/>
      <c r="M19" s="123"/>
    </row>
    <row r="20" s="43" customFormat="1" spans="1:13">
      <c r="A20" s="49" t="s">
        <v>1062</v>
      </c>
      <c r="B20" s="50">
        <v>1359033</v>
      </c>
      <c r="C20" s="50">
        <v>2478094</v>
      </c>
      <c r="D20" s="399" t="s">
        <v>1098</v>
      </c>
      <c r="E20" s="399" t="s">
        <v>777</v>
      </c>
      <c r="F20" s="49">
        <v>43352</v>
      </c>
      <c r="G20" s="49">
        <v>43353</v>
      </c>
      <c r="H20" s="14">
        <f t="shared" si="0"/>
        <v>1</v>
      </c>
      <c r="I20" s="23"/>
      <c r="J20" s="23">
        <v>-26000</v>
      </c>
      <c r="K20" s="23">
        <f t="shared" si="1"/>
        <v>-691000</v>
      </c>
      <c r="L20" s="123"/>
      <c r="M20" s="123"/>
    </row>
    <row r="21" s="43" customFormat="1" spans="1:13">
      <c r="A21" s="49" t="s">
        <v>1066</v>
      </c>
      <c r="B21" s="50">
        <v>1359826</v>
      </c>
      <c r="C21" s="50">
        <v>2488093</v>
      </c>
      <c r="D21" s="398" t="s">
        <v>1068</v>
      </c>
      <c r="E21" s="399" t="s">
        <v>595</v>
      </c>
      <c r="F21" s="49">
        <v>43344</v>
      </c>
      <c r="G21" s="49">
        <v>43345</v>
      </c>
      <c r="H21" s="16">
        <f t="shared" si="0"/>
        <v>1</v>
      </c>
      <c r="I21" s="23"/>
      <c r="J21" s="23">
        <v>-17000</v>
      </c>
      <c r="K21" s="23">
        <f t="shared" si="1"/>
        <v>-708000</v>
      </c>
      <c r="L21" s="123"/>
      <c r="M21" s="123"/>
    </row>
    <row r="22" s="43" customFormat="1" spans="1:13">
      <c r="A22" s="49" t="s">
        <v>1099</v>
      </c>
      <c r="B22" s="50">
        <v>1360710</v>
      </c>
      <c r="C22" s="50">
        <v>2491844</v>
      </c>
      <c r="D22" s="398" t="s">
        <v>1069</v>
      </c>
      <c r="E22" s="399" t="s">
        <v>595</v>
      </c>
      <c r="F22" s="49">
        <v>43344</v>
      </c>
      <c r="G22" s="49">
        <v>43348</v>
      </c>
      <c r="H22" s="16">
        <f t="shared" si="0"/>
        <v>4</v>
      </c>
      <c r="I22" s="23"/>
      <c r="J22" s="23">
        <v>-67000</v>
      </c>
      <c r="K22" s="23">
        <f t="shared" si="1"/>
        <v>-775000</v>
      </c>
      <c r="L22" s="123"/>
      <c r="M22" s="123"/>
    </row>
    <row r="23" s="43" customFormat="1" spans="1:13">
      <c r="A23" s="49" t="s">
        <v>1100</v>
      </c>
      <c r="B23" s="50">
        <v>1361164</v>
      </c>
      <c r="C23" s="50">
        <v>2494596</v>
      </c>
      <c r="D23" s="398" t="s">
        <v>1101</v>
      </c>
      <c r="E23" s="399" t="s">
        <v>591</v>
      </c>
      <c r="F23" s="49">
        <v>43344</v>
      </c>
      <c r="G23" s="49">
        <v>43347</v>
      </c>
      <c r="H23" s="16">
        <f t="shared" si="0"/>
        <v>3</v>
      </c>
      <c r="I23" s="23"/>
      <c r="J23" s="23">
        <v>-73012</v>
      </c>
      <c r="K23" s="23">
        <f t="shared" si="1"/>
        <v>-848012</v>
      </c>
      <c r="L23" s="123"/>
      <c r="M23" s="123"/>
    </row>
    <row r="24" s="43" customFormat="1" spans="1:13">
      <c r="A24" s="49" t="s">
        <v>1100</v>
      </c>
      <c r="B24" s="50">
        <v>1361359</v>
      </c>
      <c r="C24" s="50">
        <v>2497844</v>
      </c>
      <c r="D24" s="398" t="s">
        <v>1102</v>
      </c>
      <c r="E24" s="399" t="s">
        <v>591</v>
      </c>
      <c r="F24" s="49">
        <v>43358</v>
      </c>
      <c r="G24" s="49">
        <v>43362</v>
      </c>
      <c r="H24" s="16">
        <f t="shared" si="0"/>
        <v>4</v>
      </c>
      <c r="I24" s="23"/>
      <c r="J24" s="23">
        <v>-75004</v>
      </c>
      <c r="K24" s="23">
        <f t="shared" si="1"/>
        <v>-923016</v>
      </c>
      <c r="L24" s="123"/>
      <c r="M24" s="123"/>
    </row>
    <row r="25" s="43" customFormat="1" customHeight="1" spans="1:13">
      <c r="A25" s="49" t="s">
        <v>1100</v>
      </c>
      <c r="B25" s="410" t="s">
        <v>1103</v>
      </c>
      <c r="C25" s="56"/>
      <c r="D25" s="56"/>
      <c r="E25" s="56"/>
      <c r="F25" s="56"/>
      <c r="G25" s="57"/>
      <c r="H25" s="16">
        <f t="shared" si="0"/>
        <v>0</v>
      </c>
      <c r="I25" s="23">
        <v>1500000</v>
      </c>
      <c r="J25" s="23"/>
      <c r="K25" s="23">
        <f t="shared" si="1"/>
        <v>576984</v>
      </c>
      <c r="L25" s="123"/>
      <c r="M25" s="123"/>
    </row>
    <row r="26" s="43" customFormat="1" spans="1:13">
      <c r="A26" s="49" t="s">
        <v>1104</v>
      </c>
      <c r="B26" s="50">
        <v>1361853</v>
      </c>
      <c r="C26" s="50">
        <v>2502593</v>
      </c>
      <c r="D26" s="398" t="s">
        <v>1105</v>
      </c>
      <c r="E26" s="399" t="s">
        <v>595</v>
      </c>
      <c r="F26" s="49">
        <v>43346</v>
      </c>
      <c r="G26" s="49">
        <v>43347</v>
      </c>
      <c r="H26" s="16">
        <f t="shared" si="0"/>
        <v>1</v>
      </c>
      <c r="I26" s="23"/>
      <c r="J26" s="23">
        <v>-15000</v>
      </c>
      <c r="K26" s="23">
        <f t="shared" si="1"/>
        <v>561984</v>
      </c>
      <c r="L26" s="123"/>
      <c r="M26" s="123"/>
    </row>
    <row r="27" s="43" customFormat="1" spans="1:13">
      <c r="A27" s="49" t="s">
        <v>1104</v>
      </c>
      <c r="B27" s="50">
        <v>1361215</v>
      </c>
      <c r="C27" s="50">
        <v>2502844</v>
      </c>
      <c r="D27" s="398" t="s">
        <v>1106</v>
      </c>
      <c r="E27" s="399" t="s">
        <v>597</v>
      </c>
      <c r="F27" s="49">
        <v>43348</v>
      </c>
      <c r="G27" s="49">
        <v>43350</v>
      </c>
      <c r="H27" s="16">
        <f t="shared" si="0"/>
        <v>2</v>
      </c>
      <c r="I27" s="23"/>
      <c r="J27" s="23">
        <v>-34000</v>
      </c>
      <c r="K27" s="23">
        <f t="shared" si="1"/>
        <v>527984</v>
      </c>
      <c r="L27" s="123"/>
      <c r="M27" s="123"/>
    </row>
    <row r="28" s="43" customFormat="1" spans="1:13">
      <c r="A28" s="49" t="s">
        <v>1104</v>
      </c>
      <c r="B28" s="50">
        <v>1361573</v>
      </c>
      <c r="C28" s="50">
        <v>2503610</v>
      </c>
      <c r="D28" s="398" t="s">
        <v>1107</v>
      </c>
      <c r="E28" s="398" t="s">
        <v>595</v>
      </c>
      <c r="F28" s="49">
        <v>43355</v>
      </c>
      <c r="G28" s="49">
        <v>43356</v>
      </c>
      <c r="H28" s="16">
        <f t="shared" si="0"/>
        <v>1</v>
      </c>
      <c r="I28" s="23"/>
      <c r="J28" s="23">
        <v>-15000</v>
      </c>
      <c r="K28" s="23">
        <f t="shared" si="1"/>
        <v>512984</v>
      </c>
      <c r="L28" s="123"/>
      <c r="M28" s="123"/>
    </row>
    <row r="29" s="43" customFormat="1" spans="1:13">
      <c r="A29" s="49" t="s">
        <v>1104</v>
      </c>
      <c r="B29" s="50">
        <v>1362309</v>
      </c>
      <c r="C29" s="50">
        <v>2504095</v>
      </c>
      <c r="D29" s="398" t="s">
        <v>1108</v>
      </c>
      <c r="E29" s="398" t="s">
        <v>591</v>
      </c>
      <c r="F29" s="49">
        <v>43351</v>
      </c>
      <c r="G29" s="49">
        <v>43352</v>
      </c>
      <c r="H29" s="16">
        <f t="shared" si="0"/>
        <v>1</v>
      </c>
      <c r="I29" s="23"/>
      <c r="J29" s="23">
        <v>-22275</v>
      </c>
      <c r="K29" s="23">
        <f t="shared" si="1"/>
        <v>490709</v>
      </c>
      <c r="L29" s="123"/>
      <c r="M29" s="123"/>
    </row>
    <row r="30" s="43" customFormat="1" spans="1:13">
      <c r="A30" s="49" t="s">
        <v>1104</v>
      </c>
      <c r="B30" s="50">
        <v>1362309</v>
      </c>
      <c r="C30" s="50">
        <v>2504094</v>
      </c>
      <c r="D30" s="398" t="s">
        <v>1109</v>
      </c>
      <c r="E30" s="398" t="s">
        <v>591</v>
      </c>
      <c r="F30" s="49">
        <v>43351</v>
      </c>
      <c r="G30" s="49">
        <v>43352</v>
      </c>
      <c r="H30" s="16">
        <f t="shared" si="0"/>
        <v>1</v>
      </c>
      <c r="I30" s="23"/>
      <c r="J30" s="23">
        <v>-22275</v>
      </c>
      <c r="K30" s="23">
        <f t="shared" si="1"/>
        <v>468434</v>
      </c>
      <c r="L30" s="123"/>
      <c r="M30" s="123"/>
    </row>
    <row r="31" s="43" customFormat="1" spans="1:13">
      <c r="A31" s="49" t="s">
        <v>1104</v>
      </c>
      <c r="B31" s="50">
        <v>1362308</v>
      </c>
      <c r="C31" s="50">
        <v>2504098</v>
      </c>
      <c r="D31" s="398" t="s">
        <v>1108</v>
      </c>
      <c r="E31" s="398" t="s">
        <v>609</v>
      </c>
      <c r="F31" s="49">
        <v>43350</v>
      </c>
      <c r="G31" s="49">
        <v>43351</v>
      </c>
      <c r="H31" s="16">
        <f t="shared" si="0"/>
        <v>1</v>
      </c>
      <c r="I31" s="23"/>
      <c r="J31" s="23">
        <v>-22000</v>
      </c>
      <c r="K31" s="23">
        <f t="shared" si="1"/>
        <v>446434</v>
      </c>
      <c r="L31" s="123"/>
      <c r="M31" s="123"/>
    </row>
    <row r="32" s="43" customFormat="1" spans="1:13">
      <c r="A32" s="49" t="s">
        <v>1104</v>
      </c>
      <c r="B32" s="50">
        <v>1362308</v>
      </c>
      <c r="C32" s="50">
        <v>2504097</v>
      </c>
      <c r="D32" s="398" t="s">
        <v>1109</v>
      </c>
      <c r="E32" s="398" t="s">
        <v>609</v>
      </c>
      <c r="F32" s="49">
        <v>43350</v>
      </c>
      <c r="G32" s="49">
        <v>43351</v>
      </c>
      <c r="H32" s="16">
        <f t="shared" si="0"/>
        <v>1</v>
      </c>
      <c r="I32" s="23"/>
      <c r="J32" s="23">
        <v>-22000</v>
      </c>
      <c r="K32" s="23">
        <f t="shared" si="1"/>
        <v>424434</v>
      </c>
      <c r="L32" s="123"/>
      <c r="M32" s="123"/>
    </row>
    <row r="33" s="43" customFormat="1" customHeight="1" spans="1:13">
      <c r="A33" s="49" t="s">
        <v>1110</v>
      </c>
      <c r="B33" s="410" t="s">
        <v>1111</v>
      </c>
      <c r="C33" s="56"/>
      <c r="D33" s="56"/>
      <c r="E33" s="56"/>
      <c r="F33" s="56"/>
      <c r="G33" s="57"/>
      <c r="H33" s="16">
        <f t="shared" si="0"/>
        <v>0</v>
      </c>
      <c r="I33" s="23">
        <v>1560000</v>
      </c>
      <c r="J33" s="23"/>
      <c r="K33" s="23">
        <f t="shared" si="1"/>
        <v>1984434</v>
      </c>
      <c r="L33" s="123"/>
      <c r="M33" s="123"/>
    </row>
    <row r="34" s="43" customFormat="1" spans="1:13">
      <c r="A34" s="49" t="s">
        <v>1112</v>
      </c>
      <c r="B34" s="50">
        <v>1361053</v>
      </c>
      <c r="C34" s="50">
        <v>2512593</v>
      </c>
      <c r="D34" s="398" t="s">
        <v>1113</v>
      </c>
      <c r="E34" s="398" t="s">
        <v>609</v>
      </c>
      <c r="F34" s="120">
        <v>43371</v>
      </c>
      <c r="G34" s="49">
        <v>43374</v>
      </c>
      <c r="H34" s="16">
        <f t="shared" si="0"/>
        <v>3</v>
      </c>
      <c r="I34" s="23"/>
      <c r="J34" s="60">
        <v>-64638</v>
      </c>
      <c r="K34" s="23">
        <f t="shared" si="1"/>
        <v>1919796</v>
      </c>
      <c r="L34" s="123"/>
      <c r="M34" s="123"/>
    </row>
    <row r="35" s="43" customFormat="1" spans="1:13">
      <c r="A35" s="49" t="s">
        <v>1112</v>
      </c>
      <c r="B35" s="50">
        <v>1363435</v>
      </c>
      <c r="C35" s="50">
        <v>2512596</v>
      </c>
      <c r="D35" s="398" t="s">
        <v>1114</v>
      </c>
      <c r="E35" s="398" t="s">
        <v>595</v>
      </c>
      <c r="F35" s="49">
        <v>43367</v>
      </c>
      <c r="G35" s="49">
        <v>43369</v>
      </c>
      <c r="H35" s="16">
        <f t="shared" si="0"/>
        <v>2</v>
      </c>
      <c r="I35" s="23"/>
      <c r="J35" s="23">
        <v>-30000</v>
      </c>
      <c r="K35" s="23">
        <f t="shared" si="1"/>
        <v>1889796</v>
      </c>
      <c r="L35" s="123"/>
      <c r="M35" s="123"/>
    </row>
    <row r="36" s="43" customFormat="1" spans="1:13">
      <c r="A36" s="49" t="s">
        <v>1112</v>
      </c>
      <c r="B36" s="50">
        <v>1363377</v>
      </c>
      <c r="C36" s="50">
        <v>2512599</v>
      </c>
      <c r="D36" s="398" t="s">
        <v>1115</v>
      </c>
      <c r="E36" s="398" t="s">
        <v>595</v>
      </c>
      <c r="F36" s="49">
        <v>43350</v>
      </c>
      <c r="G36" s="49">
        <v>43352</v>
      </c>
      <c r="H36" s="16">
        <f t="shared" si="0"/>
        <v>2</v>
      </c>
      <c r="I36" s="23"/>
      <c r="J36" s="23">
        <v>-30000</v>
      </c>
      <c r="K36" s="23">
        <f t="shared" si="1"/>
        <v>1859796</v>
      </c>
      <c r="L36" s="123"/>
      <c r="M36" s="123"/>
    </row>
    <row r="37" s="43" customFormat="1" spans="1:13">
      <c r="A37" s="49" t="s">
        <v>1112</v>
      </c>
      <c r="B37" s="50">
        <v>1363300</v>
      </c>
      <c r="C37" s="50">
        <v>2515356</v>
      </c>
      <c r="D37" s="398" t="s">
        <v>1116</v>
      </c>
      <c r="E37" s="398" t="s">
        <v>609</v>
      </c>
      <c r="F37" s="49">
        <v>43358</v>
      </c>
      <c r="G37" s="49">
        <v>43360</v>
      </c>
      <c r="H37" s="16">
        <f t="shared" si="0"/>
        <v>2</v>
      </c>
      <c r="I37" s="23"/>
      <c r="J37" s="23">
        <v>-44000</v>
      </c>
      <c r="K37" s="23">
        <f t="shared" si="1"/>
        <v>1815796</v>
      </c>
      <c r="L37" s="123"/>
      <c r="M37" s="123"/>
    </row>
    <row r="38" s="43" customFormat="1" spans="1:13">
      <c r="A38" s="49" t="s">
        <v>1112</v>
      </c>
      <c r="B38" s="50">
        <v>1363298</v>
      </c>
      <c r="C38" s="50">
        <v>2515355</v>
      </c>
      <c r="D38" s="398" t="s">
        <v>1117</v>
      </c>
      <c r="E38" s="398" t="s">
        <v>591</v>
      </c>
      <c r="F38" s="49">
        <v>43358</v>
      </c>
      <c r="G38" s="49">
        <v>43360</v>
      </c>
      <c r="H38" s="16">
        <f t="shared" si="0"/>
        <v>2</v>
      </c>
      <c r="I38" s="23"/>
      <c r="J38" s="23">
        <v>-49500</v>
      </c>
      <c r="K38" s="23">
        <f t="shared" si="1"/>
        <v>1766296</v>
      </c>
      <c r="L38" s="123"/>
      <c r="M38" s="123"/>
    </row>
    <row r="39" s="43" customFormat="1" spans="1:13">
      <c r="A39" s="49" t="s">
        <v>1112</v>
      </c>
      <c r="B39" s="50">
        <v>1355696</v>
      </c>
      <c r="C39" s="50">
        <v>2515360</v>
      </c>
      <c r="D39" s="398" t="s">
        <v>1118</v>
      </c>
      <c r="E39" s="398" t="s">
        <v>595</v>
      </c>
      <c r="F39" s="49">
        <v>43366</v>
      </c>
      <c r="G39" s="49">
        <v>43368</v>
      </c>
      <c r="H39" s="16">
        <f t="shared" si="0"/>
        <v>2</v>
      </c>
      <c r="I39" s="23"/>
      <c r="J39" s="23">
        <v>-30000</v>
      </c>
      <c r="K39" s="23">
        <f t="shared" si="1"/>
        <v>1736296</v>
      </c>
      <c r="L39" s="123"/>
      <c r="M39" s="123"/>
    </row>
    <row r="40" s="43" customFormat="1" spans="1:13">
      <c r="A40" s="49" t="s">
        <v>1112</v>
      </c>
      <c r="B40" s="50">
        <v>1364263</v>
      </c>
      <c r="C40" s="50">
        <v>2515358</v>
      </c>
      <c r="D40" s="398" t="s">
        <v>1119</v>
      </c>
      <c r="E40" s="398" t="s">
        <v>595</v>
      </c>
      <c r="F40" s="49">
        <v>43353</v>
      </c>
      <c r="G40" s="49">
        <v>43355</v>
      </c>
      <c r="H40" s="16">
        <f t="shared" si="0"/>
        <v>2</v>
      </c>
      <c r="I40" s="23"/>
      <c r="J40" s="23">
        <v>-30000</v>
      </c>
      <c r="K40" s="23">
        <f t="shared" si="1"/>
        <v>1706296</v>
      </c>
      <c r="L40" s="123"/>
      <c r="M40" s="123"/>
    </row>
    <row r="41" s="43" customFormat="1" spans="1:16365">
      <c r="A41" s="49" t="s">
        <v>1112</v>
      </c>
      <c r="B41" s="50">
        <v>1371369</v>
      </c>
      <c r="C41" s="50">
        <v>2515362</v>
      </c>
      <c r="D41" s="398" t="s">
        <v>1120</v>
      </c>
      <c r="E41" s="398" t="s">
        <v>777</v>
      </c>
      <c r="F41" s="120">
        <v>43373</v>
      </c>
      <c r="G41" s="49">
        <v>43374</v>
      </c>
      <c r="H41" s="16">
        <f t="shared" si="0"/>
        <v>1</v>
      </c>
      <c r="I41" s="23"/>
      <c r="J41" s="60">
        <v>-32000</v>
      </c>
      <c r="K41" s="23">
        <f t="shared" si="1"/>
        <v>1674296</v>
      </c>
      <c r="L41" s="124">
        <v>1364153</v>
      </c>
      <c r="M41" s="124">
        <v>1371370</v>
      </c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  <c r="HW41" s="41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1"/>
      <c r="IQ41" s="41"/>
      <c r="IR41" s="41"/>
      <c r="IS41" s="41"/>
      <c r="IT41" s="41"/>
      <c r="IU41" s="41"/>
      <c r="IV41" s="41"/>
      <c r="IW41" s="41"/>
      <c r="IX41" s="41"/>
      <c r="IY41" s="41"/>
      <c r="IZ41" s="41"/>
      <c r="JA41" s="41"/>
      <c r="JB41" s="41"/>
      <c r="JC41" s="41"/>
      <c r="JD41" s="41"/>
      <c r="JE41" s="41"/>
      <c r="JF41" s="41"/>
      <c r="JG41" s="41"/>
      <c r="JH41" s="41"/>
      <c r="JI41" s="41"/>
      <c r="JJ41" s="41"/>
      <c r="JK41" s="41"/>
      <c r="JL41" s="41"/>
      <c r="JM41" s="41"/>
      <c r="JN41" s="41"/>
      <c r="JO41" s="41"/>
      <c r="JP41" s="41"/>
      <c r="JQ41" s="41"/>
      <c r="JR41" s="41"/>
      <c r="JS41" s="41"/>
      <c r="JT41" s="41"/>
      <c r="JU41" s="41"/>
      <c r="JV41" s="41"/>
      <c r="JW41" s="41"/>
      <c r="JX41" s="41"/>
      <c r="JY41" s="41"/>
      <c r="JZ41" s="41"/>
      <c r="KA41" s="41"/>
      <c r="KB41" s="41"/>
      <c r="KC41" s="41"/>
      <c r="KD41" s="41"/>
      <c r="KE41" s="41"/>
      <c r="KF41" s="41"/>
      <c r="KG41" s="41"/>
      <c r="KH41" s="41"/>
      <c r="KI41" s="41"/>
      <c r="KJ41" s="41"/>
      <c r="KK41" s="41"/>
      <c r="KL41" s="41"/>
      <c r="KM41" s="41"/>
      <c r="KN41" s="41"/>
      <c r="KO41" s="41"/>
      <c r="KP41" s="41"/>
      <c r="KQ41" s="41"/>
      <c r="KR41" s="41"/>
      <c r="KS41" s="41"/>
      <c r="KT41" s="41"/>
      <c r="KU41" s="41"/>
      <c r="KV41" s="41"/>
      <c r="KW41" s="41"/>
      <c r="KX41" s="41"/>
      <c r="KY41" s="41"/>
      <c r="KZ41" s="41"/>
      <c r="LA41" s="41"/>
      <c r="LB41" s="41"/>
      <c r="LC41" s="41"/>
      <c r="LD41" s="41"/>
      <c r="LE41" s="41"/>
      <c r="LF41" s="41"/>
      <c r="LG41" s="41"/>
      <c r="LH41" s="41"/>
      <c r="LI41" s="41"/>
      <c r="LJ41" s="41"/>
      <c r="LK41" s="41"/>
      <c r="LL41" s="41"/>
      <c r="LM41" s="41"/>
      <c r="LN41" s="41"/>
      <c r="LO41" s="41"/>
      <c r="LP41" s="41"/>
      <c r="LQ41" s="41"/>
      <c r="LR41" s="41"/>
      <c r="LS41" s="41"/>
      <c r="LT41" s="41"/>
      <c r="LU41" s="41"/>
      <c r="LV41" s="41"/>
      <c r="LW41" s="41"/>
      <c r="LX41" s="41"/>
      <c r="LY41" s="41"/>
      <c r="LZ41" s="41"/>
      <c r="MA41" s="41"/>
      <c r="MB41" s="41"/>
      <c r="MC41" s="41"/>
      <c r="MD41" s="41"/>
      <c r="ME41" s="41"/>
      <c r="MF41" s="41"/>
      <c r="MG41" s="41"/>
      <c r="MH41" s="41"/>
      <c r="MI41" s="41"/>
      <c r="MJ41" s="41"/>
      <c r="MK41" s="41"/>
      <c r="ML41" s="41"/>
      <c r="MM41" s="41"/>
      <c r="MN41" s="41"/>
      <c r="MO41" s="41"/>
      <c r="MP41" s="41"/>
      <c r="MQ41" s="41"/>
      <c r="MR41" s="41"/>
      <c r="MS41" s="41"/>
      <c r="MT41" s="41"/>
      <c r="MU41" s="41"/>
      <c r="MV41" s="41"/>
      <c r="MW41" s="41"/>
      <c r="MX41" s="41"/>
      <c r="MY41" s="41"/>
      <c r="MZ41" s="41"/>
      <c r="NA41" s="41"/>
      <c r="NB41" s="41"/>
      <c r="NC41" s="41"/>
      <c r="ND41" s="41"/>
      <c r="NE41" s="41"/>
      <c r="NF41" s="41"/>
      <c r="NG41" s="41"/>
      <c r="NH41" s="41"/>
      <c r="NI41" s="41"/>
      <c r="NJ41" s="41"/>
      <c r="NK41" s="41"/>
      <c r="NL41" s="41"/>
      <c r="NM41" s="41"/>
      <c r="NN41" s="41"/>
      <c r="NO41" s="41"/>
      <c r="NP41" s="41"/>
      <c r="NQ41" s="41"/>
      <c r="NR41" s="41"/>
      <c r="NS41" s="41"/>
      <c r="NT41" s="41"/>
      <c r="NU41" s="41"/>
      <c r="NV41" s="41"/>
      <c r="NW41" s="41"/>
      <c r="NX41" s="41"/>
      <c r="NY41" s="41"/>
      <c r="NZ41" s="41"/>
      <c r="OA41" s="41"/>
      <c r="OB41" s="41"/>
      <c r="OC41" s="41"/>
      <c r="OD41" s="41"/>
      <c r="OE41" s="41"/>
      <c r="OF41" s="41"/>
      <c r="OG41" s="41"/>
      <c r="OH41" s="41"/>
      <c r="OI41" s="41"/>
      <c r="OJ41" s="41"/>
      <c r="OK41" s="41"/>
      <c r="OL41" s="41"/>
      <c r="OM41" s="41"/>
      <c r="ON41" s="41"/>
      <c r="OO41" s="41"/>
      <c r="OP41" s="41"/>
      <c r="OQ41" s="41"/>
      <c r="OR41" s="41"/>
      <c r="OS41" s="41"/>
      <c r="OT41" s="41"/>
      <c r="OU41" s="41"/>
      <c r="OV41" s="41"/>
      <c r="OW41" s="41"/>
      <c r="OX41" s="41"/>
      <c r="OY41" s="41"/>
      <c r="OZ41" s="41"/>
      <c r="PA41" s="41"/>
      <c r="PB41" s="41"/>
      <c r="PC41" s="41"/>
      <c r="PD41" s="41"/>
      <c r="PE41" s="41"/>
      <c r="PF41" s="41"/>
      <c r="PG41" s="41"/>
      <c r="PH41" s="41"/>
      <c r="PI41" s="41"/>
      <c r="PJ41" s="41"/>
      <c r="PK41" s="41"/>
      <c r="PL41" s="41"/>
      <c r="PM41" s="41"/>
      <c r="PN41" s="41"/>
      <c r="PO41" s="41"/>
      <c r="PP41" s="41"/>
      <c r="PQ41" s="41"/>
      <c r="PR41" s="41"/>
      <c r="PS41" s="41"/>
      <c r="PT41" s="41"/>
      <c r="PU41" s="41"/>
      <c r="PV41" s="41"/>
      <c r="PW41" s="41"/>
      <c r="PX41" s="41"/>
      <c r="PY41" s="41"/>
      <c r="PZ41" s="41"/>
      <c r="QA41" s="41"/>
      <c r="QB41" s="41"/>
      <c r="QC41" s="41"/>
      <c r="QD41" s="41"/>
      <c r="QE41" s="41"/>
      <c r="QF41" s="41"/>
      <c r="QG41" s="41"/>
      <c r="QH41" s="41"/>
      <c r="QI41" s="41"/>
      <c r="QJ41" s="41"/>
      <c r="QK41" s="41"/>
      <c r="QL41" s="41"/>
      <c r="QM41" s="41"/>
      <c r="QN41" s="41"/>
      <c r="QO41" s="41"/>
      <c r="QP41" s="41"/>
      <c r="QQ41" s="41"/>
      <c r="QR41" s="41"/>
      <c r="QS41" s="41"/>
      <c r="QT41" s="41"/>
      <c r="QU41" s="41"/>
      <c r="QV41" s="41"/>
      <c r="QW41" s="41"/>
      <c r="QX41" s="41"/>
      <c r="QY41" s="41"/>
      <c r="QZ41" s="41"/>
      <c r="RA41" s="41"/>
      <c r="RB41" s="41"/>
      <c r="RC41" s="41"/>
      <c r="RD41" s="41"/>
      <c r="RE41" s="41"/>
      <c r="RF41" s="41"/>
      <c r="RG41" s="41"/>
      <c r="RH41" s="41"/>
      <c r="RI41" s="41"/>
      <c r="RJ41" s="41"/>
      <c r="RK41" s="41"/>
      <c r="RL41" s="41"/>
      <c r="RM41" s="41"/>
      <c r="RN41" s="41"/>
      <c r="RO41" s="41"/>
      <c r="RP41" s="41"/>
      <c r="RQ41" s="41"/>
      <c r="RR41" s="41"/>
      <c r="RS41" s="41"/>
      <c r="RT41" s="41"/>
      <c r="RU41" s="41"/>
      <c r="RV41" s="41"/>
      <c r="RW41" s="41"/>
      <c r="RX41" s="41"/>
      <c r="RY41" s="41"/>
      <c r="RZ41" s="41"/>
      <c r="SA41" s="41"/>
      <c r="SB41" s="41"/>
      <c r="SC41" s="41"/>
      <c r="SD41" s="41"/>
      <c r="SE41" s="41"/>
      <c r="SF41" s="41"/>
      <c r="SG41" s="41"/>
      <c r="SH41" s="41"/>
      <c r="SI41" s="41"/>
      <c r="SJ41" s="41"/>
      <c r="SK41" s="41"/>
      <c r="SL41" s="41"/>
      <c r="SM41" s="41"/>
      <c r="SN41" s="41"/>
      <c r="SO41" s="41"/>
      <c r="SP41" s="41"/>
      <c r="SQ41" s="41"/>
      <c r="SR41" s="41"/>
      <c r="SS41" s="41"/>
      <c r="ST41" s="41"/>
      <c r="SU41" s="41"/>
      <c r="SV41" s="41"/>
      <c r="SW41" s="41"/>
      <c r="SX41" s="41"/>
      <c r="SY41" s="41"/>
      <c r="SZ41" s="41"/>
      <c r="TA41" s="41"/>
      <c r="TB41" s="41"/>
      <c r="TC41" s="41"/>
      <c r="TD41" s="41"/>
      <c r="TE41" s="41"/>
      <c r="TF41" s="41"/>
      <c r="TG41" s="41"/>
      <c r="TH41" s="41"/>
      <c r="TI41" s="41"/>
      <c r="TJ41" s="41"/>
      <c r="TK41" s="41"/>
      <c r="TL41" s="41"/>
      <c r="TM41" s="41"/>
      <c r="TN41" s="41"/>
      <c r="TO41" s="41"/>
      <c r="TP41" s="41"/>
      <c r="TQ41" s="41"/>
      <c r="TR41" s="41"/>
      <c r="TS41" s="41"/>
      <c r="TT41" s="41"/>
      <c r="TU41" s="41"/>
      <c r="TV41" s="41"/>
      <c r="TW41" s="41"/>
      <c r="TX41" s="41"/>
      <c r="TY41" s="41"/>
      <c r="TZ41" s="41"/>
      <c r="UA41" s="41"/>
      <c r="UB41" s="41"/>
      <c r="UC41" s="41"/>
      <c r="UD41" s="41"/>
      <c r="UE41" s="41"/>
      <c r="UF41" s="41"/>
      <c r="UG41" s="41"/>
      <c r="UH41" s="41"/>
      <c r="UI41" s="41"/>
      <c r="UJ41" s="41"/>
      <c r="UK41" s="41"/>
      <c r="UL41" s="41"/>
      <c r="UM41" s="41"/>
      <c r="UN41" s="41"/>
      <c r="UO41" s="41"/>
      <c r="UP41" s="41"/>
      <c r="UQ41" s="41"/>
      <c r="UR41" s="41"/>
      <c r="US41" s="41"/>
      <c r="UT41" s="41"/>
      <c r="UU41" s="41"/>
      <c r="UV41" s="41"/>
      <c r="UW41" s="41"/>
      <c r="UX41" s="41"/>
      <c r="UY41" s="41"/>
      <c r="UZ41" s="41"/>
      <c r="VA41" s="41"/>
      <c r="VB41" s="41"/>
      <c r="VC41" s="41"/>
      <c r="VD41" s="41"/>
      <c r="VE41" s="41"/>
      <c r="VF41" s="41"/>
      <c r="VG41" s="41"/>
      <c r="VH41" s="41"/>
      <c r="VI41" s="41"/>
      <c r="VJ41" s="41"/>
      <c r="VK41" s="41"/>
      <c r="VL41" s="41"/>
      <c r="VM41" s="41"/>
      <c r="VN41" s="41"/>
      <c r="VO41" s="41"/>
      <c r="VP41" s="41"/>
      <c r="VQ41" s="41"/>
      <c r="VR41" s="41"/>
      <c r="VS41" s="41"/>
      <c r="VT41" s="41"/>
      <c r="VU41" s="41"/>
      <c r="VV41" s="41"/>
      <c r="VW41" s="41"/>
      <c r="VX41" s="41"/>
      <c r="VY41" s="41"/>
      <c r="VZ41" s="41"/>
      <c r="WA41" s="41"/>
      <c r="WB41" s="41"/>
      <c r="WC41" s="41"/>
      <c r="WD41" s="41"/>
      <c r="WE41" s="41"/>
      <c r="WF41" s="41"/>
      <c r="WG41" s="41"/>
      <c r="WH41" s="41"/>
      <c r="WI41" s="41"/>
      <c r="WJ41" s="41"/>
      <c r="WK41" s="41"/>
      <c r="WL41" s="41"/>
      <c r="WM41" s="41"/>
      <c r="WN41" s="41"/>
      <c r="WO41" s="41"/>
      <c r="WP41" s="41"/>
      <c r="WQ41" s="41"/>
      <c r="WR41" s="41"/>
      <c r="WS41" s="41"/>
      <c r="WT41" s="41"/>
      <c r="WU41" s="41"/>
      <c r="WV41" s="41"/>
      <c r="WW41" s="41"/>
      <c r="WX41" s="41"/>
      <c r="WY41" s="41"/>
      <c r="WZ41" s="41"/>
      <c r="XA41" s="41"/>
      <c r="XB41" s="41"/>
      <c r="XC41" s="41"/>
      <c r="XD41" s="41"/>
      <c r="XE41" s="41"/>
      <c r="XF41" s="41"/>
      <c r="XG41" s="41"/>
      <c r="XH41" s="41"/>
      <c r="XI41" s="41"/>
      <c r="XJ41" s="41"/>
      <c r="XK41" s="41"/>
      <c r="XL41" s="41"/>
      <c r="XM41" s="41"/>
      <c r="XN41" s="41"/>
      <c r="XO41" s="41"/>
      <c r="XP41" s="41"/>
      <c r="XQ41" s="41"/>
      <c r="XR41" s="41"/>
      <c r="XS41" s="41"/>
      <c r="XT41" s="41"/>
      <c r="XU41" s="41"/>
      <c r="XV41" s="41"/>
      <c r="XW41" s="41"/>
      <c r="XX41" s="41"/>
      <c r="XY41" s="41"/>
      <c r="XZ41" s="41"/>
      <c r="YA41" s="41"/>
      <c r="YB41" s="41"/>
      <c r="YC41" s="41"/>
      <c r="YD41" s="41"/>
      <c r="YE41" s="41"/>
      <c r="YF41" s="41"/>
      <c r="YG41" s="41"/>
      <c r="YH41" s="41"/>
      <c r="YI41" s="41"/>
      <c r="YJ41" s="41"/>
      <c r="YK41" s="41"/>
      <c r="YL41" s="41"/>
      <c r="YM41" s="41"/>
      <c r="YN41" s="41"/>
      <c r="YO41" s="41"/>
      <c r="YP41" s="41"/>
      <c r="YQ41" s="41"/>
      <c r="YR41" s="41"/>
      <c r="YS41" s="41"/>
      <c r="YT41" s="41"/>
      <c r="YU41" s="41"/>
      <c r="YV41" s="41"/>
      <c r="YW41" s="41"/>
      <c r="YX41" s="41"/>
      <c r="YY41" s="41"/>
      <c r="YZ41" s="41"/>
      <c r="ZA41" s="41"/>
      <c r="ZB41" s="41"/>
      <c r="ZC41" s="41"/>
      <c r="ZD41" s="41"/>
      <c r="ZE41" s="41"/>
      <c r="ZF41" s="41"/>
      <c r="ZG41" s="41"/>
      <c r="ZH41" s="41"/>
      <c r="ZI41" s="41"/>
      <c r="ZJ41" s="41"/>
      <c r="ZK41" s="41"/>
      <c r="ZL41" s="41"/>
      <c r="ZM41" s="41"/>
      <c r="ZN41" s="41"/>
      <c r="ZO41" s="41"/>
      <c r="ZP41" s="41"/>
      <c r="ZQ41" s="41"/>
      <c r="ZR41" s="41"/>
      <c r="ZS41" s="41"/>
      <c r="ZT41" s="41"/>
      <c r="ZU41" s="41"/>
      <c r="ZV41" s="41"/>
      <c r="ZW41" s="41"/>
      <c r="ZX41" s="41"/>
      <c r="ZY41" s="41"/>
      <c r="ZZ41" s="41"/>
      <c r="AAA41" s="41"/>
      <c r="AAB41" s="41"/>
      <c r="AAC41" s="41"/>
      <c r="AAD41" s="41"/>
      <c r="AAE41" s="41"/>
      <c r="AAF41" s="41"/>
      <c r="AAG41" s="41"/>
      <c r="AAH41" s="41"/>
      <c r="AAI41" s="41"/>
      <c r="AAJ41" s="41"/>
      <c r="AAK41" s="41"/>
      <c r="AAL41" s="41"/>
      <c r="AAM41" s="41"/>
      <c r="AAN41" s="41"/>
      <c r="AAO41" s="41"/>
      <c r="AAP41" s="41"/>
      <c r="AAQ41" s="41"/>
      <c r="AAR41" s="41"/>
      <c r="AAS41" s="41"/>
      <c r="AAT41" s="41"/>
      <c r="AAU41" s="41"/>
      <c r="AAV41" s="41"/>
      <c r="AAW41" s="41"/>
      <c r="AAX41" s="41"/>
      <c r="AAY41" s="41"/>
      <c r="AAZ41" s="41"/>
      <c r="ABA41" s="41"/>
      <c r="ABB41" s="41"/>
      <c r="ABC41" s="41"/>
      <c r="ABD41" s="41"/>
      <c r="ABE41" s="41"/>
      <c r="ABF41" s="41"/>
      <c r="ABG41" s="41"/>
      <c r="ABH41" s="41"/>
      <c r="ABI41" s="41"/>
      <c r="ABJ41" s="41"/>
      <c r="ABK41" s="41"/>
      <c r="ABL41" s="41"/>
      <c r="ABM41" s="41"/>
      <c r="ABN41" s="41"/>
      <c r="ABO41" s="41"/>
      <c r="ABP41" s="41"/>
      <c r="ABQ41" s="41"/>
      <c r="ABR41" s="41"/>
      <c r="ABS41" s="41"/>
      <c r="ABT41" s="41"/>
      <c r="ABU41" s="41"/>
      <c r="ABV41" s="41"/>
      <c r="ABW41" s="41"/>
      <c r="ABX41" s="41"/>
      <c r="ABY41" s="41"/>
      <c r="ABZ41" s="41"/>
      <c r="ACA41" s="41"/>
      <c r="ACB41" s="41"/>
      <c r="ACC41" s="41"/>
      <c r="ACD41" s="41"/>
      <c r="ACE41" s="41"/>
      <c r="ACF41" s="41"/>
      <c r="ACG41" s="41"/>
      <c r="ACH41" s="41"/>
      <c r="ACI41" s="41"/>
      <c r="ACJ41" s="41"/>
      <c r="ACK41" s="41"/>
      <c r="ACL41" s="41"/>
      <c r="ACM41" s="41"/>
      <c r="ACN41" s="41"/>
      <c r="ACO41" s="41"/>
      <c r="ACP41" s="41"/>
      <c r="ACQ41" s="41"/>
      <c r="ACR41" s="41"/>
      <c r="ACS41" s="41"/>
      <c r="ACT41" s="41"/>
      <c r="ACU41" s="41"/>
      <c r="ACV41" s="41"/>
      <c r="ACW41" s="41"/>
      <c r="ACX41" s="41"/>
      <c r="ACY41" s="41"/>
      <c r="ACZ41" s="41"/>
      <c r="ADA41" s="41"/>
      <c r="ADB41" s="41"/>
      <c r="ADC41" s="41"/>
      <c r="ADD41" s="41"/>
      <c r="ADE41" s="41"/>
      <c r="ADF41" s="41"/>
      <c r="ADG41" s="41"/>
      <c r="ADH41" s="41"/>
      <c r="ADI41" s="41"/>
      <c r="ADJ41" s="41"/>
      <c r="ADK41" s="41"/>
      <c r="ADL41" s="41"/>
      <c r="ADM41" s="41"/>
      <c r="ADN41" s="41"/>
      <c r="ADO41" s="41"/>
      <c r="ADP41" s="41"/>
      <c r="ADQ41" s="41"/>
      <c r="ADR41" s="41"/>
      <c r="ADS41" s="41"/>
      <c r="ADT41" s="41"/>
      <c r="ADU41" s="41"/>
      <c r="ADV41" s="41"/>
      <c r="ADW41" s="41"/>
      <c r="ADX41" s="41"/>
      <c r="ADY41" s="41"/>
      <c r="ADZ41" s="41"/>
      <c r="AEA41" s="41"/>
      <c r="AEB41" s="41"/>
      <c r="AEC41" s="41"/>
      <c r="AED41" s="41"/>
      <c r="AEE41" s="41"/>
      <c r="AEF41" s="41"/>
      <c r="AEG41" s="41"/>
      <c r="AEH41" s="41"/>
      <c r="AEI41" s="41"/>
      <c r="AEJ41" s="41"/>
      <c r="AEK41" s="41"/>
      <c r="AEL41" s="41"/>
      <c r="AEM41" s="41"/>
      <c r="AEN41" s="41"/>
      <c r="AEO41" s="41"/>
      <c r="AEP41" s="41"/>
      <c r="AEQ41" s="41"/>
      <c r="AER41" s="41"/>
      <c r="AES41" s="41"/>
      <c r="AET41" s="41"/>
      <c r="AEU41" s="41"/>
      <c r="AEV41" s="41"/>
      <c r="AEW41" s="41"/>
      <c r="AEX41" s="41"/>
      <c r="AEY41" s="41"/>
      <c r="AEZ41" s="41"/>
      <c r="AFA41" s="41"/>
      <c r="AFB41" s="41"/>
      <c r="AFC41" s="41"/>
      <c r="AFD41" s="41"/>
      <c r="AFE41" s="41"/>
      <c r="AFF41" s="41"/>
      <c r="AFG41" s="41"/>
      <c r="AFH41" s="41"/>
      <c r="AFI41" s="41"/>
      <c r="AFJ41" s="41"/>
      <c r="AFK41" s="41"/>
      <c r="AFL41" s="41"/>
      <c r="AFM41" s="41"/>
      <c r="AFN41" s="41"/>
      <c r="AFO41" s="41"/>
      <c r="AFP41" s="41"/>
      <c r="AFQ41" s="41"/>
      <c r="AFR41" s="41"/>
      <c r="AFS41" s="41"/>
      <c r="AFT41" s="41"/>
      <c r="AFU41" s="41"/>
      <c r="AFV41" s="41"/>
      <c r="AFW41" s="41"/>
      <c r="AFX41" s="41"/>
      <c r="AFY41" s="41"/>
      <c r="AFZ41" s="41"/>
      <c r="AGA41" s="41"/>
      <c r="AGB41" s="41"/>
      <c r="AGC41" s="41"/>
      <c r="AGD41" s="41"/>
      <c r="AGE41" s="41"/>
      <c r="AGF41" s="41"/>
      <c r="AGG41" s="41"/>
      <c r="AGH41" s="41"/>
      <c r="AGI41" s="41"/>
      <c r="AGJ41" s="41"/>
      <c r="AGK41" s="41"/>
      <c r="AGL41" s="41"/>
      <c r="AGM41" s="41"/>
      <c r="AGN41" s="41"/>
      <c r="AGO41" s="41"/>
      <c r="AGP41" s="41"/>
      <c r="AGQ41" s="41"/>
      <c r="AGR41" s="41"/>
      <c r="AGS41" s="41"/>
      <c r="AGT41" s="41"/>
      <c r="AGU41" s="41"/>
      <c r="AGV41" s="41"/>
      <c r="AGW41" s="41"/>
      <c r="AGX41" s="41"/>
      <c r="AGY41" s="41"/>
      <c r="AGZ41" s="41"/>
      <c r="AHA41" s="41"/>
      <c r="AHB41" s="41"/>
      <c r="AHC41" s="41"/>
      <c r="AHD41" s="41"/>
      <c r="AHE41" s="41"/>
      <c r="AHF41" s="41"/>
      <c r="AHG41" s="41"/>
      <c r="AHH41" s="41"/>
      <c r="AHI41" s="41"/>
      <c r="AHJ41" s="41"/>
      <c r="AHK41" s="41"/>
      <c r="AHL41" s="41"/>
      <c r="AHM41" s="41"/>
      <c r="AHN41" s="41"/>
      <c r="AHO41" s="41"/>
      <c r="AHP41" s="41"/>
      <c r="AHQ41" s="41"/>
      <c r="AHR41" s="41"/>
      <c r="AHS41" s="41"/>
      <c r="AHT41" s="41"/>
      <c r="AHU41" s="41"/>
      <c r="AHV41" s="41"/>
      <c r="AHW41" s="41"/>
      <c r="AHX41" s="41"/>
      <c r="AHY41" s="41"/>
      <c r="AHZ41" s="41"/>
      <c r="AIA41" s="41"/>
      <c r="AIB41" s="41"/>
      <c r="AIC41" s="41"/>
      <c r="AID41" s="41"/>
      <c r="AIE41" s="41"/>
      <c r="AIF41" s="41"/>
      <c r="AIG41" s="41"/>
      <c r="AIH41" s="41"/>
      <c r="AII41" s="41"/>
      <c r="AIJ41" s="41"/>
      <c r="AIK41" s="41"/>
      <c r="AIL41" s="41"/>
      <c r="AIM41" s="41"/>
      <c r="AIN41" s="41"/>
      <c r="AIO41" s="41"/>
      <c r="AIP41" s="41"/>
      <c r="AIQ41" s="41"/>
      <c r="AIR41" s="41"/>
      <c r="AIS41" s="41"/>
      <c r="AIT41" s="41"/>
      <c r="AIU41" s="41"/>
      <c r="AIV41" s="41"/>
      <c r="AIW41" s="41"/>
      <c r="AIX41" s="41"/>
      <c r="AIY41" s="41"/>
      <c r="AIZ41" s="41"/>
      <c r="AJA41" s="41"/>
      <c r="AJB41" s="41"/>
      <c r="AJC41" s="41"/>
      <c r="AJD41" s="41"/>
      <c r="AJE41" s="41"/>
      <c r="AJF41" s="41"/>
      <c r="AJG41" s="41"/>
      <c r="AJH41" s="41"/>
      <c r="AJI41" s="41"/>
      <c r="AJJ41" s="41"/>
      <c r="AJK41" s="41"/>
      <c r="AJL41" s="41"/>
      <c r="AJM41" s="41"/>
      <c r="AJN41" s="41"/>
      <c r="AJO41" s="41"/>
      <c r="AJP41" s="41"/>
      <c r="AJQ41" s="41"/>
      <c r="AJR41" s="41"/>
      <c r="AJS41" s="41"/>
      <c r="AJT41" s="41"/>
      <c r="AJU41" s="41"/>
      <c r="AJV41" s="41"/>
      <c r="AJW41" s="41"/>
      <c r="AJX41" s="41"/>
      <c r="AJY41" s="41"/>
      <c r="AJZ41" s="41"/>
      <c r="AKA41" s="41"/>
      <c r="AKB41" s="41"/>
      <c r="AKC41" s="41"/>
      <c r="AKD41" s="41"/>
      <c r="AKE41" s="41"/>
      <c r="AKF41" s="41"/>
      <c r="AKG41" s="41"/>
      <c r="AKH41" s="41"/>
      <c r="AKI41" s="41"/>
      <c r="AKJ41" s="41"/>
      <c r="AKK41" s="41"/>
      <c r="AKL41" s="41"/>
      <c r="AKM41" s="41"/>
      <c r="AKN41" s="41"/>
      <c r="AKO41" s="41"/>
      <c r="AKP41" s="41"/>
      <c r="AKQ41" s="41"/>
      <c r="AKR41" s="41"/>
      <c r="AKS41" s="41"/>
      <c r="AKT41" s="41"/>
      <c r="AKU41" s="41"/>
      <c r="AKV41" s="41"/>
      <c r="AKW41" s="41"/>
      <c r="AKX41" s="41"/>
      <c r="AKY41" s="41"/>
      <c r="AKZ41" s="41"/>
      <c r="ALA41" s="41"/>
      <c r="ALB41" s="41"/>
      <c r="ALC41" s="41"/>
      <c r="ALD41" s="41"/>
      <c r="ALE41" s="41"/>
      <c r="ALF41" s="41"/>
      <c r="ALG41" s="41"/>
      <c r="ALH41" s="41"/>
      <c r="ALI41" s="41"/>
      <c r="ALJ41" s="41"/>
      <c r="ALK41" s="41"/>
      <c r="ALL41" s="41"/>
      <c r="ALM41" s="41"/>
      <c r="ALN41" s="41"/>
      <c r="ALO41" s="41"/>
      <c r="ALP41" s="41"/>
      <c r="ALQ41" s="41"/>
      <c r="ALR41" s="41"/>
      <c r="ALS41" s="41"/>
      <c r="ALT41" s="41"/>
      <c r="ALU41" s="41"/>
      <c r="ALV41" s="41"/>
      <c r="ALW41" s="41"/>
      <c r="ALX41" s="41"/>
      <c r="ALY41" s="41"/>
      <c r="ALZ41" s="41"/>
      <c r="AMA41" s="41"/>
      <c r="AMB41" s="41"/>
      <c r="AMC41" s="41"/>
      <c r="AMD41" s="41"/>
      <c r="AME41" s="41"/>
      <c r="AMF41" s="41"/>
      <c r="AMG41" s="41"/>
      <c r="AMH41" s="41"/>
      <c r="AMI41" s="41"/>
      <c r="AMJ41" s="41"/>
      <c r="AMK41" s="41"/>
      <c r="AML41" s="41"/>
      <c r="AMM41" s="41"/>
      <c r="AMN41" s="41"/>
      <c r="AMO41" s="41"/>
      <c r="AMP41" s="41"/>
      <c r="AMQ41" s="41"/>
      <c r="AMR41" s="41"/>
      <c r="AMS41" s="41"/>
      <c r="AMT41" s="41"/>
      <c r="AMU41" s="41"/>
      <c r="AMV41" s="41"/>
      <c r="AMW41" s="41"/>
      <c r="AMX41" s="41"/>
      <c r="AMY41" s="41"/>
      <c r="AMZ41" s="41"/>
      <c r="ANA41" s="41"/>
      <c r="ANB41" s="41"/>
      <c r="ANC41" s="41"/>
      <c r="AND41" s="41"/>
      <c r="ANE41" s="41"/>
      <c r="ANF41" s="41"/>
      <c r="ANG41" s="41"/>
      <c r="ANH41" s="41"/>
      <c r="ANI41" s="41"/>
      <c r="ANJ41" s="41"/>
      <c r="ANK41" s="41"/>
      <c r="ANL41" s="41"/>
      <c r="ANM41" s="41"/>
      <c r="ANN41" s="41"/>
      <c r="ANO41" s="41"/>
      <c r="ANP41" s="41"/>
      <c r="ANQ41" s="41"/>
      <c r="ANR41" s="41"/>
      <c r="ANS41" s="41"/>
      <c r="ANT41" s="41"/>
      <c r="ANU41" s="41"/>
      <c r="ANV41" s="41"/>
      <c r="ANW41" s="41"/>
      <c r="ANX41" s="41"/>
      <c r="ANY41" s="41"/>
      <c r="ANZ41" s="41"/>
      <c r="AOA41" s="41"/>
      <c r="AOB41" s="41"/>
      <c r="AOC41" s="41"/>
      <c r="AOD41" s="41"/>
      <c r="AOE41" s="41"/>
      <c r="AOF41" s="41"/>
      <c r="AOG41" s="41"/>
      <c r="AOH41" s="41"/>
      <c r="AOI41" s="41"/>
      <c r="AOJ41" s="41"/>
      <c r="AOK41" s="41"/>
      <c r="AOL41" s="41"/>
      <c r="AOM41" s="41"/>
      <c r="AON41" s="41"/>
      <c r="AOO41" s="41"/>
      <c r="AOP41" s="41"/>
      <c r="AOQ41" s="41"/>
      <c r="AOR41" s="41"/>
      <c r="AOS41" s="41"/>
      <c r="AOT41" s="41"/>
      <c r="AOU41" s="41"/>
      <c r="AOV41" s="41"/>
      <c r="AOW41" s="41"/>
      <c r="AOX41" s="41"/>
      <c r="AOY41" s="41"/>
      <c r="AOZ41" s="41"/>
      <c r="APA41" s="41"/>
      <c r="APB41" s="41"/>
      <c r="APC41" s="41"/>
      <c r="APD41" s="41"/>
      <c r="APE41" s="41"/>
      <c r="APF41" s="41"/>
      <c r="APG41" s="41"/>
      <c r="APH41" s="41"/>
      <c r="API41" s="41"/>
      <c r="APJ41" s="41"/>
      <c r="APK41" s="41"/>
      <c r="APL41" s="41"/>
      <c r="APM41" s="41"/>
      <c r="APN41" s="41"/>
      <c r="APO41" s="41"/>
      <c r="APP41" s="41"/>
      <c r="APQ41" s="41"/>
      <c r="APR41" s="41"/>
      <c r="APS41" s="41"/>
      <c r="APT41" s="41"/>
      <c r="APU41" s="41"/>
      <c r="APV41" s="41"/>
      <c r="APW41" s="41"/>
      <c r="APX41" s="41"/>
      <c r="APY41" s="41"/>
      <c r="APZ41" s="41"/>
      <c r="AQA41" s="41"/>
      <c r="AQB41" s="41"/>
      <c r="AQC41" s="41"/>
      <c r="AQD41" s="41"/>
      <c r="AQE41" s="41"/>
      <c r="AQF41" s="41"/>
      <c r="AQG41" s="41"/>
      <c r="AQH41" s="41"/>
      <c r="AQI41" s="41"/>
      <c r="AQJ41" s="41"/>
      <c r="AQK41" s="41"/>
      <c r="AQL41" s="41"/>
      <c r="AQM41" s="41"/>
      <c r="AQN41" s="41"/>
      <c r="AQO41" s="41"/>
      <c r="AQP41" s="41"/>
      <c r="AQQ41" s="41"/>
      <c r="AQR41" s="41"/>
      <c r="AQS41" s="41"/>
      <c r="AQT41" s="41"/>
      <c r="AQU41" s="41"/>
      <c r="AQV41" s="41"/>
      <c r="AQW41" s="41"/>
      <c r="AQX41" s="41"/>
      <c r="AQY41" s="41"/>
      <c r="AQZ41" s="41"/>
      <c r="ARA41" s="41"/>
      <c r="ARB41" s="41"/>
      <c r="ARC41" s="41"/>
      <c r="ARD41" s="41"/>
      <c r="ARE41" s="41"/>
      <c r="ARF41" s="41"/>
      <c r="ARG41" s="41"/>
      <c r="ARH41" s="41"/>
      <c r="ARI41" s="41"/>
      <c r="ARJ41" s="41"/>
      <c r="ARK41" s="41"/>
      <c r="ARL41" s="41"/>
      <c r="ARM41" s="41"/>
      <c r="ARN41" s="41"/>
      <c r="ARO41" s="41"/>
      <c r="ARP41" s="41"/>
      <c r="ARQ41" s="41"/>
      <c r="ARR41" s="41"/>
      <c r="ARS41" s="41"/>
      <c r="ART41" s="41"/>
      <c r="ARU41" s="41"/>
      <c r="ARV41" s="41"/>
      <c r="ARW41" s="41"/>
      <c r="ARX41" s="41"/>
      <c r="ARY41" s="41"/>
      <c r="ARZ41" s="41"/>
      <c r="ASA41" s="41"/>
      <c r="ASB41" s="41"/>
      <c r="ASC41" s="41"/>
      <c r="ASD41" s="41"/>
      <c r="ASE41" s="41"/>
      <c r="ASF41" s="41"/>
      <c r="ASG41" s="41"/>
      <c r="ASH41" s="41"/>
      <c r="ASI41" s="41"/>
      <c r="ASJ41" s="41"/>
      <c r="ASK41" s="41"/>
      <c r="ASL41" s="41"/>
      <c r="ASM41" s="41"/>
      <c r="ASN41" s="41"/>
      <c r="ASO41" s="41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  <c r="AZQ41" s="41"/>
      <c r="AZR41" s="41"/>
      <c r="AZS41" s="41"/>
      <c r="AZT41" s="41"/>
      <c r="AZU41" s="41"/>
      <c r="AZV41" s="41"/>
      <c r="AZW41" s="41"/>
      <c r="AZX41" s="41"/>
      <c r="AZY41" s="41"/>
      <c r="AZZ41" s="41"/>
      <c r="BAA41" s="41"/>
      <c r="BAB41" s="41"/>
      <c r="BAC41" s="41"/>
      <c r="BAD41" s="41"/>
      <c r="BAE41" s="41"/>
      <c r="BAF41" s="41"/>
      <c r="BAG41" s="41"/>
      <c r="BAH41" s="41"/>
      <c r="BAI41" s="41"/>
      <c r="BAJ41" s="41"/>
      <c r="BAK41" s="41"/>
      <c r="BAL41" s="41"/>
      <c r="BAM41" s="41"/>
      <c r="BAN41" s="41"/>
      <c r="BAO41" s="41"/>
      <c r="BAP41" s="41"/>
      <c r="BAQ41" s="41"/>
      <c r="BAR41" s="41"/>
      <c r="BAS41" s="41"/>
      <c r="BAT41" s="41"/>
      <c r="BAU41" s="41"/>
      <c r="BAV41" s="41"/>
      <c r="BAW41" s="41"/>
      <c r="BAX41" s="41"/>
      <c r="BAY41" s="41"/>
      <c r="BAZ41" s="41"/>
      <c r="BBA41" s="41"/>
      <c r="BBB41" s="41"/>
      <c r="BBC41" s="41"/>
      <c r="BBD41" s="41"/>
      <c r="BBE41" s="41"/>
      <c r="BBF41" s="41"/>
      <c r="BBG41" s="41"/>
      <c r="BBH41" s="41"/>
      <c r="BBI41" s="41"/>
      <c r="BBJ41" s="41"/>
      <c r="BBK41" s="41"/>
      <c r="BBL41" s="41"/>
      <c r="BBM41" s="41"/>
      <c r="BBN41" s="41"/>
      <c r="BBO41" s="41"/>
      <c r="BBP41" s="41"/>
      <c r="BBQ41" s="41"/>
      <c r="BBR41" s="41"/>
      <c r="BBS41" s="41"/>
      <c r="BBT41" s="41"/>
      <c r="BBU41" s="41"/>
      <c r="BBV41" s="41"/>
      <c r="BBW41" s="41"/>
      <c r="BBX41" s="41"/>
      <c r="BBY41" s="41"/>
      <c r="BBZ41" s="41"/>
      <c r="BCA41" s="41"/>
      <c r="BCB41" s="41"/>
      <c r="BCC41" s="41"/>
      <c r="BCD41" s="41"/>
      <c r="BCE41" s="41"/>
      <c r="BCF41" s="41"/>
      <c r="BCG41" s="41"/>
      <c r="BCH41" s="41"/>
      <c r="BCI41" s="41"/>
      <c r="BCJ41" s="41"/>
      <c r="BCK41" s="41"/>
      <c r="BCL41" s="41"/>
      <c r="BCM41" s="41"/>
      <c r="BCN41" s="41"/>
      <c r="BCO41" s="41"/>
      <c r="BCP41" s="41"/>
      <c r="BCQ41" s="41"/>
      <c r="BCR41" s="41"/>
      <c r="BCS41" s="41"/>
      <c r="BCT41" s="41"/>
      <c r="BCU41" s="41"/>
      <c r="BCV41" s="41"/>
      <c r="BCW41" s="41"/>
      <c r="BCX41" s="41"/>
      <c r="BCY41" s="41"/>
      <c r="BCZ41" s="41"/>
      <c r="BDA41" s="41"/>
      <c r="BDB41" s="41"/>
      <c r="BDC41" s="41"/>
      <c r="BDD41" s="41"/>
      <c r="BDE41" s="41"/>
      <c r="BDF41" s="41"/>
      <c r="BDG41" s="41"/>
      <c r="BDH41" s="41"/>
      <c r="BDI41" s="41"/>
      <c r="BDJ41" s="41"/>
      <c r="BDK41" s="41"/>
      <c r="BDL41" s="41"/>
      <c r="BDM41" s="41"/>
      <c r="BDN41" s="41"/>
      <c r="BDO41" s="41"/>
      <c r="BDP41" s="41"/>
      <c r="BDQ41" s="41"/>
      <c r="BDR41" s="41"/>
      <c r="BDS41" s="41"/>
      <c r="BDT41" s="41"/>
      <c r="BDU41" s="41"/>
      <c r="BDV41" s="41"/>
      <c r="BDW41" s="41"/>
      <c r="BDX41" s="41"/>
      <c r="BDY41" s="41"/>
      <c r="BDZ41" s="41"/>
      <c r="BEA41" s="41"/>
      <c r="BEB41" s="41"/>
      <c r="BEC41" s="41"/>
      <c r="BED41" s="41"/>
      <c r="BEE41" s="41"/>
      <c r="BEF41" s="41"/>
      <c r="BEG41" s="41"/>
      <c r="BEH41" s="41"/>
      <c r="BEI41" s="41"/>
      <c r="BEJ41" s="41"/>
      <c r="BEK41" s="41"/>
      <c r="BEL41" s="41"/>
      <c r="BEM41" s="41"/>
      <c r="BEN41" s="41"/>
      <c r="BEO41" s="41"/>
      <c r="BEP41" s="41"/>
      <c r="BEQ41" s="41"/>
      <c r="BER41" s="41"/>
      <c r="BES41" s="41"/>
      <c r="BET41" s="41"/>
      <c r="BEU41" s="41"/>
      <c r="BEV41" s="41"/>
      <c r="BEW41" s="41"/>
      <c r="BEX41" s="41"/>
      <c r="BEY41" s="41"/>
      <c r="BEZ41" s="41"/>
      <c r="BFA41" s="41"/>
      <c r="BFB41" s="41"/>
      <c r="BFC41" s="41"/>
      <c r="BFD41" s="41"/>
      <c r="BFE41" s="41"/>
      <c r="BFF41" s="41"/>
      <c r="BFG41" s="41"/>
      <c r="BFH41" s="41"/>
      <c r="BFI41" s="41"/>
      <c r="BFJ41" s="41"/>
      <c r="BFK41" s="41"/>
      <c r="BFL41" s="41"/>
      <c r="BFM41" s="41"/>
      <c r="BFN41" s="41"/>
      <c r="BFO41" s="41"/>
      <c r="BFP41" s="41"/>
      <c r="BFQ41" s="41"/>
      <c r="BFR41" s="41"/>
      <c r="BFS41" s="41"/>
      <c r="BFT41" s="41"/>
      <c r="BFU41" s="41"/>
      <c r="BFV41" s="41"/>
      <c r="BFW41" s="41"/>
      <c r="BFX41" s="41"/>
      <c r="BFY41" s="41"/>
      <c r="BFZ41" s="41"/>
      <c r="BGA41" s="41"/>
      <c r="BGB41" s="41"/>
      <c r="BGC41" s="41"/>
      <c r="BGD41" s="41"/>
      <c r="BGE41" s="41"/>
      <c r="BGF41" s="41"/>
      <c r="BGG41" s="41"/>
      <c r="BGH41" s="41"/>
      <c r="BGI41" s="41"/>
      <c r="BGJ41" s="41"/>
      <c r="BGK41" s="41"/>
      <c r="BGL41" s="41"/>
      <c r="BGM41" s="41"/>
      <c r="BGN41" s="41"/>
      <c r="BGO41" s="41"/>
      <c r="BGP41" s="41"/>
      <c r="BGQ41" s="41"/>
      <c r="BGR41" s="41"/>
      <c r="BGS41" s="41"/>
      <c r="BGT41" s="41"/>
      <c r="BGU41" s="41"/>
      <c r="BGV41" s="41"/>
      <c r="BGW41" s="41"/>
      <c r="BGX41" s="41"/>
      <c r="BGY41" s="41"/>
      <c r="BGZ41" s="41"/>
      <c r="BHA41" s="41"/>
      <c r="BHB41" s="41"/>
      <c r="BHC41" s="41"/>
      <c r="BHD41" s="41"/>
      <c r="BHE41" s="41"/>
      <c r="BHF41" s="41"/>
      <c r="BHG41" s="41"/>
      <c r="BHH41" s="41"/>
      <c r="BHI41" s="41"/>
      <c r="BHJ41" s="41"/>
      <c r="BHK41" s="41"/>
      <c r="BHL41" s="41"/>
      <c r="BHM41" s="41"/>
      <c r="BHN41" s="41"/>
      <c r="BHO41" s="41"/>
      <c r="BHP41" s="41"/>
      <c r="BHQ41" s="41"/>
      <c r="BHR41" s="41"/>
      <c r="BHS41" s="41"/>
      <c r="BHT41" s="41"/>
      <c r="BHU41" s="41"/>
      <c r="BHV41" s="41"/>
      <c r="BHW41" s="41"/>
      <c r="BHX41" s="41"/>
      <c r="BHY41" s="41"/>
      <c r="BHZ41" s="41"/>
      <c r="BIA41" s="41"/>
      <c r="BIB41" s="41"/>
      <c r="BIC41" s="41"/>
      <c r="BID41" s="41"/>
      <c r="BIE41" s="41"/>
      <c r="BIF41" s="41"/>
      <c r="BIG41" s="41"/>
      <c r="BIH41" s="41"/>
      <c r="BII41" s="41"/>
      <c r="BIJ41" s="41"/>
      <c r="BIK41" s="41"/>
      <c r="BIL41" s="41"/>
      <c r="BIM41" s="41"/>
      <c r="BIN41" s="41"/>
      <c r="BIO41" s="41"/>
      <c r="BIP41" s="41"/>
      <c r="BIQ41" s="41"/>
      <c r="BIR41" s="41"/>
      <c r="BIS41" s="41"/>
      <c r="BIT41" s="41"/>
      <c r="BIU41" s="41"/>
      <c r="BIV41" s="41"/>
      <c r="BIW41" s="41"/>
      <c r="BIX41" s="41"/>
      <c r="BIY41" s="41"/>
      <c r="BIZ41" s="41"/>
      <c r="BJA41" s="41"/>
      <c r="BJB41" s="41"/>
      <c r="BJC41" s="41"/>
      <c r="BJD41" s="41"/>
      <c r="BJE41" s="41"/>
      <c r="BJF41" s="41"/>
      <c r="BJG41" s="41"/>
      <c r="BJH41" s="41"/>
      <c r="BJI41" s="41"/>
      <c r="BJJ41" s="41"/>
      <c r="BJK41" s="41"/>
      <c r="BJL41" s="41"/>
      <c r="BJM41" s="41"/>
      <c r="BJN41" s="41"/>
      <c r="BJO41" s="41"/>
      <c r="BJP41" s="41"/>
      <c r="BJQ41" s="41"/>
      <c r="BJR41" s="41"/>
      <c r="BJS41" s="41"/>
      <c r="BJT41" s="41"/>
      <c r="BJU41" s="41"/>
      <c r="BJV41" s="41"/>
      <c r="BJW41" s="41"/>
      <c r="BJX41" s="41"/>
      <c r="BJY41" s="41"/>
      <c r="BJZ41" s="41"/>
      <c r="BKA41" s="41"/>
      <c r="BKB41" s="41"/>
      <c r="BKC41" s="41"/>
      <c r="BKD41" s="41"/>
      <c r="BKE41" s="41"/>
      <c r="BKF41" s="41"/>
      <c r="BKG41" s="41"/>
      <c r="BKH41" s="41"/>
      <c r="BKI41" s="41"/>
      <c r="BKJ41" s="41"/>
      <c r="BKK41" s="41"/>
      <c r="BKL41" s="41"/>
      <c r="BKM41" s="41"/>
      <c r="BKN41" s="41"/>
      <c r="BKO41" s="41"/>
      <c r="BKP41" s="41"/>
      <c r="BKQ41" s="41"/>
      <c r="BKR41" s="41"/>
      <c r="BKS41" s="41"/>
      <c r="BKT41" s="41"/>
      <c r="BKU41" s="41"/>
      <c r="BKV41" s="41"/>
      <c r="BKW41" s="41"/>
      <c r="BKX41" s="41"/>
      <c r="BKY41" s="41"/>
      <c r="BKZ41" s="41"/>
      <c r="BLA41" s="41"/>
      <c r="BLB41" s="41"/>
      <c r="BLC41" s="41"/>
      <c r="BLD41" s="41"/>
      <c r="BLE41" s="41"/>
      <c r="BLF41" s="41"/>
      <c r="BLG41" s="41"/>
      <c r="BLH41" s="41"/>
      <c r="BLI41" s="41"/>
      <c r="BLJ41" s="41"/>
      <c r="BLK41" s="41"/>
      <c r="BLL41" s="41"/>
      <c r="BLM41" s="41"/>
      <c r="BLN41" s="41"/>
      <c r="BLO41" s="41"/>
      <c r="BLP41" s="41"/>
      <c r="BLQ41" s="41"/>
      <c r="BLR41" s="41"/>
      <c r="BLS41" s="41"/>
      <c r="BLT41" s="41"/>
      <c r="BLU41" s="41"/>
      <c r="BLV41" s="41"/>
      <c r="BLW41" s="41"/>
      <c r="BLX41" s="41"/>
      <c r="BLY41" s="41"/>
      <c r="BLZ41" s="41"/>
      <c r="BMA41" s="41"/>
      <c r="BMB41" s="41"/>
      <c r="BMC41" s="41"/>
      <c r="BMD41" s="41"/>
      <c r="BME41" s="41"/>
      <c r="BMF41" s="41"/>
      <c r="BMG41" s="41"/>
      <c r="BMH41" s="41"/>
      <c r="BMI41" s="41"/>
      <c r="BMJ41" s="41"/>
      <c r="BMK41" s="41"/>
      <c r="BML41" s="41"/>
      <c r="BMM41" s="41"/>
      <c r="BMN41" s="41"/>
      <c r="BMO41" s="41"/>
      <c r="BMP41" s="41"/>
      <c r="BMQ41" s="41"/>
      <c r="BMR41" s="41"/>
      <c r="BMS41" s="41"/>
      <c r="BMT41" s="41"/>
      <c r="BMU41" s="41"/>
      <c r="BMV41" s="41"/>
      <c r="BMW41" s="41"/>
      <c r="BMX41" s="41"/>
      <c r="BMY41" s="41"/>
      <c r="BMZ41" s="41"/>
      <c r="BNA41" s="41"/>
      <c r="BNB41" s="41"/>
      <c r="BNC41" s="41"/>
      <c r="BND41" s="41"/>
      <c r="BNE41" s="41"/>
      <c r="BNF41" s="41"/>
      <c r="BNG41" s="41"/>
      <c r="BNH41" s="41"/>
      <c r="BNI41" s="41"/>
      <c r="BNJ41" s="41"/>
      <c r="BNK41" s="41"/>
      <c r="BNL41" s="41"/>
      <c r="BNM41" s="41"/>
      <c r="BNN41" s="41"/>
      <c r="BNO41" s="41"/>
      <c r="BNP41" s="41"/>
      <c r="BNQ41" s="41"/>
      <c r="BNR41" s="41"/>
      <c r="BNS41" s="41"/>
      <c r="BNT41" s="41"/>
      <c r="BNU41" s="41"/>
      <c r="BNV41" s="41"/>
      <c r="BNW41" s="41"/>
      <c r="BNX41" s="41"/>
      <c r="BNY41" s="41"/>
      <c r="BNZ41" s="41"/>
      <c r="BOA41" s="41"/>
      <c r="BOB41" s="41"/>
      <c r="BOC41" s="41"/>
      <c r="BOD41" s="41"/>
      <c r="BOE41" s="41"/>
      <c r="BOF41" s="41"/>
      <c r="BOG41" s="41"/>
      <c r="BOH41" s="41"/>
      <c r="BOI41" s="41"/>
      <c r="BOJ41" s="41"/>
      <c r="BOK41" s="41"/>
      <c r="BOL41" s="41"/>
      <c r="BOM41" s="41"/>
      <c r="BON41" s="41"/>
      <c r="BOO41" s="41"/>
      <c r="BOP41" s="41"/>
      <c r="BOQ41" s="41"/>
      <c r="BOR41" s="41"/>
      <c r="BOS41" s="41"/>
      <c r="BOT41" s="41"/>
      <c r="BOU41" s="41"/>
      <c r="BOV41" s="41"/>
      <c r="BOW41" s="41"/>
      <c r="BOX41" s="41"/>
      <c r="BOY41" s="41"/>
      <c r="BOZ41" s="41"/>
      <c r="BPA41" s="41"/>
      <c r="BPB41" s="41"/>
      <c r="BPC41" s="41"/>
      <c r="BPD41" s="41"/>
      <c r="BPE41" s="41"/>
      <c r="BPF41" s="41"/>
      <c r="BPG41" s="41"/>
      <c r="BPH41" s="41"/>
      <c r="BPI41" s="41"/>
      <c r="BPJ41" s="41"/>
      <c r="BPK41" s="41"/>
      <c r="BPL41" s="41"/>
      <c r="BPM41" s="41"/>
      <c r="BPN41" s="41"/>
      <c r="BPO41" s="41"/>
      <c r="BPP41" s="41"/>
      <c r="BPQ41" s="41"/>
      <c r="BPR41" s="41"/>
      <c r="BPS41" s="41"/>
      <c r="BPT41" s="41"/>
      <c r="BPU41" s="41"/>
      <c r="BPV41" s="41"/>
      <c r="BPW41" s="41"/>
      <c r="BPX41" s="41"/>
      <c r="BPY41" s="41"/>
      <c r="BPZ41" s="41"/>
      <c r="BQA41" s="41"/>
      <c r="BQB41" s="41"/>
      <c r="BQC41" s="41"/>
      <c r="BQD41" s="41"/>
      <c r="BQE41" s="41"/>
      <c r="BQF41" s="41"/>
      <c r="BQG41" s="41"/>
      <c r="BQH41" s="41"/>
      <c r="BQI41" s="41"/>
      <c r="BQJ41" s="41"/>
      <c r="BQK41" s="41"/>
      <c r="BQL41" s="41"/>
      <c r="BQM41" s="41"/>
      <c r="BQN41" s="41"/>
      <c r="BQO41" s="41"/>
      <c r="BQP41" s="41"/>
      <c r="BQQ41" s="41"/>
      <c r="BQR41" s="41"/>
      <c r="BQS41" s="41"/>
      <c r="BQT41" s="41"/>
      <c r="BQU41" s="41"/>
      <c r="BQV41" s="41"/>
      <c r="BQW41" s="41"/>
      <c r="BQX41" s="41"/>
      <c r="BQY41" s="41"/>
      <c r="BQZ41" s="41"/>
      <c r="BRA41" s="41"/>
      <c r="BRB41" s="41"/>
      <c r="BRC41" s="41"/>
      <c r="BRD41" s="41"/>
      <c r="BRE41" s="41"/>
      <c r="BRF41" s="41"/>
      <c r="BRG41" s="41"/>
      <c r="BRH41" s="41"/>
      <c r="BRI41" s="41"/>
      <c r="BRJ41" s="41"/>
      <c r="BRK41" s="41"/>
      <c r="BRL41" s="41"/>
      <c r="BRM41" s="41"/>
      <c r="BRN41" s="41"/>
      <c r="BRO41" s="41"/>
      <c r="BRP41" s="41"/>
      <c r="BRQ41" s="41"/>
      <c r="BRR41" s="41"/>
      <c r="BRS41" s="41"/>
      <c r="BRT41" s="41"/>
      <c r="BRU41" s="41"/>
      <c r="BRV41" s="41"/>
      <c r="BRW41" s="41"/>
      <c r="BRX41" s="41"/>
      <c r="BRY41" s="41"/>
      <c r="BRZ41" s="41"/>
      <c r="BSA41" s="41"/>
      <c r="BSB41" s="41"/>
      <c r="BSC41" s="41"/>
      <c r="BSD41" s="41"/>
      <c r="BSE41" s="41"/>
      <c r="BSF41" s="41"/>
      <c r="BSG41" s="41"/>
      <c r="BSH41" s="41"/>
      <c r="BSI41" s="41"/>
      <c r="BSJ41" s="41"/>
      <c r="BSK41" s="41"/>
      <c r="BSL41" s="41"/>
      <c r="BSM41" s="41"/>
      <c r="BSN41" s="41"/>
      <c r="BSO41" s="41"/>
      <c r="BSP41" s="41"/>
      <c r="BSQ41" s="41"/>
      <c r="BSR41" s="41"/>
      <c r="BSS41" s="41"/>
      <c r="BST41" s="41"/>
      <c r="BSU41" s="41"/>
      <c r="BSV41" s="41"/>
      <c r="BSW41" s="41"/>
      <c r="BSX41" s="41"/>
      <c r="BSY41" s="41"/>
      <c r="BSZ41" s="41"/>
      <c r="BTA41" s="41"/>
      <c r="BTB41" s="41"/>
      <c r="BTC41" s="41"/>
      <c r="BTD41" s="41"/>
      <c r="BTE41" s="41"/>
      <c r="BTF41" s="41"/>
      <c r="BTG41" s="41"/>
      <c r="BTH41" s="41"/>
      <c r="BTI41" s="41"/>
      <c r="BTJ41" s="41"/>
      <c r="BTK41" s="41"/>
      <c r="BTL41" s="41"/>
      <c r="BTM41" s="41"/>
      <c r="BTN41" s="41"/>
      <c r="BTO41" s="41"/>
      <c r="BTP41" s="41"/>
      <c r="BTQ41" s="41"/>
      <c r="BTR41" s="41"/>
      <c r="BTS41" s="41"/>
      <c r="BTT41" s="41"/>
      <c r="BTU41" s="41"/>
      <c r="BTV41" s="41"/>
      <c r="BTW41" s="41"/>
      <c r="BTX41" s="41"/>
      <c r="BTY41" s="41"/>
      <c r="BTZ41" s="41"/>
      <c r="BUA41" s="41"/>
      <c r="BUB41" s="41"/>
      <c r="BUC41" s="41"/>
      <c r="BUD41" s="41"/>
      <c r="BUE41" s="41"/>
      <c r="BUF41" s="41"/>
      <c r="BUG41" s="41"/>
      <c r="BUH41" s="41"/>
      <c r="BUI41" s="41"/>
      <c r="BUJ41" s="41"/>
      <c r="BUK41" s="41"/>
      <c r="BUL41" s="41"/>
      <c r="BUM41" s="41"/>
      <c r="BUN41" s="41"/>
      <c r="BUO41" s="41"/>
      <c r="BUP41" s="41"/>
      <c r="BUQ41" s="41"/>
      <c r="BUR41" s="41"/>
      <c r="BUS41" s="41"/>
      <c r="BUT41" s="41"/>
      <c r="BUU41" s="41"/>
      <c r="BUV41" s="41"/>
      <c r="BUW41" s="41"/>
      <c r="BUX41" s="41"/>
      <c r="BUY41" s="41"/>
      <c r="BUZ41" s="41"/>
      <c r="BVA41" s="41"/>
      <c r="BVB41" s="41"/>
      <c r="BVC41" s="41"/>
      <c r="BVD41" s="41"/>
      <c r="BVE41" s="41"/>
      <c r="BVF41" s="41"/>
      <c r="BVG41" s="41"/>
      <c r="BVH41" s="41"/>
      <c r="BVI41" s="41"/>
      <c r="BVJ41" s="41"/>
      <c r="BVK41" s="41"/>
      <c r="BVL41" s="41"/>
      <c r="BVM41" s="41"/>
      <c r="BVN41" s="41"/>
      <c r="BVO41" s="41"/>
      <c r="BVP41" s="41"/>
      <c r="BVQ41" s="41"/>
      <c r="BVR41" s="41"/>
      <c r="BVS41" s="41"/>
      <c r="BVT41" s="41"/>
      <c r="BVU41" s="41"/>
      <c r="BVV41" s="41"/>
      <c r="BVW41" s="41"/>
      <c r="BVX41" s="41"/>
      <c r="BVY41" s="41"/>
      <c r="BVZ41" s="41"/>
      <c r="BWA41" s="41"/>
      <c r="BWB41" s="41"/>
      <c r="BWC41" s="41"/>
      <c r="BWD41" s="41"/>
      <c r="BWE41" s="41"/>
      <c r="BWF41" s="41"/>
      <c r="BWG41" s="41"/>
      <c r="BWH41" s="41"/>
      <c r="BWI41" s="41"/>
      <c r="BWJ41" s="41"/>
      <c r="BWK41" s="41"/>
      <c r="BWL41" s="41"/>
      <c r="BWM41" s="41"/>
      <c r="BWN41" s="41"/>
      <c r="BWO41" s="41"/>
      <c r="BWP41" s="41"/>
      <c r="BWQ41" s="41"/>
      <c r="BWR41" s="41"/>
      <c r="BWS41" s="41"/>
      <c r="BWT41" s="41"/>
      <c r="BWU41" s="41"/>
      <c r="BWV41" s="41"/>
      <c r="BWW41" s="41"/>
      <c r="BWX41" s="41"/>
      <c r="BWY41" s="41"/>
      <c r="BWZ41" s="41"/>
      <c r="BXA41" s="41"/>
      <c r="BXB41" s="41"/>
      <c r="BXC41" s="41"/>
      <c r="BXD41" s="41"/>
      <c r="BXE41" s="41"/>
      <c r="BXF41" s="41"/>
      <c r="BXG41" s="41"/>
      <c r="BXH41" s="41"/>
      <c r="BXI41" s="41"/>
      <c r="BXJ41" s="41"/>
      <c r="BXK41" s="41"/>
      <c r="BXL41" s="41"/>
      <c r="BXM41" s="41"/>
      <c r="BXN41" s="41"/>
      <c r="BXO41" s="41"/>
      <c r="BXP41" s="41"/>
      <c r="BXQ41" s="41"/>
      <c r="BXR41" s="41"/>
      <c r="BXS41" s="41"/>
      <c r="BXT41" s="41"/>
      <c r="BXU41" s="41"/>
      <c r="BXV41" s="41"/>
      <c r="BXW41" s="41"/>
      <c r="BXX41" s="41"/>
      <c r="BXY41" s="41"/>
      <c r="BXZ41" s="41"/>
      <c r="BYA41" s="41"/>
      <c r="BYB41" s="41"/>
      <c r="BYC41" s="41"/>
      <c r="BYD41" s="41"/>
      <c r="BYE41" s="41"/>
      <c r="BYF41" s="41"/>
      <c r="BYG41" s="41"/>
      <c r="BYH41" s="41"/>
      <c r="BYI41" s="41"/>
      <c r="BYJ41" s="41"/>
      <c r="BYK41" s="41"/>
      <c r="BYL41" s="41"/>
      <c r="BYM41" s="41"/>
      <c r="BYN41" s="41"/>
      <c r="BYO41" s="41"/>
      <c r="BYP41" s="41"/>
      <c r="BYQ41" s="41"/>
      <c r="BYR41" s="41"/>
      <c r="BYS41" s="41"/>
      <c r="BYT41" s="41"/>
      <c r="BYU41" s="41"/>
      <c r="BYV41" s="41"/>
      <c r="BYW41" s="41"/>
      <c r="BYX41" s="41"/>
      <c r="BYY41" s="41"/>
      <c r="BYZ41" s="41"/>
      <c r="BZA41" s="41"/>
      <c r="BZB41" s="41"/>
      <c r="BZC41" s="41"/>
      <c r="BZD41" s="41"/>
      <c r="BZE41" s="41"/>
      <c r="BZF41" s="41"/>
      <c r="BZG41" s="41"/>
      <c r="BZH41" s="41"/>
      <c r="BZI41" s="41"/>
      <c r="BZJ41" s="41"/>
      <c r="BZK41" s="41"/>
      <c r="BZL41" s="41"/>
      <c r="BZM41" s="41"/>
      <c r="BZN41" s="41"/>
      <c r="BZO41" s="41"/>
      <c r="BZP41" s="41"/>
      <c r="BZQ41" s="41"/>
      <c r="BZR41" s="41"/>
      <c r="BZS41" s="41"/>
      <c r="BZT41" s="41"/>
      <c r="BZU41" s="41"/>
      <c r="BZV41" s="41"/>
      <c r="BZW41" s="41"/>
      <c r="BZX41" s="41"/>
      <c r="BZY41" s="41"/>
      <c r="BZZ41" s="41"/>
      <c r="CAA41" s="41"/>
      <c r="CAB41" s="41"/>
      <c r="CAC41" s="41"/>
      <c r="CAD41" s="41"/>
      <c r="CAE41" s="41"/>
      <c r="CAF41" s="41"/>
      <c r="CAG41" s="41"/>
      <c r="CAH41" s="41"/>
      <c r="CAI41" s="41"/>
      <c r="CAJ41" s="41"/>
      <c r="CAK41" s="41"/>
      <c r="CAL41" s="41"/>
      <c r="CAM41" s="41"/>
      <c r="CAN41" s="41"/>
      <c r="CAO41" s="41"/>
      <c r="CAP41" s="41"/>
      <c r="CAQ41" s="41"/>
      <c r="CAR41" s="41"/>
      <c r="CAS41" s="41"/>
      <c r="CAT41" s="41"/>
      <c r="CAU41" s="41"/>
      <c r="CAV41" s="41"/>
      <c r="CAW41" s="41"/>
      <c r="CAX41" s="41"/>
      <c r="CAY41" s="41"/>
      <c r="CAZ41" s="41"/>
      <c r="CBA41" s="41"/>
      <c r="CBB41" s="41"/>
      <c r="CBC41" s="41"/>
      <c r="CBD41" s="41"/>
      <c r="CBE41" s="41"/>
      <c r="CBF41" s="41"/>
      <c r="CBG41" s="41"/>
      <c r="CBH41" s="41"/>
      <c r="CBI41" s="41"/>
      <c r="CBJ41" s="41"/>
      <c r="CBK41" s="41"/>
      <c r="CBL41" s="41"/>
      <c r="CBM41" s="41"/>
      <c r="CBN41" s="41"/>
      <c r="CBO41" s="41"/>
      <c r="CBP41" s="41"/>
      <c r="CBQ41" s="41"/>
      <c r="CBR41" s="41"/>
      <c r="CBS41" s="41"/>
      <c r="CBT41" s="41"/>
      <c r="CBU41" s="41"/>
      <c r="CBV41" s="41"/>
      <c r="CBW41" s="41"/>
      <c r="CBX41" s="41"/>
      <c r="CBY41" s="41"/>
      <c r="CBZ41" s="41"/>
      <c r="CCA41" s="41"/>
      <c r="CCB41" s="41"/>
      <c r="CCC41" s="41"/>
      <c r="CCD41" s="41"/>
      <c r="CCE41" s="41"/>
      <c r="CCF41" s="41"/>
      <c r="CCG41" s="41"/>
      <c r="CCH41" s="41"/>
      <c r="CCI41" s="41"/>
      <c r="CCJ41" s="41"/>
      <c r="CCK41" s="41"/>
      <c r="CCL41" s="41"/>
      <c r="CCM41" s="41"/>
      <c r="CCN41" s="41"/>
      <c r="CCO41" s="41"/>
      <c r="CCP41" s="41"/>
      <c r="CCQ41" s="41"/>
      <c r="CCR41" s="41"/>
      <c r="CCS41" s="41"/>
      <c r="CCT41" s="41"/>
      <c r="CCU41" s="41"/>
      <c r="CCV41" s="41"/>
      <c r="CCW41" s="41"/>
      <c r="CCX41" s="41"/>
      <c r="CCY41" s="41"/>
      <c r="CCZ41" s="41"/>
      <c r="CDA41" s="41"/>
      <c r="CDB41" s="41"/>
      <c r="CDC41" s="41"/>
      <c r="CDD41" s="41"/>
      <c r="CDE41" s="41"/>
      <c r="CDF41" s="41"/>
      <c r="CDG41" s="41"/>
      <c r="CDH41" s="41"/>
      <c r="CDI41" s="41"/>
      <c r="CDJ41" s="41"/>
      <c r="CDK41" s="41"/>
      <c r="CDL41" s="41"/>
      <c r="CDM41" s="41"/>
      <c r="CDN41" s="41"/>
      <c r="CDO41" s="41"/>
      <c r="CDP41" s="41"/>
      <c r="CDQ41" s="41"/>
      <c r="CDR41" s="41"/>
      <c r="CDS41" s="41"/>
      <c r="CDT41" s="41"/>
      <c r="CDU41" s="41"/>
      <c r="CDV41" s="41"/>
      <c r="CDW41" s="41"/>
      <c r="CDX41" s="41"/>
      <c r="CDY41" s="41"/>
      <c r="CDZ41" s="41"/>
      <c r="CEA41" s="41"/>
      <c r="CEB41" s="41"/>
      <c r="CEC41" s="41"/>
      <c r="CED41" s="41"/>
      <c r="CEE41" s="41"/>
      <c r="CEF41" s="41"/>
      <c r="CEG41" s="41"/>
      <c r="CEH41" s="41"/>
      <c r="CEI41" s="41"/>
      <c r="CEJ41" s="41"/>
      <c r="CEK41" s="41"/>
      <c r="CEL41" s="41"/>
      <c r="CEM41" s="41"/>
      <c r="CEN41" s="41"/>
      <c r="CEO41" s="41"/>
      <c r="CEP41" s="41"/>
      <c r="CEQ41" s="41"/>
      <c r="CER41" s="41"/>
      <c r="CES41" s="41"/>
      <c r="CET41" s="41"/>
      <c r="CEU41" s="41"/>
      <c r="CEV41" s="41"/>
      <c r="CEW41" s="41"/>
      <c r="CEX41" s="41"/>
      <c r="CEY41" s="41"/>
      <c r="CEZ41" s="41"/>
      <c r="CFA41" s="41"/>
      <c r="CFB41" s="41"/>
      <c r="CFC41" s="41"/>
      <c r="CFD41" s="41"/>
      <c r="CFE41" s="41"/>
      <c r="CFF41" s="41"/>
      <c r="CFG41" s="41"/>
      <c r="CFH41" s="41"/>
      <c r="CFI41" s="41"/>
      <c r="CFJ41" s="41"/>
      <c r="CFK41" s="41"/>
      <c r="CFL41" s="41"/>
      <c r="CFM41" s="41"/>
      <c r="CFN41" s="41"/>
      <c r="CFO41" s="41"/>
      <c r="CFP41" s="41"/>
      <c r="CFQ41" s="41"/>
      <c r="CFR41" s="41"/>
      <c r="CFS41" s="41"/>
      <c r="CFT41" s="41"/>
      <c r="CFU41" s="41"/>
      <c r="CFV41" s="41"/>
      <c r="CFW41" s="41"/>
      <c r="CFX41" s="41"/>
      <c r="CFY41" s="41"/>
      <c r="CFZ41" s="41"/>
      <c r="CGA41" s="41"/>
      <c r="CGB41" s="41"/>
      <c r="CGC41" s="41"/>
      <c r="CGD41" s="41"/>
      <c r="CGE41" s="41"/>
      <c r="CGF41" s="41"/>
      <c r="CGG41" s="41"/>
      <c r="CGH41" s="41"/>
      <c r="CGI41" s="41"/>
      <c r="CGJ41" s="41"/>
      <c r="CGK41" s="41"/>
      <c r="CGL41" s="41"/>
      <c r="CGM41" s="41"/>
      <c r="CGN41" s="41"/>
      <c r="CGO41" s="41"/>
      <c r="CGP41" s="41"/>
      <c r="CGQ41" s="41"/>
      <c r="CGR41" s="41"/>
      <c r="CGS41" s="41"/>
      <c r="CGT41" s="41"/>
      <c r="CGU41" s="41"/>
      <c r="CGV41" s="41"/>
      <c r="CGW41" s="41"/>
      <c r="CGX41" s="41"/>
      <c r="CGY41" s="41"/>
      <c r="CGZ41" s="41"/>
      <c r="CHA41" s="41"/>
      <c r="CHB41" s="41"/>
      <c r="CHC41" s="41"/>
      <c r="CHD41" s="41"/>
      <c r="CHE41" s="41"/>
      <c r="CHF41" s="41"/>
      <c r="CHG41" s="41"/>
      <c r="CHH41" s="41"/>
      <c r="CHI41" s="41"/>
      <c r="CHJ41" s="41"/>
      <c r="CHK41" s="41"/>
      <c r="CHL41" s="41"/>
      <c r="CHM41" s="41"/>
      <c r="CHN41" s="41"/>
      <c r="CHO41" s="41"/>
      <c r="CHP41" s="41"/>
      <c r="CHQ41" s="41"/>
      <c r="CHR41" s="41"/>
      <c r="CHS41" s="41"/>
      <c r="CHT41" s="41"/>
      <c r="CHU41" s="41"/>
      <c r="CHV41" s="41"/>
      <c r="CHW41" s="41"/>
      <c r="CHX41" s="41"/>
      <c r="CHY41" s="41"/>
      <c r="CHZ41" s="41"/>
      <c r="CIA41" s="41"/>
      <c r="CIB41" s="41"/>
      <c r="CIC41" s="41"/>
      <c r="CID41" s="41"/>
      <c r="CIE41" s="41"/>
      <c r="CIF41" s="41"/>
      <c r="CIG41" s="41"/>
      <c r="CIH41" s="41"/>
      <c r="CII41" s="41"/>
      <c r="CIJ41" s="41"/>
      <c r="CIK41" s="41"/>
      <c r="CIL41" s="41"/>
      <c r="CIM41" s="41"/>
      <c r="CIN41" s="41"/>
      <c r="CIO41" s="41"/>
      <c r="CIP41" s="41"/>
      <c r="CIQ41" s="41"/>
      <c r="CIR41" s="41"/>
      <c r="CIS41" s="41"/>
      <c r="CIT41" s="41"/>
      <c r="CIU41" s="41"/>
      <c r="CIV41" s="41"/>
      <c r="CIW41" s="41"/>
      <c r="CIX41" s="41"/>
      <c r="CIY41" s="41"/>
      <c r="CIZ41" s="41"/>
      <c r="CJA41" s="41"/>
      <c r="CJB41" s="41"/>
      <c r="CJC41" s="41"/>
      <c r="CJD41" s="41"/>
      <c r="CJE41" s="41"/>
      <c r="CJF41" s="41"/>
      <c r="CJG41" s="41"/>
      <c r="CJH41" s="41"/>
      <c r="CJI41" s="41"/>
      <c r="CJJ41" s="41"/>
      <c r="CJK41" s="41"/>
      <c r="CJL41" s="41"/>
      <c r="CJM41" s="41"/>
      <c r="CJN41" s="41"/>
      <c r="CJO41" s="41"/>
      <c r="CJP41" s="41"/>
      <c r="CJQ41" s="41"/>
      <c r="CJR41" s="41"/>
      <c r="CJS41" s="41"/>
      <c r="CJT41" s="41"/>
      <c r="CJU41" s="41"/>
      <c r="CJV41" s="41"/>
      <c r="CJW41" s="41"/>
      <c r="CJX41" s="41"/>
      <c r="CJY41" s="41"/>
      <c r="CJZ41" s="41"/>
      <c r="CKA41" s="41"/>
      <c r="CKB41" s="41"/>
      <c r="CKC41" s="41"/>
      <c r="CKD41" s="41"/>
      <c r="CKE41" s="41"/>
      <c r="CKF41" s="41"/>
      <c r="CKG41" s="41"/>
      <c r="CKH41" s="41"/>
      <c r="CKI41" s="41"/>
      <c r="CKJ41" s="41"/>
      <c r="CKK41" s="41"/>
      <c r="CKL41" s="41"/>
      <c r="CKM41" s="41"/>
      <c r="CKN41" s="41"/>
      <c r="CKO41" s="41"/>
      <c r="CKP41" s="41"/>
      <c r="CKQ41" s="41"/>
      <c r="CKR41" s="41"/>
      <c r="CKS41" s="41"/>
      <c r="CKT41" s="41"/>
      <c r="CKU41" s="41"/>
      <c r="CKV41" s="41"/>
      <c r="CKW41" s="41"/>
      <c r="CKX41" s="41"/>
      <c r="CKY41" s="41"/>
      <c r="CKZ41" s="41"/>
      <c r="CLA41" s="41"/>
      <c r="CLB41" s="41"/>
      <c r="CLC41" s="41"/>
      <c r="CLD41" s="41"/>
      <c r="CLE41" s="41"/>
      <c r="CLF41" s="41"/>
      <c r="CLG41" s="41"/>
      <c r="CLH41" s="41"/>
      <c r="CLI41" s="41"/>
      <c r="CLJ41" s="41"/>
      <c r="CLK41" s="41"/>
      <c r="CLL41" s="41"/>
      <c r="CLM41" s="41"/>
      <c r="CLN41" s="41"/>
      <c r="CLO41" s="41"/>
      <c r="CLP41" s="41"/>
      <c r="CLQ41" s="41"/>
      <c r="CLR41" s="41"/>
      <c r="CLS41" s="41"/>
      <c r="CLT41" s="41"/>
      <c r="CLU41" s="41"/>
      <c r="CLV41" s="41"/>
      <c r="CLW41" s="41"/>
      <c r="CLX41" s="41"/>
      <c r="CLY41" s="41"/>
      <c r="CLZ41" s="41"/>
      <c r="CMA41" s="41"/>
      <c r="CMB41" s="41"/>
      <c r="CMC41" s="41"/>
      <c r="CMD41" s="41"/>
      <c r="CME41" s="41"/>
      <c r="CMF41" s="41"/>
      <c r="CMG41" s="41"/>
      <c r="CMH41" s="41"/>
      <c r="CMI41" s="41"/>
      <c r="CMJ41" s="41"/>
      <c r="CMK41" s="41"/>
      <c r="CML41" s="41"/>
      <c r="CMM41" s="41"/>
      <c r="CMN41" s="41"/>
      <c r="CMO41" s="41"/>
      <c r="CMP41" s="41"/>
      <c r="CMQ41" s="41"/>
      <c r="CMR41" s="41"/>
      <c r="CMS41" s="41"/>
      <c r="CMT41" s="41"/>
      <c r="CMU41" s="41"/>
      <c r="CMV41" s="41"/>
      <c r="CMW41" s="41"/>
      <c r="CMX41" s="41"/>
      <c r="CMY41" s="41"/>
      <c r="CMZ41" s="41"/>
      <c r="CNA41" s="41"/>
      <c r="CNB41" s="41"/>
      <c r="CNC41" s="41"/>
      <c r="CND41" s="41"/>
      <c r="CNE41" s="41"/>
      <c r="CNF41" s="41"/>
      <c r="CNG41" s="41"/>
      <c r="CNH41" s="41"/>
      <c r="CNI41" s="41"/>
      <c r="CNJ41" s="41"/>
      <c r="CNK41" s="41"/>
      <c r="CNL41" s="41"/>
      <c r="CNM41" s="41"/>
      <c r="CNN41" s="41"/>
      <c r="CNO41" s="41"/>
      <c r="CNP41" s="41"/>
      <c r="CNQ41" s="41"/>
      <c r="CNR41" s="41"/>
      <c r="CNS41" s="41"/>
      <c r="CNT41" s="41"/>
      <c r="CNU41" s="41"/>
      <c r="CNV41" s="41"/>
      <c r="CNW41" s="41"/>
      <c r="CNX41" s="41"/>
      <c r="CNY41" s="41"/>
      <c r="CNZ41" s="41"/>
      <c r="COA41" s="41"/>
      <c r="COB41" s="41"/>
      <c r="COC41" s="41"/>
      <c r="COD41" s="41"/>
      <c r="COE41" s="41"/>
      <c r="COF41" s="41"/>
      <c r="COG41" s="41"/>
      <c r="COH41" s="41"/>
      <c r="COI41" s="41"/>
      <c r="COJ41" s="41"/>
      <c r="COK41" s="41"/>
      <c r="COL41" s="41"/>
      <c r="COM41" s="41"/>
      <c r="CON41" s="41"/>
      <c r="COO41" s="41"/>
      <c r="COP41" s="41"/>
      <c r="COQ41" s="41"/>
      <c r="COR41" s="41"/>
      <c r="COS41" s="41"/>
      <c r="COT41" s="41"/>
      <c r="COU41" s="41"/>
      <c r="COV41" s="41"/>
      <c r="COW41" s="41"/>
      <c r="COX41" s="41"/>
      <c r="COY41" s="41"/>
      <c r="COZ41" s="41"/>
      <c r="CPA41" s="41"/>
      <c r="CPB41" s="41"/>
      <c r="CPC41" s="41"/>
      <c r="CPD41" s="41"/>
      <c r="CPE41" s="41"/>
      <c r="CPF41" s="41"/>
      <c r="CPG41" s="41"/>
      <c r="CPH41" s="41"/>
      <c r="CPI41" s="41"/>
      <c r="CPJ41" s="41"/>
      <c r="CPK41" s="41"/>
      <c r="CPL41" s="41"/>
      <c r="CPM41" s="41"/>
      <c r="CPN41" s="41"/>
      <c r="CPO41" s="41"/>
      <c r="CPP41" s="41"/>
      <c r="CPQ41" s="41"/>
      <c r="CPR41" s="41"/>
      <c r="CPS41" s="41"/>
      <c r="CPT41" s="41"/>
      <c r="CPU41" s="41"/>
      <c r="CPV41" s="41"/>
      <c r="CPW41" s="41"/>
      <c r="CPX41" s="41"/>
      <c r="CPY41" s="41"/>
      <c r="CPZ41" s="41"/>
      <c r="CQA41" s="41"/>
      <c r="CQB41" s="41"/>
      <c r="CQC41" s="41"/>
      <c r="CQD41" s="41"/>
      <c r="CQE41" s="41"/>
      <c r="CQF41" s="41"/>
      <c r="CQG41" s="41"/>
      <c r="CQH41" s="41"/>
      <c r="CQI41" s="41"/>
      <c r="CQJ41" s="41"/>
      <c r="CQK41" s="41"/>
      <c r="CQL41" s="41"/>
      <c r="CQM41" s="41"/>
      <c r="CQN41" s="41"/>
      <c r="CQO41" s="41"/>
      <c r="CQP41" s="41"/>
      <c r="CQQ41" s="41"/>
      <c r="CQR41" s="41"/>
      <c r="CQS41" s="41"/>
      <c r="CQT41" s="41"/>
      <c r="CQU41" s="41"/>
      <c r="CQV41" s="41"/>
      <c r="CQW41" s="41"/>
      <c r="CQX41" s="41"/>
      <c r="CQY41" s="41"/>
      <c r="CQZ41" s="41"/>
      <c r="CRA41" s="41"/>
      <c r="CRB41" s="41"/>
      <c r="CRC41" s="41"/>
      <c r="CRD41" s="41"/>
      <c r="CRE41" s="41"/>
      <c r="CRF41" s="41"/>
      <c r="CRG41" s="41"/>
      <c r="CRH41" s="41"/>
      <c r="CRI41" s="41"/>
      <c r="CRJ41" s="41"/>
      <c r="CRK41" s="41"/>
      <c r="CRL41" s="41"/>
      <c r="CRM41" s="41"/>
      <c r="CRN41" s="41"/>
      <c r="CRO41" s="41"/>
      <c r="CRP41" s="41"/>
      <c r="CRQ41" s="41"/>
      <c r="CRR41" s="41"/>
      <c r="CRS41" s="41"/>
      <c r="CRT41" s="41"/>
      <c r="CRU41" s="41"/>
      <c r="CRV41" s="41"/>
      <c r="CRW41" s="41"/>
      <c r="CRX41" s="41"/>
      <c r="CRY41" s="41"/>
      <c r="CRZ41" s="41"/>
      <c r="CSA41" s="41"/>
      <c r="CSB41" s="41"/>
      <c r="CSC41" s="41"/>
      <c r="CSD41" s="41"/>
      <c r="CSE41" s="41"/>
      <c r="CSF41" s="41"/>
      <c r="CSG41" s="41"/>
      <c r="CSH41" s="41"/>
      <c r="CSI41" s="41"/>
      <c r="CSJ41" s="41"/>
      <c r="CSK41" s="41"/>
      <c r="CSL41" s="41"/>
      <c r="CSM41" s="41"/>
      <c r="CSN41" s="41"/>
      <c r="CSO41" s="41"/>
      <c r="CSP41" s="41"/>
      <c r="CSQ41" s="41"/>
      <c r="CSR41" s="41"/>
      <c r="CSS41" s="41"/>
      <c r="CST41" s="41"/>
      <c r="CSU41" s="41"/>
      <c r="CSV41" s="41"/>
      <c r="CSW41" s="41"/>
      <c r="CSX41" s="41"/>
      <c r="CSY41" s="41"/>
      <c r="CSZ41" s="41"/>
      <c r="CTA41" s="41"/>
      <c r="CTB41" s="41"/>
      <c r="CTC41" s="41"/>
      <c r="CTD41" s="41"/>
      <c r="CTE41" s="41"/>
      <c r="CTF41" s="41"/>
      <c r="CTG41" s="41"/>
      <c r="CTH41" s="41"/>
      <c r="CTI41" s="41"/>
      <c r="CTJ41" s="41"/>
      <c r="CTK41" s="41"/>
      <c r="CTL41" s="41"/>
      <c r="CTM41" s="41"/>
      <c r="CTN41" s="41"/>
      <c r="CTO41" s="41"/>
      <c r="CTP41" s="41"/>
      <c r="CTQ41" s="41"/>
      <c r="CTR41" s="41"/>
      <c r="CTS41" s="41"/>
      <c r="CTT41" s="41"/>
      <c r="CTU41" s="41"/>
      <c r="CTV41" s="41"/>
      <c r="CTW41" s="41"/>
      <c r="CTX41" s="41"/>
      <c r="CTY41" s="41"/>
      <c r="CTZ41" s="41"/>
      <c r="CUA41" s="41"/>
      <c r="CUB41" s="41"/>
      <c r="CUC41" s="41"/>
      <c r="CUD41" s="41"/>
      <c r="CUE41" s="41"/>
      <c r="CUF41" s="41"/>
      <c r="CUG41" s="41"/>
      <c r="CUH41" s="41"/>
      <c r="CUI41" s="41"/>
      <c r="CUJ41" s="41"/>
      <c r="CUK41" s="41"/>
      <c r="CUL41" s="41"/>
      <c r="CUM41" s="41"/>
      <c r="CUN41" s="41"/>
      <c r="CUO41" s="41"/>
      <c r="CUP41" s="41"/>
      <c r="CUQ41" s="41"/>
      <c r="CUR41" s="41"/>
      <c r="CUS41" s="41"/>
      <c r="CUT41" s="41"/>
      <c r="CUU41" s="41"/>
      <c r="CUV41" s="41"/>
      <c r="CUW41" s="41"/>
      <c r="CUX41" s="41"/>
      <c r="CUY41" s="41"/>
      <c r="CUZ41" s="41"/>
      <c r="CVA41" s="41"/>
      <c r="CVB41" s="41"/>
      <c r="CVC41" s="41"/>
      <c r="CVD41" s="41"/>
      <c r="CVE41" s="41"/>
      <c r="CVF41" s="41"/>
      <c r="CVG41" s="41"/>
      <c r="CVH41" s="41"/>
      <c r="CVI41" s="41"/>
      <c r="CVJ41" s="41"/>
      <c r="CVK41" s="41"/>
      <c r="CVL41" s="41"/>
      <c r="CVM41" s="41"/>
      <c r="CVN41" s="41"/>
      <c r="CVO41" s="41"/>
      <c r="CVP41" s="41"/>
      <c r="CVQ41" s="41"/>
      <c r="CVR41" s="41"/>
      <c r="CVS41" s="41"/>
      <c r="CVT41" s="41"/>
      <c r="CVU41" s="41"/>
      <c r="CVV41" s="41"/>
      <c r="CVW41" s="41"/>
      <c r="CVX41" s="41"/>
      <c r="CVY41" s="41"/>
      <c r="CVZ41" s="41"/>
      <c r="CWA41" s="41"/>
      <c r="CWB41" s="41"/>
      <c r="CWC41" s="41"/>
      <c r="CWD41" s="41"/>
      <c r="CWE41" s="41"/>
      <c r="CWF41" s="41"/>
      <c r="CWG41" s="41"/>
      <c r="CWH41" s="41"/>
      <c r="CWI41" s="41"/>
      <c r="CWJ41" s="41"/>
      <c r="CWK41" s="41"/>
      <c r="CWL41" s="41"/>
      <c r="CWM41" s="41"/>
      <c r="CWN41" s="41"/>
      <c r="CWO41" s="41"/>
      <c r="CWP41" s="41"/>
      <c r="CWQ41" s="41"/>
      <c r="CWR41" s="41"/>
      <c r="CWS41" s="41"/>
      <c r="CWT41" s="41"/>
      <c r="CWU41" s="41"/>
      <c r="CWV41" s="41"/>
      <c r="CWW41" s="41"/>
      <c r="CWX41" s="41"/>
      <c r="CWY41" s="41"/>
      <c r="CWZ41" s="41"/>
      <c r="CXA41" s="41"/>
      <c r="CXB41" s="41"/>
      <c r="CXC41" s="41"/>
      <c r="CXD41" s="41"/>
      <c r="CXE41" s="41"/>
      <c r="CXF41" s="41"/>
      <c r="CXG41" s="41"/>
      <c r="CXH41" s="41"/>
      <c r="CXI41" s="41"/>
      <c r="CXJ41" s="41"/>
      <c r="CXK41" s="41"/>
      <c r="CXL41" s="41"/>
      <c r="CXM41" s="41"/>
      <c r="CXN41" s="41"/>
      <c r="CXO41" s="41"/>
      <c r="CXP41" s="41"/>
      <c r="CXQ41" s="41"/>
      <c r="CXR41" s="41"/>
      <c r="CXS41" s="41"/>
      <c r="CXT41" s="41"/>
      <c r="CXU41" s="41"/>
      <c r="CXV41" s="41"/>
      <c r="CXW41" s="41"/>
      <c r="CXX41" s="41"/>
      <c r="CXY41" s="41"/>
      <c r="CXZ41" s="41"/>
      <c r="CYA41" s="41"/>
      <c r="CYB41" s="41"/>
      <c r="CYC41" s="41"/>
      <c r="CYD41" s="41"/>
      <c r="CYE41" s="41"/>
      <c r="CYF41" s="41"/>
      <c r="CYG41" s="41"/>
      <c r="CYH41" s="41"/>
      <c r="CYI41" s="41"/>
      <c r="CYJ41" s="41"/>
      <c r="CYK41" s="41"/>
      <c r="CYL41" s="41"/>
      <c r="CYM41" s="41"/>
      <c r="CYN41" s="41"/>
      <c r="CYO41" s="41"/>
      <c r="CYP41" s="41"/>
      <c r="CYQ41" s="41"/>
      <c r="CYR41" s="41"/>
      <c r="CYS41" s="41"/>
      <c r="CYT41" s="41"/>
      <c r="CYU41" s="41"/>
      <c r="CYV41" s="41"/>
      <c r="CYW41" s="41"/>
      <c r="CYX41" s="41"/>
      <c r="CYY41" s="41"/>
      <c r="CYZ41" s="41"/>
      <c r="CZA41" s="41"/>
      <c r="CZB41" s="41"/>
      <c r="CZC41" s="41"/>
      <c r="CZD41" s="41"/>
      <c r="CZE41" s="41"/>
      <c r="CZF41" s="41"/>
      <c r="CZG41" s="41"/>
      <c r="CZH41" s="41"/>
      <c r="CZI41" s="41"/>
      <c r="CZJ41" s="41"/>
      <c r="CZK41" s="41"/>
      <c r="CZL41" s="41"/>
      <c r="CZM41" s="41"/>
      <c r="CZN41" s="41"/>
      <c r="CZO41" s="41"/>
      <c r="CZP41" s="41"/>
      <c r="CZQ41" s="41"/>
      <c r="CZR41" s="41"/>
      <c r="CZS41" s="41"/>
      <c r="CZT41" s="41"/>
      <c r="CZU41" s="41"/>
      <c r="CZV41" s="41"/>
      <c r="CZW41" s="41"/>
      <c r="CZX41" s="41"/>
      <c r="CZY41" s="41"/>
      <c r="CZZ41" s="41"/>
      <c r="DAA41" s="41"/>
      <c r="DAB41" s="41"/>
      <c r="DAC41" s="41"/>
      <c r="DAD41" s="41"/>
      <c r="DAE41" s="41"/>
      <c r="DAF41" s="41"/>
      <c r="DAG41" s="41"/>
      <c r="DAH41" s="41"/>
      <c r="DAI41" s="41"/>
      <c r="DAJ41" s="41"/>
      <c r="DAK41" s="41"/>
      <c r="DAL41" s="41"/>
      <c r="DAM41" s="41"/>
      <c r="DAN41" s="41"/>
      <c r="DAO41" s="41"/>
      <c r="DAP41" s="41"/>
      <c r="DAQ41" s="41"/>
      <c r="DAR41" s="41"/>
      <c r="DAS41" s="41"/>
      <c r="DAT41" s="41"/>
      <c r="DAU41" s="41"/>
      <c r="DAV41" s="41"/>
      <c r="DAW41" s="41"/>
      <c r="DAX41" s="41"/>
      <c r="DAY41" s="41"/>
      <c r="DAZ41" s="41"/>
      <c r="DBA41" s="41"/>
      <c r="DBB41" s="41"/>
      <c r="DBC41" s="41"/>
      <c r="DBD41" s="41"/>
      <c r="DBE41" s="41"/>
      <c r="DBF41" s="41"/>
      <c r="DBG41" s="41"/>
      <c r="DBH41" s="41"/>
      <c r="DBI41" s="41"/>
      <c r="DBJ41" s="41"/>
      <c r="DBK41" s="41"/>
      <c r="DBL41" s="41"/>
      <c r="DBM41" s="41"/>
      <c r="DBN41" s="41"/>
      <c r="DBO41" s="41"/>
      <c r="DBP41" s="41"/>
      <c r="DBQ41" s="41"/>
      <c r="DBR41" s="41"/>
      <c r="DBS41" s="41"/>
      <c r="DBT41" s="41"/>
      <c r="DBU41" s="41"/>
      <c r="DBV41" s="41"/>
      <c r="DBW41" s="41"/>
      <c r="DBX41" s="41"/>
      <c r="DBY41" s="41"/>
      <c r="DBZ41" s="41"/>
      <c r="DCA41" s="41"/>
      <c r="DCB41" s="41"/>
      <c r="DCC41" s="41"/>
      <c r="DCD41" s="41"/>
      <c r="DCE41" s="41"/>
      <c r="DCF41" s="41"/>
      <c r="DCG41" s="41"/>
      <c r="DCH41" s="41"/>
      <c r="DCI41" s="41"/>
      <c r="DCJ41" s="41"/>
      <c r="DCK41" s="41"/>
      <c r="DCL41" s="41"/>
      <c r="DCM41" s="41"/>
      <c r="DCN41" s="41"/>
      <c r="DCO41" s="41"/>
      <c r="DCP41" s="41"/>
      <c r="DCQ41" s="41"/>
      <c r="DCR41" s="41"/>
      <c r="DCS41" s="41"/>
      <c r="DCT41" s="41"/>
      <c r="DCU41" s="41"/>
      <c r="DCV41" s="41"/>
      <c r="DCW41" s="41"/>
      <c r="DCX41" s="41"/>
      <c r="DCY41" s="41"/>
      <c r="DCZ41" s="41"/>
      <c r="DDA41" s="41"/>
      <c r="DDB41" s="41"/>
      <c r="DDC41" s="41"/>
      <c r="DDD41" s="41"/>
      <c r="DDE41" s="41"/>
      <c r="DDF41" s="41"/>
      <c r="DDG41" s="41"/>
      <c r="DDH41" s="41"/>
      <c r="DDI41" s="41"/>
      <c r="DDJ41" s="41"/>
      <c r="DDK41" s="41"/>
      <c r="DDL41" s="41"/>
      <c r="DDM41" s="41"/>
      <c r="DDN41" s="41"/>
      <c r="DDO41" s="41"/>
      <c r="DDP41" s="41"/>
      <c r="DDQ41" s="41"/>
      <c r="DDR41" s="41"/>
      <c r="DDS41" s="41"/>
      <c r="DDT41" s="41"/>
      <c r="DDU41" s="41"/>
      <c r="DDV41" s="41"/>
      <c r="DDW41" s="41"/>
      <c r="DDX41" s="41"/>
      <c r="DDY41" s="41"/>
      <c r="DDZ41" s="41"/>
      <c r="DEA41" s="41"/>
      <c r="DEB41" s="41"/>
      <c r="DEC41" s="41"/>
      <c r="DED41" s="41"/>
      <c r="DEE41" s="41"/>
      <c r="DEF41" s="41"/>
      <c r="DEG41" s="41"/>
      <c r="DEH41" s="41"/>
      <c r="DEI41" s="41"/>
      <c r="DEJ41" s="41"/>
      <c r="DEK41" s="41"/>
      <c r="DEL41" s="41"/>
      <c r="DEM41" s="41"/>
      <c r="DEN41" s="41"/>
      <c r="DEO41" s="41"/>
      <c r="DEP41" s="41"/>
      <c r="DEQ41" s="41"/>
      <c r="DER41" s="41"/>
      <c r="DES41" s="41"/>
      <c r="DET41" s="41"/>
      <c r="DEU41" s="41"/>
      <c r="DEV41" s="41"/>
      <c r="DEW41" s="41"/>
      <c r="DEX41" s="41"/>
      <c r="DEY41" s="41"/>
      <c r="DEZ41" s="41"/>
      <c r="DFA41" s="41"/>
      <c r="DFB41" s="41"/>
      <c r="DFC41" s="41"/>
      <c r="DFD41" s="41"/>
      <c r="DFE41" s="41"/>
      <c r="DFF41" s="41"/>
      <c r="DFG41" s="41"/>
      <c r="DFH41" s="41"/>
      <c r="DFI41" s="41"/>
      <c r="DFJ41" s="41"/>
      <c r="DFK41" s="41"/>
      <c r="DFL41" s="41"/>
      <c r="DFM41" s="41"/>
      <c r="DFN41" s="41"/>
      <c r="DFO41" s="41"/>
      <c r="DFP41" s="41"/>
      <c r="DFQ41" s="41"/>
      <c r="DFR41" s="41"/>
      <c r="DFS41" s="41"/>
      <c r="DFT41" s="41"/>
      <c r="DFU41" s="41"/>
      <c r="DFV41" s="41"/>
      <c r="DFW41" s="41"/>
      <c r="DFX41" s="41"/>
      <c r="DFY41" s="41"/>
      <c r="DFZ41" s="41"/>
      <c r="DGA41" s="41"/>
      <c r="DGB41" s="41"/>
      <c r="DGC41" s="41"/>
      <c r="DGD41" s="41"/>
      <c r="DGE41" s="41"/>
      <c r="DGF41" s="41"/>
      <c r="DGG41" s="41"/>
      <c r="DGH41" s="41"/>
      <c r="DGI41" s="41"/>
      <c r="DGJ41" s="41"/>
      <c r="DGK41" s="41"/>
      <c r="DGL41" s="41"/>
      <c r="DGM41" s="41"/>
      <c r="DGN41" s="41"/>
      <c r="DGO41" s="41"/>
      <c r="DGP41" s="41"/>
      <c r="DGQ41" s="41"/>
      <c r="DGR41" s="41"/>
      <c r="DGS41" s="41"/>
      <c r="DGT41" s="41"/>
      <c r="DGU41" s="41"/>
      <c r="DGV41" s="41"/>
      <c r="DGW41" s="41"/>
      <c r="DGX41" s="41"/>
      <c r="DGY41" s="41"/>
      <c r="DGZ41" s="41"/>
      <c r="DHA41" s="41"/>
      <c r="DHB41" s="41"/>
      <c r="DHC41" s="41"/>
      <c r="DHD41" s="41"/>
      <c r="DHE41" s="41"/>
      <c r="DHF41" s="41"/>
      <c r="DHG41" s="41"/>
      <c r="DHH41" s="41"/>
      <c r="DHI41" s="41"/>
      <c r="DHJ41" s="41"/>
      <c r="DHK41" s="41"/>
      <c r="DHL41" s="41"/>
      <c r="DHM41" s="41"/>
      <c r="DHN41" s="41"/>
      <c r="DHO41" s="41"/>
      <c r="DHP41" s="41"/>
      <c r="DHQ41" s="41"/>
      <c r="DHR41" s="41"/>
      <c r="DHS41" s="41"/>
      <c r="DHT41" s="41"/>
      <c r="DHU41" s="41"/>
      <c r="DHV41" s="41"/>
      <c r="DHW41" s="41"/>
      <c r="DHX41" s="41"/>
      <c r="DHY41" s="41"/>
      <c r="DHZ41" s="41"/>
      <c r="DIA41" s="41"/>
      <c r="DIB41" s="41"/>
      <c r="DIC41" s="41"/>
      <c r="DID41" s="41"/>
      <c r="DIE41" s="41"/>
      <c r="DIF41" s="41"/>
      <c r="DIG41" s="41"/>
      <c r="DIH41" s="41"/>
      <c r="DII41" s="41"/>
      <c r="DIJ41" s="41"/>
      <c r="DIK41" s="41"/>
      <c r="DIL41" s="41"/>
      <c r="DIM41" s="41"/>
      <c r="DIN41" s="41"/>
      <c r="DIO41" s="41"/>
      <c r="DIP41" s="41"/>
      <c r="DIQ41" s="41"/>
      <c r="DIR41" s="41"/>
      <c r="DIS41" s="41"/>
      <c r="DIT41" s="41"/>
      <c r="DIU41" s="41"/>
      <c r="DIV41" s="41"/>
      <c r="DIW41" s="41"/>
      <c r="DIX41" s="41"/>
      <c r="DIY41" s="41"/>
      <c r="DIZ41" s="41"/>
      <c r="DJA41" s="41"/>
      <c r="DJB41" s="41"/>
      <c r="DJC41" s="41"/>
      <c r="DJD41" s="41"/>
      <c r="DJE41" s="41"/>
      <c r="DJF41" s="41"/>
      <c r="DJG41" s="41"/>
      <c r="DJH41" s="41"/>
      <c r="DJI41" s="41"/>
      <c r="DJJ41" s="41"/>
      <c r="DJK41" s="41"/>
      <c r="DJL41" s="41"/>
      <c r="DJM41" s="41"/>
      <c r="DJN41" s="41"/>
      <c r="DJO41" s="41"/>
      <c r="DJP41" s="41"/>
      <c r="DJQ41" s="41"/>
      <c r="DJR41" s="41"/>
      <c r="DJS41" s="41"/>
      <c r="DJT41" s="41"/>
      <c r="DJU41" s="41"/>
      <c r="DJV41" s="41"/>
      <c r="DJW41" s="41"/>
      <c r="DJX41" s="41"/>
      <c r="DJY41" s="41"/>
      <c r="DJZ41" s="41"/>
      <c r="DKA41" s="41"/>
      <c r="DKB41" s="41"/>
      <c r="DKC41" s="41"/>
      <c r="DKD41" s="41"/>
      <c r="DKE41" s="41"/>
      <c r="DKF41" s="41"/>
      <c r="DKG41" s="41"/>
      <c r="DKH41" s="41"/>
      <c r="DKI41" s="41"/>
      <c r="DKJ41" s="41"/>
      <c r="DKK41" s="41"/>
      <c r="DKL41" s="41"/>
      <c r="DKM41" s="41"/>
      <c r="DKN41" s="41"/>
      <c r="DKO41" s="41"/>
      <c r="DKP41" s="41"/>
      <c r="DKQ41" s="41"/>
      <c r="DKR41" s="41"/>
      <c r="DKS41" s="41"/>
      <c r="DKT41" s="41"/>
      <c r="DKU41" s="41"/>
      <c r="DKV41" s="41"/>
      <c r="DKW41" s="41"/>
      <c r="DKX41" s="41"/>
      <c r="DKY41" s="41"/>
      <c r="DKZ41" s="41"/>
      <c r="DLA41" s="41"/>
      <c r="DLB41" s="41"/>
      <c r="DLC41" s="41"/>
      <c r="DLD41" s="41"/>
      <c r="DLE41" s="41"/>
      <c r="DLF41" s="41"/>
      <c r="DLG41" s="41"/>
      <c r="DLH41" s="41"/>
      <c r="DLI41" s="41"/>
      <c r="DLJ41" s="41"/>
      <c r="DLK41" s="41"/>
      <c r="DLL41" s="41"/>
      <c r="DLM41" s="41"/>
      <c r="DLN41" s="41"/>
      <c r="DLO41" s="41"/>
      <c r="DLP41" s="41"/>
      <c r="DLQ41" s="41"/>
      <c r="DLR41" s="41"/>
      <c r="DLS41" s="41"/>
      <c r="DLT41" s="41"/>
      <c r="DLU41" s="41"/>
      <c r="DLV41" s="41"/>
      <c r="DLW41" s="41"/>
      <c r="DLX41" s="41"/>
      <c r="DLY41" s="41"/>
      <c r="DLZ41" s="41"/>
      <c r="DMA41" s="41"/>
      <c r="DMB41" s="41"/>
      <c r="DMC41" s="41"/>
      <c r="DMD41" s="41"/>
      <c r="DME41" s="41"/>
      <c r="DMF41" s="41"/>
      <c r="DMG41" s="41"/>
      <c r="DMH41" s="41"/>
      <c r="DMI41" s="41"/>
      <c r="DMJ41" s="41"/>
      <c r="DMK41" s="41"/>
      <c r="DML41" s="41"/>
      <c r="DMM41" s="41"/>
      <c r="DMN41" s="41"/>
      <c r="DMO41" s="41"/>
      <c r="DMP41" s="41"/>
      <c r="DMQ41" s="41"/>
      <c r="DMR41" s="41"/>
      <c r="DMS41" s="41"/>
      <c r="DMT41" s="41"/>
      <c r="DMU41" s="41"/>
      <c r="DMV41" s="41"/>
      <c r="DMW41" s="41"/>
      <c r="DMX41" s="41"/>
      <c r="DMY41" s="41"/>
      <c r="DMZ41" s="41"/>
      <c r="DNA41" s="41"/>
      <c r="DNB41" s="41"/>
      <c r="DNC41" s="41"/>
      <c r="DND41" s="41"/>
      <c r="DNE41" s="41"/>
      <c r="DNF41" s="41"/>
      <c r="DNG41" s="41"/>
      <c r="DNH41" s="41"/>
      <c r="DNI41" s="41"/>
      <c r="DNJ41" s="41"/>
      <c r="DNK41" s="41"/>
      <c r="DNL41" s="41"/>
      <c r="DNM41" s="41"/>
      <c r="DNN41" s="41"/>
      <c r="DNO41" s="41"/>
      <c r="DNP41" s="41"/>
      <c r="DNQ41" s="41"/>
      <c r="DNR41" s="41"/>
      <c r="DNS41" s="41"/>
      <c r="DNT41" s="41"/>
      <c r="DNU41" s="41"/>
      <c r="DNV41" s="41"/>
      <c r="DNW41" s="41"/>
      <c r="DNX41" s="41"/>
      <c r="DNY41" s="41"/>
      <c r="DNZ41" s="41"/>
      <c r="DOA41" s="41"/>
      <c r="DOB41" s="41"/>
      <c r="DOC41" s="41"/>
      <c r="DOD41" s="41"/>
      <c r="DOE41" s="41"/>
      <c r="DOF41" s="41"/>
      <c r="DOG41" s="41"/>
      <c r="DOH41" s="41"/>
      <c r="DOI41" s="41"/>
      <c r="DOJ41" s="41"/>
      <c r="DOK41" s="41"/>
      <c r="DOL41" s="41"/>
      <c r="DOM41" s="41"/>
      <c r="DON41" s="41"/>
      <c r="DOO41" s="41"/>
      <c r="DOP41" s="41"/>
      <c r="DOQ41" s="41"/>
      <c r="DOR41" s="41"/>
      <c r="DOS41" s="41"/>
      <c r="DOT41" s="41"/>
      <c r="DOU41" s="41"/>
      <c r="DOV41" s="41"/>
      <c r="DOW41" s="41"/>
      <c r="DOX41" s="41"/>
      <c r="DOY41" s="41"/>
      <c r="DOZ41" s="41"/>
      <c r="DPA41" s="41"/>
      <c r="DPB41" s="41"/>
      <c r="DPC41" s="41"/>
      <c r="DPD41" s="41"/>
      <c r="DPE41" s="41"/>
      <c r="DPF41" s="41"/>
      <c r="DPG41" s="41"/>
      <c r="DPH41" s="41"/>
      <c r="DPI41" s="41"/>
      <c r="DPJ41" s="41"/>
      <c r="DPK41" s="41"/>
      <c r="DPL41" s="41"/>
      <c r="DPM41" s="41"/>
      <c r="DPN41" s="41"/>
      <c r="DPO41" s="41"/>
      <c r="DPP41" s="41"/>
      <c r="DPQ41" s="41"/>
      <c r="DPR41" s="41"/>
      <c r="DPS41" s="41"/>
      <c r="DPT41" s="41"/>
      <c r="DPU41" s="41"/>
      <c r="DPV41" s="41"/>
      <c r="DPW41" s="41"/>
      <c r="DPX41" s="41"/>
      <c r="DPY41" s="41"/>
      <c r="DPZ41" s="41"/>
      <c r="DQA41" s="41"/>
      <c r="DQB41" s="41"/>
      <c r="DQC41" s="41"/>
      <c r="DQD41" s="41"/>
      <c r="DQE41" s="41"/>
      <c r="DQF41" s="41"/>
      <c r="DQG41" s="41"/>
      <c r="DQH41" s="41"/>
      <c r="DQI41" s="41"/>
      <c r="DQJ41" s="41"/>
      <c r="DQK41" s="41"/>
      <c r="DQL41" s="41"/>
      <c r="DQM41" s="41"/>
      <c r="DQN41" s="41"/>
      <c r="DQO41" s="41"/>
      <c r="DQP41" s="41"/>
      <c r="DQQ41" s="41"/>
      <c r="DQR41" s="41"/>
      <c r="DQS41" s="41"/>
      <c r="DQT41" s="41"/>
      <c r="DQU41" s="41"/>
      <c r="DQV41" s="41"/>
      <c r="DQW41" s="41"/>
      <c r="DQX41" s="41"/>
      <c r="DQY41" s="41"/>
      <c r="DQZ41" s="41"/>
      <c r="DRA41" s="41"/>
      <c r="DRB41" s="41"/>
      <c r="DRC41" s="41"/>
      <c r="DRD41" s="41"/>
      <c r="DRE41" s="41"/>
      <c r="DRF41" s="41"/>
      <c r="DRG41" s="41"/>
      <c r="DRH41" s="41"/>
      <c r="DRI41" s="41"/>
      <c r="DRJ41" s="41"/>
      <c r="DRK41" s="41"/>
      <c r="DRL41" s="41"/>
      <c r="DRM41" s="41"/>
      <c r="DRN41" s="41"/>
      <c r="DRO41" s="41"/>
      <c r="DRP41" s="41"/>
      <c r="DRQ41" s="41"/>
      <c r="DRR41" s="41"/>
      <c r="DRS41" s="41"/>
      <c r="DRT41" s="41"/>
      <c r="DRU41" s="41"/>
      <c r="DRV41" s="41"/>
      <c r="DRW41" s="41"/>
      <c r="DRX41" s="41"/>
      <c r="DRY41" s="41"/>
      <c r="DRZ41" s="41"/>
      <c r="DSA41" s="41"/>
      <c r="DSB41" s="41"/>
      <c r="DSC41" s="41"/>
      <c r="DSD41" s="41"/>
      <c r="DSE41" s="41"/>
      <c r="DSF41" s="41"/>
      <c r="DSG41" s="41"/>
      <c r="DSH41" s="41"/>
      <c r="DSI41" s="41"/>
      <c r="DSJ41" s="41"/>
      <c r="DSK41" s="41"/>
      <c r="DSL41" s="41"/>
      <c r="DSM41" s="41"/>
      <c r="DSN41" s="41"/>
      <c r="DSO41" s="41"/>
      <c r="DSP41" s="41"/>
      <c r="DSQ41" s="41"/>
      <c r="DSR41" s="41"/>
      <c r="DSS41" s="41"/>
      <c r="DST41" s="41"/>
      <c r="DSU41" s="41"/>
      <c r="DSV41" s="41"/>
      <c r="DSW41" s="41"/>
      <c r="DSX41" s="41"/>
      <c r="DSY41" s="41"/>
      <c r="DSZ41" s="41"/>
      <c r="DTA41" s="41"/>
      <c r="DTB41" s="41"/>
      <c r="DTC41" s="41"/>
      <c r="DTD41" s="41"/>
      <c r="DTE41" s="41"/>
      <c r="DTF41" s="41"/>
      <c r="DTG41" s="41"/>
      <c r="DTH41" s="41"/>
      <c r="DTI41" s="41"/>
      <c r="DTJ41" s="41"/>
      <c r="DTK41" s="41"/>
      <c r="DTL41" s="41"/>
      <c r="DTM41" s="41"/>
      <c r="DTN41" s="41"/>
      <c r="DTO41" s="41"/>
      <c r="DTP41" s="41"/>
      <c r="DTQ41" s="41"/>
      <c r="DTR41" s="41"/>
      <c r="DTS41" s="41"/>
      <c r="DTT41" s="41"/>
      <c r="DTU41" s="41"/>
      <c r="DTV41" s="41"/>
      <c r="DTW41" s="41"/>
      <c r="DTX41" s="41"/>
      <c r="DTY41" s="41"/>
      <c r="DTZ41" s="41"/>
      <c r="DUA41" s="41"/>
      <c r="DUB41" s="41"/>
      <c r="DUC41" s="41"/>
      <c r="DUD41" s="41"/>
      <c r="DUE41" s="41"/>
      <c r="DUF41" s="41"/>
      <c r="DUG41" s="41"/>
      <c r="DUH41" s="41"/>
      <c r="DUI41" s="41"/>
      <c r="DUJ41" s="41"/>
      <c r="DUK41" s="41"/>
      <c r="DUL41" s="41"/>
      <c r="DUM41" s="41"/>
      <c r="DUN41" s="41"/>
      <c r="DUO41" s="41"/>
      <c r="DUP41" s="41"/>
      <c r="DUQ41" s="41"/>
      <c r="DUR41" s="41"/>
      <c r="DUS41" s="41"/>
      <c r="DUT41" s="41"/>
      <c r="DUU41" s="41"/>
      <c r="DUV41" s="41"/>
      <c r="DUW41" s="41"/>
      <c r="DUX41" s="41"/>
      <c r="DUY41" s="41"/>
      <c r="DUZ41" s="41"/>
      <c r="DVA41" s="41"/>
      <c r="DVB41" s="41"/>
      <c r="DVC41" s="41"/>
      <c r="DVD41" s="41"/>
      <c r="DVE41" s="41"/>
      <c r="DVF41" s="41"/>
      <c r="DVG41" s="41"/>
      <c r="DVH41" s="41"/>
      <c r="DVI41" s="41"/>
      <c r="DVJ41" s="41"/>
      <c r="DVK41" s="41"/>
      <c r="DVL41" s="41"/>
      <c r="DVM41" s="41"/>
      <c r="DVN41" s="41"/>
      <c r="DVO41" s="41"/>
      <c r="DVP41" s="41"/>
      <c r="DVQ41" s="41"/>
      <c r="DVR41" s="41"/>
      <c r="DVS41" s="41"/>
      <c r="DVT41" s="41"/>
      <c r="DVU41" s="41"/>
      <c r="DVV41" s="41"/>
      <c r="DVW41" s="41"/>
      <c r="DVX41" s="41"/>
      <c r="DVY41" s="41"/>
      <c r="DVZ41" s="41"/>
      <c r="DWA41" s="41"/>
      <c r="DWB41" s="41"/>
      <c r="DWC41" s="41"/>
      <c r="DWD41" s="41"/>
      <c r="DWE41" s="41"/>
      <c r="DWF41" s="41"/>
      <c r="DWG41" s="41"/>
      <c r="DWH41" s="41"/>
      <c r="DWI41" s="41"/>
      <c r="DWJ41" s="41"/>
      <c r="DWK41" s="41"/>
      <c r="DWL41" s="41"/>
      <c r="DWM41" s="41"/>
      <c r="DWN41" s="41"/>
      <c r="DWO41" s="41"/>
      <c r="DWP41" s="41"/>
      <c r="DWQ41" s="41"/>
      <c r="DWR41" s="41"/>
      <c r="DWS41" s="41"/>
      <c r="DWT41" s="41"/>
      <c r="DWU41" s="41"/>
      <c r="DWV41" s="41"/>
      <c r="DWW41" s="41"/>
      <c r="DWX41" s="41"/>
      <c r="DWY41" s="41"/>
      <c r="DWZ41" s="41"/>
      <c r="DXA41" s="41"/>
      <c r="DXB41" s="41"/>
      <c r="DXC41" s="41"/>
      <c r="DXD41" s="41"/>
      <c r="DXE41" s="41"/>
      <c r="DXF41" s="41"/>
      <c r="DXG41" s="41"/>
      <c r="DXH41" s="41"/>
      <c r="DXI41" s="41"/>
      <c r="DXJ41" s="41"/>
      <c r="DXK41" s="41"/>
      <c r="DXL41" s="41"/>
      <c r="DXM41" s="41"/>
      <c r="DXN41" s="41"/>
      <c r="DXO41" s="41"/>
      <c r="DXP41" s="41"/>
      <c r="DXQ41" s="41"/>
      <c r="DXR41" s="41"/>
      <c r="DXS41" s="41"/>
      <c r="DXT41" s="41"/>
      <c r="DXU41" s="41"/>
      <c r="DXV41" s="41"/>
      <c r="DXW41" s="41"/>
      <c r="DXX41" s="41"/>
      <c r="DXY41" s="41"/>
      <c r="DXZ41" s="41"/>
      <c r="DYA41" s="41"/>
      <c r="DYB41" s="41"/>
      <c r="DYC41" s="41"/>
      <c r="DYD41" s="41"/>
      <c r="DYE41" s="41"/>
      <c r="DYF41" s="41"/>
      <c r="DYG41" s="41"/>
      <c r="DYH41" s="41"/>
      <c r="DYI41" s="41"/>
      <c r="DYJ41" s="41"/>
      <c r="DYK41" s="41"/>
      <c r="DYL41" s="41"/>
      <c r="DYM41" s="41"/>
      <c r="DYN41" s="41"/>
      <c r="DYO41" s="41"/>
      <c r="DYP41" s="41"/>
      <c r="DYQ41" s="41"/>
      <c r="DYR41" s="41"/>
      <c r="DYS41" s="41"/>
      <c r="DYT41" s="41"/>
      <c r="DYU41" s="41"/>
      <c r="DYV41" s="41"/>
      <c r="DYW41" s="41"/>
      <c r="DYX41" s="41"/>
      <c r="DYY41" s="41"/>
      <c r="DYZ41" s="41"/>
      <c r="DZA41" s="41"/>
      <c r="DZB41" s="41"/>
      <c r="DZC41" s="41"/>
      <c r="DZD41" s="41"/>
      <c r="DZE41" s="41"/>
      <c r="DZF41" s="41"/>
      <c r="DZG41" s="41"/>
      <c r="DZH41" s="41"/>
      <c r="DZI41" s="41"/>
      <c r="DZJ41" s="41"/>
      <c r="DZK41" s="41"/>
      <c r="DZL41" s="41"/>
      <c r="DZM41" s="41"/>
      <c r="DZN41" s="41"/>
      <c r="DZO41" s="41"/>
      <c r="DZP41" s="41"/>
      <c r="DZQ41" s="41"/>
      <c r="DZR41" s="41"/>
      <c r="DZS41" s="41"/>
      <c r="DZT41" s="41"/>
      <c r="DZU41" s="41"/>
      <c r="DZV41" s="41"/>
      <c r="DZW41" s="41"/>
      <c r="DZX41" s="41"/>
      <c r="DZY41" s="41"/>
      <c r="DZZ41" s="41"/>
      <c r="EAA41" s="41"/>
      <c r="EAB41" s="41"/>
      <c r="EAC41" s="41"/>
      <c r="EAD41" s="41"/>
      <c r="EAE41" s="41"/>
      <c r="EAF41" s="41"/>
      <c r="EAG41" s="41"/>
      <c r="EAH41" s="41"/>
      <c r="EAI41" s="41"/>
      <c r="EAJ41" s="41"/>
      <c r="EAK41" s="41"/>
      <c r="EAL41" s="41"/>
      <c r="EAM41" s="41"/>
      <c r="EAN41" s="41"/>
      <c r="EAO41" s="41"/>
      <c r="EAP41" s="41"/>
      <c r="EAQ41" s="41"/>
      <c r="EAR41" s="41"/>
      <c r="EAS41" s="41"/>
      <c r="EAT41" s="41"/>
      <c r="EAU41" s="41"/>
      <c r="EAV41" s="41"/>
      <c r="EAW41" s="41"/>
      <c r="EAX41" s="41"/>
      <c r="EAY41" s="41"/>
      <c r="EAZ41" s="41"/>
      <c r="EBA41" s="41"/>
      <c r="EBB41" s="41"/>
      <c r="EBC41" s="41"/>
      <c r="EBD41" s="41"/>
      <c r="EBE41" s="41"/>
      <c r="EBF41" s="41"/>
      <c r="EBG41" s="41"/>
      <c r="EBH41" s="41"/>
      <c r="EBI41" s="41"/>
      <c r="EBJ41" s="41"/>
      <c r="EBK41" s="41"/>
      <c r="EBL41" s="41"/>
      <c r="EBM41" s="41"/>
      <c r="EBN41" s="41"/>
      <c r="EBO41" s="41"/>
      <c r="EBP41" s="41"/>
      <c r="EBQ41" s="41"/>
      <c r="EBR41" s="41"/>
      <c r="EBS41" s="41"/>
      <c r="EBT41" s="41"/>
      <c r="EBU41" s="41"/>
      <c r="EBV41" s="41"/>
      <c r="EBW41" s="41"/>
      <c r="EBX41" s="41"/>
      <c r="EBY41" s="41"/>
      <c r="EBZ41" s="41"/>
      <c r="ECA41" s="41"/>
      <c r="ECB41" s="41"/>
      <c r="ECC41" s="41"/>
      <c r="ECD41" s="41"/>
      <c r="ECE41" s="41"/>
      <c r="ECF41" s="41"/>
      <c r="ECG41" s="41"/>
      <c r="ECH41" s="41"/>
      <c r="ECI41" s="41"/>
      <c r="ECJ41" s="41"/>
      <c r="ECK41" s="41"/>
      <c r="ECL41" s="41"/>
      <c r="ECM41" s="41"/>
      <c r="ECN41" s="41"/>
      <c r="ECO41" s="41"/>
      <c r="ECP41" s="41"/>
      <c r="ECQ41" s="41"/>
      <c r="ECR41" s="41"/>
      <c r="ECS41" s="41"/>
      <c r="ECT41" s="41"/>
      <c r="ECU41" s="41"/>
      <c r="ECV41" s="41"/>
      <c r="ECW41" s="41"/>
      <c r="ECX41" s="41"/>
      <c r="ECY41" s="41"/>
      <c r="ECZ41" s="41"/>
      <c r="EDA41" s="41"/>
      <c r="EDB41" s="41"/>
      <c r="EDC41" s="41"/>
      <c r="EDD41" s="41"/>
      <c r="EDE41" s="41"/>
      <c r="EDF41" s="41"/>
      <c r="EDG41" s="41"/>
      <c r="EDH41" s="41"/>
      <c r="EDI41" s="41"/>
      <c r="EDJ41" s="41"/>
      <c r="EDK41" s="41"/>
      <c r="EDL41" s="41"/>
      <c r="EDM41" s="41"/>
      <c r="EDN41" s="41"/>
      <c r="EDO41" s="41"/>
      <c r="EDP41" s="41"/>
      <c r="EDQ41" s="41"/>
      <c r="EDR41" s="41"/>
      <c r="EDS41" s="41"/>
      <c r="EDT41" s="41"/>
      <c r="EDU41" s="41"/>
      <c r="EDV41" s="41"/>
      <c r="EDW41" s="41"/>
      <c r="EDX41" s="41"/>
      <c r="EDY41" s="41"/>
      <c r="EDZ41" s="41"/>
      <c r="EEA41" s="41"/>
      <c r="EEB41" s="41"/>
      <c r="EEC41" s="41"/>
      <c r="EED41" s="41"/>
      <c r="EEE41" s="41"/>
      <c r="EEF41" s="41"/>
      <c r="EEG41" s="41"/>
      <c r="EEH41" s="41"/>
      <c r="EEI41" s="41"/>
      <c r="EEJ41" s="41"/>
      <c r="EEK41" s="41"/>
      <c r="EEL41" s="41"/>
      <c r="EEM41" s="41"/>
      <c r="EEN41" s="41"/>
      <c r="EEO41" s="41"/>
      <c r="EEP41" s="41"/>
      <c r="EEQ41" s="41"/>
      <c r="EER41" s="41"/>
      <c r="EES41" s="41"/>
      <c r="EET41" s="41"/>
      <c r="EEU41" s="41"/>
      <c r="EEV41" s="41"/>
      <c r="EEW41" s="41"/>
      <c r="EEX41" s="41"/>
      <c r="EEY41" s="41"/>
      <c r="EEZ41" s="41"/>
      <c r="EFA41" s="41"/>
      <c r="EFB41" s="41"/>
      <c r="EFC41" s="41"/>
      <c r="EFD41" s="41"/>
      <c r="EFE41" s="41"/>
      <c r="EFF41" s="41"/>
      <c r="EFG41" s="41"/>
      <c r="EFH41" s="41"/>
      <c r="EFI41" s="41"/>
      <c r="EFJ41" s="41"/>
      <c r="EFK41" s="41"/>
      <c r="EFL41" s="41"/>
      <c r="EFM41" s="41"/>
      <c r="EFN41" s="41"/>
      <c r="EFO41" s="41"/>
      <c r="EFP41" s="41"/>
      <c r="EFQ41" s="41"/>
      <c r="EFR41" s="41"/>
      <c r="EFS41" s="41"/>
      <c r="EFT41" s="41"/>
      <c r="EFU41" s="41"/>
      <c r="EFV41" s="41"/>
      <c r="EFW41" s="41"/>
      <c r="EFX41" s="41"/>
      <c r="EFY41" s="41"/>
      <c r="EFZ41" s="41"/>
      <c r="EGA41" s="41"/>
      <c r="EGB41" s="41"/>
      <c r="EGC41" s="41"/>
      <c r="EGD41" s="41"/>
      <c r="EGE41" s="41"/>
      <c r="EGF41" s="41"/>
      <c r="EGG41" s="41"/>
      <c r="EGH41" s="41"/>
      <c r="EGI41" s="41"/>
      <c r="EGJ41" s="41"/>
      <c r="EGK41" s="41"/>
      <c r="EGL41" s="41"/>
      <c r="EGM41" s="41"/>
      <c r="EGN41" s="41"/>
      <c r="EGO41" s="41"/>
      <c r="EGP41" s="41"/>
      <c r="EGQ41" s="41"/>
      <c r="EGR41" s="41"/>
      <c r="EGS41" s="41"/>
      <c r="EGT41" s="41"/>
      <c r="EGU41" s="41"/>
      <c r="EGV41" s="41"/>
      <c r="EGW41" s="41"/>
      <c r="EGX41" s="41"/>
      <c r="EGY41" s="41"/>
      <c r="EGZ41" s="41"/>
      <c r="EHA41" s="41"/>
      <c r="EHB41" s="41"/>
      <c r="EHC41" s="41"/>
      <c r="EHD41" s="41"/>
      <c r="EHE41" s="41"/>
      <c r="EHF41" s="41"/>
      <c r="EHG41" s="41"/>
      <c r="EHH41" s="41"/>
      <c r="EHI41" s="41"/>
      <c r="EHJ41" s="41"/>
      <c r="EHK41" s="41"/>
      <c r="EHL41" s="41"/>
      <c r="EHM41" s="41"/>
      <c r="EHN41" s="41"/>
      <c r="EHO41" s="41"/>
      <c r="EHP41" s="41"/>
      <c r="EHQ41" s="41"/>
      <c r="EHR41" s="41"/>
      <c r="EHS41" s="41"/>
      <c r="EHT41" s="41"/>
      <c r="EHU41" s="41"/>
      <c r="EHV41" s="41"/>
      <c r="EHW41" s="41"/>
      <c r="EHX41" s="41"/>
      <c r="EHY41" s="41"/>
      <c r="EHZ41" s="41"/>
      <c r="EIA41" s="41"/>
      <c r="EIB41" s="41"/>
      <c r="EIC41" s="41"/>
      <c r="EID41" s="41"/>
      <c r="EIE41" s="41"/>
      <c r="EIF41" s="41"/>
      <c r="EIG41" s="41"/>
      <c r="EIH41" s="41"/>
      <c r="EII41" s="41"/>
      <c r="EIJ41" s="41"/>
      <c r="EIK41" s="41"/>
      <c r="EIL41" s="41"/>
      <c r="EIM41" s="41"/>
      <c r="EIN41" s="41"/>
      <c r="EIO41" s="41"/>
      <c r="EIP41" s="41"/>
      <c r="EIQ41" s="41"/>
      <c r="EIR41" s="41"/>
      <c r="EIS41" s="41"/>
      <c r="EIT41" s="41"/>
      <c r="EIU41" s="41"/>
      <c r="EIV41" s="41"/>
      <c r="EIW41" s="41"/>
      <c r="EIX41" s="41"/>
      <c r="EIY41" s="41"/>
      <c r="EIZ41" s="41"/>
      <c r="EJA41" s="41"/>
      <c r="EJB41" s="41"/>
      <c r="EJC41" s="41"/>
      <c r="EJD41" s="41"/>
      <c r="EJE41" s="41"/>
      <c r="EJF41" s="41"/>
      <c r="EJG41" s="41"/>
      <c r="EJH41" s="41"/>
      <c r="EJI41" s="41"/>
      <c r="EJJ41" s="41"/>
      <c r="EJK41" s="41"/>
      <c r="EJL41" s="41"/>
      <c r="EJM41" s="41"/>
      <c r="EJN41" s="41"/>
      <c r="EJO41" s="41"/>
      <c r="EJP41" s="41"/>
      <c r="EJQ41" s="41"/>
      <c r="EJR41" s="41"/>
      <c r="EJS41" s="41"/>
      <c r="EJT41" s="41"/>
      <c r="EJU41" s="41"/>
      <c r="EJV41" s="41"/>
      <c r="EJW41" s="41"/>
      <c r="EJX41" s="41"/>
      <c r="EJY41" s="41"/>
      <c r="EJZ41" s="41"/>
      <c r="EKA41" s="41"/>
      <c r="EKB41" s="41"/>
      <c r="EKC41" s="41"/>
      <c r="EKD41" s="41"/>
      <c r="EKE41" s="41"/>
      <c r="EKF41" s="41"/>
      <c r="EKG41" s="41"/>
      <c r="EKH41" s="41"/>
      <c r="EKI41" s="41"/>
      <c r="EKJ41" s="41"/>
      <c r="EKK41" s="41"/>
      <c r="EKL41" s="41"/>
      <c r="EKM41" s="41"/>
      <c r="EKN41" s="41"/>
      <c r="EKO41" s="41"/>
      <c r="EKP41" s="41"/>
      <c r="EKQ41" s="41"/>
      <c r="EKR41" s="41"/>
      <c r="EKS41" s="41"/>
      <c r="EKT41" s="41"/>
      <c r="EKU41" s="41"/>
      <c r="EKV41" s="41"/>
      <c r="EKW41" s="41"/>
      <c r="EKX41" s="41"/>
      <c r="EKY41" s="41"/>
      <c r="EKZ41" s="41"/>
      <c r="ELA41" s="41"/>
      <c r="ELB41" s="41"/>
      <c r="ELC41" s="41"/>
      <c r="ELD41" s="41"/>
      <c r="ELE41" s="41"/>
      <c r="ELF41" s="41"/>
      <c r="ELG41" s="41"/>
      <c r="ELH41" s="41"/>
      <c r="ELI41" s="41"/>
      <c r="ELJ41" s="41"/>
      <c r="ELK41" s="41"/>
      <c r="ELL41" s="41"/>
      <c r="ELM41" s="41"/>
      <c r="ELN41" s="41"/>
      <c r="ELO41" s="41"/>
      <c r="ELP41" s="41"/>
      <c r="ELQ41" s="41"/>
      <c r="ELR41" s="41"/>
      <c r="ELS41" s="41"/>
      <c r="ELT41" s="41"/>
      <c r="ELU41" s="41"/>
      <c r="ELV41" s="41"/>
      <c r="ELW41" s="41"/>
      <c r="ELX41" s="41"/>
      <c r="ELY41" s="41"/>
      <c r="ELZ41" s="41"/>
      <c r="EMA41" s="41"/>
      <c r="EMB41" s="41"/>
      <c r="EMC41" s="41"/>
      <c r="EMD41" s="41"/>
      <c r="EME41" s="41"/>
      <c r="EMF41" s="41"/>
      <c r="EMG41" s="41"/>
      <c r="EMH41" s="41"/>
      <c r="EMI41" s="41"/>
      <c r="EMJ41" s="41"/>
      <c r="EMK41" s="41"/>
      <c r="EML41" s="41"/>
      <c r="EMM41" s="41"/>
      <c r="EMN41" s="41"/>
      <c r="EMO41" s="41"/>
      <c r="EMP41" s="41"/>
      <c r="EMQ41" s="41"/>
      <c r="EMR41" s="41"/>
      <c r="EMS41" s="41"/>
      <c r="EMT41" s="41"/>
      <c r="EMU41" s="41"/>
      <c r="EMV41" s="41"/>
      <c r="EMW41" s="41"/>
      <c r="EMX41" s="41"/>
      <c r="EMY41" s="41"/>
      <c r="EMZ41" s="41"/>
      <c r="ENA41" s="41"/>
      <c r="ENB41" s="41"/>
      <c r="ENC41" s="41"/>
      <c r="END41" s="41"/>
      <c r="ENE41" s="41"/>
      <c r="ENF41" s="41"/>
      <c r="ENG41" s="41"/>
      <c r="ENH41" s="41"/>
      <c r="ENI41" s="41"/>
      <c r="ENJ41" s="41"/>
      <c r="ENK41" s="41"/>
      <c r="ENL41" s="41"/>
      <c r="ENM41" s="41"/>
      <c r="ENN41" s="41"/>
      <c r="ENO41" s="41"/>
      <c r="ENP41" s="41"/>
      <c r="ENQ41" s="41"/>
      <c r="ENR41" s="41"/>
      <c r="ENS41" s="41"/>
      <c r="ENT41" s="41"/>
      <c r="ENU41" s="41"/>
      <c r="ENV41" s="41"/>
      <c r="ENW41" s="41"/>
      <c r="ENX41" s="41"/>
      <c r="ENY41" s="41"/>
      <c r="ENZ41" s="41"/>
      <c r="EOA41" s="41"/>
      <c r="EOB41" s="41"/>
      <c r="EOC41" s="41"/>
      <c r="EOD41" s="41"/>
      <c r="EOE41" s="41"/>
      <c r="EOF41" s="41"/>
      <c r="EOG41" s="41"/>
      <c r="EOH41" s="41"/>
      <c r="EOI41" s="41"/>
      <c r="EOJ41" s="41"/>
      <c r="EOK41" s="41"/>
      <c r="EOL41" s="41"/>
      <c r="EOM41" s="41"/>
      <c r="EON41" s="41"/>
      <c r="EOO41" s="41"/>
      <c r="EOP41" s="41"/>
      <c r="EOQ41" s="41"/>
      <c r="EOR41" s="41"/>
      <c r="EOS41" s="41"/>
      <c r="EOT41" s="41"/>
      <c r="EOU41" s="41"/>
      <c r="EOV41" s="41"/>
      <c r="EOW41" s="41"/>
      <c r="EOX41" s="41"/>
      <c r="EOY41" s="41"/>
      <c r="EOZ41" s="41"/>
      <c r="EPA41" s="41"/>
      <c r="EPB41" s="41"/>
      <c r="EPC41" s="41"/>
      <c r="EPD41" s="41"/>
      <c r="EPE41" s="41"/>
      <c r="EPF41" s="41"/>
      <c r="EPG41" s="41"/>
      <c r="EPH41" s="41"/>
      <c r="EPI41" s="41"/>
      <c r="EPJ41" s="41"/>
      <c r="EPK41" s="41"/>
      <c r="EPL41" s="41"/>
      <c r="EPM41" s="41"/>
      <c r="EPN41" s="41"/>
      <c r="EPO41" s="41"/>
      <c r="EPP41" s="41"/>
      <c r="EPQ41" s="41"/>
      <c r="EPR41" s="41"/>
      <c r="EPS41" s="41"/>
      <c r="EPT41" s="41"/>
      <c r="EPU41" s="41"/>
      <c r="EPV41" s="41"/>
      <c r="EPW41" s="41"/>
      <c r="EPX41" s="41"/>
      <c r="EPY41" s="41"/>
      <c r="EPZ41" s="41"/>
      <c r="EQA41" s="41"/>
      <c r="EQB41" s="41"/>
      <c r="EQC41" s="41"/>
      <c r="EQD41" s="41"/>
      <c r="EQE41" s="41"/>
      <c r="EQF41" s="41"/>
      <c r="EQG41" s="41"/>
      <c r="EQH41" s="41"/>
      <c r="EQI41" s="41"/>
      <c r="EQJ41" s="41"/>
      <c r="EQK41" s="41"/>
      <c r="EQL41" s="41"/>
      <c r="EQM41" s="41"/>
      <c r="EQN41" s="41"/>
      <c r="EQO41" s="41"/>
      <c r="EQP41" s="41"/>
      <c r="EQQ41" s="41"/>
      <c r="EQR41" s="41"/>
      <c r="EQS41" s="41"/>
      <c r="EQT41" s="41"/>
      <c r="EQU41" s="41"/>
      <c r="EQV41" s="41"/>
      <c r="EQW41" s="41"/>
      <c r="EQX41" s="41"/>
      <c r="EQY41" s="41"/>
      <c r="EQZ41" s="41"/>
      <c r="ERA41" s="41"/>
      <c r="ERB41" s="41"/>
      <c r="ERC41" s="41"/>
      <c r="ERD41" s="41"/>
      <c r="ERE41" s="41"/>
      <c r="ERF41" s="41"/>
      <c r="ERG41" s="41"/>
      <c r="ERH41" s="41"/>
      <c r="ERI41" s="41"/>
      <c r="ERJ41" s="41"/>
      <c r="ERK41" s="41"/>
      <c r="ERL41" s="41"/>
      <c r="ERM41" s="41"/>
      <c r="ERN41" s="41"/>
      <c r="ERO41" s="41"/>
      <c r="ERP41" s="41"/>
      <c r="ERQ41" s="41"/>
      <c r="ERR41" s="41"/>
      <c r="ERS41" s="41"/>
      <c r="ERT41" s="41"/>
      <c r="ERU41" s="41"/>
      <c r="ERV41" s="41"/>
      <c r="ERW41" s="41"/>
      <c r="ERX41" s="41"/>
      <c r="ERY41" s="41"/>
      <c r="ERZ41" s="41"/>
      <c r="ESA41" s="41"/>
      <c r="ESB41" s="41"/>
      <c r="ESC41" s="41"/>
      <c r="ESD41" s="41"/>
      <c r="ESE41" s="41"/>
      <c r="ESF41" s="41"/>
      <c r="ESG41" s="41"/>
      <c r="ESH41" s="41"/>
      <c r="ESI41" s="41"/>
      <c r="ESJ41" s="41"/>
      <c r="ESK41" s="41"/>
      <c r="ESL41" s="41"/>
      <c r="ESM41" s="41"/>
      <c r="ESN41" s="41"/>
      <c r="ESO41" s="41"/>
      <c r="ESP41" s="41"/>
      <c r="ESQ41" s="41"/>
      <c r="ESR41" s="41"/>
      <c r="ESS41" s="41"/>
      <c r="EST41" s="41"/>
      <c r="ESU41" s="41"/>
      <c r="ESV41" s="41"/>
      <c r="ESW41" s="41"/>
      <c r="ESX41" s="41"/>
      <c r="ESY41" s="41"/>
      <c r="ESZ41" s="41"/>
      <c r="ETA41" s="41"/>
      <c r="ETB41" s="41"/>
      <c r="ETC41" s="41"/>
      <c r="ETD41" s="41"/>
      <c r="ETE41" s="41"/>
      <c r="ETF41" s="41"/>
      <c r="ETG41" s="41"/>
      <c r="ETH41" s="41"/>
      <c r="ETI41" s="41"/>
      <c r="ETJ41" s="41"/>
      <c r="ETK41" s="41"/>
      <c r="ETL41" s="41"/>
      <c r="ETM41" s="41"/>
      <c r="ETN41" s="41"/>
      <c r="ETO41" s="41"/>
      <c r="ETP41" s="41"/>
      <c r="ETQ41" s="41"/>
      <c r="ETR41" s="41"/>
      <c r="ETS41" s="41"/>
      <c r="ETT41" s="41"/>
      <c r="ETU41" s="41"/>
      <c r="ETV41" s="41"/>
      <c r="ETW41" s="41"/>
      <c r="ETX41" s="41"/>
      <c r="ETY41" s="41"/>
      <c r="ETZ41" s="41"/>
      <c r="EUA41" s="41"/>
      <c r="EUB41" s="41"/>
      <c r="EUC41" s="41"/>
      <c r="EUD41" s="41"/>
      <c r="EUE41" s="41"/>
      <c r="EUF41" s="41"/>
      <c r="EUG41" s="41"/>
      <c r="EUH41" s="41"/>
      <c r="EUI41" s="41"/>
      <c r="EUJ41" s="41"/>
      <c r="EUK41" s="41"/>
      <c r="EUL41" s="41"/>
      <c r="EUM41" s="41"/>
      <c r="EUN41" s="41"/>
      <c r="EUO41" s="41"/>
      <c r="EUP41" s="41"/>
      <c r="EUQ41" s="41"/>
      <c r="EUR41" s="41"/>
      <c r="EUS41" s="41"/>
      <c r="EUT41" s="41"/>
      <c r="EUU41" s="41"/>
      <c r="EUV41" s="41"/>
      <c r="EUW41" s="41"/>
      <c r="EUX41" s="41"/>
      <c r="EUY41" s="41"/>
      <c r="EUZ41" s="41"/>
      <c r="EVA41" s="41"/>
      <c r="EVB41" s="41"/>
      <c r="EVC41" s="41"/>
      <c r="EVD41" s="41"/>
      <c r="EVE41" s="41"/>
      <c r="EVF41" s="41"/>
      <c r="EVG41" s="41"/>
      <c r="EVH41" s="41"/>
      <c r="EVI41" s="41"/>
      <c r="EVJ41" s="41"/>
      <c r="EVK41" s="41"/>
      <c r="EVL41" s="41"/>
      <c r="EVM41" s="41"/>
      <c r="EVN41" s="41"/>
      <c r="EVO41" s="41"/>
      <c r="EVP41" s="41"/>
      <c r="EVQ41" s="41"/>
      <c r="EVR41" s="41"/>
      <c r="EVS41" s="41"/>
      <c r="EVT41" s="41"/>
      <c r="EVU41" s="41"/>
      <c r="EVV41" s="41"/>
      <c r="EVW41" s="41"/>
      <c r="EVX41" s="41"/>
      <c r="EVY41" s="41"/>
      <c r="EVZ41" s="41"/>
      <c r="EWA41" s="41"/>
      <c r="EWB41" s="41"/>
      <c r="EWC41" s="41"/>
      <c r="EWD41" s="41"/>
      <c r="EWE41" s="41"/>
      <c r="EWF41" s="41"/>
      <c r="EWG41" s="41"/>
      <c r="EWH41" s="41"/>
      <c r="EWI41" s="41"/>
      <c r="EWJ41" s="41"/>
      <c r="EWK41" s="41"/>
      <c r="EWL41" s="41"/>
      <c r="EWM41" s="41"/>
      <c r="EWN41" s="41"/>
      <c r="EWO41" s="41"/>
      <c r="EWP41" s="41"/>
      <c r="EWQ41" s="41"/>
      <c r="EWR41" s="41"/>
      <c r="EWS41" s="41"/>
      <c r="EWT41" s="41"/>
      <c r="EWU41" s="41"/>
      <c r="EWV41" s="41"/>
      <c r="EWW41" s="41"/>
      <c r="EWX41" s="41"/>
      <c r="EWY41" s="41"/>
      <c r="EWZ41" s="41"/>
      <c r="EXA41" s="41"/>
      <c r="EXB41" s="41"/>
      <c r="EXC41" s="41"/>
      <c r="EXD41" s="41"/>
      <c r="EXE41" s="41"/>
      <c r="EXF41" s="41"/>
      <c r="EXG41" s="41"/>
      <c r="EXH41" s="41"/>
      <c r="EXI41" s="41"/>
      <c r="EXJ41" s="41"/>
      <c r="EXK41" s="41"/>
      <c r="EXL41" s="41"/>
      <c r="EXM41" s="41"/>
      <c r="EXN41" s="41"/>
      <c r="EXO41" s="41"/>
      <c r="EXP41" s="41"/>
      <c r="EXQ41" s="41"/>
      <c r="EXR41" s="41"/>
      <c r="EXS41" s="41"/>
      <c r="EXT41" s="41"/>
      <c r="EXU41" s="41"/>
      <c r="EXV41" s="41"/>
      <c r="EXW41" s="41"/>
      <c r="EXX41" s="41"/>
      <c r="EXY41" s="41"/>
      <c r="EXZ41" s="41"/>
      <c r="EYA41" s="41"/>
      <c r="EYB41" s="41"/>
      <c r="EYC41" s="41"/>
      <c r="EYD41" s="41"/>
      <c r="EYE41" s="41"/>
      <c r="EYF41" s="41"/>
      <c r="EYG41" s="41"/>
      <c r="EYH41" s="41"/>
      <c r="EYI41" s="41"/>
      <c r="EYJ41" s="41"/>
      <c r="EYK41" s="41"/>
      <c r="EYL41" s="41"/>
      <c r="EYM41" s="41"/>
      <c r="EYN41" s="41"/>
      <c r="EYO41" s="41"/>
      <c r="EYP41" s="41"/>
      <c r="EYQ41" s="41"/>
      <c r="EYR41" s="41"/>
      <c r="EYS41" s="41"/>
      <c r="EYT41" s="41"/>
      <c r="EYU41" s="41"/>
      <c r="EYV41" s="41"/>
      <c r="EYW41" s="41"/>
      <c r="EYX41" s="41"/>
      <c r="EYY41" s="41"/>
      <c r="EYZ41" s="41"/>
      <c r="EZA41" s="41"/>
      <c r="EZB41" s="41"/>
      <c r="EZC41" s="41"/>
      <c r="EZD41" s="41"/>
      <c r="EZE41" s="41"/>
      <c r="EZF41" s="41"/>
      <c r="EZG41" s="41"/>
      <c r="EZH41" s="41"/>
      <c r="EZI41" s="41"/>
      <c r="EZJ41" s="41"/>
      <c r="EZK41" s="41"/>
      <c r="EZL41" s="41"/>
      <c r="EZM41" s="41"/>
      <c r="EZN41" s="41"/>
      <c r="EZO41" s="41"/>
      <c r="EZP41" s="41"/>
      <c r="EZQ41" s="41"/>
      <c r="EZR41" s="41"/>
      <c r="EZS41" s="41"/>
      <c r="EZT41" s="41"/>
      <c r="EZU41" s="41"/>
      <c r="EZV41" s="41"/>
      <c r="EZW41" s="41"/>
      <c r="EZX41" s="41"/>
      <c r="EZY41" s="41"/>
      <c r="EZZ41" s="41"/>
      <c r="FAA41" s="41"/>
      <c r="FAB41" s="41"/>
      <c r="FAC41" s="41"/>
      <c r="FAD41" s="41"/>
      <c r="FAE41" s="41"/>
      <c r="FAF41" s="41"/>
      <c r="FAG41" s="41"/>
      <c r="FAH41" s="41"/>
      <c r="FAI41" s="41"/>
      <c r="FAJ41" s="41"/>
      <c r="FAK41" s="41"/>
      <c r="FAL41" s="41"/>
      <c r="FAM41" s="41"/>
      <c r="FAN41" s="41"/>
      <c r="FAO41" s="41"/>
      <c r="FAP41" s="41"/>
      <c r="FAQ41" s="41"/>
      <c r="FAR41" s="41"/>
      <c r="FAS41" s="41"/>
      <c r="FAT41" s="41"/>
      <c r="FAU41" s="41"/>
      <c r="FAV41" s="41"/>
      <c r="FAW41" s="41"/>
      <c r="FAX41" s="41"/>
      <c r="FAY41" s="41"/>
      <c r="FAZ41" s="41"/>
      <c r="FBA41" s="41"/>
      <c r="FBB41" s="41"/>
      <c r="FBC41" s="41"/>
      <c r="FBD41" s="41"/>
      <c r="FBE41" s="41"/>
      <c r="FBF41" s="41"/>
      <c r="FBG41" s="41"/>
      <c r="FBH41" s="41"/>
      <c r="FBI41" s="41"/>
      <c r="FBJ41" s="41"/>
      <c r="FBK41" s="41"/>
      <c r="FBL41" s="41"/>
      <c r="FBM41" s="41"/>
      <c r="FBN41" s="41"/>
      <c r="FBO41" s="41"/>
      <c r="FBP41" s="41"/>
      <c r="FBQ41" s="41"/>
      <c r="FBR41" s="41"/>
      <c r="FBS41" s="41"/>
      <c r="FBT41" s="41"/>
      <c r="FBU41" s="41"/>
      <c r="FBV41" s="41"/>
      <c r="FBW41" s="41"/>
      <c r="FBX41" s="41"/>
      <c r="FBY41" s="41"/>
      <c r="FBZ41" s="41"/>
      <c r="FCA41" s="41"/>
      <c r="FCB41" s="41"/>
      <c r="FCC41" s="41"/>
      <c r="FCD41" s="41"/>
      <c r="FCE41" s="41"/>
      <c r="FCF41" s="41"/>
      <c r="FCG41" s="41"/>
      <c r="FCH41" s="41"/>
      <c r="FCI41" s="41"/>
      <c r="FCJ41" s="41"/>
      <c r="FCK41" s="41"/>
      <c r="FCL41" s="41"/>
      <c r="FCM41" s="41"/>
      <c r="FCN41" s="41"/>
      <c r="FCO41" s="41"/>
      <c r="FCP41" s="41"/>
      <c r="FCQ41" s="41"/>
      <c r="FCR41" s="41"/>
      <c r="FCS41" s="41"/>
      <c r="FCT41" s="41"/>
      <c r="FCU41" s="41"/>
      <c r="FCV41" s="41"/>
      <c r="FCW41" s="41"/>
      <c r="FCX41" s="41"/>
      <c r="FCY41" s="41"/>
      <c r="FCZ41" s="41"/>
      <c r="FDA41" s="41"/>
      <c r="FDB41" s="41"/>
      <c r="FDC41" s="41"/>
      <c r="FDD41" s="41"/>
      <c r="FDE41" s="41"/>
      <c r="FDF41" s="41"/>
      <c r="FDG41" s="41"/>
      <c r="FDH41" s="41"/>
      <c r="FDI41" s="41"/>
      <c r="FDJ41" s="41"/>
      <c r="FDK41" s="41"/>
      <c r="FDL41" s="41"/>
      <c r="FDM41" s="41"/>
      <c r="FDN41" s="41"/>
      <c r="FDO41" s="41"/>
      <c r="FDP41" s="41"/>
      <c r="FDQ41" s="41"/>
      <c r="FDR41" s="41"/>
      <c r="FDS41" s="41"/>
      <c r="FDT41" s="41"/>
      <c r="FDU41" s="41"/>
      <c r="FDV41" s="41"/>
      <c r="FDW41" s="41"/>
      <c r="FDX41" s="41"/>
      <c r="FDY41" s="41"/>
      <c r="FDZ41" s="41"/>
      <c r="FEA41" s="41"/>
      <c r="FEB41" s="41"/>
      <c r="FEC41" s="41"/>
      <c r="FED41" s="41"/>
      <c r="FEE41" s="41"/>
      <c r="FEF41" s="41"/>
      <c r="FEG41" s="41"/>
      <c r="FEH41" s="41"/>
      <c r="FEI41" s="41"/>
      <c r="FEJ41" s="41"/>
      <c r="FEK41" s="41"/>
      <c r="FEL41" s="41"/>
      <c r="FEM41" s="41"/>
      <c r="FEN41" s="41"/>
      <c r="FEO41" s="41"/>
      <c r="FEP41" s="41"/>
      <c r="FEQ41" s="41"/>
      <c r="FER41" s="41"/>
      <c r="FES41" s="41"/>
      <c r="FET41" s="41"/>
      <c r="FEU41" s="41"/>
      <c r="FEV41" s="41"/>
      <c r="FEW41" s="41"/>
      <c r="FEX41" s="41"/>
      <c r="FEY41" s="41"/>
      <c r="FEZ41" s="41"/>
      <c r="FFA41" s="41"/>
      <c r="FFB41" s="41"/>
      <c r="FFC41" s="41"/>
      <c r="FFD41" s="41"/>
      <c r="FFE41" s="41"/>
      <c r="FFF41" s="41"/>
      <c r="FFG41" s="41"/>
      <c r="FFH41" s="41"/>
      <c r="FFI41" s="41"/>
      <c r="FFJ41" s="41"/>
      <c r="FFK41" s="41"/>
      <c r="FFL41" s="41"/>
      <c r="FFM41" s="41"/>
      <c r="FFN41" s="41"/>
      <c r="FFO41" s="41"/>
      <c r="FFP41" s="41"/>
      <c r="FFQ41" s="41"/>
      <c r="FFR41" s="41"/>
      <c r="FFS41" s="41"/>
      <c r="FFT41" s="41"/>
      <c r="FFU41" s="41"/>
      <c r="FFV41" s="41"/>
      <c r="FFW41" s="41"/>
      <c r="FFX41" s="41"/>
      <c r="FFY41" s="41"/>
      <c r="FFZ41" s="41"/>
      <c r="FGA41" s="41"/>
      <c r="FGB41" s="41"/>
      <c r="FGC41" s="41"/>
      <c r="FGD41" s="41"/>
      <c r="FGE41" s="41"/>
      <c r="FGF41" s="41"/>
      <c r="FGG41" s="41"/>
      <c r="FGH41" s="41"/>
      <c r="FGI41" s="41"/>
      <c r="FGJ41" s="41"/>
      <c r="FGK41" s="41"/>
      <c r="FGL41" s="41"/>
      <c r="FGM41" s="41"/>
      <c r="FGN41" s="41"/>
      <c r="FGO41" s="41"/>
      <c r="FGP41" s="41"/>
      <c r="FGQ41" s="41"/>
      <c r="FGR41" s="41"/>
      <c r="FGS41" s="41"/>
      <c r="FGT41" s="41"/>
      <c r="FGU41" s="41"/>
      <c r="FGV41" s="41"/>
      <c r="FGW41" s="41"/>
      <c r="FGX41" s="41"/>
      <c r="FGY41" s="41"/>
      <c r="FGZ41" s="41"/>
      <c r="FHA41" s="41"/>
      <c r="FHB41" s="41"/>
      <c r="FHC41" s="41"/>
      <c r="FHD41" s="41"/>
      <c r="FHE41" s="41"/>
      <c r="FHF41" s="41"/>
      <c r="FHG41" s="41"/>
      <c r="FHH41" s="41"/>
      <c r="FHI41" s="41"/>
      <c r="FHJ41" s="41"/>
      <c r="FHK41" s="41"/>
      <c r="FHL41" s="41"/>
      <c r="FHM41" s="41"/>
      <c r="FHN41" s="41"/>
      <c r="FHO41" s="41"/>
      <c r="FHP41" s="41"/>
      <c r="FHQ41" s="41"/>
      <c r="FHR41" s="41"/>
      <c r="FHS41" s="41"/>
      <c r="FHT41" s="41"/>
      <c r="FHU41" s="41"/>
      <c r="FHV41" s="41"/>
      <c r="FHW41" s="41"/>
      <c r="FHX41" s="41"/>
      <c r="FHY41" s="41"/>
      <c r="FHZ41" s="41"/>
      <c r="FIA41" s="41"/>
      <c r="FIB41" s="41"/>
      <c r="FIC41" s="41"/>
      <c r="FID41" s="41"/>
      <c r="FIE41" s="41"/>
      <c r="FIF41" s="41"/>
      <c r="FIG41" s="41"/>
      <c r="FIH41" s="41"/>
      <c r="FII41" s="41"/>
      <c r="FIJ41" s="41"/>
      <c r="FIK41" s="41"/>
      <c r="FIL41" s="41"/>
      <c r="FIM41" s="41"/>
      <c r="FIN41" s="41"/>
      <c r="FIO41" s="41"/>
      <c r="FIP41" s="41"/>
      <c r="FIQ41" s="41"/>
      <c r="FIR41" s="41"/>
      <c r="FIS41" s="41"/>
      <c r="FIT41" s="41"/>
      <c r="FIU41" s="41"/>
      <c r="FIV41" s="41"/>
      <c r="FIW41" s="41"/>
      <c r="FIX41" s="41"/>
      <c r="FIY41" s="41"/>
      <c r="FIZ41" s="41"/>
      <c r="FJA41" s="41"/>
      <c r="FJB41" s="41"/>
      <c r="FJC41" s="41"/>
      <c r="FJD41" s="41"/>
      <c r="FJE41" s="41"/>
      <c r="FJF41" s="41"/>
      <c r="FJG41" s="41"/>
      <c r="FJH41" s="41"/>
      <c r="FJI41" s="41"/>
      <c r="FJJ41" s="41"/>
      <c r="FJK41" s="41"/>
      <c r="FJL41" s="41"/>
      <c r="FJM41" s="41"/>
      <c r="FJN41" s="41"/>
      <c r="FJO41" s="41"/>
      <c r="FJP41" s="41"/>
      <c r="FJQ41" s="41"/>
      <c r="FJR41" s="41"/>
      <c r="FJS41" s="41"/>
      <c r="FJT41" s="41"/>
      <c r="FJU41" s="41"/>
      <c r="FJV41" s="41"/>
      <c r="FJW41" s="41"/>
      <c r="FJX41" s="41"/>
      <c r="FJY41" s="41"/>
      <c r="FJZ41" s="41"/>
      <c r="FKA41" s="41"/>
      <c r="FKB41" s="41"/>
      <c r="FKC41" s="41"/>
      <c r="FKD41" s="41"/>
      <c r="FKE41" s="41"/>
      <c r="FKF41" s="41"/>
      <c r="FKG41" s="41"/>
      <c r="FKH41" s="41"/>
      <c r="FKI41" s="41"/>
      <c r="FKJ41" s="41"/>
      <c r="FKK41" s="41"/>
      <c r="FKL41" s="41"/>
      <c r="FKM41" s="41"/>
      <c r="FKN41" s="41"/>
      <c r="FKO41" s="41"/>
      <c r="FKP41" s="41"/>
      <c r="FKQ41" s="41"/>
      <c r="FKR41" s="41"/>
      <c r="FKS41" s="41"/>
      <c r="FKT41" s="41"/>
      <c r="FKU41" s="41"/>
      <c r="FKV41" s="41"/>
      <c r="FKW41" s="41"/>
      <c r="FKX41" s="41"/>
      <c r="FKY41" s="41"/>
      <c r="FKZ41" s="41"/>
      <c r="FLA41" s="41"/>
      <c r="FLB41" s="41"/>
      <c r="FLC41" s="41"/>
      <c r="FLD41" s="41"/>
      <c r="FLE41" s="41"/>
      <c r="FLF41" s="41"/>
      <c r="FLG41" s="41"/>
      <c r="FLH41" s="41"/>
      <c r="FLI41" s="41"/>
      <c r="FLJ41" s="41"/>
      <c r="FLK41" s="41"/>
      <c r="FLL41" s="41"/>
      <c r="FLM41" s="41"/>
      <c r="FLN41" s="41"/>
      <c r="FLO41" s="41"/>
      <c r="FLP41" s="41"/>
      <c r="FLQ41" s="41"/>
      <c r="FLR41" s="41"/>
      <c r="FLS41" s="41"/>
      <c r="FLT41" s="41"/>
      <c r="FLU41" s="41"/>
      <c r="FLV41" s="41"/>
      <c r="FLW41" s="41"/>
      <c r="FLX41" s="41"/>
      <c r="FLY41" s="41"/>
      <c r="FLZ41" s="41"/>
      <c r="FMA41" s="41"/>
      <c r="FMB41" s="41"/>
      <c r="FMC41" s="41"/>
      <c r="FMD41" s="41"/>
      <c r="FME41" s="41"/>
      <c r="FMF41" s="41"/>
      <c r="FMG41" s="41"/>
      <c r="FMH41" s="41"/>
      <c r="FMI41" s="41"/>
      <c r="FMJ41" s="41"/>
      <c r="FMK41" s="41"/>
      <c r="FML41" s="41"/>
      <c r="FMM41" s="41"/>
      <c r="FMN41" s="41"/>
      <c r="FMO41" s="41"/>
      <c r="FMP41" s="41"/>
      <c r="FMQ41" s="41"/>
      <c r="FMR41" s="41"/>
      <c r="FMS41" s="41"/>
      <c r="FMT41" s="41"/>
      <c r="FMU41" s="41"/>
      <c r="FMV41" s="41"/>
      <c r="FMW41" s="41"/>
      <c r="FMX41" s="41"/>
      <c r="FMY41" s="41"/>
      <c r="FMZ41" s="41"/>
      <c r="FNA41" s="41"/>
      <c r="FNB41" s="41"/>
      <c r="FNC41" s="41"/>
      <c r="FND41" s="41"/>
      <c r="FNE41" s="41"/>
      <c r="FNF41" s="41"/>
      <c r="FNG41" s="41"/>
      <c r="FNH41" s="41"/>
      <c r="FNI41" s="41"/>
      <c r="FNJ41" s="41"/>
      <c r="FNK41" s="41"/>
      <c r="FNL41" s="41"/>
      <c r="FNM41" s="41"/>
      <c r="FNN41" s="41"/>
      <c r="FNO41" s="41"/>
      <c r="FNP41" s="41"/>
      <c r="FNQ41" s="41"/>
      <c r="FNR41" s="41"/>
      <c r="FNS41" s="41"/>
      <c r="FNT41" s="41"/>
      <c r="FNU41" s="41"/>
      <c r="FNV41" s="41"/>
      <c r="FNW41" s="41"/>
      <c r="FNX41" s="41"/>
      <c r="FNY41" s="41"/>
      <c r="FNZ41" s="41"/>
      <c r="FOA41" s="41"/>
      <c r="FOB41" s="41"/>
      <c r="FOC41" s="41"/>
      <c r="FOD41" s="41"/>
      <c r="FOE41" s="41"/>
      <c r="FOF41" s="41"/>
      <c r="FOG41" s="41"/>
      <c r="FOH41" s="41"/>
      <c r="FOI41" s="41"/>
      <c r="FOJ41" s="41"/>
      <c r="FOK41" s="41"/>
      <c r="FOL41" s="41"/>
      <c r="FOM41" s="41"/>
      <c r="FON41" s="41"/>
      <c r="FOO41" s="41"/>
      <c r="FOP41" s="41"/>
      <c r="FOQ41" s="41"/>
      <c r="FOR41" s="41"/>
      <c r="FOS41" s="41"/>
      <c r="FOT41" s="41"/>
      <c r="FOU41" s="41"/>
      <c r="FOV41" s="41"/>
      <c r="FOW41" s="41"/>
      <c r="FOX41" s="41"/>
      <c r="FOY41" s="41"/>
      <c r="FOZ41" s="41"/>
      <c r="FPA41" s="41"/>
      <c r="FPB41" s="41"/>
      <c r="FPC41" s="41"/>
      <c r="FPD41" s="41"/>
      <c r="FPE41" s="41"/>
      <c r="FPF41" s="41"/>
      <c r="FPG41" s="41"/>
      <c r="FPH41" s="41"/>
      <c r="FPI41" s="41"/>
      <c r="FPJ41" s="41"/>
      <c r="FPK41" s="41"/>
      <c r="FPL41" s="41"/>
      <c r="FPM41" s="41"/>
      <c r="FPN41" s="41"/>
      <c r="FPO41" s="41"/>
      <c r="FPP41" s="41"/>
      <c r="FPQ41" s="41"/>
      <c r="FPR41" s="41"/>
      <c r="FPS41" s="41"/>
      <c r="FPT41" s="41"/>
      <c r="FPU41" s="41"/>
      <c r="FPV41" s="41"/>
      <c r="FPW41" s="41"/>
      <c r="FPX41" s="41"/>
      <c r="FPY41" s="41"/>
      <c r="FPZ41" s="41"/>
      <c r="FQA41" s="41"/>
      <c r="FQB41" s="41"/>
      <c r="FQC41" s="41"/>
      <c r="FQD41" s="41"/>
      <c r="FQE41" s="41"/>
      <c r="FQF41" s="41"/>
      <c r="FQG41" s="41"/>
      <c r="FQH41" s="41"/>
      <c r="FQI41" s="41"/>
      <c r="FQJ41" s="41"/>
      <c r="FQK41" s="41"/>
      <c r="FQL41" s="41"/>
      <c r="FQM41" s="41"/>
      <c r="FQN41" s="41"/>
      <c r="FQO41" s="41"/>
      <c r="FQP41" s="41"/>
      <c r="FQQ41" s="41"/>
      <c r="FQR41" s="41"/>
      <c r="FQS41" s="41"/>
      <c r="FQT41" s="41"/>
      <c r="FQU41" s="41"/>
      <c r="FQV41" s="41"/>
      <c r="FQW41" s="41"/>
      <c r="FQX41" s="41"/>
      <c r="FQY41" s="41"/>
      <c r="FQZ41" s="41"/>
      <c r="FRA41" s="41"/>
      <c r="FRB41" s="41"/>
      <c r="FRC41" s="41"/>
      <c r="FRD41" s="41"/>
      <c r="FRE41" s="41"/>
      <c r="FRF41" s="41"/>
      <c r="FRG41" s="41"/>
      <c r="FRH41" s="41"/>
      <c r="FRI41" s="41"/>
      <c r="FRJ41" s="41"/>
      <c r="FRK41" s="41"/>
      <c r="FRL41" s="41"/>
      <c r="FRM41" s="41"/>
      <c r="FRN41" s="41"/>
      <c r="FRO41" s="41"/>
      <c r="FRP41" s="41"/>
      <c r="FRQ41" s="41"/>
      <c r="FRR41" s="41"/>
      <c r="FRS41" s="41"/>
      <c r="FRT41" s="41"/>
      <c r="FRU41" s="41"/>
      <c r="FRV41" s="41"/>
      <c r="FRW41" s="41"/>
      <c r="FRX41" s="41"/>
      <c r="FRY41" s="41"/>
      <c r="FRZ41" s="41"/>
      <c r="FSA41" s="41"/>
      <c r="FSB41" s="41"/>
      <c r="FSC41" s="41"/>
      <c r="FSD41" s="41"/>
      <c r="FSE41" s="41"/>
      <c r="FSF41" s="41"/>
      <c r="FSG41" s="41"/>
      <c r="FSH41" s="41"/>
      <c r="FSI41" s="41"/>
      <c r="FSJ41" s="41"/>
      <c r="FSK41" s="41"/>
      <c r="FSL41" s="41"/>
      <c r="FSM41" s="41"/>
      <c r="FSN41" s="41"/>
      <c r="FSO41" s="41"/>
      <c r="FSP41" s="41"/>
      <c r="FSQ41" s="41"/>
      <c r="FSR41" s="41"/>
      <c r="FSS41" s="41"/>
      <c r="FST41" s="41"/>
      <c r="FSU41" s="41"/>
      <c r="FSV41" s="41"/>
      <c r="FSW41" s="41"/>
      <c r="FSX41" s="41"/>
      <c r="FSY41" s="41"/>
      <c r="FSZ41" s="41"/>
      <c r="FTA41" s="41"/>
      <c r="FTB41" s="41"/>
      <c r="FTC41" s="41"/>
      <c r="FTD41" s="41"/>
      <c r="FTE41" s="41"/>
      <c r="FTF41" s="41"/>
      <c r="FTG41" s="41"/>
      <c r="FTH41" s="41"/>
      <c r="FTI41" s="41"/>
      <c r="FTJ41" s="41"/>
      <c r="FTK41" s="41"/>
      <c r="FTL41" s="41"/>
      <c r="FTM41" s="41"/>
      <c r="FTN41" s="41"/>
      <c r="FTO41" s="41"/>
      <c r="FTP41" s="41"/>
      <c r="FTQ41" s="41"/>
      <c r="FTR41" s="41"/>
      <c r="FTS41" s="41"/>
      <c r="FTT41" s="41"/>
      <c r="FTU41" s="41"/>
      <c r="FTV41" s="41"/>
      <c r="FTW41" s="41"/>
      <c r="FTX41" s="41"/>
      <c r="FTY41" s="41"/>
      <c r="FTZ41" s="41"/>
      <c r="FUA41" s="41"/>
      <c r="FUB41" s="41"/>
      <c r="FUC41" s="41"/>
      <c r="FUD41" s="41"/>
      <c r="FUE41" s="41"/>
      <c r="FUF41" s="41"/>
      <c r="FUG41" s="41"/>
      <c r="FUH41" s="41"/>
      <c r="FUI41" s="41"/>
      <c r="FUJ41" s="41"/>
      <c r="FUK41" s="41"/>
      <c r="FUL41" s="41"/>
      <c r="FUM41" s="41"/>
      <c r="FUN41" s="41"/>
      <c r="FUO41" s="41"/>
      <c r="FUP41" s="41"/>
      <c r="FUQ41" s="41"/>
      <c r="FUR41" s="41"/>
      <c r="FUS41" s="41"/>
      <c r="FUT41" s="41"/>
      <c r="FUU41" s="41"/>
      <c r="FUV41" s="41"/>
      <c r="FUW41" s="41"/>
      <c r="FUX41" s="41"/>
      <c r="FUY41" s="41"/>
      <c r="FUZ41" s="41"/>
      <c r="FVA41" s="41"/>
      <c r="FVB41" s="41"/>
      <c r="FVC41" s="41"/>
      <c r="FVD41" s="41"/>
      <c r="FVE41" s="41"/>
      <c r="FVF41" s="41"/>
      <c r="FVG41" s="41"/>
      <c r="FVH41" s="41"/>
      <c r="FVI41" s="41"/>
      <c r="FVJ41" s="41"/>
      <c r="FVK41" s="41"/>
      <c r="FVL41" s="41"/>
      <c r="FVM41" s="41"/>
      <c r="FVN41" s="41"/>
      <c r="FVO41" s="41"/>
      <c r="FVP41" s="41"/>
      <c r="FVQ41" s="41"/>
      <c r="FVR41" s="41"/>
      <c r="FVS41" s="41"/>
      <c r="FVT41" s="41"/>
      <c r="FVU41" s="41"/>
      <c r="FVV41" s="41"/>
      <c r="FVW41" s="41"/>
      <c r="FVX41" s="41"/>
      <c r="FVY41" s="41"/>
      <c r="FVZ41" s="41"/>
      <c r="FWA41" s="41"/>
      <c r="FWB41" s="41"/>
      <c r="FWC41" s="41"/>
      <c r="FWD41" s="41"/>
      <c r="FWE41" s="41"/>
      <c r="FWF41" s="41"/>
      <c r="FWG41" s="41"/>
      <c r="FWH41" s="41"/>
      <c r="FWI41" s="41"/>
      <c r="FWJ41" s="41"/>
      <c r="FWK41" s="41"/>
      <c r="FWL41" s="41"/>
      <c r="FWM41" s="41"/>
      <c r="FWN41" s="41"/>
      <c r="FWO41" s="41"/>
      <c r="FWP41" s="41"/>
      <c r="FWQ41" s="41"/>
      <c r="FWR41" s="41"/>
      <c r="FWS41" s="41"/>
      <c r="FWT41" s="41"/>
      <c r="FWU41" s="41"/>
      <c r="FWV41" s="41"/>
      <c r="FWW41" s="41"/>
      <c r="FWX41" s="41"/>
      <c r="FWY41" s="41"/>
      <c r="FWZ41" s="41"/>
      <c r="FXA41" s="41"/>
      <c r="FXB41" s="41"/>
      <c r="FXC41" s="41"/>
      <c r="FXD41" s="41"/>
      <c r="FXE41" s="41"/>
      <c r="FXF41" s="41"/>
      <c r="FXG41" s="41"/>
      <c r="FXH41" s="41"/>
      <c r="FXI41" s="41"/>
      <c r="FXJ41" s="41"/>
      <c r="FXK41" s="41"/>
      <c r="FXL41" s="41"/>
      <c r="FXM41" s="41"/>
      <c r="FXN41" s="41"/>
      <c r="FXO41" s="41"/>
      <c r="FXP41" s="41"/>
      <c r="FXQ41" s="41"/>
      <c r="FXR41" s="41"/>
      <c r="FXS41" s="41"/>
      <c r="FXT41" s="41"/>
      <c r="FXU41" s="41"/>
      <c r="FXV41" s="41"/>
      <c r="FXW41" s="41"/>
      <c r="FXX41" s="41"/>
      <c r="FXY41" s="41"/>
      <c r="FXZ41" s="41"/>
      <c r="FYA41" s="41"/>
      <c r="FYB41" s="41"/>
      <c r="FYC41" s="41"/>
      <c r="FYD41" s="41"/>
      <c r="FYE41" s="41"/>
      <c r="FYF41" s="41"/>
      <c r="FYG41" s="41"/>
      <c r="FYH41" s="41"/>
      <c r="FYI41" s="41"/>
      <c r="FYJ41" s="41"/>
      <c r="FYK41" s="41"/>
      <c r="FYL41" s="41"/>
      <c r="FYM41" s="41"/>
      <c r="FYN41" s="41"/>
      <c r="FYO41" s="41"/>
      <c r="FYP41" s="41"/>
      <c r="FYQ41" s="41"/>
      <c r="FYR41" s="41"/>
      <c r="FYS41" s="41"/>
      <c r="FYT41" s="41"/>
      <c r="FYU41" s="41"/>
      <c r="FYV41" s="41"/>
      <c r="FYW41" s="41"/>
      <c r="FYX41" s="41"/>
      <c r="FYY41" s="41"/>
      <c r="FYZ41" s="41"/>
      <c r="FZA41" s="41"/>
      <c r="FZB41" s="41"/>
      <c r="FZC41" s="41"/>
      <c r="FZD41" s="41"/>
      <c r="FZE41" s="41"/>
      <c r="FZF41" s="41"/>
      <c r="FZG41" s="41"/>
      <c r="FZH41" s="41"/>
      <c r="FZI41" s="41"/>
      <c r="FZJ41" s="41"/>
      <c r="FZK41" s="41"/>
      <c r="FZL41" s="41"/>
      <c r="FZM41" s="41"/>
      <c r="FZN41" s="41"/>
      <c r="FZO41" s="41"/>
      <c r="FZP41" s="41"/>
      <c r="FZQ41" s="41"/>
      <c r="FZR41" s="41"/>
      <c r="FZS41" s="41"/>
      <c r="FZT41" s="41"/>
      <c r="FZU41" s="41"/>
      <c r="FZV41" s="41"/>
      <c r="FZW41" s="41"/>
      <c r="FZX41" s="41"/>
      <c r="FZY41" s="41"/>
      <c r="FZZ41" s="41"/>
      <c r="GAA41" s="41"/>
      <c r="GAB41" s="41"/>
      <c r="GAC41" s="41"/>
      <c r="GAD41" s="41"/>
      <c r="GAE41" s="41"/>
      <c r="GAF41" s="41"/>
      <c r="GAG41" s="41"/>
      <c r="GAH41" s="41"/>
      <c r="GAI41" s="41"/>
      <c r="GAJ41" s="41"/>
      <c r="GAK41" s="41"/>
      <c r="GAL41" s="41"/>
      <c r="GAM41" s="41"/>
      <c r="GAN41" s="41"/>
      <c r="GAO41" s="41"/>
      <c r="GAP41" s="41"/>
      <c r="GAQ41" s="41"/>
      <c r="GAR41" s="41"/>
      <c r="GAS41" s="41"/>
      <c r="GAT41" s="41"/>
      <c r="GAU41" s="41"/>
      <c r="GAV41" s="41"/>
      <c r="GAW41" s="41"/>
      <c r="GAX41" s="41"/>
      <c r="GAY41" s="41"/>
      <c r="GAZ41" s="41"/>
      <c r="GBA41" s="41"/>
      <c r="GBB41" s="41"/>
      <c r="GBC41" s="41"/>
      <c r="GBD41" s="41"/>
      <c r="GBE41" s="41"/>
      <c r="GBF41" s="41"/>
      <c r="GBG41" s="41"/>
      <c r="GBH41" s="41"/>
      <c r="GBI41" s="41"/>
      <c r="GBJ41" s="41"/>
      <c r="GBK41" s="41"/>
      <c r="GBL41" s="41"/>
      <c r="GBM41" s="41"/>
      <c r="GBN41" s="41"/>
      <c r="GBO41" s="41"/>
      <c r="GBP41" s="41"/>
      <c r="GBQ41" s="41"/>
      <c r="GBR41" s="41"/>
      <c r="GBS41" s="41"/>
      <c r="GBT41" s="41"/>
      <c r="GBU41" s="41"/>
      <c r="GBV41" s="41"/>
      <c r="GBW41" s="41"/>
      <c r="GBX41" s="41"/>
      <c r="GBY41" s="41"/>
      <c r="GBZ41" s="41"/>
      <c r="GCA41" s="41"/>
      <c r="GCB41" s="41"/>
      <c r="GCC41" s="41"/>
      <c r="GCD41" s="41"/>
      <c r="GCE41" s="41"/>
      <c r="GCF41" s="41"/>
      <c r="GCG41" s="41"/>
      <c r="GCH41" s="41"/>
      <c r="GCI41" s="41"/>
      <c r="GCJ41" s="41"/>
      <c r="GCK41" s="41"/>
      <c r="GCL41" s="41"/>
      <c r="GCM41" s="41"/>
      <c r="GCN41" s="41"/>
      <c r="GCO41" s="41"/>
      <c r="GCP41" s="41"/>
      <c r="GCQ41" s="41"/>
      <c r="GCR41" s="41"/>
      <c r="GCS41" s="41"/>
      <c r="GCT41" s="41"/>
      <c r="GCU41" s="41"/>
      <c r="GCV41" s="41"/>
      <c r="GCW41" s="41"/>
      <c r="GCX41" s="41"/>
      <c r="GCY41" s="41"/>
      <c r="GCZ41" s="41"/>
      <c r="GDA41" s="41"/>
      <c r="GDB41" s="41"/>
      <c r="GDC41" s="41"/>
      <c r="GDD41" s="41"/>
      <c r="GDE41" s="41"/>
      <c r="GDF41" s="41"/>
      <c r="GDG41" s="41"/>
      <c r="GDH41" s="41"/>
      <c r="GDI41" s="41"/>
      <c r="GDJ41" s="41"/>
      <c r="GDK41" s="41"/>
      <c r="GDL41" s="41"/>
      <c r="GDM41" s="41"/>
      <c r="GDN41" s="41"/>
      <c r="GDO41" s="41"/>
      <c r="GDP41" s="41"/>
      <c r="GDQ41" s="41"/>
      <c r="GDR41" s="41"/>
      <c r="GDS41" s="41"/>
      <c r="GDT41" s="41"/>
      <c r="GDU41" s="41"/>
      <c r="GDV41" s="41"/>
      <c r="GDW41" s="41"/>
      <c r="GDX41" s="41"/>
      <c r="GDY41" s="41"/>
      <c r="GDZ41" s="41"/>
      <c r="GEA41" s="41"/>
      <c r="GEB41" s="41"/>
      <c r="GEC41" s="41"/>
      <c r="GED41" s="41"/>
      <c r="GEE41" s="41"/>
      <c r="GEF41" s="41"/>
      <c r="GEG41" s="41"/>
      <c r="GEH41" s="41"/>
      <c r="GEI41" s="41"/>
      <c r="GEJ41" s="41"/>
      <c r="GEK41" s="41"/>
      <c r="GEL41" s="41"/>
      <c r="GEM41" s="41"/>
      <c r="GEN41" s="41"/>
      <c r="GEO41" s="41"/>
      <c r="GEP41" s="41"/>
      <c r="GEQ41" s="41"/>
      <c r="GER41" s="41"/>
      <c r="GES41" s="41"/>
      <c r="GET41" s="41"/>
      <c r="GEU41" s="41"/>
      <c r="GEV41" s="41"/>
      <c r="GEW41" s="41"/>
      <c r="GEX41" s="41"/>
      <c r="GEY41" s="41"/>
      <c r="GEZ41" s="41"/>
      <c r="GFA41" s="41"/>
      <c r="GFB41" s="41"/>
      <c r="GFC41" s="41"/>
      <c r="GFD41" s="41"/>
      <c r="GFE41" s="41"/>
      <c r="GFF41" s="41"/>
      <c r="GFG41" s="41"/>
      <c r="GFH41" s="41"/>
      <c r="GFI41" s="41"/>
      <c r="GFJ41" s="41"/>
      <c r="GFK41" s="41"/>
      <c r="GFL41" s="41"/>
      <c r="GFM41" s="41"/>
      <c r="GFN41" s="41"/>
      <c r="GFO41" s="41"/>
      <c r="GFP41" s="41"/>
      <c r="GFQ41" s="41"/>
      <c r="GFR41" s="41"/>
      <c r="GFS41" s="41"/>
      <c r="GFT41" s="41"/>
      <c r="GFU41" s="41"/>
      <c r="GFV41" s="41"/>
      <c r="GFW41" s="41"/>
      <c r="GFX41" s="41"/>
      <c r="GFY41" s="41"/>
      <c r="GFZ41" s="41"/>
      <c r="GGA41" s="41"/>
      <c r="GGB41" s="41"/>
      <c r="GGC41" s="41"/>
      <c r="GGD41" s="41"/>
      <c r="GGE41" s="41"/>
      <c r="GGF41" s="41"/>
      <c r="GGG41" s="41"/>
      <c r="GGH41" s="41"/>
      <c r="GGI41" s="41"/>
      <c r="GGJ41" s="41"/>
      <c r="GGK41" s="41"/>
      <c r="GGL41" s="41"/>
      <c r="GGM41" s="41"/>
      <c r="GGN41" s="41"/>
      <c r="GGO41" s="41"/>
      <c r="GGP41" s="41"/>
      <c r="GGQ41" s="41"/>
      <c r="GGR41" s="41"/>
      <c r="GGS41" s="41"/>
      <c r="GGT41" s="41"/>
      <c r="GGU41" s="41"/>
      <c r="GGV41" s="41"/>
      <c r="GGW41" s="41"/>
      <c r="GGX41" s="41"/>
      <c r="GGY41" s="41"/>
      <c r="GGZ41" s="41"/>
      <c r="GHA41" s="41"/>
      <c r="GHB41" s="41"/>
      <c r="GHC41" s="41"/>
      <c r="GHD41" s="41"/>
      <c r="GHE41" s="41"/>
      <c r="GHF41" s="41"/>
      <c r="GHG41" s="41"/>
      <c r="GHH41" s="41"/>
      <c r="GHI41" s="41"/>
      <c r="GHJ41" s="41"/>
      <c r="GHK41" s="41"/>
      <c r="GHL41" s="41"/>
      <c r="GHM41" s="41"/>
      <c r="GHN41" s="41"/>
      <c r="GHO41" s="41"/>
      <c r="GHP41" s="41"/>
      <c r="GHQ41" s="41"/>
      <c r="GHR41" s="41"/>
      <c r="GHS41" s="41"/>
      <c r="GHT41" s="41"/>
      <c r="GHU41" s="41"/>
      <c r="GHV41" s="41"/>
      <c r="GHW41" s="41"/>
      <c r="GHX41" s="41"/>
      <c r="GHY41" s="41"/>
      <c r="GHZ41" s="41"/>
      <c r="GIA41" s="41"/>
      <c r="GIB41" s="41"/>
      <c r="GIC41" s="41"/>
      <c r="GID41" s="41"/>
      <c r="GIE41" s="41"/>
      <c r="GIF41" s="41"/>
      <c r="GIG41" s="41"/>
      <c r="GIH41" s="41"/>
      <c r="GII41" s="41"/>
      <c r="GIJ41" s="41"/>
      <c r="GIK41" s="41"/>
      <c r="GIL41" s="41"/>
      <c r="GIM41" s="41"/>
      <c r="GIN41" s="41"/>
      <c r="GIO41" s="41"/>
      <c r="GIP41" s="41"/>
      <c r="GIQ41" s="41"/>
      <c r="GIR41" s="41"/>
      <c r="GIS41" s="41"/>
      <c r="GIT41" s="41"/>
      <c r="GIU41" s="41"/>
      <c r="GIV41" s="41"/>
      <c r="GIW41" s="41"/>
      <c r="GIX41" s="41"/>
      <c r="GIY41" s="41"/>
      <c r="GIZ41" s="41"/>
      <c r="GJA41" s="41"/>
      <c r="GJB41" s="41"/>
      <c r="GJC41" s="41"/>
      <c r="GJD41" s="41"/>
      <c r="GJE41" s="41"/>
      <c r="GJF41" s="41"/>
      <c r="GJG41" s="41"/>
      <c r="GJH41" s="41"/>
      <c r="GJI41" s="41"/>
      <c r="GJJ41" s="41"/>
      <c r="GJK41" s="41"/>
      <c r="GJL41" s="41"/>
      <c r="GJM41" s="41"/>
      <c r="GJN41" s="41"/>
      <c r="GJO41" s="41"/>
      <c r="GJP41" s="41"/>
      <c r="GJQ41" s="41"/>
      <c r="GJR41" s="41"/>
      <c r="GJS41" s="41"/>
      <c r="GJT41" s="41"/>
      <c r="GJU41" s="41"/>
      <c r="GJV41" s="41"/>
      <c r="GJW41" s="41"/>
      <c r="GJX41" s="41"/>
      <c r="GJY41" s="41"/>
      <c r="GJZ41" s="41"/>
      <c r="GKA41" s="41"/>
      <c r="GKB41" s="41"/>
      <c r="GKC41" s="41"/>
      <c r="GKD41" s="41"/>
      <c r="GKE41" s="41"/>
      <c r="GKF41" s="41"/>
      <c r="GKG41" s="41"/>
      <c r="GKH41" s="41"/>
      <c r="GKI41" s="41"/>
      <c r="GKJ41" s="41"/>
      <c r="GKK41" s="41"/>
      <c r="GKL41" s="41"/>
      <c r="GKM41" s="41"/>
      <c r="GKN41" s="41"/>
      <c r="GKO41" s="41"/>
      <c r="GKP41" s="41"/>
      <c r="GKQ41" s="41"/>
      <c r="GKR41" s="41"/>
      <c r="GKS41" s="41"/>
      <c r="GKT41" s="41"/>
      <c r="GKU41" s="41"/>
      <c r="GKV41" s="41"/>
      <c r="GKW41" s="41"/>
      <c r="GKX41" s="41"/>
      <c r="GKY41" s="41"/>
      <c r="GKZ41" s="41"/>
      <c r="GLA41" s="41"/>
      <c r="GLB41" s="41"/>
      <c r="GLC41" s="41"/>
      <c r="GLD41" s="41"/>
      <c r="GLE41" s="41"/>
      <c r="GLF41" s="41"/>
      <c r="GLG41" s="41"/>
      <c r="GLH41" s="41"/>
      <c r="GLI41" s="41"/>
      <c r="GLJ41" s="41"/>
      <c r="GLK41" s="41"/>
      <c r="GLL41" s="41"/>
      <c r="GLM41" s="41"/>
      <c r="GLN41" s="41"/>
      <c r="GLO41" s="41"/>
      <c r="GLP41" s="41"/>
      <c r="GLQ41" s="41"/>
      <c r="GLR41" s="41"/>
      <c r="GLS41" s="41"/>
      <c r="GLT41" s="41"/>
      <c r="GLU41" s="41"/>
      <c r="GLV41" s="41"/>
      <c r="GLW41" s="41"/>
      <c r="GLX41" s="41"/>
      <c r="GLY41" s="41"/>
      <c r="GLZ41" s="41"/>
      <c r="GMA41" s="41"/>
      <c r="GMB41" s="41"/>
      <c r="GMC41" s="41"/>
      <c r="GMD41" s="41"/>
      <c r="GME41" s="41"/>
      <c r="GMF41" s="41"/>
      <c r="GMG41" s="41"/>
      <c r="GMH41" s="41"/>
      <c r="GMI41" s="41"/>
      <c r="GMJ41" s="41"/>
      <c r="GMK41" s="41"/>
      <c r="GML41" s="41"/>
      <c r="GMM41" s="41"/>
      <c r="GMN41" s="41"/>
      <c r="GMO41" s="41"/>
      <c r="GMP41" s="41"/>
      <c r="GMQ41" s="41"/>
      <c r="GMR41" s="41"/>
      <c r="GMS41" s="41"/>
      <c r="GMT41" s="41"/>
      <c r="GMU41" s="41"/>
      <c r="GMV41" s="41"/>
      <c r="GMW41" s="41"/>
      <c r="GMX41" s="41"/>
      <c r="GMY41" s="41"/>
      <c r="GMZ41" s="41"/>
      <c r="GNA41" s="41"/>
      <c r="GNB41" s="41"/>
      <c r="GNC41" s="41"/>
      <c r="GND41" s="41"/>
      <c r="GNE41" s="41"/>
      <c r="GNF41" s="41"/>
      <c r="GNG41" s="41"/>
      <c r="GNH41" s="41"/>
      <c r="GNI41" s="41"/>
      <c r="GNJ41" s="41"/>
      <c r="GNK41" s="41"/>
      <c r="GNL41" s="41"/>
      <c r="GNM41" s="41"/>
      <c r="GNN41" s="41"/>
      <c r="GNO41" s="41"/>
      <c r="GNP41" s="41"/>
      <c r="GNQ41" s="41"/>
      <c r="GNR41" s="41"/>
      <c r="GNS41" s="41"/>
      <c r="GNT41" s="41"/>
      <c r="GNU41" s="41"/>
      <c r="GNV41" s="41"/>
      <c r="GNW41" s="41"/>
      <c r="GNX41" s="41"/>
      <c r="GNY41" s="41"/>
      <c r="GNZ41" s="41"/>
      <c r="GOA41" s="41"/>
      <c r="GOB41" s="41"/>
      <c r="GOC41" s="41"/>
      <c r="GOD41" s="41"/>
      <c r="GOE41" s="41"/>
      <c r="GOF41" s="41"/>
      <c r="GOG41" s="41"/>
      <c r="GOH41" s="41"/>
      <c r="GOI41" s="41"/>
      <c r="GOJ41" s="41"/>
      <c r="GOK41" s="41"/>
      <c r="GOL41" s="41"/>
      <c r="GOM41" s="41"/>
      <c r="GON41" s="41"/>
      <c r="GOO41" s="41"/>
      <c r="GOP41" s="41"/>
      <c r="GOQ41" s="41"/>
      <c r="GOR41" s="41"/>
      <c r="GOS41" s="41"/>
      <c r="GOT41" s="41"/>
      <c r="GOU41" s="41"/>
      <c r="GOV41" s="41"/>
      <c r="GOW41" s="41"/>
      <c r="GOX41" s="41"/>
      <c r="GOY41" s="41"/>
      <c r="GOZ41" s="41"/>
      <c r="GPA41" s="41"/>
      <c r="GPB41" s="41"/>
      <c r="GPC41" s="41"/>
      <c r="GPD41" s="41"/>
      <c r="GPE41" s="41"/>
      <c r="GPF41" s="41"/>
      <c r="GPG41" s="41"/>
      <c r="GPH41" s="41"/>
      <c r="GPI41" s="41"/>
      <c r="GPJ41" s="41"/>
      <c r="GPK41" s="41"/>
      <c r="GPL41" s="41"/>
      <c r="GPM41" s="41"/>
      <c r="GPN41" s="41"/>
      <c r="GPO41" s="41"/>
      <c r="GPP41" s="41"/>
      <c r="GPQ41" s="41"/>
      <c r="GPR41" s="41"/>
      <c r="GPS41" s="41"/>
      <c r="GPT41" s="41"/>
      <c r="GPU41" s="41"/>
      <c r="GPV41" s="41"/>
      <c r="GPW41" s="41"/>
      <c r="GPX41" s="41"/>
      <c r="GPY41" s="41"/>
      <c r="GPZ41" s="41"/>
      <c r="GQA41" s="41"/>
      <c r="GQB41" s="41"/>
      <c r="GQC41" s="41"/>
      <c r="GQD41" s="41"/>
      <c r="GQE41" s="41"/>
      <c r="GQF41" s="41"/>
      <c r="GQG41" s="41"/>
      <c r="GQH41" s="41"/>
      <c r="GQI41" s="41"/>
      <c r="GQJ41" s="41"/>
      <c r="GQK41" s="41"/>
      <c r="GQL41" s="41"/>
      <c r="GQM41" s="41"/>
      <c r="GQN41" s="41"/>
      <c r="GQO41" s="41"/>
      <c r="GQP41" s="41"/>
      <c r="GQQ41" s="41"/>
      <c r="GQR41" s="41"/>
      <c r="GQS41" s="41"/>
      <c r="GQT41" s="41"/>
      <c r="GQU41" s="41"/>
      <c r="GQV41" s="41"/>
      <c r="GQW41" s="41"/>
      <c r="GQX41" s="41"/>
      <c r="GQY41" s="41"/>
      <c r="GQZ41" s="41"/>
      <c r="GRA41" s="41"/>
      <c r="GRB41" s="41"/>
      <c r="GRC41" s="41"/>
      <c r="GRD41" s="41"/>
      <c r="GRE41" s="41"/>
      <c r="GRF41" s="41"/>
      <c r="GRG41" s="41"/>
      <c r="GRH41" s="41"/>
      <c r="GRI41" s="41"/>
      <c r="GRJ41" s="41"/>
      <c r="GRK41" s="41"/>
      <c r="GRL41" s="41"/>
      <c r="GRM41" s="41"/>
      <c r="GRN41" s="41"/>
      <c r="GRO41" s="41"/>
      <c r="GRP41" s="41"/>
      <c r="GRQ41" s="41"/>
      <c r="GRR41" s="41"/>
      <c r="GRS41" s="41"/>
      <c r="GRT41" s="41"/>
      <c r="GRU41" s="41"/>
      <c r="GRV41" s="41"/>
      <c r="GRW41" s="41"/>
      <c r="GRX41" s="41"/>
      <c r="GRY41" s="41"/>
      <c r="GRZ41" s="41"/>
      <c r="GSA41" s="41"/>
      <c r="GSB41" s="41"/>
      <c r="GSC41" s="41"/>
      <c r="GSD41" s="41"/>
      <c r="GSE41" s="41"/>
      <c r="GSF41" s="41"/>
      <c r="GSG41" s="41"/>
      <c r="GSH41" s="41"/>
      <c r="GSI41" s="41"/>
      <c r="GSJ41" s="41"/>
      <c r="GSK41" s="41"/>
      <c r="GSL41" s="41"/>
      <c r="GSM41" s="41"/>
      <c r="GSN41" s="41"/>
      <c r="GSO41" s="41"/>
      <c r="GSP41" s="41"/>
      <c r="GSQ41" s="41"/>
      <c r="GSR41" s="41"/>
      <c r="GSS41" s="41"/>
      <c r="GST41" s="41"/>
      <c r="GSU41" s="41"/>
      <c r="GSV41" s="41"/>
      <c r="GSW41" s="41"/>
      <c r="GSX41" s="41"/>
      <c r="GSY41" s="41"/>
      <c r="GSZ41" s="41"/>
      <c r="GTA41" s="41"/>
      <c r="GTB41" s="41"/>
      <c r="GTC41" s="41"/>
      <c r="GTD41" s="41"/>
      <c r="GTE41" s="41"/>
      <c r="GTF41" s="41"/>
      <c r="GTG41" s="41"/>
      <c r="GTH41" s="41"/>
      <c r="GTI41" s="41"/>
      <c r="GTJ41" s="41"/>
      <c r="GTK41" s="41"/>
      <c r="GTL41" s="41"/>
      <c r="GTM41" s="41"/>
      <c r="GTN41" s="41"/>
      <c r="GTO41" s="41"/>
      <c r="GTP41" s="41"/>
      <c r="GTQ41" s="41"/>
      <c r="GTR41" s="41"/>
      <c r="GTS41" s="41"/>
      <c r="GTT41" s="41"/>
      <c r="GTU41" s="41"/>
      <c r="GTV41" s="41"/>
      <c r="GTW41" s="41"/>
      <c r="GTX41" s="41"/>
      <c r="GTY41" s="41"/>
      <c r="GTZ41" s="41"/>
      <c r="GUA41" s="41"/>
      <c r="GUB41" s="41"/>
      <c r="GUC41" s="41"/>
      <c r="GUD41" s="41"/>
      <c r="GUE41" s="41"/>
      <c r="GUF41" s="41"/>
      <c r="GUG41" s="41"/>
      <c r="GUH41" s="41"/>
      <c r="GUI41" s="41"/>
      <c r="GUJ41" s="41"/>
      <c r="GUK41" s="41"/>
      <c r="GUL41" s="41"/>
      <c r="GUM41" s="41"/>
      <c r="GUN41" s="41"/>
      <c r="GUO41" s="41"/>
      <c r="GUP41" s="41"/>
      <c r="GUQ41" s="41"/>
      <c r="GUR41" s="41"/>
      <c r="GUS41" s="41"/>
      <c r="GUT41" s="41"/>
      <c r="GUU41" s="41"/>
      <c r="GUV41" s="41"/>
      <c r="GUW41" s="41"/>
      <c r="GUX41" s="41"/>
      <c r="GUY41" s="41"/>
      <c r="GUZ41" s="41"/>
      <c r="GVA41" s="41"/>
      <c r="GVB41" s="41"/>
      <c r="GVC41" s="41"/>
      <c r="GVD41" s="41"/>
      <c r="GVE41" s="41"/>
      <c r="GVF41" s="41"/>
      <c r="GVG41" s="41"/>
      <c r="GVH41" s="41"/>
      <c r="GVI41" s="41"/>
      <c r="GVJ41" s="41"/>
      <c r="GVK41" s="41"/>
      <c r="GVL41" s="41"/>
      <c r="GVM41" s="41"/>
      <c r="GVN41" s="41"/>
      <c r="GVO41" s="41"/>
      <c r="GVP41" s="41"/>
      <c r="GVQ41" s="41"/>
      <c r="GVR41" s="41"/>
      <c r="GVS41" s="41"/>
      <c r="GVT41" s="41"/>
      <c r="GVU41" s="41"/>
      <c r="GVV41" s="41"/>
      <c r="GVW41" s="41"/>
      <c r="GVX41" s="41"/>
      <c r="GVY41" s="41"/>
      <c r="GVZ41" s="41"/>
      <c r="GWA41" s="41"/>
      <c r="GWB41" s="41"/>
      <c r="GWC41" s="41"/>
      <c r="GWD41" s="41"/>
      <c r="GWE41" s="41"/>
      <c r="GWF41" s="41"/>
      <c r="GWG41" s="41"/>
      <c r="GWH41" s="41"/>
      <c r="GWI41" s="41"/>
      <c r="GWJ41" s="41"/>
      <c r="GWK41" s="41"/>
      <c r="GWL41" s="41"/>
      <c r="GWM41" s="41"/>
      <c r="GWN41" s="41"/>
      <c r="GWO41" s="41"/>
      <c r="GWP41" s="41"/>
      <c r="GWQ41" s="41"/>
      <c r="GWR41" s="41"/>
      <c r="GWS41" s="41"/>
      <c r="GWT41" s="41"/>
      <c r="GWU41" s="41"/>
      <c r="GWV41" s="41"/>
      <c r="GWW41" s="41"/>
      <c r="GWX41" s="41"/>
      <c r="GWY41" s="41"/>
      <c r="GWZ41" s="41"/>
      <c r="GXA41" s="41"/>
      <c r="GXB41" s="41"/>
      <c r="GXC41" s="41"/>
      <c r="GXD41" s="41"/>
      <c r="GXE41" s="41"/>
      <c r="GXF41" s="41"/>
      <c r="GXG41" s="41"/>
      <c r="GXH41" s="41"/>
      <c r="GXI41" s="41"/>
      <c r="GXJ41" s="41"/>
      <c r="GXK41" s="41"/>
      <c r="GXL41" s="41"/>
      <c r="GXM41" s="41"/>
      <c r="GXN41" s="41"/>
      <c r="GXO41" s="41"/>
      <c r="GXP41" s="41"/>
      <c r="GXQ41" s="41"/>
      <c r="GXR41" s="41"/>
      <c r="GXS41" s="41"/>
      <c r="GXT41" s="41"/>
      <c r="GXU41" s="41"/>
      <c r="GXV41" s="41"/>
      <c r="GXW41" s="41"/>
      <c r="GXX41" s="41"/>
      <c r="GXY41" s="41"/>
      <c r="GXZ41" s="41"/>
      <c r="GYA41" s="41"/>
      <c r="GYB41" s="41"/>
      <c r="GYC41" s="41"/>
      <c r="GYD41" s="41"/>
      <c r="GYE41" s="41"/>
      <c r="GYF41" s="41"/>
      <c r="GYG41" s="41"/>
      <c r="GYH41" s="41"/>
      <c r="GYI41" s="41"/>
      <c r="GYJ41" s="41"/>
      <c r="GYK41" s="41"/>
      <c r="GYL41" s="41"/>
      <c r="GYM41" s="41"/>
      <c r="GYN41" s="41"/>
      <c r="GYO41" s="41"/>
      <c r="GYP41" s="41"/>
      <c r="GYQ41" s="41"/>
      <c r="GYR41" s="41"/>
      <c r="GYS41" s="41"/>
      <c r="GYT41" s="41"/>
      <c r="GYU41" s="41"/>
      <c r="GYV41" s="41"/>
      <c r="GYW41" s="41"/>
      <c r="GYX41" s="41"/>
      <c r="GYY41" s="41"/>
      <c r="GYZ41" s="41"/>
      <c r="GZA41" s="41"/>
      <c r="GZB41" s="41"/>
      <c r="GZC41" s="41"/>
      <c r="GZD41" s="41"/>
      <c r="GZE41" s="41"/>
      <c r="GZF41" s="41"/>
      <c r="GZG41" s="41"/>
      <c r="GZH41" s="41"/>
      <c r="GZI41" s="41"/>
      <c r="GZJ41" s="41"/>
      <c r="GZK41" s="41"/>
      <c r="GZL41" s="41"/>
      <c r="GZM41" s="41"/>
      <c r="GZN41" s="41"/>
      <c r="GZO41" s="41"/>
      <c r="GZP41" s="41"/>
      <c r="GZQ41" s="41"/>
      <c r="GZR41" s="41"/>
      <c r="GZS41" s="41"/>
      <c r="GZT41" s="41"/>
      <c r="GZU41" s="41"/>
      <c r="GZV41" s="41"/>
      <c r="GZW41" s="41"/>
      <c r="GZX41" s="41"/>
      <c r="GZY41" s="41"/>
      <c r="GZZ41" s="41"/>
      <c r="HAA41" s="41"/>
      <c r="HAB41" s="41"/>
      <c r="HAC41" s="41"/>
      <c r="HAD41" s="41"/>
      <c r="HAE41" s="41"/>
      <c r="HAF41" s="41"/>
      <c r="HAG41" s="41"/>
      <c r="HAH41" s="41"/>
      <c r="HAI41" s="41"/>
      <c r="HAJ41" s="41"/>
      <c r="HAK41" s="41"/>
      <c r="HAL41" s="41"/>
      <c r="HAM41" s="41"/>
      <c r="HAN41" s="41"/>
      <c r="HAO41" s="41"/>
      <c r="HAP41" s="41"/>
      <c r="HAQ41" s="41"/>
      <c r="HAR41" s="41"/>
      <c r="HAS41" s="41"/>
      <c r="HAT41" s="41"/>
      <c r="HAU41" s="41"/>
      <c r="HAV41" s="41"/>
      <c r="HAW41" s="41"/>
      <c r="HAX41" s="41"/>
      <c r="HAY41" s="41"/>
      <c r="HAZ41" s="41"/>
      <c r="HBA41" s="41"/>
      <c r="HBB41" s="41"/>
      <c r="HBC41" s="41"/>
      <c r="HBD41" s="41"/>
      <c r="HBE41" s="41"/>
      <c r="HBF41" s="41"/>
      <c r="HBG41" s="41"/>
      <c r="HBH41" s="41"/>
      <c r="HBI41" s="41"/>
      <c r="HBJ41" s="41"/>
      <c r="HBK41" s="41"/>
      <c r="HBL41" s="41"/>
      <c r="HBM41" s="41"/>
      <c r="HBN41" s="41"/>
      <c r="HBO41" s="41"/>
      <c r="HBP41" s="41"/>
      <c r="HBQ41" s="41"/>
      <c r="HBR41" s="41"/>
      <c r="HBS41" s="41"/>
      <c r="HBT41" s="41"/>
      <c r="HBU41" s="41"/>
      <c r="HBV41" s="41"/>
      <c r="HBW41" s="41"/>
      <c r="HBX41" s="41"/>
      <c r="HBY41" s="41"/>
      <c r="HBZ41" s="41"/>
      <c r="HCA41" s="41"/>
      <c r="HCB41" s="41"/>
      <c r="HCC41" s="41"/>
      <c r="HCD41" s="41"/>
      <c r="HCE41" s="41"/>
      <c r="HCF41" s="41"/>
      <c r="HCG41" s="41"/>
      <c r="HCH41" s="41"/>
      <c r="HCI41" s="41"/>
      <c r="HCJ41" s="41"/>
      <c r="HCK41" s="41"/>
      <c r="HCL41" s="41"/>
      <c r="HCM41" s="41"/>
      <c r="HCN41" s="41"/>
      <c r="HCO41" s="41"/>
      <c r="HCP41" s="41"/>
      <c r="HCQ41" s="41"/>
      <c r="HCR41" s="41"/>
      <c r="HCS41" s="41"/>
      <c r="HCT41" s="41"/>
      <c r="HCU41" s="41"/>
      <c r="HCV41" s="41"/>
      <c r="HCW41" s="41"/>
      <c r="HCX41" s="41"/>
      <c r="HCY41" s="41"/>
      <c r="HCZ41" s="41"/>
      <c r="HDA41" s="41"/>
      <c r="HDB41" s="41"/>
      <c r="HDC41" s="41"/>
      <c r="HDD41" s="41"/>
      <c r="HDE41" s="41"/>
      <c r="HDF41" s="41"/>
      <c r="HDG41" s="41"/>
      <c r="HDH41" s="41"/>
      <c r="HDI41" s="41"/>
      <c r="HDJ41" s="41"/>
      <c r="HDK41" s="41"/>
      <c r="HDL41" s="41"/>
      <c r="HDM41" s="41"/>
      <c r="HDN41" s="41"/>
      <c r="HDO41" s="41"/>
      <c r="HDP41" s="41"/>
      <c r="HDQ41" s="41"/>
      <c r="HDR41" s="41"/>
      <c r="HDS41" s="41"/>
      <c r="HDT41" s="41"/>
      <c r="HDU41" s="41"/>
      <c r="HDV41" s="41"/>
      <c r="HDW41" s="41"/>
      <c r="HDX41" s="41"/>
      <c r="HDY41" s="41"/>
      <c r="HDZ41" s="41"/>
      <c r="HEA41" s="41"/>
      <c r="HEB41" s="41"/>
      <c r="HEC41" s="41"/>
      <c r="HED41" s="41"/>
      <c r="HEE41" s="41"/>
      <c r="HEF41" s="41"/>
      <c r="HEG41" s="41"/>
      <c r="HEH41" s="41"/>
      <c r="HEI41" s="41"/>
      <c r="HEJ41" s="41"/>
      <c r="HEK41" s="41"/>
      <c r="HEL41" s="41"/>
      <c r="HEM41" s="41"/>
      <c r="HEN41" s="41"/>
      <c r="HEO41" s="41"/>
      <c r="HEP41" s="41"/>
      <c r="HEQ41" s="41"/>
      <c r="HER41" s="41"/>
      <c r="HES41" s="41"/>
      <c r="HET41" s="41"/>
      <c r="HEU41" s="41"/>
      <c r="HEV41" s="41"/>
      <c r="HEW41" s="41"/>
      <c r="HEX41" s="41"/>
      <c r="HEY41" s="41"/>
      <c r="HEZ41" s="41"/>
      <c r="HFA41" s="41"/>
      <c r="HFB41" s="41"/>
      <c r="HFC41" s="41"/>
      <c r="HFD41" s="41"/>
      <c r="HFE41" s="41"/>
      <c r="HFF41" s="41"/>
      <c r="HFG41" s="41"/>
      <c r="HFH41" s="41"/>
      <c r="HFI41" s="41"/>
      <c r="HFJ41" s="41"/>
      <c r="HFK41" s="41"/>
      <c r="HFL41" s="41"/>
      <c r="HFM41" s="41"/>
      <c r="HFN41" s="41"/>
      <c r="HFO41" s="41"/>
      <c r="HFP41" s="41"/>
      <c r="HFQ41" s="41"/>
      <c r="HFR41" s="41"/>
      <c r="HFS41" s="41"/>
      <c r="HFT41" s="41"/>
      <c r="HFU41" s="41"/>
      <c r="HFV41" s="41"/>
      <c r="HFW41" s="41"/>
      <c r="HFX41" s="41"/>
      <c r="HFY41" s="41"/>
      <c r="HFZ41" s="41"/>
      <c r="HGA41" s="41"/>
      <c r="HGB41" s="41"/>
      <c r="HGC41" s="41"/>
      <c r="HGD41" s="41"/>
      <c r="HGE41" s="41"/>
      <c r="HGF41" s="41"/>
      <c r="HGG41" s="41"/>
      <c r="HGH41" s="41"/>
      <c r="HGI41" s="41"/>
      <c r="HGJ41" s="41"/>
      <c r="HGK41" s="41"/>
      <c r="HGL41" s="41"/>
      <c r="HGM41" s="41"/>
      <c r="HGN41" s="41"/>
      <c r="HGO41" s="41"/>
      <c r="HGP41" s="41"/>
      <c r="HGQ41" s="41"/>
      <c r="HGR41" s="41"/>
      <c r="HGS41" s="41"/>
      <c r="HGT41" s="41"/>
      <c r="HGU41" s="41"/>
      <c r="HGV41" s="41"/>
      <c r="HGW41" s="41"/>
      <c r="HGX41" s="41"/>
      <c r="HGY41" s="41"/>
      <c r="HGZ41" s="41"/>
      <c r="HHA41" s="41"/>
      <c r="HHB41" s="41"/>
      <c r="HHC41" s="41"/>
      <c r="HHD41" s="41"/>
      <c r="HHE41" s="41"/>
      <c r="HHF41" s="41"/>
      <c r="HHG41" s="41"/>
      <c r="HHH41" s="41"/>
      <c r="HHI41" s="41"/>
      <c r="HHJ41" s="41"/>
      <c r="HHK41" s="41"/>
      <c r="HHL41" s="41"/>
      <c r="HHM41" s="41"/>
      <c r="HHN41" s="41"/>
      <c r="HHO41" s="41"/>
      <c r="HHP41" s="41"/>
      <c r="HHQ41" s="41"/>
      <c r="HHR41" s="41"/>
      <c r="HHS41" s="41"/>
      <c r="HHT41" s="41"/>
      <c r="HHU41" s="41"/>
      <c r="HHV41" s="41"/>
      <c r="HHW41" s="41"/>
      <c r="HHX41" s="41"/>
      <c r="HHY41" s="41"/>
      <c r="HHZ41" s="41"/>
      <c r="HIA41" s="41"/>
      <c r="HIB41" s="41"/>
      <c r="HIC41" s="41"/>
      <c r="HID41" s="41"/>
      <c r="HIE41" s="41"/>
      <c r="HIF41" s="41"/>
      <c r="HIG41" s="41"/>
      <c r="HIH41" s="41"/>
      <c r="HII41" s="41"/>
      <c r="HIJ41" s="41"/>
      <c r="HIK41" s="41"/>
      <c r="HIL41" s="41"/>
      <c r="HIM41" s="41"/>
      <c r="HIN41" s="41"/>
      <c r="HIO41" s="41"/>
      <c r="HIP41" s="41"/>
      <c r="HIQ41" s="41"/>
      <c r="HIR41" s="41"/>
      <c r="HIS41" s="41"/>
      <c r="HIT41" s="41"/>
      <c r="HIU41" s="41"/>
      <c r="HIV41" s="41"/>
      <c r="HIW41" s="41"/>
      <c r="HIX41" s="41"/>
      <c r="HIY41" s="41"/>
      <c r="HIZ41" s="41"/>
      <c r="HJA41" s="41"/>
      <c r="HJB41" s="41"/>
      <c r="HJC41" s="41"/>
      <c r="HJD41" s="41"/>
      <c r="HJE41" s="41"/>
      <c r="HJF41" s="41"/>
      <c r="HJG41" s="41"/>
      <c r="HJH41" s="41"/>
      <c r="HJI41" s="41"/>
      <c r="HJJ41" s="41"/>
      <c r="HJK41" s="41"/>
      <c r="HJL41" s="41"/>
      <c r="HJM41" s="41"/>
      <c r="HJN41" s="41"/>
      <c r="HJO41" s="41"/>
      <c r="HJP41" s="41"/>
      <c r="HJQ41" s="41"/>
      <c r="HJR41" s="41"/>
      <c r="HJS41" s="41"/>
      <c r="HJT41" s="41"/>
      <c r="HJU41" s="41"/>
      <c r="HJV41" s="41"/>
      <c r="HJW41" s="41"/>
      <c r="HJX41" s="41"/>
      <c r="HJY41" s="41"/>
      <c r="HJZ41" s="41"/>
      <c r="HKA41" s="41"/>
      <c r="HKB41" s="41"/>
      <c r="HKC41" s="41"/>
      <c r="HKD41" s="41"/>
      <c r="HKE41" s="41"/>
      <c r="HKF41" s="41"/>
      <c r="HKG41" s="41"/>
      <c r="HKH41" s="41"/>
      <c r="HKI41" s="41"/>
      <c r="HKJ41" s="41"/>
      <c r="HKK41" s="41"/>
      <c r="HKL41" s="41"/>
      <c r="HKM41" s="41"/>
      <c r="HKN41" s="41"/>
      <c r="HKO41" s="41"/>
      <c r="HKP41" s="41"/>
      <c r="HKQ41" s="41"/>
      <c r="HKR41" s="41"/>
      <c r="HKS41" s="41"/>
      <c r="HKT41" s="41"/>
      <c r="HKU41" s="41"/>
      <c r="HKV41" s="41"/>
      <c r="HKW41" s="41"/>
      <c r="HKX41" s="41"/>
      <c r="HKY41" s="41"/>
      <c r="HKZ41" s="41"/>
      <c r="HLA41" s="41"/>
      <c r="HLB41" s="41"/>
      <c r="HLC41" s="41"/>
      <c r="HLD41" s="41"/>
      <c r="HLE41" s="41"/>
      <c r="HLF41" s="41"/>
      <c r="HLG41" s="41"/>
      <c r="HLH41" s="41"/>
      <c r="HLI41" s="41"/>
      <c r="HLJ41" s="41"/>
      <c r="HLK41" s="41"/>
      <c r="HLL41" s="41"/>
      <c r="HLM41" s="41"/>
      <c r="HLN41" s="41"/>
      <c r="HLO41" s="41"/>
      <c r="HLP41" s="41"/>
      <c r="HLQ41" s="41"/>
      <c r="HLR41" s="41"/>
      <c r="HLS41" s="41"/>
      <c r="HLT41" s="41"/>
      <c r="HLU41" s="41"/>
      <c r="HLV41" s="41"/>
      <c r="HLW41" s="41"/>
      <c r="HLX41" s="41"/>
      <c r="HLY41" s="41"/>
      <c r="HLZ41" s="41"/>
      <c r="HMA41" s="41"/>
      <c r="HMB41" s="41"/>
      <c r="HMC41" s="41"/>
      <c r="HMD41" s="41"/>
      <c r="HME41" s="41"/>
      <c r="HMF41" s="41"/>
      <c r="HMG41" s="41"/>
      <c r="HMH41" s="41"/>
      <c r="HMI41" s="41"/>
      <c r="HMJ41" s="41"/>
      <c r="HMK41" s="41"/>
      <c r="HML41" s="41"/>
      <c r="HMM41" s="41"/>
      <c r="HMN41" s="41"/>
      <c r="HMO41" s="41"/>
      <c r="HMP41" s="41"/>
      <c r="HMQ41" s="41"/>
      <c r="HMR41" s="41"/>
      <c r="HMS41" s="41"/>
      <c r="HMT41" s="41"/>
      <c r="HMU41" s="41"/>
      <c r="HMV41" s="41"/>
      <c r="HMW41" s="41"/>
      <c r="HMX41" s="41"/>
      <c r="HMY41" s="41"/>
      <c r="HMZ41" s="41"/>
      <c r="HNA41" s="41"/>
      <c r="HNB41" s="41"/>
      <c r="HNC41" s="41"/>
      <c r="HND41" s="41"/>
      <c r="HNE41" s="41"/>
      <c r="HNF41" s="41"/>
      <c r="HNG41" s="41"/>
      <c r="HNH41" s="41"/>
      <c r="HNI41" s="41"/>
      <c r="HNJ41" s="41"/>
      <c r="HNK41" s="41"/>
      <c r="HNL41" s="41"/>
      <c r="HNM41" s="41"/>
      <c r="HNN41" s="41"/>
      <c r="HNO41" s="41"/>
      <c r="HNP41" s="41"/>
      <c r="HNQ41" s="41"/>
      <c r="HNR41" s="41"/>
      <c r="HNS41" s="41"/>
      <c r="HNT41" s="41"/>
      <c r="HNU41" s="41"/>
      <c r="HNV41" s="41"/>
      <c r="HNW41" s="41"/>
      <c r="HNX41" s="41"/>
      <c r="HNY41" s="41"/>
      <c r="HNZ41" s="41"/>
      <c r="HOA41" s="41"/>
      <c r="HOB41" s="41"/>
      <c r="HOC41" s="41"/>
      <c r="HOD41" s="41"/>
      <c r="HOE41" s="41"/>
      <c r="HOF41" s="41"/>
      <c r="HOG41" s="41"/>
      <c r="HOH41" s="41"/>
      <c r="HOI41" s="41"/>
      <c r="HOJ41" s="41"/>
      <c r="HOK41" s="41"/>
      <c r="HOL41" s="41"/>
      <c r="HOM41" s="41"/>
      <c r="HON41" s="41"/>
      <c r="HOO41" s="41"/>
      <c r="HOP41" s="41"/>
      <c r="HOQ41" s="41"/>
      <c r="HOR41" s="41"/>
      <c r="HOS41" s="41"/>
      <c r="HOT41" s="41"/>
      <c r="HOU41" s="41"/>
      <c r="HOV41" s="41"/>
      <c r="HOW41" s="41"/>
      <c r="HOX41" s="41"/>
      <c r="HOY41" s="41"/>
      <c r="HOZ41" s="41"/>
      <c r="HPA41" s="41"/>
      <c r="HPB41" s="41"/>
      <c r="HPC41" s="41"/>
      <c r="HPD41" s="41"/>
      <c r="HPE41" s="41"/>
      <c r="HPF41" s="41"/>
      <c r="HPG41" s="41"/>
      <c r="HPH41" s="41"/>
      <c r="HPI41" s="41"/>
      <c r="HPJ41" s="41"/>
      <c r="HPK41" s="41"/>
      <c r="HPL41" s="41"/>
      <c r="HPM41" s="41"/>
      <c r="HPN41" s="41"/>
      <c r="HPO41" s="41"/>
      <c r="HPP41" s="41"/>
      <c r="HPQ41" s="41"/>
      <c r="HPR41" s="41"/>
      <c r="HPS41" s="41"/>
      <c r="HPT41" s="41"/>
      <c r="HPU41" s="41"/>
      <c r="HPV41" s="41"/>
      <c r="HPW41" s="41"/>
      <c r="HPX41" s="41"/>
      <c r="HPY41" s="41"/>
      <c r="HPZ41" s="41"/>
      <c r="HQA41" s="41"/>
      <c r="HQB41" s="41"/>
      <c r="HQC41" s="41"/>
      <c r="HQD41" s="41"/>
      <c r="HQE41" s="41"/>
      <c r="HQF41" s="41"/>
      <c r="HQG41" s="41"/>
      <c r="HQH41" s="41"/>
      <c r="HQI41" s="41"/>
      <c r="HQJ41" s="41"/>
      <c r="HQK41" s="41"/>
      <c r="HQL41" s="41"/>
      <c r="HQM41" s="41"/>
      <c r="HQN41" s="41"/>
      <c r="HQO41" s="41"/>
      <c r="HQP41" s="41"/>
      <c r="HQQ41" s="41"/>
      <c r="HQR41" s="41"/>
      <c r="HQS41" s="41"/>
      <c r="HQT41" s="41"/>
      <c r="HQU41" s="41"/>
      <c r="HQV41" s="41"/>
      <c r="HQW41" s="41"/>
      <c r="HQX41" s="41"/>
      <c r="HQY41" s="41"/>
      <c r="HQZ41" s="41"/>
      <c r="HRA41" s="41"/>
      <c r="HRB41" s="41"/>
      <c r="HRC41" s="41"/>
      <c r="HRD41" s="41"/>
      <c r="HRE41" s="41"/>
      <c r="HRF41" s="41"/>
      <c r="HRG41" s="41"/>
      <c r="HRH41" s="41"/>
      <c r="HRI41" s="41"/>
      <c r="HRJ41" s="41"/>
      <c r="HRK41" s="41"/>
      <c r="HRL41" s="41"/>
      <c r="HRM41" s="41"/>
      <c r="HRN41" s="41"/>
      <c r="HRO41" s="41"/>
      <c r="HRP41" s="41"/>
      <c r="HRQ41" s="41"/>
      <c r="HRR41" s="41"/>
      <c r="HRS41" s="41"/>
      <c r="HRT41" s="41"/>
      <c r="HRU41" s="41"/>
      <c r="HRV41" s="41"/>
      <c r="HRW41" s="41"/>
      <c r="HRX41" s="41"/>
      <c r="HRY41" s="41"/>
      <c r="HRZ41" s="41"/>
      <c r="HSA41" s="41"/>
      <c r="HSB41" s="41"/>
      <c r="HSC41" s="41"/>
      <c r="HSD41" s="41"/>
      <c r="HSE41" s="41"/>
      <c r="HSF41" s="41"/>
      <c r="HSG41" s="41"/>
      <c r="HSH41" s="41"/>
      <c r="HSI41" s="41"/>
      <c r="HSJ41" s="41"/>
      <c r="HSK41" s="41"/>
      <c r="HSL41" s="41"/>
      <c r="HSM41" s="41"/>
      <c r="HSN41" s="41"/>
      <c r="HSO41" s="41"/>
      <c r="HSP41" s="41"/>
      <c r="HSQ41" s="41"/>
      <c r="HSR41" s="41"/>
      <c r="HSS41" s="41"/>
      <c r="HST41" s="41"/>
      <c r="HSU41" s="41"/>
      <c r="HSV41" s="41"/>
      <c r="HSW41" s="41"/>
      <c r="HSX41" s="41"/>
      <c r="HSY41" s="41"/>
      <c r="HSZ41" s="41"/>
      <c r="HTA41" s="41"/>
      <c r="HTB41" s="41"/>
      <c r="HTC41" s="41"/>
      <c r="HTD41" s="41"/>
      <c r="HTE41" s="41"/>
      <c r="HTF41" s="41"/>
      <c r="HTG41" s="41"/>
      <c r="HTH41" s="41"/>
      <c r="HTI41" s="41"/>
      <c r="HTJ41" s="41"/>
      <c r="HTK41" s="41"/>
      <c r="HTL41" s="41"/>
      <c r="HTM41" s="41"/>
      <c r="HTN41" s="41"/>
      <c r="HTO41" s="41"/>
      <c r="HTP41" s="41"/>
      <c r="HTQ41" s="41"/>
      <c r="HTR41" s="41"/>
      <c r="HTS41" s="41"/>
      <c r="HTT41" s="41"/>
      <c r="HTU41" s="41"/>
      <c r="HTV41" s="41"/>
      <c r="HTW41" s="41"/>
      <c r="HTX41" s="41"/>
      <c r="HTY41" s="41"/>
      <c r="HTZ41" s="41"/>
      <c r="HUA41" s="41"/>
      <c r="HUB41" s="41"/>
      <c r="HUC41" s="41"/>
      <c r="HUD41" s="41"/>
      <c r="HUE41" s="41"/>
      <c r="HUF41" s="41"/>
      <c r="HUG41" s="41"/>
      <c r="HUH41" s="41"/>
      <c r="HUI41" s="41"/>
      <c r="HUJ41" s="41"/>
      <c r="HUK41" s="41"/>
      <c r="HUL41" s="41"/>
      <c r="HUM41" s="41"/>
      <c r="HUN41" s="41"/>
      <c r="HUO41" s="41"/>
      <c r="HUP41" s="41"/>
      <c r="HUQ41" s="41"/>
      <c r="HUR41" s="41"/>
      <c r="HUS41" s="41"/>
      <c r="HUT41" s="41"/>
      <c r="HUU41" s="41"/>
      <c r="HUV41" s="41"/>
      <c r="HUW41" s="41"/>
      <c r="HUX41" s="41"/>
      <c r="HUY41" s="41"/>
      <c r="HUZ41" s="41"/>
      <c r="HVA41" s="41"/>
      <c r="HVB41" s="41"/>
      <c r="HVC41" s="41"/>
      <c r="HVD41" s="41"/>
      <c r="HVE41" s="41"/>
      <c r="HVF41" s="41"/>
      <c r="HVG41" s="41"/>
      <c r="HVH41" s="41"/>
      <c r="HVI41" s="41"/>
      <c r="HVJ41" s="41"/>
      <c r="HVK41" s="41"/>
      <c r="HVL41" s="41"/>
      <c r="HVM41" s="41"/>
      <c r="HVN41" s="41"/>
      <c r="HVO41" s="41"/>
      <c r="HVP41" s="41"/>
      <c r="HVQ41" s="41"/>
      <c r="HVR41" s="41"/>
      <c r="HVS41" s="41"/>
      <c r="HVT41" s="41"/>
      <c r="HVU41" s="41"/>
      <c r="HVV41" s="41"/>
      <c r="HVW41" s="41"/>
      <c r="HVX41" s="41"/>
      <c r="HVY41" s="41"/>
      <c r="HVZ41" s="41"/>
      <c r="HWA41" s="41"/>
      <c r="HWB41" s="41"/>
      <c r="HWC41" s="41"/>
      <c r="HWD41" s="41"/>
      <c r="HWE41" s="41"/>
      <c r="HWF41" s="41"/>
      <c r="HWG41" s="41"/>
      <c r="HWH41" s="41"/>
      <c r="HWI41" s="41"/>
      <c r="HWJ41" s="41"/>
      <c r="HWK41" s="41"/>
      <c r="HWL41" s="41"/>
      <c r="HWM41" s="41"/>
      <c r="HWN41" s="41"/>
      <c r="HWO41" s="41"/>
      <c r="HWP41" s="41"/>
      <c r="HWQ41" s="41"/>
      <c r="HWR41" s="41"/>
      <c r="HWS41" s="41"/>
      <c r="HWT41" s="41"/>
      <c r="HWU41" s="41"/>
      <c r="HWV41" s="41"/>
      <c r="HWW41" s="41"/>
      <c r="HWX41" s="41"/>
      <c r="HWY41" s="41"/>
      <c r="HWZ41" s="41"/>
      <c r="HXA41" s="41"/>
      <c r="HXB41" s="41"/>
      <c r="HXC41" s="41"/>
      <c r="HXD41" s="41"/>
      <c r="HXE41" s="41"/>
      <c r="HXF41" s="41"/>
      <c r="HXG41" s="41"/>
      <c r="HXH41" s="41"/>
      <c r="HXI41" s="41"/>
      <c r="HXJ41" s="41"/>
      <c r="HXK41" s="41"/>
      <c r="HXL41" s="41"/>
      <c r="HXM41" s="41"/>
      <c r="HXN41" s="41"/>
      <c r="HXO41" s="41"/>
      <c r="HXP41" s="41"/>
      <c r="HXQ41" s="41"/>
      <c r="HXR41" s="41"/>
      <c r="HXS41" s="41"/>
      <c r="HXT41" s="41"/>
      <c r="HXU41" s="41"/>
      <c r="HXV41" s="41"/>
      <c r="HXW41" s="41"/>
      <c r="HXX41" s="41"/>
      <c r="HXY41" s="41"/>
      <c r="HXZ41" s="41"/>
      <c r="HYA41" s="41"/>
      <c r="HYB41" s="41"/>
      <c r="HYC41" s="41"/>
      <c r="HYD41" s="41"/>
      <c r="HYE41" s="41"/>
      <c r="HYF41" s="41"/>
      <c r="HYG41" s="41"/>
      <c r="HYH41" s="41"/>
      <c r="HYI41" s="41"/>
      <c r="HYJ41" s="41"/>
      <c r="HYK41" s="41"/>
      <c r="HYL41" s="41"/>
      <c r="HYM41" s="41"/>
      <c r="HYN41" s="41"/>
      <c r="HYO41" s="41"/>
      <c r="HYP41" s="41"/>
      <c r="HYQ41" s="41"/>
      <c r="HYR41" s="41"/>
      <c r="HYS41" s="41"/>
      <c r="HYT41" s="41"/>
      <c r="HYU41" s="41"/>
      <c r="HYV41" s="41"/>
      <c r="HYW41" s="41"/>
      <c r="HYX41" s="41"/>
      <c r="HYY41" s="41"/>
      <c r="HYZ41" s="41"/>
      <c r="HZA41" s="41"/>
      <c r="HZB41" s="41"/>
      <c r="HZC41" s="41"/>
      <c r="HZD41" s="41"/>
      <c r="HZE41" s="41"/>
      <c r="HZF41" s="41"/>
      <c r="HZG41" s="41"/>
      <c r="HZH41" s="41"/>
      <c r="HZI41" s="41"/>
      <c r="HZJ41" s="41"/>
      <c r="HZK41" s="41"/>
      <c r="HZL41" s="41"/>
      <c r="HZM41" s="41"/>
      <c r="HZN41" s="41"/>
      <c r="HZO41" s="41"/>
      <c r="HZP41" s="41"/>
      <c r="HZQ41" s="41"/>
      <c r="HZR41" s="41"/>
      <c r="HZS41" s="41"/>
      <c r="HZT41" s="41"/>
      <c r="HZU41" s="41"/>
      <c r="HZV41" s="41"/>
      <c r="HZW41" s="41"/>
      <c r="HZX41" s="41"/>
      <c r="HZY41" s="41"/>
      <c r="HZZ41" s="41"/>
      <c r="IAA41" s="41"/>
      <c r="IAB41" s="41"/>
      <c r="IAC41" s="41"/>
      <c r="IAD41" s="41"/>
      <c r="IAE41" s="41"/>
      <c r="IAF41" s="41"/>
      <c r="IAG41" s="41"/>
      <c r="IAH41" s="41"/>
      <c r="IAI41" s="41"/>
      <c r="IAJ41" s="41"/>
      <c r="IAK41" s="41"/>
      <c r="IAL41" s="41"/>
      <c r="IAM41" s="41"/>
      <c r="IAN41" s="41"/>
      <c r="IAO41" s="41"/>
      <c r="IAP41" s="41"/>
      <c r="IAQ41" s="41"/>
      <c r="IAR41" s="41"/>
      <c r="IAS41" s="41"/>
      <c r="IAT41" s="41"/>
      <c r="IAU41" s="41"/>
      <c r="IAV41" s="41"/>
      <c r="IAW41" s="41"/>
      <c r="IAX41" s="41"/>
      <c r="IAY41" s="41"/>
      <c r="IAZ41" s="41"/>
      <c r="IBA41" s="41"/>
      <c r="IBB41" s="41"/>
      <c r="IBC41" s="41"/>
      <c r="IBD41" s="41"/>
      <c r="IBE41" s="41"/>
      <c r="IBF41" s="41"/>
      <c r="IBG41" s="41"/>
      <c r="IBH41" s="41"/>
      <c r="IBI41" s="41"/>
      <c r="IBJ41" s="41"/>
      <c r="IBK41" s="41"/>
      <c r="IBL41" s="41"/>
      <c r="IBM41" s="41"/>
      <c r="IBN41" s="41"/>
      <c r="IBO41" s="41"/>
      <c r="IBP41" s="41"/>
      <c r="IBQ41" s="41"/>
      <c r="IBR41" s="41"/>
      <c r="IBS41" s="41"/>
      <c r="IBT41" s="41"/>
      <c r="IBU41" s="41"/>
      <c r="IBV41" s="41"/>
      <c r="IBW41" s="41"/>
      <c r="IBX41" s="41"/>
      <c r="IBY41" s="41"/>
      <c r="IBZ41" s="41"/>
      <c r="ICA41" s="41"/>
      <c r="ICB41" s="41"/>
      <c r="ICC41" s="41"/>
      <c r="ICD41" s="41"/>
      <c r="ICE41" s="41"/>
      <c r="ICF41" s="41"/>
      <c r="ICG41" s="41"/>
      <c r="ICH41" s="41"/>
      <c r="ICI41" s="41"/>
      <c r="ICJ41" s="41"/>
      <c r="ICK41" s="41"/>
      <c r="ICL41" s="41"/>
      <c r="ICM41" s="41"/>
      <c r="ICN41" s="41"/>
      <c r="ICO41" s="41"/>
      <c r="ICP41" s="41"/>
      <c r="ICQ41" s="41"/>
      <c r="ICR41" s="41"/>
      <c r="ICS41" s="41"/>
      <c r="ICT41" s="41"/>
      <c r="ICU41" s="41"/>
      <c r="ICV41" s="41"/>
      <c r="ICW41" s="41"/>
      <c r="ICX41" s="41"/>
      <c r="ICY41" s="41"/>
      <c r="ICZ41" s="41"/>
      <c r="IDA41" s="41"/>
      <c r="IDB41" s="41"/>
      <c r="IDC41" s="41"/>
      <c r="IDD41" s="41"/>
      <c r="IDE41" s="41"/>
      <c r="IDF41" s="41"/>
      <c r="IDG41" s="41"/>
      <c r="IDH41" s="41"/>
      <c r="IDI41" s="41"/>
      <c r="IDJ41" s="41"/>
      <c r="IDK41" s="41"/>
      <c r="IDL41" s="41"/>
      <c r="IDM41" s="41"/>
      <c r="IDN41" s="41"/>
      <c r="IDO41" s="41"/>
      <c r="IDP41" s="41"/>
      <c r="IDQ41" s="41"/>
      <c r="IDR41" s="41"/>
      <c r="IDS41" s="41"/>
      <c r="IDT41" s="41"/>
      <c r="IDU41" s="41"/>
      <c r="IDV41" s="41"/>
      <c r="IDW41" s="41"/>
      <c r="IDX41" s="41"/>
      <c r="IDY41" s="41"/>
      <c r="IDZ41" s="41"/>
      <c r="IEA41" s="41"/>
      <c r="IEB41" s="41"/>
      <c r="IEC41" s="41"/>
      <c r="IED41" s="41"/>
      <c r="IEE41" s="41"/>
      <c r="IEF41" s="41"/>
      <c r="IEG41" s="41"/>
      <c r="IEH41" s="41"/>
      <c r="IEI41" s="41"/>
      <c r="IEJ41" s="41"/>
      <c r="IEK41" s="41"/>
      <c r="IEL41" s="41"/>
      <c r="IEM41" s="41"/>
      <c r="IEN41" s="41"/>
      <c r="IEO41" s="41"/>
      <c r="IEP41" s="41"/>
      <c r="IEQ41" s="41"/>
      <c r="IER41" s="41"/>
      <c r="IES41" s="41"/>
      <c r="IET41" s="41"/>
      <c r="IEU41" s="41"/>
      <c r="IEV41" s="41"/>
      <c r="IEW41" s="41"/>
      <c r="IEX41" s="41"/>
      <c r="IEY41" s="41"/>
      <c r="IEZ41" s="41"/>
      <c r="IFA41" s="41"/>
      <c r="IFB41" s="41"/>
      <c r="IFC41" s="41"/>
      <c r="IFD41" s="41"/>
      <c r="IFE41" s="41"/>
      <c r="IFF41" s="41"/>
      <c r="IFG41" s="41"/>
      <c r="IFH41" s="41"/>
      <c r="IFI41" s="41"/>
      <c r="IFJ41" s="41"/>
      <c r="IFK41" s="41"/>
      <c r="IFL41" s="41"/>
      <c r="IFM41" s="41"/>
      <c r="IFN41" s="41"/>
      <c r="IFO41" s="41"/>
      <c r="IFP41" s="41"/>
      <c r="IFQ41" s="41"/>
      <c r="IFR41" s="41"/>
      <c r="IFS41" s="41"/>
      <c r="IFT41" s="41"/>
      <c r="IFU41" s="41"/>
      <c r="IFV41" s="41"/>
      <c r="IFW41" s="41"/>
      <c r="IFX41" s="41"/>
      <c r="IFY41" s="41"/>
      <c r="IFZ41" s="41"/>
      <c r="IGA41" s="41"/>
      <c r="IGB41" s="41"/>
      <c r="IGC41" s="41"/>
      <c r="IGD41" s="41"/>
      <c r="IGE41" s="41"/>
      <c r="IGF41" s="41"/>
      <c r="IGG41" s="41"/>
      <c r="IGH41" s="41"/>
      <c r="IGI41" s="41"/>
      <c r="IGJ41" s="41"/>
      <c r="IGK41" s="41"/>
      <c r="IGL41" s="41"/>
      <c r="IGM41" s="41"/>
      <c r="IGN41" s="41"/>
      <c r="IGO41" s="41"/>
      <c r="IGP41" s="41"/>
      <c r="IGQ41" s="41"/>
      <c r="IGR41" s="41"/>
      <c r="IGS41" s="41"/>
      <c r="IGT41" s="41"/>
      <c r="IGU41" s="41"/>
      <c r="IGV41" s="41"/>
      <c r="IGW41" s="41"/>
      <c r="IGX41" s="41"/>
      <c r="IGY41" s="41"/>
      <c r="IGZ41" s="41"/>
      <c r="IHA41" s="41"/>
      <c r="IHB41" s="41"/>
      <c r="IHC41" s="41"/>
      <c r="IHD41" s="41"/>
      <c r="IHE41" s="41"/>
      <c r="IHF41" s="41"/>
      <c r="IHG41" s="41"/>
      <c r="IHH41" s="41"/>
      <c r="IHI41" s="41"/>
      <c r="IHJ41" s="41"/>
      <c r="IHK41" s="41"/>
      <c r="IHL41" s="41"/>
      <c r="IHM41" s="41"/>
      <c r="IHN41" s="41"/>
      <c r="IHO41" s="41"/>
      <c r="IHP41" s="41"/>
      <c r="IHQ41" s="41"/>
      <c r="IHR41" s="41"/>
      <c r="IHS41" s="41"/>
      <c r="IHT41" s="41"/>
      <c r="IHU41" s="41"/>
      <c r="IHV41" s="41"/>
      <c r="IHW41" s="41"/>
      <c r="IHX41" s="41"/>
      <c r="IHY41" s="41"/>
      <c r="IHZ41" s="41"/>
      <c r="IIA41" s="41"/>
      <c r="IIB41" s="41"/>
      <c r="IIC41" s="41"/>
      <c r="IID41" s="41"/>
      <c r="IIE41" s="41"/>
      <c r="IIF41" s="41"/>
      <c r="IIG41" s="41"/>
      <c r="IIH41" s="41"/>
      <c r="III41" s="41"/>
      <c r="IIJ41" s="41"/>
      <c r="IIK41" s="41"/>
      <c r="IIL41" s="41"/>
      <c r="IIM41" s="41"/>
      <c r="IIN41" s="41"/>
      <c r="IIO41" s="41"/>
      <c r="IIP41" s="41"/>
      <c r="IIQ41" s="41"/>
      <c r="IIR41" s="41"/>
      <c r="IIS41" s="41"/>
      <c r="IIT41" s="41"/>
      <c r="IIU41" s="41"/>
      <c r="IIV41" s="41"/>
      <c r="IIW41" s="41"/>
      <c r="IIX41" s="41"/>
      <c r="IIY41" s="41"/>
      <c r="IIZ41" s="41"/>
      <c r="IJA41" s="41"/>
      <c r="IJB41" s="41"/>
      <c r="IJC41" s="41"/>
      <c r="IJD41" s="41"/>
      <c r="IJE41" s="41"/>
      <c r="IJF41" s="41"/>
      <c r="IJG41" s="41"/>
      <c r="IJH41" s="41"/>
      <c r="IJI41" s="41"/>
      <c r="IJJ41" s="41"/>
      <c r="IJK41" s="41"/>
      <c r="IJL41" s="41"/>
      <c r="IJM41" s="41"/>
      <c r="IJN41" s="41"/>
      <c r="IJO41" s="41"/>
      <c r="IJP41" s="41"/>
      <c r="IJQ41" s="41"/>
      <c r="IJR41" s="41"/>
      <c r="IJS41" s="41"/>
      <c r="IJT41" s="41"/>
      <c r="IJU41" s="41"/>
      <c r="IJV41" s="41"/>
      <c r="IJW41" s="41"/>
      <c r="IJX41" s="41"/>
      <c r="IJY41" s="41"/>
      <c r="IJZ41" s="41"/>
      <c r="IKA41" s="41"/>
      <c r="IKB41" s="41"/>
      <c r="IKC41" s="41"/>
      <c r="IKD41" s="41"/>
      <c r="IKE41" s="41"/>
      <c r="IKF41" s="41"/>
      <c r="IKG41" s="41"/>
      <c r="IKH41" s="41"/>
      <c r="IKI41" s="41"/>
      <c r="IKJ41" s="41"/>
      <c r="IKK41" s="41"/>
      <c r="IKL41" s="41"/>
      <c r="IKM41" s="41"/>
      <c r="IKN41" s="41"/>
      <c r="IKO41" s="41"/>
      <c r="IKP41" s="41"/>
      <c r="IKQ41" s="41"/>
      <c r="IKR41" s="41"/>
      <c r="IKS41" s="41"/>
      <c r="IKT41" s="41"/>
      <c r="IKU41" s="41"/>
      <c r="IKV41" s="41"/>
      <c r="IKW41" s="41"/>
      <c r="IKX41" s="41"/>
      <c r="IKY41" s="41"/>
      <c r="IKZ41" s="41"/>
      <c r="ILA41" s="41"/>
      <c r="ILB41" s="41"/>
      <c r="ILC41" s="41"/>
      <c r="ILD41" s="41"/>
      <c r="ILE41" s="41"/>
      <c r="ILF41" s="41"/>
      <c r="ILG41" s="41"/>
      <c r="ILH41" s="41"/>
      <c r="ILI41" s="41"/>
      <c r="ILJ41" s="41"/>
      <c r="ILK41" s="41"/>
      <c r="ILL41" s="41"/>
      <c r="ILM41" s="41"/>
      <c r="ILN41" s="41"/>
      <c r="ILO41" s="41"/>
      <c r="ILP41" s="41"/>
      <c r="ILQ41" s="41"/>
      <c r="ILR41" s="41"/>
      <c r="ILS41" s="41"/>
      <c r="ILT41" s="41"/>
      <c r="ILU41" s="41"/>
      <c r="ILV41" s="41"/>
      <c r="ILW41" s="41"/>
      <c r="ILX41" s="41"/>
      <c r="ILY41" s="41"/>
      <c r="ILZ41" s="41"/>
      <c r="IMA41" s="41"/>
      <c r="IMB41" s="41"/>
      <c r="IMC41" s="41"/>
      <c r="IMD41" s="41"/>
      <c r="IME41" s="41"/>
      <c r="IMF41" s="41"/>
      <c r="IMG41" s="41"/>
      <c r="IMH41" s="41"/>
      <c r="IMI41" s="41"/>
      <c r="IMJ41" s="41"/>
      <c r="IMK41" s="41"/>
      <c r="IML41" s="41"/>
      <c r="IMM41" s="41"/>
      <c r="IMN41" s="41"/>
      <c r="IMO41" s="41"/>
      <c r="IMP41" s="41"/>
      <c r="IMQ41" s="41"/>
      <c r="IMR41" s="41"/>
      <c r="IMS41" s="41"/>
      <c r="IMT41" s="41"/>
      <c r="IMU41" s="41"/>
      <c r="IMV41" s="41"/>
      <c r="IMW41" s="41"/>
      <c r="IMX41" s="41"/>
      <c r="IMY41" s="41"/>
      <c r="IMZ41" s="41"/>
      <c r="INA41" s="41"/>
      <c r="INB41" s="41"/>
      <c r="INC41" s="41"/>
      <c r="IND41" s="41"/>
      <c r="INE41" s="41"/>
      <c r="INF41" s="41"/>
      <c r="ING41" s="41"/>
      <c r="INH41" s="41"/>
      <c r="INI41" s="41"/>
      <c r="INJ41" s="41"/>
      <c r="INK41" s="41"/>
      <c r="INL41" s="41"/>
      <c r="INM41" s="41"/>
      <c r="INN41" s="41"/>
      <c r="INO41" s="41"/>
      <c r="INP41" s="41"/>
      <c r="INQ41" s="41"/>
      <c r="INR41" s="41"/>
      <c r="INS41" s="41"/>
      <c r="INT41" s="41"/>
      <c r="INU41" s="41"/>
      <c r="INV41" s="41"/>
      <c r="INW41" s="41"/>
      <c r="INX41" s="41"/>
      <c r="INY41" s="41"/>
      <c r="INZ41" s="41"/>
      <c r="IOA41" s="41"/>
      <c r="IOB41" s="41"/>
      <c r="IOC41" s="41"/>
      <c r="IOD41" s="41"/>
      <c r="IOE41" s="41"/>
      <c r="IOF41" s="41"/>
      <c r="IOG41" s="41"/>
      <c r="IOH41" s="41"/>
      <c r="IOI41" s="41"/>
      <c r="IOJ41" s="41"/>
      <c r="IOK41" s="41"/>
      <c r="IOL41" s="41"/>
      <c r="IOM41" s="41"/>
      <c r="ION41" s="41"/>
      <c r="IOO41" s="41"/>
      <c r="IOP41" s="41"/>
      <c r="IOQ41" s="41"/>
      <c r="IOR41" s="41"/>
      <c r="IOS41" s="41"/>
      <c r="IOT41" s="41"/>
      <c r="IOU41" s="41"/>
      <c r="IOV41" s="41"/>
      <c r="IOW41" s="41"/>
      <c r="IOX41" s="41"/>
      <c r="IOY41" s="41"/>
      <c r="IOZ41" s="41"/>
      <c r="IPA41" s="41"/>
      <c r="IPB41" s="41"/>
      <c r="IPC41" s="41"/>
      <c r="IPD41" s="41"/>
      <c r="IPE41" s="41"/>
      <c r="IPF41" s="41"/>
      <c r="IPG41" s="41"/>
      <c r="IPH41" s="41"/>
      <c r="IPI41" s="41"/>
      <c r="IPJ41" s="41"/>
      <c r="IPK41" s="41"/>
      <c r="IPL41" s="41"/>
      <c r="IPM41" s="41"/>
      <c r="IPN41" s="41"/>
      <c r="IPO41" s="41"/>
      <c r="IPP41" s="41"/>
      <c r="IPQ41" s="41"/>
      <c r="IPR41" s="41"/>
      <c r="IPS41" s="41"/>
      <c r="IPT41" s="41"/>
      <c r="IPU41" s="41"/>
      <c r="IPV41" s="41"/>
      <c r="IPW41" s="41"/>
      <c r="IPX41" s="41"/>
      <c r="IPY41" s="41"/>
      <c r="IPZ41" s="41"/>
      <c r="IQA41" s="41"/>
      <c r="IQB41" s="41"/>
      <c r="IQC41" s="41"/>
      <c r="IQD41" s="41"/>
      <c r="IQE41" s="41"/>
      <c r="IQF41" s="41"/>
      <c r="IQG41" s="41"/>
      <c r="IQH41" s="41"/>
      <c r="IQI41" s="41"/>
      <c r="IQJ41" s="41"/>
      <c r="IQK41" s="41"/>
      <c r="IQL41" s="41"/>
      <c r="IQM41" s="41"/>
      <c r="IQN41" s="41"/>
      <c r="IQO41" s="41"/>
      <c r="IQP41" s="41"/>
      <c r="IQQ41" s="41"/>
      <c r="IQR41" s="41"/>
      <c r="IQS41" s="41"/>
      <c r="IQT41" s="41"/>
      <c r="IQU41" s="41"/>
      <c r="IQV41" s="41"/>
      <c r="IQW41" s="41"/>
      <c r="IQX41" s="41"/>
      <c r="IQY41" s="41"/>
      <c r="IQZ41" s="41"/>
      <c r="IRA41" s="41"/>
      <c r="IRB41" s="41"/>
      <c r="IRC41" s="41"/>
      <c r="IRD41" s="41"/>
      <c r="IRE41" s="41"/>
      <c r="IRF41" s="41"/>
      <c r="IRG41" s="41"/>
      <c r="IRH41" s="41"/>
      <c r="IRI41" s="41"/>
      <c r="IRJ41" s="41"/>
      <c r="IRK41" s="41"/>
      <c r="IRL41" s="41"/>
      <c r="IRM41" s="41"/>
      <c r="IRN41" s="41"/>
      <c r="IRO41" s="41"/>
      <c r="IRP41" s="41"/>
      <c r="IRQ41" s="41"/>
      <c r="IRR41" s="41"/>
      <c r="IRS41" s="41"/>
      <c r="IRT41" s="41"/>
      <c r="IRU41" s="41"/>
      <c r="IRV41" s="41"/>
      <c r="IRW41" s="41"/>
      <c r="IRX41" s="41"/>
      <c r="IRY41" s="41"/>
      <c r="IRZ41" s="41"/>
      <c r="ISA41" s="41"/>
      <c r="ISB41" s="41"/>
      <c r="ISC41" s="41"/>
      <c r="ISD41" s="41"/>
      <c r="ISE41" s="41"/>
      <c r="ISF41" s="41"/>
      <c r="ISG41" s="41"/>
      <c r="ISH41" s="41"/>
      <c r="ISI41" s="41"/>
      <c r="ISJ41" s="41"/>
      <c r="ISK41" s="41"/>
      <c r="ISL41" s="41"/>
      <c r="ISM41" s="41"/>
      <c r="ISN41" s="41"/>
      <c r="ISO41" s="41"/>
      <c r="ISP41" s="41"/>
      <c r="ISQ41" s="41"/>
      <c r="ISR41" s="41"/>
      <c r="ISS41" s="41"/>
      <c r="IST41" s="41"/>
      <c r="ISU41" s="41"/>
      <c r="ISV41" s="41"/>
      <c r="ISW41" s="41"/>
      <c r="ISX41" s="41"/>
      <c r="ISY41" s="41"/>
      <c r="ISZ41" s="41"/>
      <c r="ITA41" s="41"/>
      <c r="ITB41" s="41"/>
      <c r="ITC41" s="41"/>
      <c r="ITD41" s="41"/>
      <c r="ITE41" s="41"/>
      <c r="ITF41" s="41"/>
      <c r="ITG41" s="41"/>
      <c r="ITH41" s="41"/>
      <c r="ITI41" s="41"/>
      <c r="ITJ41" s="41"/>
      <c r="ITK41" s="41"/>
      <c r="ITL41" s="41"/>
      <c r="ITM41" s="41"/>
      <c r="ITN41" s="41"/>
      <c r="ITO41" s="41"/>
      <c r="ITP41" s="41"/>
      <c r="ITQ41" s="41"/>
      <c r="ITR41" s="41"/>
      <c r="ITS41" s="41"/>
      <c r="ITT41" s="41"/>
      <c r="ITU41" s="41"/>
      <c r="ITV41" s="41"/>
      <c r="ITW41" s="41"/>
      <c r="ITX41" s="41"/>
      <c r="ITY41" s="41"/>
      <c r="ITZ41" s="41"/>
      <c r="IUA41" s="41"/>
      <c r="IUB41" s="41"/>
      <c r="IUC41" s="41"/>
      <c r="IUD41" s="41"/>
      <c r="IUE41" s="41"/>
      <c r="IUF41" s="41"/>
      <c r="IUG41" s="41"/>
      <c r="IUH41" s="41"/>
      <c r="IUI41" s="41"/>
      <c r="IUJ41" s="41"/>
      <c r="IUK41" s="41"/>
      <c r="IUL41" s="41"/>
      <c r="IUM41" s="41"/>
      <c r="IUN41" s="41"/>
      <c r="IUO41" s="41"/>
      <c r="IUP41" s="41"/>
      <c r="IUQ41" s="41"/>
      <c r="IUR41" s="41"/>
      <c r="IUS41" s="41"/>
      <c r="IUT41" s="41"/>
      <c r="IUU41" s="41"/>
      <c r="IUV41" s="41"/>
      <c r="IUW41" s="41"/>
      <c r="IUX41" s="41"/>
      <c r="IUY41" s="41"/>
      <c r="IUZ41" s="41"/>
      <c r="IVA41" s="41"/>
      <c r="IVB41" s="41"/>
      <c r="IVC41" s="41"/>
      <c r="IVD41" s="41"/>
      <c r="IVE41" s="41"/>
      <c r="IVF41" s="41"/>
      <c r="IVG41" s="41"/>
      <c r="IVH41" s="41"/>
      <c r="IVI41" s="41"/>
      <c r="IVJ41" s="41"/>
      <c r="IVK41" s="41"/>
      <c r="IVL41" s="41"/>
      <c r="IVM41" s="41"/>
      <c r="IVN41" s="41"/>
      <c r="IVO41" s="41"/>
      <c r="IVP41" s="41"/>
      <c r="IVQ41" s="41"/>
      <c r="IVR41" s="41"/>
      <c r="IVS41" s="41"/>
      <c r="IVT41" s="41"/>
      <c r="IVU41" s="41"/>
      <c r="IVV41" s="41"/>
      <c r="IVW41" s="41"/>
      <c r="IVX41" s="41"/>
      <c r="IVY41" s="41"/>
      <c r="IVZ41" s="41"/>
      <c r="IWA41" s="41"/>
      <c r="IWB41" s="41"/>
      <c r="IWC41" s="41"/>
      <c r="IWD41" s="41"/>
      <c r="IWE41" s="41"/>
      <c r="IWF41" s="41"/>
      <c r="IWG41" s="41"/>
      <c r="IWH41" s="41"/>
      <c r="IWI41" s="41"/>
      <c r="IWJ41" s="41"/>
      <c r="IWK41" s="41"/>
      <c r="IWL41" s="41"/>
      <c r="IWM41" s="41"/>
      <c r="IWN41" s="41"/>
      <c r="IWO41" s="41"/>
      <c r="IWP41" s="41"/>
      <c r="IWQ41" s="41"/>
      <c r="IWR41" s="41"/>
      <c r="IWS41" s="41"/>
      <c r="IWT41" s="41"/>
      <c r="IWU41" s="41"/>
      <c r="IWV41" s="41"/>
      <c r="IWW41" s="41"/>
      <c r="IWX41" s="41"/>
      <c r="IWY41" s="41"/>
      <c r="IWZ41" s="41"/>
      <c r="IXA41" s="41"/>
      <c r="IXB41" s="41"/>
      <c r="IXC41" s="41"/>
      <c r="IXD41" s="41"/>
      <c r="IXE41" s="41"/>
      <c r="IXF41" s="41"/>
      <c r="IXG41" s="41"/>
      <c r="IXH41" s="41"/>
      <c r="IXI41" s="41"/>
      <c r="IXJ41" s="41"/>
      <c r="IXK41" s="41"/>
      <c r="IXL41" s="41"/>
      <c r="IXM41" s="41"/>
      <c r="IXN41" s="41"/>
      <c r="IXO41" s="41"/>
      <c r="IXP41" s="41"/>
      <c r="IXQ41" s="41"/>
      <c r="IXR41" s="41"/>
      <c r="IXS41" s="41"/>
      <c r="IXT41" s="41"/>
      <c r="IXU41" s="41"/>
      <c r="IXV41" s="41"/>
      <c r="IXW41" s="41"/>
      <c r="IXX41" s="41"/>
      <c r="IXY41" s="41"/>
      <c r="IXZ41" s="41"/>
      <c r="IYA41" s="41"/>
      <c r="IYB41" s="41"/>
      <c r="IYC41" s="41"/>
      <c r="IYD41" s="41"/>
      <c r="IYE41" s="41"/>
      <c r="IYF41" s="41"/>
      <c r="IYG41" s="41"/>
      <c r="IYH41" s="41"/>
      <c r="IYI41" s="41"/>
      <c r="IYJ41" s="41"/>
      <c r="IYK41" s="41"/>
      <c r="IYL41" s="41"/>
      <c r="IYM41" s="41"/>
      <c r="IYN41" s="41"/>
      <c r="IYO41" s="41"/>
      <c r="IYP41" s="41"/>
      <c r="IYQ41" s="41"/>
      <c r="IYR41" s="41"/>
      <c r="IYS41" s="41"/>
      <c r="IYT41" s="41"/>
      <c r="IYU41" s="41"/>
      <c r="IYV41" s="41"/>
      <c r="IYW41" s="41"/>
      <c r="IYX41" s="41"/>
      <c r="IYY41" s="41"/>
      <c r="IYZ41" s="41"/>
      <c r="IZA41" s="41"/>
      <c r="IZB41" s="41"/>
      <c r="IZC41" s="41"/>
      <c r="IZD41" s="41"/>
      <c r="IZE41" s="41"/>
      <c r="IZF41" s="41"/>
      <c r="IZG41" s="41"/>
      <c r="IZH41" s="41"/>
      <c r="IZI41" s="41"/>
      <c r="IZJ41" s="41"/>
      <c r="IZK41" s="41"/>
      <c r="IZL41" s="41"/>
      <c r="IZM41" s="41"/>
      <c r="IZN41" s="41"/>
      <c r="IZO41" s="41"/>
      <c r="IZP41" s="41"/>
      <c r="IZQ41" s="41"/>
      <c r="IZR41" s="41"/>
      <c r="IZS41" s="41"/>
      <c r="IZT41" s="41"/>
      <c r="IZU41" s="41"/>
      <c r="IZV41" s="41"/>
      <c r="IZW41" s="41"/>
      <c r="IZX41" s="41"/>
      <c r="IZY41" s="41"/>
      <c r="IZZ41" s="41"/>
      <c r="JAA41" s="41"/>
      <c r="JAB41" s="41"/>
      <c r="JAC41" s="41"/>
      <c r="JAD41" s="41"/>
      <c r="JAE41" s="41"/>
      <c r="JAF41" s="41"/>
      <c r="JAG41" s="41"/>
      <c r="JAH41" s="41"/>
      <c r="JAI41" s="41"/>
      <c r="JAJ41" s="41"/>
      <c r="JAK41" s="41"/>
      <c r="JAL41" s="41"/>
      <c r="JAM41" s="41"/>
      <c r="JAN41" s="41"/>
      <c r="JAO41" s="41"/>
      <c r="JAP41" s="41"/>
      <c r="JAQ41" s="41"/>
      <c r="JAR41" s="41"/>
      <c r="JAS41" s="41"/>
      <c r="JAT41" s="41"/>
      <c r="JAU41" s="41"/>
      <c r="JAV41" s="41"/>
      <c r="JAW41" s="41"/>
      <c r="JAX41" s="41"/>
      <c r="JAY41" s="41"/>
      <c r="JAZ41" s="41"/>
      <c r="JBA41" s="41"/>
      <c r="JBB41" s="41"/>
      <c r="JBC41" s="41"/>
      <c r="JBD41" s="41"/>
      <c r="JBE41" s="41"/>
      <c r="JBF41" s="41"/>
      <c r="JBG41" s="41"/>
      <c r="JBH41" s="41"/>
      <c r="JBI41" s="41"/>
      <c r="JBJ41" s="41"/>
      <c r="JBK41" s="41"/>
      <c r="JBL41" s="41"/>
      <c r="JBM41" s="41"/>
      <c r="JBN41" s="41"/>
      <c r="JBO41" s="41"/>
      <c r="JBP41" s="41"/>
      <c r="JBQ41" s="41"/>
      <c r="JBR41" s="41"/>
      <c r="JBS41" s="41"/>
      <c r="JBT41" s="41"/>
      <c r="JBU41" s="41"/>
      <c r="JBV41" s="41"/>
      <c r="JBW41" s="41"/>
      <c r="JBX41" s="41"/>
      <c r="JBY41" s="41"/>
      <c r="JBZ41" s="41"/>
      <c r="JCA41" s="41"/>
      <c r="JCB41" s="41"/>
      <c r="JCC41" s="41"/>
      <c r="JCD41" s="41"/>
      <c r="JCE41" s="41"/>
      <c r="JCF41" s="41"/>
      <c r="JCG41" s="41"/>
      <c r="JCH41" s="41"/>
      <c r="JCI41" s="41"/>
      <c r="JCJ41" s="41"/>
      <c r="JCK41" s="41"/>
      <c r="JCL41" s="41"/>
      <c r="JCM41" s="41"/>
      <c r="JCN41" s="41"/>
      <c r="JCO41" s="41"/>
      <c r="JCP41" s="41"/>
      <c r="JCQ41" s="41"/>
      <c r="JCR41" s="41"/>
      <c r="JCS41" s="41"/>
      <c r="JCT41" s="41"/>
      <c r="JCU41" s="41"/>
      <c r="JCV41" s="41"/>
      <c r="JCW41" s="41"/>
      <c r="JCX41" s="41"/>
      <c r="JCY41" s="41"/>
      <c r="JCZ41" s="41"/>
      <c r="JDA41" s="41"/>
      <c r="JDB41" s="41"/>
      <c r="JDC41" s="41"/>
      <c r="JDD41" s="41"/>
      <c r="JDE41" s="41"/>
      <c r="JDF41" s="41"/>
      <c r="JDG41" s="41"/>
      <c r="JDH41" s="41"/>
      <c r="JDI41" s="41"/>
      <c r="JDJ41" s="41"/>
      <c r="JDK41" s="41"/>
      <c r="JDL41" s="41"/>
      <c r="JDM41" s="41"/>
      <c r="JDN41" s="41"/>
      <c r="JDO41" s="41"/>
      <c r="JDP41" s="41"/>
      <c r="JDQ41" s="41"/>
      <c r="JDR41" s="41"/>
      <c r="JDS41" s="41"/>
      <c r="JDT41" s="41"/>
      <c r="JDU41" s="41"/>
      <c r="JDV41" s="41"/>
      <c r="JDW41" s="41"/>
      <c r="JDX41" s="41"/>
      <c r="JDY41" s="41"/>
      <c r="JDZ41" s="41"/>
      <c r="JEA41" s="41"/>
      <c r="JEB41" s="41"/>
      <c r="JEC41" s="41"/>
      <c r="JED41" s="41"/>
      <c r="JEE41" s="41"/>
      <c r="JEF41" s="41"/>
      <c r="JEG41" s="41"/>
      <c r="JEH41" s="41"/>
      <c r="JEI41" s="41"/>
      <c r="JEJ41" s="41"/>
      <c r="JEK41" s="41"/>
      <c r="JEL41" s="41"/>
      <c r="JEM41" s="41"/>
      <c r="JEN41" s="41"/>
      <c r="JEO41" s="41"/>
      <c r="JEP41" s="41"/>
      <c r="JEQ41" s="41"/>
      <c r="JER41" s="41"/>
      <c r="JES41" s="41"/>
      <c r="JET41" s="41"/>
      <c r="JEU41" s="41"/>
      <c r="JEV41" s="41"/>
      <c r="JEW41" s="41"/>
      <c r="JEX41" s="41"/>
      <c r="JEY41" s="41"/>
      <c r="JEZ41" s="41"/>
      <c r="JFA41" s="41"/>
      <c r="JFB41" s="41"/>
      <c r="JFC41" s="41"/>
      <c r="JFD41" s="41"/>
      <c r="JFE41" s="41"/>
      <c r="JFF41" s="41"/>
      <c r="JFG41" s="41"/>
      <c r="JFH41" s="41"/>
      <c r="JFI41" s="41"/>
      <c r="JFJ41" s="41"/>
      <c r="JFK41" s="41"/>
      <c r="JFL41" s="41"/>
      <c r="JFM41" s="41"/>
      <c r="JFN41" s="41"/>
      <c r="JFO41" s="41"/>
      <c r="JFP41" s="41"/>
      <c r="JFQ41" s="41"/>
      <c r="JFR41" s="41"/>
      <c r="JFS41" s="41"/>
      <c r="JFT41" s="41"/>
      <c r="JFU41" s="41"/>
      <c r="JFV41" s="41"/>
      <c r="JFW41" s="41"/>
      <c r="JFX41" s="41"/>
      <c r="JFY41" s="41"/>
      <c r="JFZ41" s="41"/>
      <c r="JGA41" s="41"/>
      <c r="JGB41" s="41"/>
      <c r="JGC41" s="41"/>
      <c r="JGD41" s="41"/>
      <c r="JGE41" s="41"/>
      <c r="JGF41" s="41"/>
      <c r="JGG41" s="41"/>
      <c r="JGH41" s="41"/>
      <c r="JGI41" s="41"/>
      <c r="JGJ41" s="41"/>
      <c r="JGK41" s="41"/>
      <c r="JGL41" s="41"/>
      <c r="JGM41" s="41"/>
      <c r="JGN41" s="41"/>
      <c r="JGO41" s="41"/>
      <c r="JGP41" s="41"/>
      <c r="JGQ41" s="41"/>
      <c r="JGR41" s="41"/>
      <c r="JGS41" s="41"/>
      <c r="JGT41" s="41"/>
      <c r="JGU41" s="41"/>
      <c r="JGV41" s="41"/>
      <c r="JGW41" s="41"/>
      <c r="JGX41" s="41"/>
      <c r="JGY41" s="41"/>
      <c r="JGZ41" s="41"/>
      <c r="JHA41" s="41"/>
      <c r="JHB41" s="41"/>
      <c r="JHC41" s="41"/>
      <c r="JHD41" s="41"/>
      <c r="JHE41" s="41"/>
      <c r="JHF41" s="41"/>
      <c r="JHG41" s="41"/>
      <c r="JHH41" s="41"/>
      <c r="JHI41" s="41"/>
      <c r="JHJ41" s="41"/>
      <c r="JHK41" s="41"/>
      <c r="JHL41" s="41"/>
      <c r="JHM41" s="41"/>
      <c r="JHN41" s="41"/>
      <c r="JHO41" s="41"/>
      <c r="JHP41" s="41"/>
      <c r="JHQ41" s="41"/>
      <c r="JHR41" s="41"/>
      <c r="JHS41" s="41"/>
      <c r="JHT41" s="41"/>
      <c r="JHU41" s="41"/>
      <c r="JHV41" s="41"/>
      <c r="JHW41" s="41"/>
      <c r="JHX41" s="41"/>
      <c r="JHY41" s="41"/>
      <c r="JHZ41" s="41"/>
      <c r="JIA41" s="41"/>
      <c r="JIB41" s="41"/>
      <c r="JIC41" s="41"/>
      <c r="JID41" s="41"/>
      <c r="JIE41" s="41"/>
      <c r="JIF41" s="41"/>
      <c r="JIG41" s="41"/>
      <c r="JIH41" s="41"/>
      <c r="JII41" s="41"/>
      <c r="JIJ41" s="41"/>
      <c r="JIK41" s="41"/>
      <c r="JIL41" s="41"/>
      <c r="JIM41" s="41"/>
      <c r="JIN41" s="41"/>
      <c r="JIO41" s="41"/>
      <c r="JIP41" s="41"/>
      <c r="JIQ41" s="41"/>
      <c r="JIR41" s="41"/>
      <c r="JIS41" s="41"/>
      <c r="JIT41" s="41"/>
      <c r="JIU41" s="41"/>
      <c r="JIV41" s="41"/>
      <c r="JIW41" s="41"/>
      <c r="JIX41" s="41"/>
      <c r="JIY41" s="41"/>
      <c r="JIZ41" s="41"/>
      <c r="JJA41" s="41"/>
      <c r="JJB41" s="41"/>
      <c r="JJC41" s="41"/>
      <c r="JJD41" s="41"/>
      <c r="JJE41" s="41"/>
      <c r="JJF41" s="41"/>
      <c r="JJG41" s="41"/>
      <c r="JJH41" s="41"/>
      <c r="JJI41" s="41"/>
      <c r="JJJ41" s="41"/>
      <c r="JJK41" s="41"/>
      <c r="JJL41" s="41"/>
      <c r="JJM41" s="41"/>
      <c r="JJN41" s="41"/>
      <c r="JJO41" s="41"/>
      <c r="JJP41" s="41"/>
      <c r="JJQ41" s="41"/>
      <c r="JJR41" s="41"/>
      <c r="JJS41" s="41"/>
      <c r="JJT41" s="41"/>
      <c r="JJU41" s="41"/>
      <c r="JJV41" s="41"/>
      <c r="JJW41" s="41"/>
      <c r="JJX41" s="41"/>
      <c r="JJY41" s="41"/>
      <c r="JJZ41" s="41"/>
      <c r="JKA41" s="41"/>
      <c r="JKB41" s="41"/>
      <c r="JKC41" s="41"/>
      <c r="JKD41" s="41"/>
      <c r="JKE41" s="41"/>
      <c r="JKF41" s="41"/>
      <c r="JKG41" s="41"/>
      <c r="JKH41" s="41"/>
      <c r="JKI41" s="41"/>
      <c r="JKJ41" s="41"/>
      <c r="JKK41" s="41"/>
      <c r="JKL41" s="41"/>
      <c r="JKM41" s="41"/>
      <c r="JKN41" s="41"/>
      <c r="JKO41" s="41"/>
      <c r="JKP41" s="41"/>
      <c r="JKQ41" s="41"/>
      <c r="JKR41" s="41"/>
      <c r="JKS41" s="41"/>
      <c r="JKT41" s="41"/>
      <c r="JKU41" s="41"/>
      <c r="JKV41" s="41"/>
      <c r="JKW41" s="41"/>
      <c r="JKX41" s="41"/>
      <c r="JKY41" s="41"/>
      <c r="JKZ41" s="41"/>
      <c r="JLA41" s="41"/>
      <c r="JLB41" s="41"/>
      <c r="JLC41" s="41"/>
      <c r="JLD41" s="41"/>
      <c r="JLE41" s="41"/>
      <c r="JLF41" s="41"/>
      <c r="JLG41" s="41"/>
      <c r="JLH41" s="41"/>
      <c r="JLI41" s="41"/>
      <c r="JLJ41" s="41"/>
      <c r="JLK41" s="41"/>
      <c r="JLL41" s="41"/>
      <c r="JLM41" s="41"/>
      <c r="JLN41" s="41"/>
      <c r="JLO41" s="41"/>
      <c r="JLP41" s="41"/>
      <c r="JLQ41" s="41"/>
      <c r="JLR41" s="41"/>
      <c r="JLS41" s="41"/>
      <c r="JLT41" s="41"/>
      <c r="JLU41" s="41"/>
      <c r="JLV41" s="41"/>
      <c r="JLW41" s="41"/>
      <c r="JLX41" s="41"/>
      <c r="JLY41" s="41"/>
      <c r="JLZ41" s="41"/>
      <c r="JMA41" s="41"/>
      <c r="JMB41" s="41"/>
      <c r="JMC41" s="41"/>
      <c r="JMD41" s="41"/>
      <c r="JME41" s="41"/>
      <c r="JMF41" s="41"/>
      <c r="JMG41" s="41"/>
      <c r="JMH41" s="41"/>
      <c r="JMI41" s="41"/>
      <c r="JMJ41" s="41"/>
      <c r="JMK41" s="41"/>
      <c r="JML41" s="41"/>
      <c r="JMM41" s="41"/>
      <c r="JMN41" s="41"/>
      <c r="JMO41" s="41"/>
      <c r="JMP41" s="41"/>
      <c r="JMQ41" s="41"/>
      <c r="JMR41" s="41"/>
      <c r="JMS41" s="41"/>
      <c r="JMT41" s="41"/>
      <c r="JMU41" s="41"/>
      <c r="JMV41" s="41"/>
      <c r="JMW41" s="41"/>
      <c r="JMX41" s="41"/>
      <c r="JMY41" s="41"/>
      <c r="JMZ41" s="41"/>
      <c r="JNA41" s="41"/>
      <c r="JNB41" s="41"/>
      <c r="JNC41" s="41"/>
      <c r="JND41" s="41"/>
      <c r="JNE41" s="41"/>
      <c r="JNF41" s="41"/>
      <c r="JNG41" s="41"/>
      <c r="JNH41" s="41"/>
      <c r="JNI41" s="41"/>
      <c r="JNJ41" s="41"/>
      <c r="JNK41" s="41"/>
      <c r="JNL41" s="41"/>
      <c r="JNM41" s="41"/>
      <c r="JNN41" s="41"/>
      <c r="JNO41" s="41"/>
      <c r="JNP41" s="41"/>
      <c r="JNQ41" s="41"/>
      <c r="JNR41" s="41"/>
      <c r="JNS41" s="41"/>
      <c r="JNT41" s="41"/>
      <c r="JNU41" s="41"/>
      <c r="JNV41" s="41"/>
      <c r="JNW41" s="41"/>
      <c r="JNX41" s="41"/>
      <c r="JNY41" s="41"/>
      <c r="JNZ41" s="41"/>
      <c r="JOA41" s="41"/>
      <c r="JOB41" s="41"/>
      <c r="JOC41" s="41"/>
      <c r="JOD41" s="41"/>
      <c r="JOE41" s="41"/>
      <c r="JOF41" s="41"/>
      <c r="JOG41" s="41"/>
      <c r="JOH41" s="41"/>
      <c r="JOI41" s="41"/>
      <c r="JOJ41" s="41"/>
      <c r="JOK41" s="41"/>
      <c r="JOL41" s="41"/>
      <c r="JOM41" s="41"/>
      <c r="JON41" s="41"/>
      <c r="JOO41" s="41"/>
      <c r="JOP41" s="41"/>
      <c r="JOQ41" s="41"/>
      <c r="JOR41" s="41"/>
      <c r="JOS41" s="41"/>
      <c r="JOT41" s="41"/>
      <c r="JOU41" s="41"/>
      <c r="JOV41" s="41"/>
      <c r="JOW41" s="41"/>
      <c r="JOX41" s="41"/>
      <c r="JOY41" s="41"/>
      <c r="JOZ41" s="41"/>
      <c r="JPA41" s="41"/>
      <c r="JPB41" s="41"/>
      <c r="JPC41" s="41"/>
      <c r="JPD41" s="41"/>
      <c r="JPE41" s="41"/>
      <c r="JPF41" s="41"/>
      <c r="JPG41" s="41"/>
      <c r="JPH41" s="41"/>
      <c r="JPI41" s="41"/>
      <c r="JPJ41" s="41"/>
      <c r="JPK41" s="41"/>
      <c r="JPL41" s="41"/>
      <c r="JPM41" s="41"/>
      <c r="JPN41" s="41"/>
      <c r="JPO41" s="41"/>
      <c r="JPP41" s="41"/>
      <c r="JPQ41" s="41"/>
      <c r="JPR41" s="41"/>
      <c r="JPS41" s="41"/>
      <c r="JPT41" s="41"/>
      <c r="JPU41" s="41"/>
      <c r="JPV41" s="41"/>
      <c r="JPW41" s="41"/>
      <c r="JPX41" s="41"/>
      <c r="JPY41" s="41"/>
      <c r="JPZ41" s="41"/>
      <c r="JQA41" s="41"/>
      <c r="JQB41" s="41"/>
      <c r="JQC41" s="41"/>
      <c r="JQD41" s="41"/>
      <c r="JQE41" s="41"/>
      <c r="JQF41" s="41"/>
      <c r="JQG41" s="41"/>
      <c r="JQH41" s="41"/>
      <c r="JQI41" s="41"/>
      <c r="JQJ41" s="41"/>
      <c r="JQK41" s="41"/>
      <c r="JQL41" s="41"/>
      <c r="JQM41" s="41"/>
      <c r="JQN41" s="41"/>
      <c r="JQO41" s="41"/>
      <c r="JQP41" s="41"/>
      <c r="JQQ41" s="41"/>
      <c r="JQR41" s="41"/>
      <c r="JQS41" s="41"/>
      <c r="JQT41" s="41"/>
      <c r="JQU41" s="41"/>
      <c r="JQV41" s="41"/>
      <c r="JQW41" s="41"/>
      <c r="JQX41" s="41"/>
      <c r="JQY41" s="41"/>
      <c r="JQZ41" s="41"/>
      <c r="JRA41" s="41"/>
      <c r="JRB41" s="41"/>
      <c r="JRC41" s="41"/>
      <c r="JRD41" s="41"/>
      <c r="JRE41" s="41"/>
      <c r="JRF41" s="41"/>
      <c r="JRG41" s="41"/>
      <c r="JRH41" s="41"/>
      <c r="JRI41" s="41"/>
      <c r="JRJ41" s="41"/>
      <c r="JRK41" s="41"/>
      <c r="JRL41" s="41"/>
      <c r="JRM41" s="41"/>
      <c r="JRN41" s="41"/>
      <c r="JRO41" s="41"/>
      <c r="JRP41" s="41"/>
      <c r="JRQ41" s="41"/>
      <c r="JRR41" s="41"/>
      <c r="JRS41" s="41"/>
      <c r="JRT41" s="41"/>
      <c r="JRU41" s="41"/>
      <c r="JRV41" s="41"/>
      <c r="JRW41" s="41"/>
      <c r="JRX41" s="41"/>
      <c r="JRY41" s="41"/>
      <c r="JRZ41" s="41"/>
      <c r="JSA41" s="41"/>
      <c r="JSB41" s="41"/>
      <c r="JSC41" s="41"/>
      <c r="JSD41" s="41"/>
      <c r="JSE41" s="41"/>
      <c r="JSF41" s="41"/>
      <c r="JSG41" s="41"/>
      <c r="JSH41" s="41"/>
      <c r="JSI41" s="41"/>
      <c r="JSJ41" s="41"/>
      <c r="JSK41" s="41"/>
      <c r="JSL41" s="41"/>
      <c r="JSM41" s="41"/>
      <c r="JSN41" s="41"/>
      <c r="JSO41" s="41"/>
      <c r="JSP41" s="41"/>
      <c r="JSQ41" s="41"/>
      <c r="JSR41" s="41"/>
      <c r="JSS41" s="41"/>
      <c r="JST41" s="41"/>
      <c r="JSU41" s="41"/>
      <c r="JSV41" s="41"/>
      <c r="JSW41" s="41"/>
      <c r="JSX41" s="41"/>
      <c r="JSY41" s="41"/>
      <c r="JSZ41" s="41"/>
      <c r="JTA41" s="41"/>
      <c r="JTB41" s="41"/>
      <c r="JTC41" s="41"/>
      <c r="JTD41" s="41"/>
      <c r="JTE41" s="41"/>
      <c r="JTF41" s="41"/>
      <c r="JTG41" s="41"/>
      <c r="JTH41" s="41"/>
      <c r="JTI41" s="41"/>
      <c r="JTJ41" s="41"/>
      <c r="JTK41" s="41"/>
      <c r="JTL41" s="41"/>
      <c r="JTM41" s="41"/>
      <c r="JTN41" s="41"/>
      <c r="JTO41" s="41"/>
      <c r="JTP41" s="41"/>
      <c r="JTQ41" s="41"/>
      <c r="JTR41" s="41"/>
      <c r="JTS41" s="41"/>
      <c r="JTT41" s="41"/>
      <c r="JTU41" s="41"/>
      <c r="JTV41" s="41"/>
      <c r="JTW41" s="41"/>
      <c r="JTX41" s="41"/>
      <c r="JTY41" s="41"/>
      <c r="JTZ41" s="41"/>
      <c r="JUA41" s="41"/>
      <c r="JUB41" s="41"/>
      <c r="JUC41" s="41"/>
      <c r="JUD41" s="41"/>
      <c r="JUE41" s="41"/>
      <c r="JUF41" s="41"/>
      <c r="JUG41" s="41"/>
      <c r="JUH41" s="41"/>
      <c r="JUI41" s="41"/>
      <c r="JUJ41" s="41"/>
      <c r="JUK41" s="41"/>
      <c r="JUL41" s="41"/>
      <c r="JUM41" s="41"/>
      <c r="JUN41" s="41"/>
      <c r="JUO41" s="41"/>
      <c r="JUP41" s="41"/>
      <c r="JUQ41" s="41"/>
      <c r="JUR41" s="41"/>
      <c r="JUS41" s="41"/>
      <c r="JUT41" s="41"/>
      <c r="JUU41" s="41"/>
      <c r="JUV41" s="41"/>
      <c r="JUW41" s="41"/>
      <c r="JUX41" s="41"/>
      <c r="JUY41" s="41"/>
      <c r="JUZ41" s="41"/>
      <c r="JVA41" s="41"/>
      <c r="JVB41" s="41"/>
      <c r="JVC41" s="41"/>
      <c r="JVD41" s="41"/>
      <c r="JVE41" s="41"/>
      <c r="JVF41" s="41"/>
      <c r="JVG41" s="41"/>
      <c r="JVH41" s="41"/>
      <c r="JVI41" s="41"/>
      <c r="JVJ41" s="41"/>
      <c r="JVK41" s="41"/>
      <c r="JVL41" s="41"/>
      <c r="JVM41" s="41"/>
      <c r="JVN41" s="41"/>
      <c r="JVO41" s="41"/>
      <c r="JVP41" s="41"/>
      <c r="JVQ41" s="41"/>
      <c r="JVR41" s="41"/>
      <c r="JVS41" s="41"/>
      <c r="JVT41" s="41"/>
      <c r="JVU41" s="41"/>
      <c r="JVV41" s="41"/>
      <c r="JVW41" s="41"/>
      <c r="JVX41" s="41"/>
      <c r="JVY41" s="41"/>
      <c r="JVZ41" s="41"/>
      <c r="JWA41" s="41"/>
      <c r="JWB41" s="41"/>
      <c r="JWC41" s="41"/>
      <c r="JWD41" s="41"/>
      <c r="JWE41" s="41"/>
      <c r="JWF41" s="41"/>
      <c r="JWG41" s="41"/>
      <c r="JWH41" s="41"/>
      <c r="JWI41" s="41"/>
      <c r="JWJ41" s="41"/>
      <c r="JWK41" s="41"/>
      <c r="JWL41" s="41"/>
      <c r="JWM41" s="41"/>
      <c r="JWN41" s="41"/>
      <c r="JWO41" s="41"/>
      <c r="JWP41" s="41"/>
      <c r="JWQ41" s="41"/>
      <c r="JWR41" s="41"/>
      <c r="JWS41" s="41"/>
      <c r="JWT41" s="41"/>
      <c r="JWU41" s="41"/>
      <c r="JWV41" s="41"/>
      <c r="JWW41" s="41"/>
      <c r="JWX41" s="41"/>
      <c r="JWY41" s="41"/>
      <c r="JWZ41" s="41"/>
      <c r="JXA41" s="41"/>
      <c r="JXB41" s="41"/>
      <c r="JXC41" s="41"/>
      <c r="JXD41" s="41"/>
      <c r="JXE41" s="41"/>
      <c r="JXF41" s="41"/>
      <c r="JXG41" s="41"/>
      <c r="JXH41" s="41"/>
      <c r="JXI41" s="41"/>
      <c r="JXJ41" s="41"/>
      <c r="JXK41" s="41"/>
      <c r="JXL41" s="41"/>
      <c r="JXM41" s="41"/>
      <c r="JXN41" s="41"/>
      <c r="JXO41" s="41"/>
      <c r="JXP41" s="41"/>
      <c r="JXQ41" s="41"/>
      <c r="JXR41" s="41"/>
      <c r="JXS41" s="41"/>
      <c r="JXT41" s="41"/>
      <c r="JXU41" s="41"/>
      <c r="JXV41" s="41"/>
      <c r="JXW41" s="41"/>
      <c r="JXX41" s="41"/>
      <c r="JXY41" s="41"/>
      <c r="JXZ41" s="41"/>
      <c r="JYA41" s="41"/>
      <c r="JYB41" s="41"/>
      <c r="JYC41" s="41"/>
      <c r="JYD41" s="41"/>
      <c r="JYE41" s="41"/>
      <c r="JYF41" s="41"/>
      <c r="JYG41" s="41"/>
      <c r="JYH41" s="41"/>
      <c r="JYI41" s="41"/>
      <c r="JYJ41" s="41"/>
      <c r="JYK41" s="41"/>
      <c r="JYL41" s="41"/>
      <c r="JYM41" s="41"/>
      <c r="JYN41" s="41"/>
      <c r="JYO41" s="41"/>
      <c r="JYP41" s="41"/>
      <c r="JYQ41" s="41"/>
      <c r="JYR41" s="41"/>
      <c r="JYS41" s="41"/>
      <c r="JYT41" s="41"/>
      <c r="JYU41" s="41"/>
      <c r="JYV41" s="41"/>
      <c r="JYW41" s="41"/>
      <c r="JYX41" s="41"/>
      <c r="JYY41" s="41"/>
      <c r="JYZ41" s="41"/>
      <c r="JZA41" s="41"/>
      <c r="JZB41" s="41"/>
      <c r="JZC41" s="41"/>
      <c r="JZD41" s="41"/>
      <c r="JZE41" s="41"/>
      <c r="JZF41" s="41"/>
      <c r="JZG41" s="41"/>
      <c r="JZH41" s="41"/>
      <c r="JZI41" s="41"/>
      <c r="JZJ41" s="41"/>
      <c r="JZK41" s="41"/>
      <c r="JZL41" s="41"/>
      <c r="JZM41" s="41"/>
      <c r="JZN41" s="41"/>
      <c r="JZO41" s="41"/>
      <c r="JZP41" s="41"/>
      <c r="JZQ41" s="41"/>
      <c r="JZR41" s="41"/>
      <c r="JZS41" s="41"/>
      <c r="JZT41" s="41"/>
      <c r="JZU41" s="41"/>
      <c r="JZV41" s="41"/>
      <c r="JZW41" s="41"/>
      <c r="JZX41" s="41"/>
      <c r="JZY41" s="41"/>
      <c r="JZZ41" s="41"/>
      <c r="KAA41" s="41"/>
      <c r="KAB41" s="41"/>
      <c r="KAC41" s="41"/>
      <c r="KAD41" s="41"/>
      <c r="KAE41" s="41"/>
      <c r="KAF41" s="41"/>
      <c r="KAG41" s="41"/>
      <c r="KAH41" s="41"/>
      <c r="KAI41" s="41"/>
      <c r="KAJ41" s="41"/>
      <c r="KAK41" s="41"/>
      <c r="KAL41" s="41"/>
      <c r="KAM41" s="41"/>
      <c r="KAN41" s="41"/>
      <c r="KAO41" s="41"/>
      <c r="KAP41" s="41"/>
      <c r="KAQ41" s="41"/>
      <c r="KAR41" s="41"/>
      <c r="KAS41" s="41"/>
      <c r="KAT41" s="41"/>
      <c r="KAU41" s="41"/>
      <c r="KAV41" s="41"/>
      <c r="KAW41" s="41"/>
      <c r="KAX41" s="41"/>
      <c r="KAY41" s="41"/>
      <c r="KAZ41" s="41"/>
      <c r="KBA41" s="41"/>
      <c r="KBB41" s="41"/>
      <c r="KBC41" s="41"/>
      <c r="KBD41" s="41"/>
      <c r="KBE41" s="41"/>
      <c r="KBF41" s="41"/>
      <c r="KBG41" s="41"/>
      <c r="KBH41" s="41"/>
      <c r="KBI41" s="41"/>
      <c r="KBJ41" s="41"/>
      <c r="KBK41" s="41"/>
      <c r="KBL41" s="41"/>
      <c r="KBM41" s="41"/>
      <c r="KBN41" s="41"/>
      <c r="KBO41" s="41"/>
      <c r="KBP41" s="41"/>
      <c r="KBQ41" s="41"/>
      <c r="KBR41" s="41"/>
      <c r="KBS41" s="41"/>
      <c r="KBT41" s="41"/>
      <c r="KBU41" s="41"/>
      <c r="KBV41" s="41"/>
      <c r="KBW41" s="41"/>
      <c r="KBX41" s="41"/>
      <c r="KBY41" s="41"/>
      <c r="KBZ41" s="41"/>
      <c r="KCA41" s="41"/>
      <c r="KCB41" s="41"/>
      <c r="KCC41" s="41"/>
      <c r="KCD41" s="41"/>
      <c r="KCE41" s="41"/>
      <c r="KCF41" s="41"/>
      <c r="KCG41" s="41"/>
      <c r="KCH41" s="41"/>
      <c r="KCI41" s="41"/>
      <c r="KCJ41" s="41"/>
      <c r="KCK41" s="41"/>
      <c r="KCL41" s="41"/>
      <c r="KCM41" s="41"/>
      <c r="KCN41" s="41"/>
      <c r="KCO41" s="41"/>
      <c r="KCP41" s="41"/>
      <c r="KCQ41" s="41"/>
      <c r="KCR41" s="41"/>
      <c r="KCS41" s="41"/>
      <c r="KCT41" s="41"/>
      <c r="KCU41" s="41"/>
      <c r="KCV41" s="41"/>
      <c r="KCW41" s="41"/>
      <c r="KCX41" s="41"/>
      <c r="KCY41" s="41"/>
      <c r="KCZ41" s="41"/>
      <c r="KDA41" s="41"/>
      <c r="KDB41" s="41"/>
      <c r="KDC41" s="41"/>
      <c r="KDD41" s="41"/>
      <c r="KDE41" s="41"/>
      <c r="KDF41" s="41"/>
      <c r="KDG41" s="41"/>
      <c r="KDH41" s="41"/>
      <c r="KDI41" s="41"/>
      <c r="KDJ41" s="41"/>
      <c r="KDK41" s="41"/>
      <c r="KDL41" s="41"/>
      <c r="KDM41" s="41"/>
      <c r="KDN41" s="41"/>
      <c r="KDO41" s="41"/>
      <c r="KDP41" s="41"/>
      <c r="KDQ41" s="41"/>
      <c r="KDR41" s="41"/>
      <c r="KDS41" s="41"/>
      <c r="KDT41" s="41"/>
      <c r="KDU41" s="41"/>
      <c r="KDV41" s="41"/>
      <c r="KDW41" s="41"/>
      <c r="KDX41" s="41"/>
      <c r="KDY41" s="41"/>
      <c r="KDZ41" s="41"/>
      <c r="KEA41" s="41"/>
      <c r="KEB41" s="41"/>
      <c r="KEC41" s="41"/>
      <c r="KED41" s="41"/>
      <c r="KEE41" s="41"/>
      <c r="KEF41" s="41"/>
      <c r="KEG41" s="41"/>
      <c r="KEH41" s="41"/>
      <c r="KEI41" s="41"/>
      <c r="KEJ41" s="41"/>
      <c r="KEK41" s="41"/>
      <c r="KEL41" s="41"/>
      <c r="KEM41" s="41"/>
      <c r="KEN41" s="41"/>
      <c r="KEO41" s="41"/>
      <c r="KEP41" s="41"/>
      <c r="KEQ41" s="41"/>
      <c r="KER41" s="41"/>
      <c r="KES41" s="41"/>
      <c r="KET41" s="41"/>
      <c r="KEU41" s="41"/>
      <c r="KEV41" s="41"/>
      <c r="KEW41" s="41"/>
      <c r="KEX41" s="41"/>
      <c r="KEY41" s="41"/>
      <c r="KEZ41" s="41"/>
      <c r="KFA41" s="41"/>
      <c r="KFB41" s="41"/>
      <c r="KFC41" s="41"/>
      <c r="KFD41" s="41"/>
      <c r="KFE41" s="41"/>
      <c r="KFF41" s="41"/>
      <c r="KFG41" s="41"/>
      <c r="KFH41" s="41"/>
      <c r="KFI41" s="41"/>
      <c r="KFJ41" s="41"/>
      <c r="KFK41" s="41"/>
      <c r="KFL41" s="41"/>
      <c r="KFM41" s="41"/>
      <c r="KFN41" s="41"/>
      <c r="KFO41" s="41"/>
      <c r="KFP41" s="41"/>
      <c r="KFQ41" s="41"/>
      <c r="KFR41" s="41"/>
      <c r="KFS41" s="41"/>
      <c r="KFT41" s="41"/>
      <c r="KFU41" s="41"/>
      <c r="KFV41" s="41"/>
      <c r="KFW41" s="41"/>
      <c r="KFX41" s="41"/>
      <c r="KFY41" s="41"/>
      <c r="KFZ41" s="41"/>
      <c r="KGA41" s="41"/>
      <c r="KGB41" s="41"/>
      <c r="KGC41" s="41"/>
      <c r="KGD41" s="41"/>
      <c r="KGE41" s="41"/>
      <c r="KGF41" s="41"/>
      <c r="KGG41" s="41"/>
      <c r="KGH41" s="41"/>
      <c r="KGI41" s="41"/>
      <c r="KGJ41" s="41"/>
      <c r="KGK41" s="41"/>
      <c r="KGL41" s="41"/>
      <c r="KGM41" s="41"/>
      <c r="KGN41" s="41"/>
      <c r="KGO41" s="41"/>
      <c r="KGP41" s="41"/>
      <c r="KGQ41" s="41"/>
      <c r="KGR41" s="41"/>
      <c r="KGS41" s="41"/>
      <c r="KGT41" s="41"/>
      <c r="KGU41" s="41"/>
      <c r="KGV41" s="41"/>
      <c r="KGW41" s="41"/>
      <c r="KGX41" s="41"/>
      <c r="KGY41" s="41"/>
      <c r="KGZ41" s="41"/>
      <c r="KHA41" s="41"/>
      <c r="KHB41" s="41"/>
      <c r="KHC41" s="41"/>
      <c r="KHD41" s="41"/>
      <c r="KHE41" s="41"/>
      <c r="KHF41" s="41"/>
      <c r="KHG41" s="41"/>
      <c r="KHH41" s="41"/>
      <c r="KHI41" s="41"/>
      <c r="KHJ41" s="41"/>
      <c r="KHK41" s="41"/>
      <c r="KHL41" s="41"/>
      <c r="KHM41" s="41"/>
      <c r="KHN41" s="41"/>
      <c r="KHO41" s="41"/>
      <c r="KHP41" s="41"/>
      <c r="KHQ41" s="41"/>
      <c r="KHR41" s="41"/>
      <c r="KHS41" s="41"/>
      <c r="KHT41" s="41"/>
      <c r="KHU41" s="41"/>
      <c r="KHV41" s="41"/>
      <c r="KHW41" s="41"/>
      <c r="KHX41" s="41"/>
      <c r="KHY41" s="41"/>
      <c r="KHZ41" s="41"/>
      <c r="KIA41" s="41"/>
      <c r="KIB41" s="41"/>
      <c r="KIC41" s="41"/>
      <c r="KID41" s="41"/>
      <c r="KIE41" s="41"/>
      <c r="KIF41" s="41"/>
      <c r="KIG41" s="41"/>
      <c r="KIH41" s="41"/>
      <c r="KII41" s="41"/>
      <c r="KIJ41" s="41"/>
      <c r="KIK41" s="41"/>
      <c r="KIL41" s="41"/>
      <c r="KIM41" s="41"/>
      <c r="KIN41" s="41"/>
      <c r="KIO41" s="41"/>
      <c r="KIP41" s="41"/>
      <c r="KIQ41" s="41"/>
      <c r="KIR41" s="41"/>
      <c r="KIS41" s="41"/>
      <c r="KIT41" s="41"/>
      <c r="KIU41" s="41"/>
      <c r="KIV41" s="41"/>
      <c r="KIW41" s="41"/>
      <c r="KIX41" s="41"/>
      <c r="KIY41" s="41"/>
      <c r="KIZ41" s="41"/>
      <c r="KJA41" s="41"/>
      <c r="KJB41" s="41"/>
      <c r="KJC41" s="41"/>
      <c r="KJD41" s="41"/>
      <c r="KJE41" s="41"/>
      <c r="KJF41" s="41"/>
      <c r="KJG41" s="41"/>
      <c r="KJH41" s="41"/>
      <c r="KJI41" s="41"/>
      <c r="KJJ41" s="41"/>
      <c r="KJK41" s="41"/>
      <c r="KJL41" s="41"/>
      <c r="KJM41" s="41"/>
      <c r="KJN41" s="41"/>
      <c r="KJO41" s="41"/>
      <c r="KJP41" s="41"/>
      <c r="KJQ41" s="41"/>
      <c r="KJR41" s="41"/>
      <c r="KJS41" s="41"/>
      <c r="KJT41" s="41"/>
      <c r="KJU41" s="41"/>
      <c r="KJV41" s="41"/>
      <c r="KJW41" s="41"/>
      <c r="KJX41" s="41"/>
      <c r="KJY41" s="41"/>
      <c r="KJZ41" s="41"/>
      <c r="KKA41" s="41"/>
      <c r="KKB41" s="41"/>
      <c r="KKC41" s="41"/>
      <c r="KKD41" s="41"/>
      <c r="KKE41" s="41"/>
      <c r="KKF41" s="41"/>
      <c r="KKG41" s="41"/>
      <c r="KKH41" s="41"/>
      <c r="KKI41" s="41"/>
      <c r="KKJ41" s="41"/>
      <c r="KKK41" s="41"/>
      <c r="KKL41" s="41"/>
      <c r="KKM41" s="41"/>
      <c r="KKN41" s="41"/>
      <c r="KKO41" s="41"/>
      <c r="KKP41" s="41"/>
      <c r="KKQ41" s="41"/>
      <c r="KKR41" s="41"/>
      <c r="KKS41" s="41"/>
      <c r="KKT41" s="41"/>
      <c r="KKU41" s="41"/>
      <c r="KKV41" s="41"/>
      <c r="KKW41" s="41"/>
      <c r="KKX41" s="41"/>
      <c r="KKY41" s="41"/>
      <c r="KKZ41" s="41"/>
      <c r="KLA41" s="41"/>
      <c r="KLB41" s="41"/>
      <c r="KLC41" s="41"/>
      <c r="KLD41" s="41"/>
      <c r="KLE41" s="41"/>
      <c r="KLF41" s="41"/>
      <c r="KLG41" s="41"/>
      <c r="KLH41" s="41"/>
      <c r="KLI41" s="41"/>
      <c r="KLJ41" s="41"/>
      <c r="KLK41" s="41"/>
      <c r="KLL41" s="41"/>
      <c r="KLM41" s="41"/>
      <c r="KLN41" s="41"/>
      <c r="KLO41" s="41"/>
      <c r="KLP41" s="41"/>
      <c r="KLQ41" s="41"/>
      <c r="KLR41" s="41"/>
      <c r="KLS41" s="41"/>
      <c r="KLT41" s="41"/>
      <c r="KLU41" s="41"/>
      <c r="KLV41" s="41"/>
      <c r="KLW41" s="41"/>
      <c r="KLX41" s="41"/>
      <c r="KLY41" s="41"/>
      <c r="KLZ41" s="41"/>
      <c r="KMA41" s="41"/>
      <c r="KMB41" s="41"/>
      <c r="KMC41" s="41"/>
      <c r="KMD41" s="41"/>
      <c r="KME41" s="41"/>
      <c r="KMF41" s="41"/>
      <c r="KMG41" s="41"/>
      <c r="KMH41" s="41"/>
      <c r="KMI41" s="41"/>
      <c r="KMJ41" s="41"/>
      <c r="KMK41" s="41"/>
      <c r="KML41" s="41"/>
      <c r="KMM41" s="41"/>
      <c r="KMN41" s="41"/>
      <c r="KMO41" s="41"/>
      <c r="KMP41" s="41"/>
      <c r="KMQ41" s="41"/>
      <c r="KMR41" s="41"/>
      <c r="KMS41" s="41"/>
      <c r="KMT41" s="41"/>
      <c r="KMU41" s="41"/>
      <c r="KMV41" s="41"/>
      <c r="KMW41" s="41"/>
      <c r="KMX41" s="41"/>
      <c r="KMY41" s="41"/>
      <c r="KMZ41" s="41"/>
      <c r="KNA41" s="41"/>
      <c r="KNB41" s="41"/>
      <c r="KNC41" s="41"/>
      <c r="KND41" s="41"/>
      <c r="KNE41" s="41"/>
      <c r="KNF41" s="41"/>
      <c r="KNG41" s="41"/>
      <c r="KNH41" s="41"/>
      <c r="KNI41" s="41"/>
      <c r="KNJ41" s="41"/>
      <c r="KNK41" s="41"/>
      <c r="KNL41" s="41"/>
      <c r="KNM41" s="41"/>
      <c r="KNN41" s="41"/>
      <c r="KNO41" s="41"/>
      <c r="KNP41" s="41"/>
      <c r="KNQ41" s="41"/>
      <c r="KNR41" s="41"/>
      <c r="KNS41" s="41"/>
      <c r="KNT41" s="41"/>
      <c r="KNU41" s="41"/>
      <c r="KNV41" s="41"/>
      <c r="KNW41" s="41"/>
      <c r="KNX41" s="41"/>
      <c r="KNY41" s="41"/>
      <c r="KNZ41" s="41"/>
      <c r="KOA41" s="41"/>
      <c r="KOB41" s="41"/>
      <c r="KOC41" s="41"/>
      <c r="KOD41" s="41"/>
      <c r="KOE41" s="41"/>
      <c r="KOF41" s="41"/>
      <c r="KOG41" s="41"/>
      <c r="KOH41" s="41"/>
      <c r="KOI41" s="41"/>
      <c r="KOJ41" s="41"/>
      <c r="KOK41" s="41"/>
      <c r="KOL41" s="41"/>
      <c r="KOM41" s="41"/>
      <c r="KON41" s="41"/>
      <c r="KOO41" s="41"/>
      <c r="KOP41" s="41"/>
      <c r="KOQ41" s="41"/>
      <c r="KOR41" s="41"/>
      <c r="KOS41" s="41"/>
      <c r="KOT41" s="41"/>
      <c r="KOU41" s="41"/>
      <c r="KOV41" s="41"/>
      <c r="KOW41" s="41"/>
      <c r="KOX41" s="41"/>
      <c r="KOY41" s="41"/>
      <c r="KOZ41" s="41"/>
      <c r="KPA41" s="41"/>
      <c r="KPB41" s="41"/>
      <c r="KPC41" s="41"/>
      <c r="KPD41" s="41"/>
      <c r="KPE41" s="41"/>
      <c r="KPF41" s="41"/>
      <c r="KPG41" s="41"/>
      <c r="KPH41" s="41"/>
      <c r="KPI41" s="41"/>
      <c r="KPJ41" s="41"/>
      <c r="KPK41" s="41"/>
      <c r="KPL41" s="41"/>
      <c r="KPM41" s="41"/>
      <c r="KPN41" s="41"/>
      <c r="KPO41" s="41"/>
      <c r="KPP41" s="41"/>
      <c r="KPQ41" s="41"/>
      <c r="KPR41" s="41"/>
      <c r="KPS41" s="41"/>
      <c r="KPT41" s="41"/>
      <c r="KPU41" s="41"/>
      <c r="KPV41" s="41"/>
      <c r="KPW41" s="41"/>
      <c r="KPX41" s="41"/>
      <c r="KPY41" s="41"/>
      <c r="KPZ41" s="41"/>
      <c r="KQA41" s="41"/>
      <c r="KQB41" s="41"/>
      <c r="KQC41" s="41"/>
      <c r="KQD41" s="41"/>
      <c r="KQE41" s="41"/>
      <c r="KQF41" s="41"/>
      <c r="KQG41" s="41"/>
      <c r="KQH41" s="41"/>
      <c r="KQI41" s="41"/>
      <c r="KQJ41" s="41"/>
      <c r="KQK41" s="41"/>
      <c r="KQL41" s="41"/>
      <c r="KQM41" s="41"/>
      <c r="KQN41" s="41"/>
      <c r="KQO41" s="41"/>
      <c r="KQP41" s="41"/>
      <c r="KQQ41" s="41"/>
      <c r="KQR41" s="41"/>
      <c r="KQS41" s="41"/>
      <c r="KQT41" s="41"/>
      <c r="KQU41" s="41"/>
      <c r="KQV41" s="41"/>
      <c r="KQW41" s="41"/>
      <c r="KQX41" s="41"/>
      <c r="KQY41" s="41"/>
      <c r="KQZ41" s="41"/>
      <c r="KRA41" s="41"/>
      <c r="KRB41" s="41"/>
      <c r="KRC41" s="41"/>
      <c r="KRD41" s="41"/>
      <c r="KRE41" s="41"/>
      <c r="KRF41" s="41"/>
      <c r="KRG41" s="41"/>
      <c r="KRH41" s="41"/>
      <c r="KRI41" s="41"/>
      <c r="KRJ41" s="41"/>
      <c r="KRK41" s="41"/>
      <c r="KRL41" s="41"/>
      <c r="KRM41" s="41"/>
      <c r="KRN41" s="41"/>
      <c r="KRO41" s="41"/>
      <c r="KRP41" s="41"/>
      <c r="KRQ41" s="41"/>
      <c r="KRR41" s="41"/>
      <c r="KRS41" s="41"/>
      <c r="KRT41" s="41"/>
      <c r="KRU41" s="41"/>
      <c r="KRV41" s="41"/>
      <c r="KRW41" s="41"/>
      <c r="KRX41" s="41"/>
      <c r="KRY41" s="41"/>
      <c r="KRZ41" s="41"/>
      <c r="KSA41" s="41"/>
      <c r="KSB41" s="41"/>
      <c r="KSC41" s="41"/>
      <c r="KSD41" s="41"/>
      <c r="KSE41" s="41"/>
      <c r="KSF41" s="41"/>
      <c r="KSG41" s="41"/>
      <c r="KSH41" s="41"/>
      <c r="KSI41" s="41"/>
      <c r="KSJ41" s="41"/>
      <c r="KSK41" s="41"/>
      <c r="KSL41" s="41"/>
      <c r="KSM41" s="41"/>
      <c r="KSN41" s="41"/>
      <c r="KSO41" s="41"/>
      <c r="KSP41" s="41"/>
      <c r="KSQ41" s="41"/>
      <c r="KSR41" s="41"/>
      <c r="KSS41" s="41"/>
      <c r="KST41" s="41"/>
      <c r="KSU41" s="41"/>
      <c r="KSV41" s="41"/>
      <c r="KSW41" s="41"/>
      <c r="KSX41" s="41"/>
      <c r="KSY41" s="41"/>
      <c r="KSZ41" s="41"/>
      <c r="KTA41" s="41"/>
      <c r="KTB41" s="41"/>
      <c r="KTC41" s="41"/>
      <c r="KTD41" s="41"/>
      <c r="KTE41" s="41"/>
      <c r="KTF41" s="41"/>
      <c r="KTG41" s="41"/>
      <c r="KTH41" s="41"/>
      <c r="KTI41" s="41"/>
      <c r="KTJ41" s="41"/>
      <c r="KTK41" s="41"/>
      <c r="KTL41" s="41"/>
      <c r="KTM41" s="41"/>
      <c r="KTN41" s="41"/>
      <c r="KTO41" s="41"/>
      <c r="KTP41" s="41"/>
      <c r="KTQ41" s="41"/>
      <c r="KTR41" s="41"/>
      <c r="KTS41" s="41"/>
      <c r="KTT41" s="41"/>
      <c r="KTU41" s="41"/>
      <c r="KTV41" s="41"/>
      <c r="KTW41" s="41"/>
      <c r="KTX41" s="41"/>
      <c r="KTY41" s="41"/>
      <c r="KTZ41" s="41"/>
      <c r="KUA41" s="41"/>
      <c r="KUB41" s="41"/>
      <c r="KUC41" s="41"/>
      <c r="KUD41" s="41"/>
      <c r="KUE41" s="41"/>
      <c r="KUF41" s="41"/>
      <c r="KUG41" s="41"/>
      <c r="KUH41" s="41"/>
      <c r="KUI41" s="41"/>
      <c r="KUJ41" s="41"/>
      <c r="KUK41" s="41"/>
      <c r="KUL41" s="41"/>
      <c r="KUM41" s="41"/>
      <c r="KUN41" s="41"/>
      <c r="KUO41" s="41"/>
      <c r="KUP41" s="41"/>
      <c r="KUQ41" s="41"/>
      <c r="KUR41" s="41"/>
      <c r="KUS41" s="41"/>
      <c r="KUT41" s="41"/>
      <c r="KUU41" s="41"/>
      <c r="KUV41" s="41"/>
      <c r="KUW41" s="41"/>
      <c r="KUX41" s="41"/>
      <c r="KUY41" s="41"/>
      <c r="KUZ41" s="41"/>
      <c r="KVA41" s="41"/>
      <c r="KVB41" s="41"/>
      <c r="KVC41" s="41"/>
      <c r="KVD41" s="41"/>
      <c r="KVE41" s="41"/>
      <c r="KVF41" s="41"/>
      <c r="KVG41" s="41"/>
      <c r="KVH41" s="41"/>
      <c r="KVI41" s="41"/>
      <c r="KVJ41" s="41"/>
      <c r="KVK41" s="41"/>
      <c r="KVL41" s="41"/>
      <c r="KVM41" s="41"/>
      <c r="KVN41" s="41"/>
      <c r="KVO41" s="41"/>
      <c r="KVP41" s="41"/>
      <c r="KVQ41" s="41"/>
      <c r="KVR41" s="41"/>
      <c r="KVS41" s="41"/>
      <c r="KVT41" s="41"/>
      <c r="KVU41" s="41"/>
      <c r="KVV41" s="41"/>
      <c r="KVW41" s="41"/>
      <c r="KVX41" s="41"/>
      <c r="KVY41" s="41"/>
      <c r="KVZ41" s="41"/>
      <c r="KWA41" s="41"/>
      <c r="KWB41" s="41"/>
      <c r="KWC41" s="41"/>
      <c r="KWD41" s="41"/>
      <c r="KWE41" s="41"/>
      <c r="KWF41" s="41"/>
      <c r="KWG41" s="41"/>
      <c r="KWH41" s="41"/>
      <c r="KWI41" s="41"/>
      <c r="KWJ41" s="41"/>
      <c r="KWK41" s="41"/>
      <c r="KWL41" s="41"/>
      <c r="KWM41" s="41"/>
      <c r="KWN41" s="41"/>
      <c r="KWO41" s="41"/>
      <c r="KWP41" s="41"/>
      <c r="KWQ41" s="41"/>
      <c r="KWR41" s="41"/>
      <c r="KWS41" s="41"/>
      <c r="KWT41" s="41"/>
      <c r="KWU41" s="41"/>
      <c r="KWV41" s="41"/>
      <c r="KWW41" s="41"/>
      <c r="KWX41" s="41"/>
      <c r="KWY41" s="41"/>
      <c r="KWZ41" s="41"/>
      <c r="KXA41" s="41"/>
      <c r="KXB41" s="41"/>
      <c r="KXC41" s="41"/>
      <c r="KXD41" s="41"/>
      <c r="KXE41" s="41"/>
      <c r="KXF41" s="41"/>
      <c r="KXG41" s="41"/>
      <c r="KXH41" s="41"/>
      <c r="KXI41" s="41"/>
      <c r="KXJ41" s="41"/>
      <c r="KXK41" s="41"/>
      <c r="KXL41" s="41"/>
      <c r="KXM41" s="41"/>
      <c r="KXN41" s="41"/>
      <c r="KXO41" s="41"/>
      <c r="KXP41" s="41"/>
      <c r="KXQ41" s="41"/>
      <c r="KXR41" s="41"/>
      <c r="KXS41" s="41"/>
      <c r="KXT41" s="41"/>
      <c r="KXU41" s="41"/>
      <c r="KXV41" s="41"/>
      <c r="KXW41" s="41"/>
      <c r="KXX41" s="41"/>
      <c r="KXY41" s="41"/>
      <c r="KXZ41" s="41"/>
      <c r="KYA41" s="41"/>
      <c r="KYB41" s="41"/>
      <c r="KYC41" s="41"/>
      <c r="KYD41" s="41"/>
      <c r="KYE41" s="41"/>
      <c r="KYF41" s="41"/>
      <c r="KYG41" s="41"/>
      <c r="KYH41" s="41"/>
      <c r="KYI41" s="41"/>
      <c r="KYJ41" s="41"/>
      <c r="KYK41" s="41"/>
      <c r="KYL41" s="41"/>
      <c r="KYM41" s="41"/>
      <c r="KYN41" s="41"/>
      <c r="KYO41" s="41"/>
      <c r="KYP41" s="41"/>
      <c r="KYQ41" s="41"/>
      <c r="KYR41" s="41"/>
      <c r="KYS41" s="41"/>
      <c r="KYT41" s="41"/>
      <c r="KYU41" s="41"/>
      <c r="KYV41" s="41"/>
      <c r="KYW41" s="41"/>
      <c r="KYX41" s="41"/>
      <c r="KYY41" s="41"/>
      <c r="KYZ41" s="41"/>
      <c r="KZA41" s="41"/>
      <c r="KZB41" s="41"/>
      <c r="KZC41" s="41"/>
      <c r="KZD41" s="41"/>
      <c r="KZE41" s="41"/>
      <c r="KZF41" s="41"/>
      <c r="KZG41" s="41"/>
      <c r="KZH41" s="41"/>
      <c r="KZI41" s="41"/>
      <c r="KZJ41" s="41"/>
      <c r="KZK41" s="41"/>
      <c r="KZL41" s="41"/>
      <c r="KZM41" s="41"/>
      <c r="KZN41" s="41"/>
      <c r="KZO41" s="41"/>
      <c r="KZP41" s="41"/>
      <c r="KZQ41" s="41"/>
      <c r="KZR41" s="41"/>
      <c r="KZS41" s="41"/>
      <c r="KZT41" s="41"/>
      <c r="KZU41" s="41"/>
      <c r="KZV41" s="41"/>
      <c r="KZW41" s="41"/>
      <c r="KZX41" s="41"/>
      <c r="KZY41" s="41"/>
      <c r="KZZ41" s="41"/>
      <c r="LAA41" s="41"/>
      <c r="LAB41" s="41"/>
      <c r="LAC41" s="41"/>
      <c r="LAD41" s="41"/>
      <c r="LAE41" s="41"/>
      <c r="LAF41" s="41"/>
      <c r="LAG41" s="41"/>
      <c r="LAH41" s="41"/>
      <c r="LAI41" s="41"/>
      <c r="LAJ41" s="41"/>
      <c r="LAK41" s="41"/>
      <c r="LAL41" s="41"/>
      <c r="LAM41" s="41"/>
      <c r="LAN41" s="41"/>
      <c r="LAO41" s="41"/>
      <c r="LAP41" s="41"/>
      <c r="LAQ41" s="41"/>
      <c r="LAR41" s="41"/>
      <c r="LAS41" s="41"/>
      <c r="LAT41" s="41"/>
      <c r="LAU41" s="41"/>
      <c r="LAV41" s="41"/>
      <c r="LAW41" s="41"/>
      <c r="LAX41" s="41"/>
      <c r="LAY41" s="41"/>
      <c r="LAZ41" s="41"/>
      <c r="LBA41" s="41"/>
      <c r="LBB41" s="41"/>
      <c r="LBC41" s="41"/>
      <c r="LBD41" s="41"/>
      <c r="LBE41" s="41"/>
      <c r="LBF41" s="41"/>
      <c r="LBG41" s="41"/>
      <c r="LBH41" s="41"/>
      <c r="LBI41" s="41"/>
      <c r="LBJ41" s="41"/>
      <c r="LBK41" s="41"/>
      <c r="LBL41" s="41"/>
      <c r="LBM41" s="41"/>
      <c r="LBN41" s="41"/>
      <c r="LBO41" s="41"/>
      <c r="LBP41" s="41"/>
      <c r="LBQ41" s="41"/>
      <c r="LBR41" s="41"/>
      <c r="LBS41" s="41"/>
      <c r="LBT41" s="41"/>
      <c r="LBU41" s="41"/>
      <c r="LBV41" s="41"/>
      <c r="LBW41" s="41"/>
      <c r="LBX41" s="41"/>
      <c r="LBY41" s="41"/>
      <c r="LBZ41" s="41"/>
      <c r="LCA41" s="41"/>
      <c r="LCB41" s="41"/>
      <c r="LCC41" s="41"/>
      <c r="LCD41" s="41"/>
      <c r="LCE41" s="41"/>
      <c r="LCF41" s="41"/>
      <c r="LCG41" s="41"/>
      <c r="LCH41" s="41"/>
      <c r="LCI41" s="41"/>
      <c r="LCJ41" s="41"/>
      <c r="LCK41" s="41"/>
      <c r="LCL41" s="41"/>
      <c r="LCM41" s="41"/>
      <c r="LCN41" s="41"/>
      <c r="LCO41" s="41"/>
      <c r="LCP41" s="41"/>
      <c r="LCQ41" s="41"/>
      <c r="LCR41" s="41"/>
      <c r="LCS41" s="41"/>
      <c r="LCT41" s="41"/>
      <c r="LCU41" s="41"/>
      <c r="LCV41" s="41"/>
      <c r="LCW41" s="41"/>
      <c r="LCX41" s="41"/>
      <c r="LCY41" s="41"/>
      <c r="LCZ41" s="41"/>
      <c r="LDA41" s="41"/>
      <c r="LDB41" s="41"/>
      <c r="LDC41" s="41"/>
      <c r="LDD41" s="41"/>
      <c r="LDE41" s="41"/>
      <c r="LDF41" s="41"/>
      <c r="LDG41" s="41"/>
      <c r="LDH41" s="41"/>
      <c r="LDI41" s="41"/>
      <c r="LDJ41" s="41"/>
      <c r="LDK41" s="41"/>
      <c r="LDL41" s="41"/>
      <c r="LDM41" s="41"/>
      <c r="LDN41" s="41"/>
      <c r="LDO41" s="41"/>
      <c r="LDP41" s="41"/>
      <c r="LDQ41" s="41"/>
      <c r="LDR41" s="41"/>
      <c r="LDS41" s="41"/>
      <c r="LDT41" s="41"/>
      <c r="LDU41" s="41"/>
      <c r="LDV41" s="41"/>
      <c r="LDW41" s="41"/>
      <c r="LDX41" s="41"/>
      <c r="LDY41" s="41"/>
      <c r="LDZ41" s="41"/>
      <c r="LEA41" s="41"/>
      <c r="LEB41" s="41"/>
      <c r="LEC41" s="41"/>
      <c r="LED41" s="41"/>
      <c r="LEE41" s="41"/>
      <c r="LEF41" s="41"/>
      <c r="LEG41" s="41"/>
      <c r="LEH41" s="41"/>
      <c r="LEI41" s="41"/>
      <c r="LEJ41" s="41"/>
      <c r="LEK41" s="41"/>
      <c r="LEL41" s="41"/>
      <c r="LEM41" s="41"/>
      <c r="LEN41" s="41"/>
      <c r="LEO41" s="41"/>
      <c r="LEP41" s="41"/>
      <c r="LEQ41" s="41"/>
      <c r="LER41" s="41"/>
      <c r="LES41" s="41"/>
      <c r="LET41" s="41"/>
      <c r="LEU41" s="41"/>
      <c r="LEV41" s="41"/>
      <c r="LEW41" s="41"/>
      <c r="LEX41" s="41"/>
      <c r="LEY41" s="41"/>
      <c r="LEZ41" s="41"/>
      <c r="LFA41" s="41"/>
      <c r="LFB41" s="41"/>
      <c r="LFC41" s="41"/>
      <c r="LFD41" s="41"/>
      <c r="LFE41" s="41"/>
      <c r="LFF41" s="41"/>
      <c r="LFG41" s="41"/>
      <c r="LFH41" s="41"/>
      <c r="LFI41" s="41"/>
      <c r="LFJ41" s="41"/>
      <c r="LFK41" s="41"/>
      <c r="LFL41" s="41"/>
      <c r="LFM41" s="41"/>
      <c r="LFN41" s="41"/>
      <c r="LFO41" s="41"/>
      <c r="LFP41" s="41"/>
      <c r="LFQ41" s="41"/>
      <c r="LFR41" s="41"/>
      <c r="LFS41" s="41"/>
      <c r="LFT41" s="41"/>
      <c r="LFU41" s="41"/>
      <c r="LFV41" s="41"/>
      <c r="LFW41" s="41"/>
      <c r="LFX41" s="41"/>
      <c r="LFY41" s="41"/>
      <c r="LFZ41" s="41"/>
      <c r="LGA41" s="41"/>
      <c r="LGB41" s="41"/>
      <c r="LGC41" s="41"/>
      <c r="LGD41" s="41"/>
      <c r="LGE41" s="41"/>
      <c r="LGF41" s="41"/>
      <c r="LGG41" s="41"/>
      <c r="LGH41" s="41"/>
      <c r="LGI41" s="41"/>
      <c r="LGJ41" s="41"/>
      <c r="LGK41" s="41"/>
      <c r="LGL41" s="41"/>
      <c r="LGM41" s="41"/>
      <c r="LGN41" s="41"/>
      <c r="LGO41" s="41"/>
      <c r="LGP41" s="41"/>
      <c r="LGQ41" s="41"/>
      <c r="LGR41" s="41"/>
      <c r="LGS41" s="41"/>
      <c r="LGT41" s="41"/>
      <c r="LGU41" s="41"/>
      <c r="LGV41" s="41"/>
      <c r="LGW41" s="41"/>
      <c r="LGX41" s="41"/>
      <c r="LGY41" s="41"/>
      <c r="LGZ41" s="41"/>
      <c r="LHA41" s="41"/>
      <c r="LHB41" s="41"/>
      <c r="LHC41" s="41"/>
      <c r="LHD41" s="41"/>
      <c r="LHE41" s="41"/>
      <c r="LHF41" s="41"/>
      <c r="LHG41" s="41"/>
      <c r="LHH41" s="41"/>
      <c r="LHI41" s="41"/>
      <c r="LHJ41" s="41"/>
      <c r="LHK41" s="41"/>
      <c r="LHL41" s="41"/>
      <c r="LHM41" s="41"/>
      <c r="LHN41" s="41"/>
      <c r="LHO41" s="41"/>
      <c r="LHP41" s="41"/>
      <c r="LHQ41" s="41"/>
      <c r="LHR41" s="41"/>
      <c r="LHS41" s="41"/>
      <c r="LHT41" s="41"/>
      <c r="LHU41" s="41"/>
      <c r="LHV41" s="41"/>
      <c r="LHW41" s="41"/>
      <c r="LHX41" s="41"/>
      <c r="LHY41" s="41"/>
      <c r="LHZ41" s="41"/>
      <c r="LIA41" s="41"/>
      <c r="LIB41" s="41"/>
      <c r="LIC41" s="41"/>
      <c r="LID41" s="41"/>
      <c r="LIE41" s="41"/>
      <c r="LIF41" s="41"/>
      <c r="LIG41" s="41"/>
      <c r="LIH41" s="41"/>
      <c r="LII41" s="41"/>
      <c r="LIJ41" s="41"/>
      <c r="LIK41" s="41"/>
      <c r="LIL41" s="41"/>
      <c r="LIM41" s="41"/>
      <c r="LIN41" s="41"/>
      <c r="LIO41" s="41"/>
      <c r="LIP41" s="41"/>
      <c r="LIQ41" s="41"/>
      <c r="LIR41" s="41"/>
      <c r="LIS41" s="41"/>
      <c r="LIT41" s="41"/>
      <c r="LIU41" s="41"/>
      <c r="LIV41" s="41"/>
      <c r="LIW41" s="41"/>
      <c r="LIX41" s="41"/>
      <c r="LIY41" s="41"/>
      <c r="LIZ41" s="41"/>
      <c r="LJA41" s="41"/>
      <c r="LJB41" s="41"/>
      <c r="LJC41" s="41"/>
      <c r="LJD41" s="41"/>
      <c r="LJE41" s="41"/>
      <c r="LJF41" s="41"/>
      <c r="LJG41" s="41"/>
      <c r="LJH41" s="41"/>
      <c r="LJI41" s="41"/>
      <c r="LJJ41" s="41"/>
      <c r="LJK41" s="41"/>
      <c r="LJL41" s="41"/>
      <c r="LJM41" s="41"/>
      <c r="LJN41" s="41"/>
      <c r="LJO41" s="41"/>
      <c r="LJP41" s="41"/>
      <c r="LJQ41" s="41"/>
      <c r="LJR41" s="41"/>
      <c r="LJS41" s="41"/>
      <c r="LJT41" s="41"/>
      <c r="LJU41" s="41"/>
      <c r="LJV41" s="41"/>
      <c r="LJW41" s="41"/>
      <c r="LJX41" s="41"/>
      <c r="LJY41" s="41"/>
      <c r="LJZ41" s="41"/>
      <c r="LKA41" s="41"/>
      <c r="LKB41" s="41"/>
      <c r="LKC41" s="41"/>
      <c r="LKD41" s="41"/>
      <c r="LKE41" s="41"/>
      <c r="LKF41" s="41"/>
      <c r="LKG41" s="41"/>
      <c r="LKH41" s="41"/>
      <c r="LKI41" s="41"/>
      <c r="LKJ41" s="41"/>
      <c r="LKK41" s="41"/>
      <c r="LKL41" s="41"/>
      <c r="LKM41" s="41"/>
      <c r="LKN41" s="41"/>
      <c r="LKO41" s="41"/>
      <c r="LKP41" s="41"/>
      <c r="LKQ41" s="41"/>
      <c r="LKR41" s="41"/>
      <c r="LKS41" s="41"/>
      <c r="LKT41" s="41"/>
      <c r="LKU41" s="41"/>
      <c r="LKV41" s="41"/>
      <c r="LKW41" s="41"/>
      <c r="LKX41" s="41"/>
      <c r="LKY41" s="41"/>
      <c r="LKZ41" s="41"/>
      <c r="LLA41" s="41"/>
      <c r="LLB41" s="41"/>
      <c r="LLC41" s="41"/>
      <c r="LLD41" s="41"/>
      <c r="LLE41" s="41"/>
      <c r="LLF41" s="41"/>
      <c r="LLG41" s="41"/>
      <c r="LLH41" s="41"/>
      <c r="LLI41" s="41"/>
      <c r="LLJ41" s="41"/>
      <c r="LLK41" s="41"/>
      <c r="LLL41" s="41"/>
      <c r="LLM41" s="41"/>
      <c r="LLN41" s="41"/>
      <c r="LLO41" s="41"/>
      <c r="LLP41" s="41"/>
      <c r="LLQ41" s="41"/>
      <c r="LLR41" s="41"/>
      <c r="LLS41" s="41"/>
      <c r="LLT41" s="41"/>
      <c r="LLU41" s="41"/>
      <c r="LLV41" s="41"/>
      <c r="LLW41" s="41"/>
      <c r="LLX41" s="41"/>
      <c r="LLY41" s="41"/>
      <c r="LLZ41" s="41"/>
      <c r="LMA41" s="41"/>
      <c r="LMB41" s="41"/>
      <c r="LMC41" s="41"/>
      <c r="LMD41" s="41"/>
      <c r="LME41" s="41"/>
      <c r="LMF41" s="41"/>
      <c r="LMG41" s="41"/>
      <c r="LMH41" s="41"/>
      <c r="LMI41" s="41"/>
      <c r="LMJ41" s="41"/>
      <c r="LMK41" s="41"/>
      <c r="LML41" s="41"/>
      <c r="LMM41" s="41"/>
      <c r="LMN41" s="41"/>
      <c r="LMO41" s="41"/>
      <c r="LMP41" s="41"/>
      <c r="LMQ41" s="41"/>
      <c r="LMR41" s="41"/>
      <c r="LMS41" s="41"/>
      <c r="LMT41" s="41"/>
      <c r="LMU41" s="41"/>
      <c r="LMV41" s="41"/>
      <c r="LMW41" s="41"/>
      <c r="LMX41" s="41"/>
      <c r="LMY41" s="41"/>
      <c r="LMZ41" s="41"/>
      <c r="LNA41" s="41"/>
      <c r="LNB41" s="41"/>
      <c r="LNC41" s="41"/>
      <c r="LND41" s="41"/>
      <c r="LNE41" s="41"/>
      <c r="LNF41" s="41"/>
      <c r="LNG41" s="41"/>
      <c r="LNH41" s="41"/>
      <c r="LNI41" s="41"/>
      <c r="LNJ41" s="41"/>
      <c r="LNK41" s="41"/>
      <c r="LNL41" s="41"/>
      <c r="LNM41" s="41"/>
      <c r="LNN41" s="41"/>
      <c r="LNO41" s="41"/>
      <c r="LNP41" s="41"/>
      <c r="LNQ41" s="41"/>
      <c r="LNR41" s="41"/>
      <c r="LNS41" s="41"/>
      <c r="LNT41" s="41"/>
      <c r="LNU41" s="41"/>
      <c r="LNV41" s="41"/>
      <c r="LNW41" s="41"/>
      <c r="LNX41" s="41"/>
      <c r="LNY41" s="41"/>
      <c r="LNZ41" s="41"/>
      <c r="LOA41" s="41"/>
      <c r="LOB41" s="41"/>
      <c r="LOC41" s="41"/>
      <c r="LOD41" s="41"/>
      <c r="LOE41" s="41"/>
      <c r="LOF41" s="41"/>
      <c r="LOG41" s="41"/>
      <c r="LOH41" s="41"/>
      <c r="LOI41" s="41"/>
      <c r="LOJ41" s="41"/>
      <c r="LOK41" s="41"/>
      <c r="LOL41" s="41"/>
      <c r="LOM41" s="41"/>
      <c r="LON41" s="41"/>
      <c r="LOO41" s="41"/>
      <c r="LOP41" s="41"/>
      <c r="LOQ41" s="41"/>
      <c r="LOR41" s="41"/>
      <c r="LOS41" s="41"/>
      <c r="LOT41" s="41"/>
      <c r="LOU41" s="41"/>
      <c r="LOV41" s="41"/>
      <c r="LOW41" s="41"/>
      <c r="LOX41" s="41"/>
      <c r="LOY41" s="41"/>
      <c r="LOZ41" s="41"/>
      <c r="LPA41" s="41"/>
      <c r="LPB41" s="41"/>
      <c r="LPC41" s="41"/>
      <c r="LPD41" s="41"/>
      <c r="LPE41" s="41"/>
      <c r="LPF41" s="41"/>
      <c r="LPG41" s="41"/>
      <c r="LPH41" s="41"/>
      <c r="LPI41" s="41"/>
      <c r="LPJ41" s="41"/>
      <c r="LPK41" s="41"/>
      <c r="LPL41" s="41"/>
      <c r="LPM41" s="41"/>
      <c r="LPN41" s="41"/>
      <c r="LPO41" s="41"/>
      <c r="LPP41" s="41"/>
      <c r="LPQ41" s="41"/>
      <c r="LPR41" s="41"/>
      <c r="LPS41" s="41"/>
      <c r="LPT41" s="41"/>
      <c r="LPU41" s="41"/>
      <c r="LPV41" s="41"/>
      <c r="LPW41" s="41"/>
      <c r="LPX41" s="41"/>
      <c r="LPY41" s="41"/>
      <c r="LPZ41" s="41"/>
      <c r="LQA41" s="41"/>
      <c r="LQB41" s="41"/>
      <c r="LQC41" s="41"/>
      <c r="LQD41" s="41"/>
      <c r="LQE41" s="41"/>
      <c r="LQF41" s="41"/>
      <c r="LQG41" s="41"/>
      <c r="LQH41" s="41"/>
      <c r="LQI41" s="41"/>
      <c r="LQJ41" s="41"/>
      <c r="LQK41" s="41"/>
      <c r="LQL41" s="41"/>
      <c r="LQM41" s="41"/>
      <c r="LQN41" s="41"/>
      <c r="LQO41" s="41"/>
      <c r="LQP41" s="41"/>
      <c r="LQQ41" s="41"/>
      <c r="LQR41" s="41"/>
      <c r="LQS41" s="41"/>
      <c r="LQT41" s="41"/>
      <c r="LQU41" s="41"/>
      <c r="LQV41" s="41"/>
      <c r="LQW41" s="41"/>
      <c r="LQX41" s="41"/>
      <c r="LQY41" s="41"/>
      <c r="LQZ41" s="41"/>
      <c r="LRA41" s="41"/>
      <c r="LRB41" s="41"/>
      <c r="LRC41" s="41"/>
      <c r="LRD41" s="41"/>
      <c r="LRE41" s="41"/>
      <c r="LRF41" s="41"/>
      <c r="LRG41" s="41"/>
      <c r="LRH41" s="41"/>
      <c r="LRI41" s="41"/>
      <c r="LRJ41" s="41"/>
      <c r="LRK41" s="41"/>
      <c r="LRL41" s="41"/>
      <c r="LRM41" s="41"/>
      <c r="LRN41" s="41"/>
      <c r="LRO41" s="41"/>
      <c r="LRP41" s="41"/>
      <c r="LRQ41" s="41"/>
      <c r="LRR41" s="41"/>
      <c r="LRS41" s="41"/>
      <c r="LRT41" s="41"/>
      <c r="LRU41" s="41"/>
      <c r="LRV41" s="41"/>
      <c r="LRW41" s="41"/>
      <c r="LRX41" s="41"/>
      <c r="LRY41" s="41"/>
      <c r="LRZ41" s="41"/>
      <c r="LSA41" s="41"/>
      <c r="LSB41" s="41"/>
      <c r="LSC41" s="41"/>
      <c r="LSD41" s="41"/>
      <c r="LSE41" s="41"/>
      <c r="LSF41" s="41"/>
      <c r="LSG41" s="41"/>
      <c r="LSH41" s="41"/>
      <c r="LSI41" s="41"/>
      <c r="LSJ41" s="41"/>
      <c r="LSK41" s="41"/>
      <c r="LSL41" s="41"/>
      <c r="LSM41" s="41"/>
      <c r="LSN41" s="41"/>
      <c r="LSO41" s="41"/>
      <c r="LSP41" s="41"/>
      <c r="LSQ41" s="41"/>
      <c r="LSR41" s="41"/>
      <c r="LSS41" s="41"/>
      <c r="LST41" s="41"/>
      <c r="LSU41" s="41"/>
      <c r="LSV41" s="41"/>
      <c r="LSW41" s="41"/>
      <c r="LSX41" s="41"/>
      <c r="LSY41" s="41"/>
      <c r="LSZ41" s="41"/>
      <c r="LTA41" s="41"/>
      <c r="LTB41" s="41"/>
      <c r="LTC41" s="41"/>
      <c r="LTD41" s="41"/>
      <c r="LTE41" s="41"/>
      <c r="LTF41" s="41"/>
      <c r="LTG41" s="41"/>
      <c r="LTH41" s="41"/>
      <c r="LTI41" s="41"/>
      <c r="LTJ41" s="41"/>
      <c r="LTK41" s="41"/>
      <c r="LTL41" s="41"/>
      <c r="LTM41" s="41"/>
      <c r="LTN41" s="41"/>
      <c r="LTO41" s="41"/>
      <c r="LTP41" s="41"/>
      <c r="LTQ41" s="41"/>
      <c r="LTR41" s="41"/>
      <c r="LTS41" s="41"/>
      <c r="LTT41" s="41"/>
      <c r="LTU41" s="41"/>
      <c r="LTV41" s="41"/>
      <c r="LTW41" s="41"/>
      <c r="LTX41" s="41"/>
      <c r="LTY41" s="41"/>
      <c r="LTZ41" s="41"/>
      <c r="LUA41" s="41"/>
      <c r="LUB41" s="41"/>
      <c r="LUC41" s="41"/>
      <c r="LUD41" s="41"/>
      <c r="LUE41" s="41"/>
      <c r="LUF41" s="41"/>
      <c r="LUG41" s="41"/>
      <c r="LUH41" s="41"/>
      <c r="LUI41" s="41"/>
      <c r="LUJ41" s="41"/>
      <c r="LUK41" s="41"/>
      <c r="LUL41" s="41"/>
      <c r="LUM41" s="41"/>
      <c r="LUN41" s="41"/>
      <c r="LUO41" s="41"/>
      <c r="LUP41" s="41"/>
      <c r="LUQ41" s="41"/>
      <c r="LUR41" s="41"/>
      <c r="LUS41" s="41"/>
      <c r="LUT41" s="41"/>
      <c r="LUU41" s="41"/>
      <c r="LUV41" s="41"/>
      <c r="LUW41" s="41"/>
      <c r="LUX41" s="41"/>
      <c r="LUY41" s="41"/>
      <c r="LUZ41" s="41"/>
      <c r="LVA41" s="41"/>
      <c r="LVB41" s="41"/>
      <c r="LVC41" s="41"/>
      <c r="LVD41" s="41"/>
      <c r="LVE41" s="41"/>
      <c r="LVF41" s="41"/>
      <c r="LVG41" s="41"/>
      <c r="LVH41" s="41"/>
      <c r="LVI41" s="41"/>
      <c r="LVJ41" s="41"/>
      <c r="LVK41" s="41"/>
      <c r="LVL41" s="41"/>
      <c r="LVM41" s="41"/>
      <c r="LVN41" s="41"/>
      <c r="LVO41" s="41"/>
      <c r="LVP41" s="41"/>
      <c r="LVQ41" s="41"/>
      <c r="LVR41" s="41"/>
      <c r="LVS41" s="41"/>
      <c r="LVT41" s="41"/>
      <c r="LVU41" s="41"/>
      <c r="LVV41" s="41"/>
      <c r="LVW41" s="41"/>
      <c r="LVX41" s="41"/>
      <c r="LVY41" s="41"/>
      <c r="LVZ41" s="41"/>
      <c r="LWA41" s="41"/>
      <c r="LWB41" s="41"/>
      <c r="LWC41" s="41"/>
      <c r="LWD41" s="41"/>
      <c r="LWE41" s="41"/>
      <c r="LWF41" s="41"/>
      <c r="LWG41" s="41"/>
      <c r="LWH41" s="41"/>
      <c r="LWI41" s="41"/>
      <c r="LWJ41" s="41"/>
      <c r="LWK41" s="41"/>
      <c r="LWL41" s="41"/>
      <c r="LWM41" s="41"/>
      <c r="LWN41" s="41"/>
      <c r="LWO41" s="41"/>
      <c r="LWP41" s="41"/>
      <c r="LWQ41" s="41"/>
      <c r="LWR41" s="41"/>
      <c r="LWS41" s="41"/>
      <c r="LWT41" s="41"/>
      <c r="LWU41" s="41"/>
      <c r="LWV41" s="41"/>
      <c r="LWW41" s="41"/>
      <c r="LWX41" s="41"/>
      <c r="LWY41" s="41"/>
      <c r="LWZ41" s="41"/>
      <c r="LXA41" s="41"/>
      <c r="LXB41" s="41"/>
      <c r="LXC41" s="41"/>
      <c r="LXD41" s="41"/>
      <c r="LXE41" s="41"/>
      <c r="LXF41" s="41"/>
      <c r="LXG41" s="41"/>
      <c r="LXH41" s="41"/>
      <c r="LXI41" s="41"/>
      <c r="LXJ41" s="41"/>
      <c r="LXK41" s="41"/>
      <c r="LXL41" s="41"/>
      <c r="LXM41" s="41"/>
      <c r="LXN41" s="41"/>
      <c r="LXO41" s="41"/>
      <c r="LXP41" s="41"/>
      <c r="LXQ41" s="41"/>
      <c r="LXR41" s="41"/>
      <c r="LXS41" s="41"/>
      <c r="LXT41" s="41"/>
      <c r="LXU41" s="41"/>
      <c r="LXV41" s="41"/>
      <c r="LXW41" s="41"/>
      <c r="LXX41" s="41"/>
      <c r="LXY41" s="41"/>
      <c r="LXZ41" s="41"/>
      <c r="LYA41" s="41"/>
      <c r="LYB41" s="41"/>
      <c r="LYC41" s="41"/>
      <c r="LYD41" s="41"/>
      <c r="LYE41" s="41"/>
      <c r="LYF41" s="41"/>
      <c r="LYG41" s="41"/>
      <c r="LYH41" s="41"/>
      <c r="LYI41" s="41"/>
      <c r="LYJ41" s="41"/>
      <c r="LYK41" s="41"/>
      <c r="LYL41" s="41"/>
      <c r="LYM41" s="41"/>
      <c r="LYN41" s="41"/>
      <c r="LYO41" s="41"/>
      <c r="LYP41" s="41"/>
      <c r="LYQ41" s="41"/>
      <c r="LYR41" s="41"/>
      <c r="LYS41" s="41"/>
      <c r="LYT41" s="41"/>
      <c r="LYU41" s="41"/>
      <c r="LYV41" s="41"/>
      <c r="LYW41" s="41"/>
      <c r="LYX41" s="41"/>
      <c r="LYY41" s="41"/>
      <c r="LYZ41" s="41"/>
      <c r="LZA41" s="41"/>
      <c r="LZB41" s="41"/>
      <c r="LZC41" s="41"/>
      <c r="LZD41" s="41"/>
      <c r="LZE41" s="41"/>
      <c r="LZF41" s="41"/>
      <c r="LZG41" s="41"/>
      <c r="LZH41" s="41"/>
      <c r="LZI41" s="41"/>
      <c r="LZJ41" s="41"/>
      <c r="LZK41" s="41"/>
      <c r="LZL41" s="41"/>
      <c r="LZM41" s="41"/>
      <c r="LZN41" s="41"/>
      <c r="LZO41" s="41"/>
      <c r="LZP41" s="41"/>
      <c r="LZQ41" s="41"/>
      <c r="LZR41" s="41"/>
      <c r="LZS41" s="41"/>
      <c r="LZT41" s="41"/>
      <c r="LZU41" s="41"/>
      <c r="LZV41" s="41"/>
      <c r="LZW41" s="41"/>
      <c r="LZX41" s="41"/>
      <c r="LZY41" s="41"/>
      <c r="LZZ41" s="41"/>
      <c r="MAA41" s="41"/>
      <c r="MAB41" s="41"/>
      <c r="MAC41" s="41"/>
      <c r="MAD41" s="41"/>
      <c r="MAE41" s="41"/>
      <c r="MAF41" s="41"/>
      <c r="MAG41" s="41"/>
      <c r="MAH41" s="41"/>
      <c r="MAI41" s="41"/>
      <c r="MAJ41" s="41"/>
      <c r="MAK41" s="41"/>
      <c r="MAL41" s="41"/>
      <c r="MAM41" s="41"/>
      <c r="MAN41" s="41"/>
      <c r="MAO41" s="41"/>
      <c r="MAP41" s="41"/>
      <c r="MAQ41" s="41"/>
      <c r="MAR41" s="41"/>
      <c r="MAS41" s="41"/>
      <c r="MAT41" s="41"/>
      <c r="MAU41" s="41"/>
      <c r="MAV41" s="41"/>
      <c r="MAW41" s="41"/>
      <c r="MAX41" s="41"/>
      <c r="MAY41" s="41"/>
      <c r="MAZ41" s="41"/>
      <c r="MBA41" s="41"/>
      <c r="MBB41" s="41"/>
      <c r="MBC41" s="41"/>
      <c r="MBD41" s="41"/>
      <c r="MBE41" s="41"/>
      <c r="MBF41" s="41"/>
      <c r="MBG41" s="41"/>
      <c r="MBH41" s="41"/>
      <c r="MBI41" s="41"/>
      <c r="MBJ41" s="41"/>
      <c r="MBK41" s="41"/>
      <c r="MBL41" s="41"/>
      <c r="MBM41" s="41"/>
      <c r="MBN41" s="41"/>
      <c r="MBO41" s="41"/>
      <c r="MBP41" s="41"/>
      <c r="MBQ41" s="41"/>
      <c r="MBR41" s="41"/>
      <c r="MBS41" s="41"/>
      <c r="MBT41" s="41"/>
      <c r="MBU41" s="41"/>
      <c r="MBV41" s="41"/>
      <c r="MBW41" s="41"/>
      <c r="MBX41" s="41"/>
      <c r="MBY41" s="41"/>
      <c r="MBZ41" s="41"/>
      <c r="MCA41" s="41"/>
      <c r="MCB41" s="41"/>
      <c r="MCC41" s="41"/>
      <c r="MCD41" s="41"/>
      <c r="MCE41" s="41"/>
      <c r="MCF41" s="41"/>
      <c r="MCG41" s="41"/>
      <c r="MCH41" s="41"/>
      <c r="MCI41" s="41"/>
      <c r="MCJ41" s="41"/>
      <c r="MCK41" s="41"/>
      <c r="MCL41" s="41"/>
      <c r="MCM41" s="41"/>
      <c r="MCN41" s="41"/>
      <c r="MCO41" s="41"/>
      <c r="MCP41" s="41"/>
      <c r="MCQ41" s="41"/>
      <c r="MCR41" s="41"/>
      <c r="MCS41" s="41"/>
      <c r="MCT41" s="41"/>
      <c r="MCU41" s="41"/>
      <c r="MCV41" s="41"/>
      <c r="MCW41" s="41"/>
      <c r="MCX41" s="41"/>
      <c r="MCY41" s="41"/>
      <c r="MCZ41" s="41"/>
      <c r="MDA41" s="41"/>
      <c r="MDB41" s="41"/>
      <c r="MDC41" s="41"/>
      <c r="MDD41" s="41"/>
      <c r="MDE41" s="41"/>
      <c r="MDF41" s="41"/>
      <c r="MDG41" s="41"/>
      <c r="MDH41" s="41"/>
      <c r="MDI41" s="41"/>
      <c r="MDJ41" s="41"/>
      <c r="MDK41" s="41"/>
      <c r="MDL41" s="41"/>
      <c r="MDM41" s="41"/>
      <c r="MDN41" s="41"/>
      <c r="MDO41" s="41"/>
      <c r="MDP41" s="41"/>
      <c r="MDQ41" s="41"/>
      <c r="MDR41" s="41"/>
      <c r="MDS41" s="41"/>
      <c r="MDT41" s="41"/>
      <c r="MDU41" s="41"/>
      <c r="MDV41" s="41"/>
      <c r="MDW41" s="41"/>
      <c r="MDX41" s="41"/>
      <c r="MDY41" s="41"/>
      <c r="MDZ41" s="41"/>
      <c r="MEA41" s="41"/>
      <c r="MEB41" s="41"/>
      <c r="MEC41" s="41"/>
      <c r="MED41" s="41"/>
      <c r="MEE41" s="41"/>
      <c r="MEF41" s="41"/>
      <c r="MEG41" s="41"/>
      <c r="MEH41" s="41"/>
      <c r="MEI41" s="41"/>
      <c r="MEJ41" s="41"/>
      <c r="MEK41" s="41"/>
      <c r="MEL41" s="41"/>
      <c r="MEM41" s="41"/>
      <c r="MEN41" s="41"/>
      <c r="MEO41" s="41"/>
      <c r="MEP41" s="41"/>
      <c r="MEQ41" s="41"/>
      <c r="MER41" s="41"/>
      <c r="MES41" s="41"/>
      <c r="MET41" s="41"/>
      <c r="MEU41" s="41"/>
      <c r="MEV41" s="41"/>
      <c r="MEW41" s="41"/>
      <c r="MEX41" s="41"/>
      <c r="MEY41" s="41"/>
      <c r="MEZ41" s="41"/>
      <c r="MFA41" s="41"/>
      <c r="MFB41" s="41"/>
      <c r="MFC41" s="41"/>
      <c r="MFD41" s="41"/>
      <c r="MFE41" s="41"/>
      <c r="MFF41" s="41"/>
      <c r="MFG41" s="41"/>
      <c r="MFH41" s="41"/>
      <c r="MFI41" s="41"/>
      <c r="MFJ41" s="41"/>
      <c r="MFK41" s="41"/>
      <c r="MFL41" s="41"/>
      <c r="MFM41" s="41"/>
      <c r="MFN41" s="41"/>
      <c r="MFO41" s="41"/>
      <c r="MFP41" s="41"/>
      <c r="MFQ41" s="41"/>
      <c r="MFR41" s="41"/>
      <c r="MFS41" s="41"/>
      <c r="MFT41" s="41"/>
      <c r="MFU41" s="41"/>
      <c r="MFV41" s="41"/>
      <c r="MFW41" s="41"/>
      <c r="MFX41" s="41"/>
      <c r="MFY41" s="41"/>
      <c r="MFZ41" s="41"/>
      <c r="MGA41" s="41"/>
      <c r="MGB41" s="41"/>
      <c r="MGC41" s="41"/>
      <c r="MGD41" s="41"/>
      <c r="MGE41" s="41"/>
      <c r="MGF41" s="41"/>
      <c r="MGG41" s="41"/>
      <c r="MGH41" s="41"/>
      <c r="MGI41" s="41"/>
      <c r="MGJ41" s="41"/>
      <c r="MGK41" s="41"/>
      <c r="MGL41" s="41"/>
      <c r="MGM41" s="41"/>
      <c r="MGN41" s="41"/>
      <c r="MGO41" s="41"/>
      <c r="MGP41" s="41"/>
      <c r="MGQ41" s="41"/>
      <c r="MGR41" s="41"/>
      <c r="MGS41" s="41"/>
      <c r="MGT41" s="41"/>
      <c r="MGU41" s="41"/>
      <c r="MGV41" s="41"/>
      <c r="MGW41" s="41"/>
      <c r="MGX41" s="41"/>
      <c r="MGY41" s="41"/>
      <c r="MGZ41" s="41"/>
      <c r="MHA41" s="41"/>
      <c r="MHB41" s="41"/>
      <c r="MHC41" s="41"/>
      <c r="MHD41" s="41"/>
      <c r="MHE41" s="41"/>
      <c r="MHF41" s="41"/>
      <c r="MHG41" s="41"/>
      <c r="MHH41" s="41"/>
      <c r="MHI41" s="41"/>
      <c r="MHJ41" s="41"/>
      <c r="MHK41" s="41"/>
      <c r="MHL41" s="41"/>
      <c r="MHM41" s="41"/>
      <c r="MHN41" s="41"/>
      <c r="MHO41" s="41"/>
      <c r="MHP41" s="41"/>
      <c r="MHQ41" s="41"/>
      <c r="MHR41" s="41"/>
      <c r="MHS41" s="41"/>
      <c r="MHT41" s="41"/>
      <c r="MHU41" s="41"/>
      <c r="MHV41" s="41"/>
      <c r="MHW41" s="41"/>
      <c r="MHX41" s="41"/>
      <c r="MHY41" s="41"/>
      <c r="MHZ41" s="41"/>
      <c r="MIA41" s="41"/>
      <c r="MIB41" s="41"/>
      <c r="MIC41" s="41"/>
      <c r="MID41" s="41"/>
      <c r="MIE41" s="41"/>
      <c r="MIF41" s="41"/>
      <c r="MIG41" s="41"/>
      <c r="MIH41" s="41"/>
      <c r="MII41" s="41"/>
      <c r="MIJ41" s="41"/>
      <c r="MIK41" s="41"/>
      <c r="MIL41" s="41"/>
      <c r="MIM41" s="41"/>
      <c r="MIN41" s="41"/>
      <c r="MIO41" s="41"/>
      <c r="MIP41" s="41"/>
      <c r="MIQ41" s="41"/>
      <c r="MIR41" s="41"/>
      <c r="MIS41" s="41"/>
      <c r="MIT41" s="41"/>
      <c r="MIU41" s="41"/>
      <c r="MIV41" s="41"/>
      <c r="MIW41" s="41"/>
      <c r="MIX41" s="41"/>
      <c r="MIY41" s="41"/>
      <c r="MIZ41" s="41"/>
      <c r="MJA41" s="41"/>
      <c r="MJB41" s="41"/>
      <c r="MJC41" s="41"/>
      <c r="MJD41" s="41"/>
      <c r="MJE41" s="41"/>
      <c r="MJF41" s="41"/>
      <c r="MJG41" s="41"/>
      <c r="MJH41" s="41"/>
      <c r="MJI41" s="41"/>
      <c r="MJJ41" s="41"/>
      <c r="MJK41" s="41"/>
      <c r="MJL41" s="41"/>
      <c r="MJM41" s="41"/>
      <c r="MJN41" s="41"/>
      <c r="MJO41" s="41"/>
      <c r="MJP41" s="41"/>
      <c r="MJQ41" s="41"/>
      <c r="MJR41" s="41"/>
      <c r="MJS41" s="41"/>
      <c r="MJT41" s="41"/>
      <c r="MJU41" s="41"/>
      <c r="MJV41" s="41"/>
      <c r="MJW41" s="41"/>
      <c r="MJX41" s="41"/>
      <c r="MJY41" s="41"/>
      <c r="MJZ41" s="41"/>
      <c r="MKA41" s="41"/>
      <c r="MKB41" s="41"/>
      <c r="MKC41" s="41"/>
      <c r="MKD41" s="41"/>
      <c r="MKE41" s="41"/>
      <c r="MKF41" s="41"/>
      <c r="MKG41" s="41"/>
      <c r="MKH41" s="41"/>
      <c r="MKI41" s="41"/>
      <c r="MKJ41" s="41"/>
      <c r="MKK41" s="41"/>
      <c r="MKL41" s="41"/>
      <c r="MKM41" s="41"/>
      <c r="MKN41" s="41"/>
      <c r="MKO41" s="41"/>
      <c r="MKP41" s="41"/>
      <c r="MKQ41" s="41"/>
      <c r="MKR41" s="41"/>
      <c r="MKS41" s="41"/>
      <c r="MKT41" s="41"/>
      <c r="MKU41" s="41"/>
      <c r="MKV41" s="41"/>
      <c r="MKW41" s="41"/>
      <c r="MKX41" s="41"/>
      <c r="MKY41" s="41"/>
      <c r="MKZ41" s="41"/>
      <c r="MLA41" s="41"/>
      <c r="MLB41" s="41"/>
      <c r="MLC41" s="41"/>
      <c r="MLD41" s="41"/>
      <c r="MLE41" s="41"/>
      <c r="MLF41" s="41"/>
      <c r="MLG41" s="41"/>
      <c r="MLH41" s="41"/>
      <c r="MLI41" s="41"/>
      <c r="MLJ41" s="41"/>
      <c r="MLK41" s="41"/>
      <c r="MLL41" s="41"/>
      <c r="MLM41" s="41"/>
      <c r="MLN41" s="41"/>
      <c r="MLO41" s="41"/>
      <c r="MLP41" s="41"/>
      <c r="MLQ41" s="41"/>
      <c r="MLR41" s="41"/>
      <c r="MLS41" s="41"/>
      <c r="MLT41" s="41"/>
      <c r="MLU41" s="41"/>
      <c r="MLV41" s="41"/>
      <c r="MLW41" s="41"/>
      <c r="MLX41" s="41"/>
      <c r="MLY41" s="41"/>
      <c r="MLZ41" s="41"/>
      <c r="MMA41" s="41"/>
      <c r="MMB41" s="41"/>
      <c r="MMC41" s="41"/>
      <c r="MMD41" s="41"/>
      <c r="MME41" s="41"/>
      <c r="MMF41" s="41"/>
      <c r="MMG41" s="41"/>
      <c r="MMH41" s="41"/>
      <c r="MMI41" s="41"/>
      <c r="MMJ41" s="41"/>
      <c r="MMK41" s="41"/>
      <c r="MML41" s="41"/>
      <c r="MMM41" s="41"/>
      <c r="MMN41" s="41"/>
      <c r="MMO41" s="41"/>
      <c r="MMP41" s="41"/>
      <c r="MMQ41" s="41"/>
      <c r="MMR41" s="41"/>
      <c r="MMS41" s="41"/>
      <c r="MMT41" s="41"/>
      <c r="MMU41" s="41"/>
      <c r="MMV41" s="41"/>
      <c r="MMW41" s="41"/>
      <c r="MMX41" s="41"/>
      <c r="MMY41" s="41"/>
      <c r="MMZ41" s="41"/>
      <c r="MNA41" s="41"/>
      <c r="MNB41" s="41"/>
      <c r="MNC41" s="41"/>
      <c r="MND41" s="41"/>
      <c r="MNE41" s="41"/>
      <c r="MNF41" s="41"/>
      <c r="MNG41" s="41"/>
      <c r="MNH41" s="41"/>
      <c r="MNI41" s="41"/>
      <c r="MNJ41" s="41"/>
      <c r="MNK41" s="41"/>
      <c r="MNL41" s="41"/>
      <c r="MNM41" s="41"/>
      <c r="MNN41" s="41"/>
      <c r="MNO41" s="41"/>
      <c r="MNP41" s="41"/>
      <c r="MNQ41" s="41"/>
      <c r="MNR41" s="41"/>
      <c r="MNS41" s="41"/>
      <c r="MNT41" s="41"/>
      <c r="MNU41" s="41"/>
      <c r="MNV41" s="41"/>
      <c r="MNW41" s="41"/>
      <c r="MNX41" s="41"/>
      <c r="MNY41" s="41"/>
      <c r="MNZ41" s="41"/>
      <c r="MOA41" s="41"/>
      <c r="MOB41" s="41"/>
      <c r="MOC41" s="41"/>
      <c r="MOD41" s="41"/>
      <c r="MOE41" s="41"/>
      <c r="MOF41" s="41"/>
      <c r="MOG41" s="41"/>
      <c r="MOH41" s="41"/>
      <c r="MOI41" s="41"/>
      <c r="MOJ41" s="41"/>
      <c r="MOK41" s="41"/>
      <c r="MOL41" s="41"/>
      <c r="MOM41" s="41"/>
      <c r="MON41" s="41"/>
      <c r="MOO41" s="41"/>
      <c r="MOP41" s="41"/>
      <c r="MOQ41" s="41"/>
      <c r="MOR41" s="41"/>
      <c r="MOS41" s="41"/>
      <c r="MOT41" s="41"/>
      <c r="MOU41" s="41"/>
      <c r="MOV41" s="41"/>
      <c r="MOW41" s="41"/>
      <c r="MOX41" s="41"/>
      <c r="MOY41" s="41"/>
      <c r="MOZ41" s="41"/>
      <c r="MPA41" s="41"/>
      <c r="MPB41" s="41"/>
      <c r="MPC41" s="41"/>
      <c r="MPD41" s="41"/>
      <c r="MPE41" s="41"/>
      <c r="MPF41" s="41"/>
      <c r="MPG41" s="41"/>
      <c r="MPH41" s="41"/>
      <c r="MPI41" s="41"/>
      <c r="MPJ41" s="41"/>
      <c r="MPK41" s="41"/>
      <c r="MPL41" s="41"/>
      <c r="MPM41" s="41"/>
      <c r="MPN41" s="41"/>
      <c r="MPO41" s="41"/>
      <c r="MPP41" s="41"/>
      <c r="MPQ41" s="41"/>
      <c r="MPR41" s="41"/>
      <c r="MPS41" s="41"/>
      <c r="MPT41" s="41"/>
      <c r="MPU41" s="41"/>
      <c r="MPV41" s="41"/>
      <c r="MPW41" s="41"/>
      <c r="MPX41" s="41"/>
      <c r="MPY41" s="41"/>
      <c r="MPZ41" s="41"/>
      <c r="MQA41" s="41"/>
      <c r="MQB41" s="41"/>
      <c r="MQC41" s="41"/>
      <c r="MQD41" s="41"/>
      <c r="MQE41" s="41"/>
      <c r="MQF41" s="41"/>
      <c r="MQG41" s="41"/>
      <c r="MQH41" s="41"/>
      <c r="MQI41" s="41"/>
      <c r="MQJ41" s="41"/>
      <c r="MQK41" s="41"/>
      <c r="MQL41" s="41"/>
      <c r="MQM41" s="41"/>
      <c r="MQN41" s="41"/>
      <c r="MQO41" s="41"/>
      <c r="MQP41" s="41"/>
      <c r="MQQ41" s="41"/>
      <c r="MQR41" s="41"/>
      <c r="MQS41" s="41"/>
      <c r="MQT41" s="41"/>
      <c r="MQU41" s="41"/>
      <c r="MQV41" s="41"/>
      <c r="MQW41" s="41"/>
      <c r="MQX41" s="41"/>
      <c r="MQY41" s="41"/>
      <c r="MQZ41" s="41"/>
      <c r="MRA41" s="41"/>
      <c r="MRB41" s="41"/>
      <c r="MRC41" s="41"/>
      <c r="MRD41" s="41"/>
      <c r="MRE41" s="41"/>
      <c r="MRF41" s="41"/>
      <c r="MRG41" s="41"/>
      <c r="MRH41" s="41"/>
      <c r="MRI41" s="41"/>
      <c r="MRJ41" s="41"/>
      <c r="MRK41" s="41"/>
      <c r="MRL41" s="41"/>
      <c r="MRM41" s="41"/>
      <c r="MRN41" s="41"/>
      <c r="MRO41" s="41"/>
      <c r="MRP41" s="41"/>
      <c r="MRQ41" s="41"/>
      <c r="MRR41" s="41"/>
      <c r="MRS41" s="41"/>
      <c r="MRT41" s="41"/>
      <c r="MRU41" s="41"/>
      <c r="MRV41" s="41"/>
      <c r="MRW41" s="41"/>
      <c r="MRX41" s="41"/>
      <c r="MRY41" s="41"/>
      <c r="MRZ41" s="41"/>
      <c r="MSA41" s="41"/>
      <c r="MSB41" s="41"/>
      <c r="MSC41" s="41"/>
      <c r="MSD41" s="41"/>
      <c r="MSE41" s="41"/>
      <c r="MSF41" s="41"/>
      <c r="MSG41" s="41"/>
      <c r="MSH41" s="41"/>
      <c r="MSI41" s="41"/>
      <c r="MSJ41" s="41"/>
      <c r="MSK41" s="41"/>
      <c r="MSL41" s="41"/>
      <c r="MSM41" s="41"/>
      <c r="MSN41" s="41"/>
      <c r="MSO41" s="41"/>
      <c r="MSP41" s="41"/>
      <c r="MSQ41" s="41"/>
      <c r="MSR41" s="41"/>
      <c r="MSS41" s="41"/>
      <c r="MST41" s="41"/>
      <c r="MSU41" s="41"/>
      <c r="MSV41" s="41"/>
      <c r="MSW41" s="41"/>
      <c r="MSX41" s="41"/>
      <c r="MSY41" s="41"/>
      <c r="MSZ41" s="41"/>
      <c r="MTA41" s="41"/>
      <c r="MTB41" s="41"/>
      <c r="MTC41" s="41"/>
      <c r="MTD41" s="41"/>
      <c r="MTE41" s="41"/>
      <c r="MTF41" s="41"/>
      <c r="MTG41" s="41"/>
      <c r="MTH41" s="41"/>
      <c r="MTI41" s="41"/>
      <c r="MTJ41" s="41"/>
      <c r="MTK41" s="41"/>
      <c r="MTL41" s="41"/>
      <c r="MTM41" s="41"/>
      <c r="MTN41" s="41"/>
      <c r="MTO41" s="41"/>
      <c r="MTP41" s="41"/>
      <c r="MTQ41" s="41"/>
      <c r="MTR41" s="41"/>
      <c r="MTS41" s="41"/>
      <c r="MTT41" s="41"/>
      <c r="MTU41" s="41"/>
      <c r="MTV41" s="41"/>
      <c r="MTW41" s="41"/>
      <c r="MTX41" s="41"/>
      <c r="MTY41" s="41"/>
      <c r="MTZ41" s="41"/>
      <c r="MUA41" s="41"/>
      <c r="MUB41" s="41"/>
      <c r="MUC41" s="41"/>
      <c r="MUD41" s="41"/>
      <c r="MUE41" s="41"/>
      <c r="MUF41" s="41"/>
      <c r="MUG41" s="41"/>
      <c r="MUH41" s="41"/>
      <c r="MUI41" s="41"/>
      <c r="MUJ41" s="41"/>
      <c r="MUK41" s="41"/>
      <c r="MUL41" s="41"/>
      <c r="MUM41" s="41"/>
      <c r="MUN41" s="41"/>
      <c r="MUO41" s="41"/>
      <c r="MUP41" s="41"/>
      <c r="MUQ41" s="41"/>
      <c r="MUR41" s="41"/>
      <c r="MUS41" s="41"/>
      <c r="MUT41" s="41"/>
      <c r="MUU41" s="41"/>
      <c r="MUV41" s="41"/>
      <c r="MUW41" s="41"/>
      <c r="MUX41" s="41"/>
      <c r="MUY41" s="41"/>
      <c r="MUZ41" s="41"/>
      <c r="MVA41" s="41"/>
      <c r="MVB41" s="41"/>
      <c r="MVC41" s="41"/>
      <c r="MVD41" s="41"/>
      <c r="MVE41" s="41"/>
      <c r="MVF41" s="41"/>
      <c r="MVG41" s="41"/>
      <c r="MVH41" s="41"/>
      <c r="MVI41" s="41"/>
      <c r="MVJ41" s="41"/>
      <c r="MVK41" s="41"/>
      <c r="MVL41" s="41"/>
      <c r="MVM41" s="41"/>
      <c r="MVN41" s="41"/>
      <c r="MVO41" s="41"/>
      <c r="MVP41" s="41"/>
      <c r="MVQ41" s="41"/>
      <c r="MVR41" s="41"/>
      <c r="MVS41" s="41"/>
      <c r="MVT41" s="41"/>
      <c r="MVU41" s="41"/>
      <c r="MVV41" s="41"/>
      <c r="MVW41" s="41"/>
      <c r="MVX41" s="41"/>
      <c r="MVY41" s="41"/>
      <c r="MVZ41" s="41"/>
      <c r="MWA41" s="41"/>
      <c r="MWB41" s="41"/>
      <c r="MWC41" s="41"/>
      <c r="MWD41" s="41"/>
      <c r="MWE41" s="41"/>
      <c r="MWF41" s="41"/>
      <c r="MWG41" s="41"/>
      <c r="MWH41" s="41"/>
      <c r="MWI41" s="41"/>
      <c r="MWJ41" s="41"/>
      <c r="MWK41" s="41"/>
      <c r="MWL41" s="41"/>
      <c r="MWM41" s="41"/>
      <c r="MWN41" s="41"/>
      <c r="MWO41" s="41"/>
      <c r="MWP41" s="41"/>
      <c r="MWQ41" s="41"/>
      <c r="MWR41" s="41"/>
      <c r="MWS41" s="41"/>
      <c r="MWT41" s="41"/>
      <c r="MWU41" s="41"/>
      <c r="MWV41" s="41"/>
      <c r="MWW41" s="41"/>
      <c r="MWX41" s="41"/>
      <c r="MWY41" s="41"/>
      <c r="MWZ41" s="41"/>
      <c r="MXA41" s="41"/>
      <c r="MXB41" s="41"/>
      <c r="MXC41" s="41"/>
      <c r="MXD41" s="41"/>
      <c r="MXE41" s="41"/>
      <c r="MXF41" s="41"/>
      <c r="MXG41" s="41"/>
      <c r="MXH41" s="41"/>
      <c r="MXI41" s="41"/>
      <c r="MXJ41" s="41"/>
      <c r="MXK41" s="41"/>
      <c r="MXL41" s="41"/>
      <c r="MXM41" s="41"/>
      <c r="MXN41" s="41"/>
      <c r="MXO41" s="41"/>
      <c r="MXP41" s="41"/>
      <c r="MXQ41" s="41"/>
      <c r="MXR41" s="41"/>
      <c r="MXS41" s="41"/>
      <c r="MXT41" s="41"/>
      <c r="MXU41" s="41"/>
      <c r="MXV41" s="41"/>
      <c r="MXW41" s="41"/>
      <c r="MXX41" s="41"/>
      <c r="MXY41" s="41"/>
      <c r="MXZ41" s="41"/>
      <c r="MYA41" s="41"/>
      <c r="MYB41" s="41"/>
      <c r="MYC41" s="41"/>
      <c r="MYD41" s="41"/>
      <c r="MYE41" s="41"/>
      <c r="MYF41" s="41"/>
      <c r="MYG41" s="41"/>
      <c r="MYH41" s="41"/>
      <c r="MYI41" s="41"/>
      <c r="MYJ41" s="41"/>
      <c r="MYK41" s="41"/>
      <c r="MYL41" s="41"/>
      <c r="MYM41" s="41"/>
      <c r="MYN41" s="41"/>
      <c r="MYO41" s="41"/>
      <c r="MYP41" s="41"/>
      <c r="MYQ41" s="41"/>
      <c r="MYR41" s="41"/>
      <c r="MYS41" s="41"/>
      <c r="MYT41" s="41"/>
      <c r="MYU41" s="41"/>
      <c r="MYV41" s="41"/>
      <c r="MYW41" s="41"/>
      <c r="MYX41" s="41"/>
      <c r="MYY41" s="41"/>
      <c r="MYZ41" s="41"/>
      <c r="MZA41" s="41"/>
      <c r="MZB41" s="41"/>
      <c r="MZC41" s="41"/>
      <c r="MZD41" s="41"/>
      <c r="MZE41" s="41"/>
      <c r="MZF41" s="41"/>
      <c r="MZG41" s="41"/>
      <c r="MZH41" s="41"/>
      <c r="MZI41" s="41"/>
      <c r="MZJ41" s="41"/>
      <c r="MZK41" s="41"/>
      <c r="MZL41" s="41"/>
      <c r="MZM41" s="41"/>
      <c r="MZN41" s="41"/>
      <c r="MZO41" s="41"/>
      <c r="MZP41" s="41"/>
      <c r="MZQ41" s="41"/>
      <c r="MZR41" s="41"/>
      <c r="MZS41" s="41"/>
      <c r="MZT41" s="41"/>
      <c r="MZU41" s="41"/>
      <c r="MZV41" s="41"/>
      <c r="MZW41" s="41"/>
      <c r="MZX41" s="41"/>
      <c r="MZY41" s="41"/>
      <c r="MZZ41" s="41"/>
      <c r="NAA41" s="41"/>
      <c r="NAB41" s="41"/>
      <c r="NAC41" s="41"/>
      <c r="NAD41" s="41"/>
      <c r="NAE41" s="41"/>
      <c r="NAF41" s="41"/>
      <c r="NAG41" s="41"/>
      <c r="NAH41" s="41"/>
      <c r="NAI41" s="41"/>
      <c r="NAJ41" s="41"/>
      <c r="NAK41" s="41"/>
      <c r="NAL41" s="41"/>
      <c r="NAM41" s="41"/>
      <c r="NAN41" s="41"/>
      <c r="NAO41" s="41"/>
      <c r="NAP41" s="41"/>
      <c r="NAQ41" s="41"/>
      <c r="NAR41" s="41"/>
      <c r="NAS41" s="41"/>
      <c r="NAT41" s="41"/>
      <c r="NAU41" s="41"/>
      <c r="NAV41" s="41"/>
      <c r="NAW41" s="41"/>
      <c r="NAX41" s="41"/>
      <c r="NAY41" s="41"/>
      <c r="NAZ41" s="41"/>
      <c r="NBA41" s="41"/>
      <c r="NBB41" s="41"/>
      <c r="NBC41" s="41"/>
      <c r="NBD41" s="41"/>
      <c r="NBE41" s="41"/>
      <c r="NBF41" s="41"/>
      <c r="NBG41" s="41"/>
      <c r="NBH41" s="41"/>
      <c r="NBI41" s="41"/>
      <c r="NBJ41" s="41"/>
      <c r="NBK41" s="41"/>
      <c r="NBL41" s="41"/>
      <c r="NBM41" s="41"/>
      <c r="NBN41" s="41"/>
      <c r="NBO41" s="41"/>
      <c r="NBP41" s="41"/>
      <c r="NBQ41" s="41"/>
      <c r="NBR41" s="41"/>
      <c r="NBS41" s="41"/>
      <c r="NBT41" s="41"/>
      <c r="NBU41" s="41"/>
      <c r="NBV41" s="41"/>
      <c r="NBW41" s="41"/>
      <c r="NBX41" s="41"/>
      <c r="NBY41" s="41"/>
      <c r="NBZ41" s="41"/>
      <c r="NCA41" s="41"/>
      <c r="NCB41" s="41"/>
      <c r="NCC41" s="41"/>
      <c r="NCD41" s="41"/>
      <c r="NCE41" s="41"/>
      <c r="NCF41" s="41"/>
      <c r="NCG41" s="41"/>
      <c r="NCH41" s="41"/>
      <c r="NCI41" s="41"/>
      <c r="NCJ41" s="41"/>
      <c r="NCK41" s="41"/>
      <c r="NCL41" s="41"/>
      <c r="NCM41" s="41"/>
      <c r="NCN41" s="41"/>
      <c r="NCO41" s="41"/>
      <c r="NCP41" s="41"/>
      <c r="NCQ41" s="41"/>
      <c r="NCR41" s="41"/>
      <c r="NCS41" s="41"/>
      <c r="NCT41" s="41"/>
      <c r="NCU41" s="41"/>
      <c r="NCV41" s="41"/>
      <c r="NCW41" s="41"/>
      <c r="NCX41" s="41"/>
      <c r="NCY41" s="41"/>
      <c r="NCZ41" s="41"/>
      <c r="NDA41" s="41"/>
      <c r="NDB41" s="41"/>
      <c r="NDC41" s="41"/>
      <c r="NDD41" s="41"/>
      <c r="NDE41" s="41"/>
      <c r="NDF41" s="41"/>
      <c r="NDG41" s="41"/>
      <c r="NDH41" s="41"/>
      <c r="NDI41" s="41"/>
      <c r="NDJ41" s="41"/>
      <c r="NDK41" s="41"/>
      <c r="NDL41" s="41"/>
      <c r="NDM41" s="41"/>
      <c r="NDN41" s="41"/>
      <c r="NDO41" s="41"/>
      <c r="NDP41" s="41"/>
      <c r="NDQ41" s="41"/>
      <c r="NDR41" s="41"/>
      <c r="NDS41" s="41"/>
      <c r="NDT41" s="41"/>
      <c r="NDU41" s="41"/>
      <c r="NDV41" s="41"/>
      <c r="NDW41" s="41"/>
      <c r="NDX41" s="41"/>
      <c r="NDY41" s="41"/>
      <c r="NDZ41" s="41"/>
      <c r="NEA41" s="41"/>
      <c r="NEB41" s="41"/>
      <c r="NEC41" s="41"/>
      <c r="NED41" s="41"/>
      <c r="NEE41" s="41"/>
      <c r="NEF41" s="41"/>
      <c r="NEG41" s="41"/>
      <c r="NEH41" s="41"/>
      <c r="NEI41" s="41"/>
      <c r="NEJ41" s="41"/>
      <c r="NEK41" s="41"/>
      <c r="NEL41" s="41"/>
      <c r="NEM41" s="41"/>
      <c r="NEN41" s="41"/>
      <c r="NEO41" s="41"/>
      <c r="NEP41" s="41"/>
      <c r="NEQ41" s="41"/>
      <c r="NER41" s="41"/>
      <c r="NES41" s="41"/>
      <c r="NET41" s="41"/>
      <c r="NEU41" s="41"/>
      <c r="NEV41" s="41"/>
      <c r="NEW41" s="41"/>
      <c r="NEX41" s="41"/>
      <c r="NEY41" s="41"/>
      <c r="NEZ41" s="41"/>
      <c r="NFA41" s="41"/>
      <c r="NFB41" s="41"/>
      <c r="NFC41" s="41"/>
      <c r="NFD41" s="41"/>
      <c r="NFE41" s="41"/>
      <c r="NFF41" s="41"/>
      <c r="NFG41" s="41"/>
      <c r="NFH41" s="41"/>
      <c r="NFI41" s="41"/>
      <c r="NFJ41" s="41"/>
      <c r="NFK41" s="41"/>
      <c r="NFL41" s="41"/>
      <c r="NFM41" s="41"/>
      <c r="NFN41" s="41"/>
      <c r="NFO41" s="41"/>
      <c r="NFP41" s="41"/>
      <c r="NFQ41" s="41"/>
      <c r="NFR41" s="41"/>
      <c r="NFS41" s="41"/>
      <c r="NFT41" s="41"/>
      <c r="NFU41" s="41"/>
      <c r="NFV41" s="41"/>
      <c r="NFW41" s="41"/>
      <c r="NFX41" s="41"/>
      <c r="NFY41" s="41"/>
      <c r="NFZ41" s="41"/>
      <c r="NGA41" s="41"/>
      <c r="NGB41" s="41"/>
      <c r="NGC41" s="41"/>
      <c r="NGD41" s="41"/>
      <c r="NGE41" s="41"/>
      <c r="NGF41" s="41"/>
      <c r="NGG41" s="41"/>
      <c r="NGH41" s="41"/>
      <c r="NGI41" s="41"/>
      <c r="NGJ41" s="41"/>
      <c r="NGK41" s="41"/>
      <c r="NGL41" s="41"/>
      <c r="NGM41" s="41"/>
      <c r="NGN41" s="41"/>
      <c r="NGO41" s="41"/>
      <c r="NGP41" s="41"/>
      <c r="NGQ41" s="41"/>
      <c r="NGR41" s="41"/>
      <c r="NGS41" s="41"/>
      <c r="NGT41" s="41"/>
      <c r="NGU41" s="41"/>
      <c r="NGV41" s="41"/>
      <c r="NGW41" s="41"/>
      <c r="NGX41" s="41"/>
      <c r="NGY41" s="41"/>
      <c r="NGZ41" s="41"/>
      <c r="NHA41" s="41"/>
      <c r="NHB41" s="41"/>
      <c r="NHC41" s="41"/>
      <c r="NHD41" s="41"/>
      <c r="NHE41" s="41"/>
      <c r="NHF41" s="41"/>
      <c r="NHG41" s="41"/>
      <c r="NHH41" s="41"/>
      <c r="NHI41" s="41"/>
      <c r="NHJ41" s="41"/>
      <c r="NHK41" s="41"/>
      <c r="NHL41" s="41"/>
      <c r="NHM41" s="41"/>
      <c r="NHN41" s="41"/>
      <c r="NHO41" s="41"/>
      <c r="NHP41" s="41"/>
      <c r="NHQ41" s="41"/>
      <c r="NHR41" s="41"/>
      <c r="NHS41" s="41"/>
      <c r="NHT41" s="41"/>
      <c r="NHU41" s="41"/>
      <c r="NHV41" s="41"/>
      <c r="NHW41" s="41"/>
      <c r="NHX41" s="41"/>
      <c r="NHY41" s="41"/>
      <c r="NHZ41" s="41"/>
      <c r="NIA41" s="41"/>
      <c r="NIB41" s="41"/>
      <c r="NIC41" s="41"/>
      <c r="NID41" s="41"/>
      <c r="NIE41" s="41"/>
      <c r="NIF41" s="41"/>
      <c r="NIG41" s="41"/>
      <c r="NIH41" s="41"/>
      <c r="NII41" s="41"/>
      <c r="NIJ41" s="41"/>
      <c r="NIK41" s="41"/>
      <c r="NIL41" s="41"/>
      <c r="NIM41" s="41"/>
      <c r="NIN41" s="41"/>
      <c r="NIO41" s="41"/>
      <c r="NIP41" s="41"/>
      <c r="NIQ41" s="41"/>
      <c r="NIR41" s="41"/>
      <c r="NIS41" s="41"/>
      <c r="NIT41" s="41"/>
      <c r="NIU41" s="41"/>
      <c r="NIV41" s="41"/>
      <c r="NIW41" s="41"/>
      <c r="NIX41" s="41"/>
      <c r="NIY41" s="41"/>
      <c r="NIZ41" s="41"/>
      <c r="NJA41" s="41"/>
      <c r="NJB41" s="41"/>
      <c r="NJC41" s="41"/>
      <c r="NJD41" s="41"/>
      <c r="NJE41" s="41"/>
      <c r="NJF41" s="41"/>
      <c r="NJG41" s="41"/>
      <c r="NJH41" s="41"/>
      <c r="NJI41" s="41"/>
      <c r="NJJ41" s="41"/>
      <c r="NJK41" s="41"/>
      <c r="NJL41" s="41"/>
      <c r="NJM41" s="41"/>
      <c r="NJN41" s="41"/>
      <c r="NJO41" s="41"/>
      <c r="NJP41" s="41"/>
      <c r="NJQ41" s="41"/>
      <c r="NJR41" s="41"/>
      <c r="NJS41" s="41"/>
      <c r="NJT41" s="41"/>
      <c r="NJU41" s="41"/>
      <c r="NJV41" s="41"/>
      <c r="NJW41" s="41"/>
      <c r="NJX41" s="41"/>
      <c r="NJY41" s="41"/>
      <c r="NJZ41" s="41"/>
      <c r="NKA41" s="41"/>
      <c r="NKB41" s="41"/>
      <c r="NKC41" s="41"/>
      <c r="NKD41" s="41"/>
      <c r="NKE41" s="41"/>
      <c r="NKF41" s="41"/>
      <c r="NKG41" s="41"/>
      <c r="NKH41" s="41"/>
      <c r="NKI41" s="41"/>
      <c r="NKJ41" s="41"/>
      <c r="NKK41" s="41"/>
      <c r="NKL41" s="41"/>
      <c r="NKM41" s="41"/>
      <c r="NKN41" s="41"/>
      <c r="NKO41" s="41"/>
      <c r="NKP41" s="41"/>
      <c r="NKQ41" s="41"/>
      <c r="NKR41" s="41"/>
      <c r="NKS41" s="41"/>
      <c r="NKT41" s="41"/>
      <c r="NKU41" s="41"/>
      <c r="NKV41" s="41"/>
      <c r="NKW41" s="41"/>
      <c r="NKX41" s="41"/>
      <c r="NKY41" s="41"/>
      <c r="NKZ41" s="41"/>
      <c r="NLA41" s="41"/>
      <c r="NLB41" s="41"/>
      <c r="NLC41" s="41"/>
      <c r="NLD41" s="41"/>
      <c r="NLE41" s="41"/>
      <c r="NLF41" s="41"/>
      <c r="NLG41" s="41"/>
      <c r="NLH41" s="41"/>
      <c r="NLI41" s="41"/>
      <c r="NLJ41" s="41"/>
      <c r="NLK41" s="41"/>
      <c r="NLL41" s="41"/>
      <c r="NLM41" s="41"/>
      <c r="NLN41" s="41"/>
      <c r="NLO41" s="41"/>
      <c r="NLP41" s="41"/>
      <c r="NLQ41" s="41"/>
      <c r="NLR41" s="41"/>
      <c r="NLS41" s="41"/>
      <c r="NLT41" s="41"/>
      <c r="NLU41" s="41"/>
      <c r="NLV41" s="41"/>
      <c r="NLW41" s="41"/>
      <c r="NLX41" s="41"/>
      <c r="NLY41" s="41"/>
      <c r="NLZ41" s="41"/>
      <c r="NMA41" s="41"/>
      <c r="NMB41" s="41"/>
      <c r="NMC41" s="41"/>
      <c r="NMD41" s="41"/>
      <c r="NME41" s="41"/>
      <c r="NMF41" s="41"/>
      <c r="NMG41" s="41"/>
      <c r="NMH41" s="41"/>
      <c r="NMI41" s="41"/>
      <c r="NMJ41" s="41"/>
      <c r="NMK41" s="41"/>
      <c r="NML41" s="41"/>
      <c r="NMM41" s="41"/>
      <c r="NMN41" s="41"/>
      <c r="NMO41" s="41"/>
      <c r="NMP41" s="41"/>
      <c r="NMQ41" s="41"/>
      <c r="NMR41" s="41"/>
      <c r="NMS41" s="41"/>
      <c r="NMT41" s="41"/>
      <c r="NMU41" s="41"/>
      <c r="NMV41" s="41"/>
      <c r="NMW41" s="41"/>
      <c r="NMX41" s="41"/>
      <c r="NMY41" s="41"/>
      <c r="NMZ41" s="41"/>
      <c r="NNA41" s="41"/>
      <c r="NNB41" s="41"/>
      <c r="NNC41" s="41"/>
      <c r="NND41" s="41"/>
      <c r="NNE41" s="41"/>
      <c r="NNF41" s="41"/>
      <c r="NNG41" s="41"/>
      <c r="NNH41" s="41"/>
      <c r="NNI41" s="41"/>
      <c r="NNJ41" s="41"/>
      <c r="NNK41" s="41"/>
      <c r="NNL41" s="41"/>
      <c r="NNM41" s="41"/>
      <c r="NNN41" s="41"/>
      <c r="NNO41" s="41"/>
      <c r="NNP41" s="41"/>
      <c r="NNQ41" s="41"/>
      <c r="NNR41" s="41"/>
      <c r="NNS41" s="41"/>
      <c r="NNT41" s="41"/>
      <c r="NNU41" s="41"/>
      <c r="NNV41" s="41"/>
      <c r="NNW41" s="41"/>
      <c r="NNX41" s="41"/>
      <c r="NNY41" s="41"/>
      <c r="NNZ41" s="41"/>
      <c r="NOA41" s="41"/>
      <c r="NOB41" s="41"/>
      <c r="NOC41" s="41"/>
      <c r="NOD41" s="41"/>
      <c r="NOE41" s="41"/>
      <c r="NOF41" s="41"/>
      <c r="NOG41" s="41"/>
      <c r="NOH41" s="41"/>
      <c r="NOI41" s="41"/>
      <c r="NOJ41" s="41"/>
      <c r="NOK41" s="41"/>
      <c r="NOL41" s="41"/>
      <c r="NOM41" s="41"/>
      <c r="NON41" s="41"/>
      <c r="NOO41" s="41"/>
      <c r="NOP41" s="41"/>
      <c r="NOQ41" s="41"/>
      <c r="NOR41" s="41"/>
      <c r="NOS41" s="41"/>
      <c r="NOT41" s="41"/>
      <c r="NOU41" s="41"/>
      <c r="NOV41" s="41"/>
      <c r="NOW41" s="41"/>
      <c r="NOX41" s="41"/>
      <c r="NOY41" s="41"/>
      <c r="NOZ41" s="41"/>
      <c r="NPA41" s="41"/>
      <c r="NPB41" s="41"/>
      <c r="NPC41" s="41"/>
      <c r="NPD41" s="41"/>
      <c r="NPE41" s="41"/>
      <c r="NPF41" s="41"/>
      <c r="NPG41" s="41"/>
      <c r="NPH41" s="41"/>
      <c r="NPI41" s="41"/>
      <c r="NPJ41" s="41"/>
      <c r="NPK41" s="41"/>
      <c r="NPL41" s="41"/>
      <c r="NPM41" s="41"/>
      <c r="NPN41" s="41"/>
      <c r="NPO41" s="41"/>
      <c r="NPP41" s="41"/>
      <c r="NPQ41" s="41"/>
      <c r="NPR41" s="41"/>
      <c r="NPS41" s="41"/>
      <c r="NPT41" s="41"/>
      <c r="NPU41" s="41"/>
      <c r="NPV41" s="41"/>
      <c r="NPW41" s="41"/>
      <c r="NPX41" s="41"/>
      <c r="NPY41" s="41"/>
      <c r="NPZ41" s="41"/>
      <c r="NQA41" s="41"/>
      <c r="NQB41" s="41"/>
      <c r="NQC41" s="41"/>
      <c r="NQD41" s="41"/>
      <c r="NQE41" s="41"/>
      <c r="NQF41" s="41"/>
      <c r="NQG41" s="41"/>
      <c r="NQH41" s="41"/>
      <c r="NQI41" s="41"/>
      <c r="NQJ41" s="41"/>
      <c r="NQK41" s="41"/>
      <c r="NQL41" s="41"/>
      <c r="NQM41" s="41"/>
      <c r="NQN41" s="41"/>
      <c r="NQO41" s="41"/>
      <c r="NQP41" s="41"/>
      <c r="NQQ41" s="41"/>
      <c r="NQR41" s="41"/>
      <c r="NQS41" s="41"/>
      <c r="NQT41" s="41"/>
      <c r="NQU41" s="41"/>
      <c r="NQV41" s="41"/>
      <c r="NQW41" s="41"/>
      <c r="NQX41" s="41"/>
      <c r="NQY41" s="41"/>
      <c r="NQZ41" s="41"/>
      <c r="NRA41" s="41"/>
      <c r="NRB41" s="41"/>
      <c r="NRC41" s="41"/>
      <c r="NRD41" s="41"/>
      <c r="NRE41" s="41"/>
      <c r="NRF41" s="41"/>
      <c r="NRG41" s="41"/>
      <c r="NRH41" s="41"/>
      <c r="NRI41" s="41"/>
      <c r="NRJ41" s="41"/>
      <c r="NRK41" s="41"/>
      <c r="NRL41" s="41"/>
      <c r="NRM41" s="41"/>
      <c r="NRN41" s="41"/>
      <c r="NRO41" s="41"/>
      <c r="NRP41" s="41"/>
      <c r="NRQ41" s="41"/>
      <c r="NRR41" s="41"/>
      <c r="NRS41" s="41"/>
      <c r="NRT41" s="41"/>
      <c r="NRU41" s="41"/>
      <c r="NRV41" s="41"/>
      <c r="NRW41" s="41"/>
      <c r="NRX41" s="41"/>
      <c r="NRY41" s="41"/>
      <c r="NRZ41" s="41"/>
      <c r="NSA41" s="41"/>
      <c r="NSB41" s="41"/>
      <c r="NSC41" s="41"/>
      <c r="NSD41" s="41"/>
      <c r="NSE41" s="41"/>
      <c r="NSF41" s="41"/>
      <c r="NSG41" s="41"/>
      <c r="NSH41" s="41"/>
      <c r="NSI41" s="41"/>
      <c r="NSJ41" s="41"/>
      <c r="NSK41" s="41"/>
      <c r="NSL41" s="41"/>
      <c r="NSM41" s="41"/>
      <c r="NSN41" s="41"/>
      <c r="NSO41" s="41"/>
      <c r="NSP41" s="41"/>
      <c r="NSQ41" s="41"/>
      <c r="NSR41" s="41"/>
      <c r="NSS41" s="41"/>
      <c r="NST41" s="41"/>
      <c r="NSU41" s="41"/>
      <c r="NSV41" s="41"/>
      <c r="NSW41" s="41"/>
      <c r="NSX41" s="41"/>
      <c r="NSY41" s="41"/>
      <c r="NSZ41" s="41"/>
      <c r="NTA41" s="41"/>
      <c r="NTB41" s="41"/>
      <c r="NTC41" s="41"/>
      <c r="NTD41" s="41"/>
      <c r="NTE41" s="41"/>
      <c r="NTF41" s="41"/>
      <c r="NTG41" s="41"/>
      <c r="NTH41" s="41"/>
      <c r="NTI41" s="41"/>
      <c r="NTJ41" s="41"/>
      <c r="NTK41" s="41"/>
      <c r="NTL41" s="41"/>
      <c r="NTM41" s="41"/>
      <c r="NTN41" s="41"/>
      <c r="NTO41" s="41"/>
      <c r="NTP41" s="41"/>
      <c r="NTQ41" s="41"/>
      <c r="NTR41" s="41"/>
      <c r="NTS41" s="41"/>
      <c r="NTT41" s="41"/>
      <c r="NTU41" s="41"/>
      <c r="NTV41" s="41"/>
      <c r="NTW41" s="41"/>
      <c r="NTX41" s="41"/>
      <c r="NTY41" s="41"/>
      <c r="NTZ41" s="41"/>
      <c r="NUA41" s="41"/>
      <c r="NUB41" s="41"/>
      <c r="NUC41" s="41"/>
      <c r="NUD41" s="41"/>
      <c r="NUE41" s="41"/>
      <c r="NUF41" s="41"/>
      <c r="NUG41" s="41"/>
      <c r="NUH41" s="41"/>
      <c r="NUI41" s="41"/>
      <c r="NUJ41" s="41"/>
      <c r="NUK41" s="41"/>
      <c r="NUL41" s="41"/>
      <c r="NUM41" s="41"/>
      <c r="NUN41" s="41"/>
      <c r="NUO41" s="41"/>
      <c r="NUP41" s="41"/>
      <c r="NUQ41" s="41"/>
      <c r="NUR41" s="41"/>
      <c r="NUS41" s="41"/>
      <c r="NUT41" s="41"/>
      <c r="NUU41" s="41"/>
      <c r="NUV41" s="41"/>
      <c r="NUW41" s="41"/>
      <c r="NUX41" s="41"/>
      <c r="NUY41" s="41"/>
      <c r="NUZ41" s="41"/>
      <c r="NVA41" s="41"/>
      <c r="NVB41" s="41"/>
      <c r="NVC41" s="41"/>
      <c r="NVD41" s="41"/>
      <c r="NVE41" s="41"/>
      <c r="NVF41" s="41"/>
      <c r="NVG41" s="41"/>
      <c r="NVH41" s="41"/>
      <c r="NVI41" s="41"/>
      <c r="NVJ41" s="41"/>
      <c r="NVK41" s="41"/>
      <c r="NVL41" s="41"/>
      <c r="NVM41" s="41"/>
      <c r="NVN41" s="41"/>
      <c r="NVO41" s="41"/>
      <c r="NVP41" s="41"/>
      <c r="NVQ41" s="41"/>
      <c r="NVR41" s="41"/>
      <c r="NVS41" s="41"/>
      <c r="NVT41" s="41"/>
      <c r="NVU41" s="41"/>
      <c r="NVV41" s="41"/>
      <c r="NVW41" s="41"/>
      <c r="NVX41" s="41"/>
      <c r="NVY41" s="41"/>
      <c r="NVZ41" s="41"/>
      <c r="NWA41" s="41"/>
      <c r="NWB41" s="41"/>
      <c r="NWC41" s="41"/>
      <c r="NWD41" s="41"/>
      <c r="NWE41" s="41"/>
      <c r="NWF41" s="41"/>
      <c r="NWG41" s="41"/>
      <c r="NWH41" s="41"/>
      <c r="NWI41" s="41"/>
      <c r="NWJ41" s="41"/>
      <c r="NWK41" s="41"/>
      <c r="NWL41" s="41"/>
      <c r="NWM41" s="41"/>
      <c r="NWN41" s="41"/>
      <c r="NWO41" s="41"/>
      <c r="NWP41" s="41"/>
      <c r="NWQ41" s="41"/>
      <c r="NWR41" s="41"/>
      <c r="NWS41" s="41"/>
      <c r="NWT41" s="41"/>
      <c r="NWU41" s="41"/>
      <c r="NWV41" s="41"/>
      <c r="NWW41" s="41"/>
      <c r="NWX41" s="41"/>
      <c r="NWY41" s="41"/>
      <c r="NWZ41" s="41"/>
      <c r="NXA41" s="41"/>
      <c r="NXB41" s="41"/>
      <c r="NXC41" s="41"/>
      <c r="NXD41" s="41"/>
      <c r="NXE41" s="41"/>
      <c r="NXF41" s="41"/>
      <c r="NXG41" s="41"/>
      <c r="NXH41" s="41"/>
      <c r="NXI41" s="41"/>
      <c r="NXJ41" s="41"/>
      <c r="NXK41" s="41"/>
      <c r="NXL41" s="41"/>
      <c r="NXM41" s="41"/>
      <c r="NXN41" s="41"/>
      <c r="NXO41" s="41"/>
      <c r="NXP41" s="41"/>
      <c r="NXQ41" s="41"/>
      <c r="NXR41" s="41"/>
      <c r="NXS41" s="41"/>
      <c r="NXT41" s="41"/>
      <c r="NXU41" s="41"/>
      <c r="NXV41" s="41"/>
      <c r="NXW41" s="41"/>
      <c r="NXX41" s="41"/>
      <c r="NXY41" s="41"/>
      <c r="NXZ41" s="41"/>
      <c r="NYA41" s="41"/>
      <c r="NYB41" s="41"/>
      <c r="NYC41" s="41"/>
      <c r="NYD41" s="41"/>
      <c r="NYE41" s="41"/>
      <c r="NYF41" s="41"/>
      <c r="NYG41" s="41"/>
      <c r="NYH41" s="41"/>
      <c r="NYI41" s="41"/>
      <c r="NYJ41" s="41"/>
      <c r="NYK41" s="41"/>
      <c r="NYL41" s="41"/>
      <c r="NYM41" s="41"/>
      <c r="NYN41" s="41"/>
      <c r="NYO41" s="41"/>
      <c r="NYP41" s="41"/>
      <c r="NYQ41" s="41"/>
      <c r="NYR41" s="41"/>
      <c r="NYS41" s="41"/>
      <c r="NYT41" s="41"/>
      <c r="NYU41" s="41"/>
      <c r="NYV41" s="41"/>
      <c r="NYW41" s="41"/>
      <c r="NYX41" s="41"/>
      <c r="NYY41" s="41"/>
      <c r="NYZ41" s="41"/>
      <c r="NZA41" s="41"/>
      <c r="NZB41" s="41"/>
      <c r="NZC41" s="41"/>
      <c r="NZD41" s="41"/>
      <c r="NZE41" s="41"/>
      <c r="NZF41" s="41"/>
      <c r="NZG41" s="41"/>
      <c r="NZH41" s="41"/>
      <c r="NZI41" s="41"/>
      <c r="NZJ41" s="41"/>
      <c r="NZK41" s="41"/>
      <c r="NZL41" s="41"/>
      <c r="NZM41" s="41"/>
      <c r="NZN41" s="41"/>
      <c r="NZO41" s="41"/>
      <c r="NZP41" s="41"/>
      <c r="NZQ41" s="41"/>
      <c r="NZR41" s="41"/>
      <c r="NZS41" s="41"/>
      <c r="NZT41" s="41"/>
      <c r="NZU41" s="41"/>
      <c r="NZV41" s="41"/>
      <c r="NZW41" s="41"/>
      <c r="NZX41" s="41"/>
      <c r="NZY41" s="41"/>
      <c r="NZZ41" s="41"/>
      <c r="OAA41" s="41"/>
      <c r="OAB41" s="41"/>
      <c r="OAC41" s="41"/>
      <c r="OAD41" s="41"/>
      <c r="OAE41" s="41"/>
      <c r="OAF41" s="41"/>
      <c r="OAG41" s="41"/>
      <c r="OAH41" s="41"/>
      <c r="OAI41" s="41"/>
      <c r="OAJ41" s="41"/>
      <c r="OAK41" s="41"/>
      <c r="OAL41" s="41"/>
      <c r="OAM41" s="41"/>
      <c r="OAN41" s="41"/>
      <c r="OAO41" s="41"/>
      <c r="OAP41" s="41"/>
      <c r="OAQ41" s="41"/>
      <c r="OAR41" s="41"/>
      <c r="OAS41" s="41"/>
      <c r="OAT41" s="41"/>
      <c r="OAU41" s="41"/>
      <c r="OAV41" s="41"/>
      <c r="OAW41" s="41"/>
      <c r="OAX41" s="41"/>
      <c r="OAY41" s="41"/>
      <c r="OAZ41" s="41"/>
      <c r="OBA41" s="41"/>
      <c r="OBB41" s="41"/>
      <c r="OBC41" s="41"/>
      <c r="OBD41" s="41"/>
      <c r="OBE41" s="41"/>
      <c r="OBF41" s="41"/>
      <c r="OBG41" s="41"/>
      <c r="OBH41" s="41"/>
      <c r="OBI41" s="41"/>
      <c r="OBJ41" s="41"/>
      <c r="OBK41" s="41"/>
      <c r="OBL41" s="41"/>
      <c r="OBM41" s="41"/>
      <c r="OBN41" s="41"/>
      <c r="OBO41" s="41"/>
      <c r="OBP41" s="41"/>
      <c r="OBQ41" s="41"/>
      <c r="OBR41" s="41"/>
      <c r="OBS41" s="41"/>
      <c r="OBT41" s="41"/>
      <c r="OBU41" s="41"/>
      <c r="OBV41" s="41"/>
      <c r="OBW41" s="41"/>
      <c r="OBX41" s="41"/>
      <c r="OBY41" s="41"/>
      <c r="OBZ41" s="41"/>
      <c r="OCA41" s="41"/>
      <c r="OCB41" s="41"/>
      <c r="OCC41" s="41"/>
      <c r="OCD41" s="41"/>
      <c r="OCE41" s="41"/>
      <c r="OCF41" s="41"/>
      <c r="OCG41" s="41"/>
      <c r="OCH41" s="41"/>
      <c r="OCI41" s="41"/>
      <c r="OCJ41" s="41"/>
      <c r="OCK41" s="41"/>
      <c r="OCL41" s="41"/>
      <c r="OCM41" s="41"/>
      <c r="OCN41" s="41"/>
      <c r="OCO41" s="41"/>
      <c r="OCP41" s="41"/>
      <c r="OCQ41" s="41"/>
      <c r="OCR41" s="41"/>
      <c r="OCS41" s="41"/>
      <c r="OCT41" s="41"/>
      <c r="OCU41" s="41"/>
      <c r="OCV41" s="41"/>
      <c r="OCW41" s="41"/>
      <c r="OCX41" s="41"/>
      <c r="OCY41" s="41"/>
      <c r="OCZ41" s="41"/>
      <c r="ODA41" s="41"/>
      <c r="ODB41" s="41"/>
      <c r="ODC41" s="41"/>
      <c r="ODD41" s="41"/>
      <c r="ODE41" s="41"/>
      <c r="ODF41" s="41"/>
      <c r="ODG41" s="41"/>
      <c r="ODH41" s="41"/>
      <c r="ODI41" s="41"/>
      <c r="ODJ41" s="41"/>
      <c r="ODK41" s="41"/>
      <c r="ODL41" s="41"/>
      <c r="ODM41" s="41"/>
      <c r="ODN41" s="41"/>
      <c r="ODO41" s="41"/>
      <c r="ODP41" s="41"/>
      <c r="ODQ41" s="41"/>
      <c r="ODR41" s="41"/>
      <c r="ODS41" s="41"/>
      <c r="ODT41" s="41"/>
      <c r="ODU41" s="41"/>
      <c r="ODV41" s="41"/>
      <c r="ODW41" s="41"/>
      <c r="ODX41" s="41"/>
      <c r="ODY41" s="41"/>
      <c r="ODZ41" s="41"/>
      <c r="OEA41" s="41"/>
      <c r="OEB41" s="41"/>
      <c r="OEC41" s="41"/>
      <c r="OED41" s="41"/>
      <c r="OEE41" s="41"/>
      <c r="OEF41" s="41"/>
      <c r="OEG41" s="41"/>
      <c r="OEH41" s="41"/>
      <c r="OEI41" s="41"/>
      <c r="OEJ41" s="41"/>
      <c r="OEK41" s="41"/>
      <c r="OEL41" s="41"/>
      <c r="OEM41" s="41"/>
      <c r="OEN41" s="41"/>
      <c r="OEO41" s="41"/>
      <c r="OEP41" s="41"/>
      <c r="OEQ41" s="41"/>
      <c r="OER41" s="41"/>
      <c r="OES41" s="41"/>
      <c r="OET41" s="41"/>
      <c r="OEU41" s="41"/>
      <c r="OEV41" s="41"/>
      <c r="OEW41" s="41"/>
      <c r="OEX41" s="41"/>
      <c r="OEY41" s="41"/>
      <c r="OEZ41" s="41"/>
      <c r="OFA41" s="41"/>
      <c r="OFB41" s="41"/>
      <c r="OFC41" s="41"/>
      <c r="OFD41" s="41"/>
      <c r="OFE41" s="41"/>
      <c r="OFF41" s="41"/>
      <c r="OFG41" s="41"/>
      <c r="OFH41" s="41"/>
      <c r="OFI41" s="41"/>
      <c r="OFJ41" s="41"/>
      <c r="OFK41" s="41"/>
      <c r="OFL41" s="41"/>
      <c r="OFM41" s="41"/>
      <c r="OFN41" s="41"/>
      <c r="OFO41" s="41"/>
      <c r="OFP41" s="41"/>
      <c r="OFQ41" s="41"/>
      <c r="OFR41" s="41"/>
      <c r="OFS41" s="41"/>
      <c r="OFT41" s="41"/>
      <c r="OFU41" s="41"/>
      <c r="OFV41" s="41"/>
      <c r="OFW41" s="41"/>
      <c r="OFX41" s="41"/>
      <c r="OFY41" s="41"/>
      <c r="OFZ41" s="41"/>
      <c r="OGA41" s="41"/>
      <c r="OGB41" s="41"/>
      <c r="OGC41" s="41"/>
      <c r="OGD41" s="41"/>
      <c r="OGE41" s="41"/>
      <c r="OGF41" s="41"/>
      <c r="OGG41" s="41"/>
      <c r="OGH41" s="41"/>
      <c r="OGI41" s="41"/>
      <c r="OGJ41" s="41"/>
      <c r="OGK41" s="41"/>
      <c r="OGL41" s="41"/>
      <c r="OGM41" s="41"/>
      <c r="OGN41" s="41"/>
      <c r="OGO41" s="41"/>
      <c r="OGP41" s="41"/>
      <c r="OGQ41" s="41"/>
      <c r="OGR41" s="41"/>
      <c r="OGS41" s="41"/>
      <c r="OGT41" s="41"/>
      <c r="OGU41" s="41"/>
      <c r="OGV41" s="41"/>
      <c r="OGW41" s="41"/>
      <c r="OGX41" s="41"/>
      <c r="OGY41" s="41"/>
      <c r="OGZ41" s="41"/>
      <c r="OHA41" s="41"/>
      <c r="OHB41" s="41"/>
      <c r="OHC41" s="41"/>
      <c r="OHD41" s="41"/>
      <c r="OHE41" s="41"/>
      <c r="OHF41" s="41"/>
      <c r="OHG41" s="41"/>
      <c r="OHH41" s="41"/>
      <c r="OHI41" s="41"/>
      <c r="OHJ41" s="41"/>
      <c r="OHK41" s="41"/>
      <c r="OHL41" s="41"/>
      <c r="OHM41" s="41"/>
      <c r="OHN41" s="41"/>
      <c r="OHO41" s="41"/>
      <c r="OHP41" s="41"/>
      <c r="OHQ41" s="41"/>
      <c r="OHR41" s="41"/>
      <c r="OHS41" s="41"/>
      <c r="OHT41" s="41"/>
      <c r="OHU41" s="41"/>
      <c r="OHV41" s="41"/>
      <c r="OHW41" s="41"/>
      <c r="OHX41" s="41"/>
      <c r="OHY41" s="41"/>
      <c r="OHZ41" s="41"/>
      <c r="OIA41" s="41"/>
      <c r="OIB41" s="41"/>
      <c r="OIC41" s="41"/>
      <c r="OID41" s="41"/>
      <c r="OIE41" s="41"/>
      <c r="OIF41" s="41"/>
      <c r="OIG41" s="41"/>
      <c r="OIH41" s="41"/>
      <c r="OII41" s="41"/>
      <c r="OIJ41" s="41"/>
      <c r="OIK41" s="41"/>
      <c r="OIL41" s="41"/>
      <c r="OIM41" s="41"/>
      <c r="OIN41" s="41"/>
      <c r="OIO41" s="41"/>
      <c r="OIP41" s="41"/>
      <c r="OIQ41" s="41"/>
      <c r="OIR41" s="41"/>
      <c r="OIS41" s="41"/>
      <c r="OIT41" s="41"/>
      <c r="OIU41" s="41"/>
      <c r="OIV41" s="41"/>
      <c r="OIW41" s="41"/>
      <c r="OIX41" s="41"/>
      <c r="OIY41" s="41"/>
      <c r="OIZ41" s="41"/>
      <c r="OJA41" s="41"/>
      <c r="OJB41" s="41"/>
      <c r="OJC41" s="41"/>
      <c r="OJD41" s="41"/>
      <c r="OJE41" s="41"/>
      <c r="OJF41" s="41"/>
      <c r="OJG41" s="41"/>
      <c r="OJH41" s="41"/>
      <c r="OJI41" s="41"/>
      <c r="OJJ41" s="41"/>
      <c r="OJK41" s="41"/>
      <c r="OJL41" s="41"/>
      <c r="OJM41" s="41"/>
      <c r="OJN41" s="41"/>
      <c r="OJO41" s="41"/>
      <c r="OJP41" s="41"/>
      <c r="OJQ41" s="41"/>
      <c r="OJR41" s="41"/>
      <c r="OJS41" s="41"/>
      <c r="OJT41" s="41"/>
      <c r="OJU41" s="41"/>
      <c r="OJV41" s="41"/>
      <c r="OJW41" s="41"/>
      <c r="OJX41" s="41"/>
      <c r="OJY41" s="41"/>
      <c r="OJZ41" s="41"/>
      <c r="OKA41" s="41"/>
      <c r="OKB41" s="41"/>
      <c r="OKC41" s="41"/>
      <c r="OKD41" s="41"/>
      <c r="OKE41" s="41"/>
      <c r="OKF41" s="41"/>
      <c r="OKG41" s="41"/>
      <c r="OKH41" s="41"/>
      <c r="OKI41" s="41"/>
      <c r="OKJ41" s="41"/>
      <c r="OKK41" s="41"/>
      <c r="OKL41" s="41"/>
      <c r="OKM41" s="41"/>
      <c r="OKN41" s="41"/>
      <c r="OKO41" s="41"/>
      <c r="OKP41" s="41"/>
      <c r="OKQ41" s="41"/>
      <c r="OKR41" s="41"/>
      <c r="OKS41" s="41"/>
      <c r="OKT41" s="41"/>
      <c r="OKU41" s="41"/>
      <c r="OKV41" s="41"/>
      <c r="OKW41" s="41"/>
      <c r="OKX41" s="41"/>
      <c r="OKY41" s="41"/>
      <c r="OKZ41" s="41"/>
      <c r="OLA41" s="41"/>
      <c r="OLB41" s="41"/>
      <c r="OLC41" s="41"/>
      <c r="OLD41" s="41"/>
      <c r="OLE41" s="41"/>
      <c r="OLF41" s="41"/>
      <c r="OLG41" s="41"/>
      <c r="OLH41" s="41"/>
      <c r="OLI41" s="41"/>
      <c r="OLJ41" s="41"/>
      <c r="OLK41" s="41"/>
      <c r="OLL41" s="41"/>
      <c r="OLM41" s="41"/>
      <c r="OLN41" s="41"/>
      <c r="OLO41" s="41"/>
      <c r="OLP41" s="41"/>
      <c r="OLQ41" s="41"/>
      <c r="OLR41" s="41"/>
      <c r="OLS41" s="41"/>
      <c r="OLT41" s="41"/>
      <c r="OLU41" s="41"/>
      <c r="OLV41" s="41"/>
      <c r="OLW41" s="41"/>
      <c r="OLX41" s="41"/>
      <c r="OLY41" s="41"/>
      <c r="OLZ41" s="41"/>
      <c r="OMA41" s="41"/>
      <c r="OMB41" s="41"/>
      <c r="OMC41" s="41"/>
      <c r="OMD41" s="41"/>
      <c r="OME41" s="41"/>
      <c r="OMF41" s="41"/>
      <c r="OMG41" s="41"/>
      <c r="OMH41" s="41"/>
      <c r="OMI41" s="41"/>
      <c r="OMJ41" s="41"/>
      <c r="OMK41" s="41"/>
      <c r="OML41" s="41"/>
      <c r="OMM41" s="41"/>
      <c r="OMN41" s="41"/>
      <c r="OMO41" s="41"/>
      <c r="OMP41" s="41"/>
      <c r="OMQ41" s="41"/>
      <c r="OMR41" s="41"/>
      <c r="OMS41" s="41"/>
      <c r="OMT41" s="41"/>
      <c r="OMU41" s="41"/>
      <c r="OMV41" s="41"/>
      <c r="OMW41" s="41"/>
      <c r="OMX41" s="41"/>
      <c r="OMY41" s="41"/>
      <c r="OMZ41" s="41"/>
      <c r="ONA41" s="41"/>
      <c r="ONB41" s="41"/>
      <c r="ONC41" s="41"/>
      <c r="OND41" s="41"/>
      <c r="ONE41" s="41"/>
      <c r="ONF41" s="41"/>
      <c r="ONG41" s="41"/>
      <c r="ONH41" s="41"/>
      <c r="ONI41" s="41"/>
      <c r="ONJ41" s="41"/>
      <c r="ONK41" s="41"/>
      <c r="ONL41" s="41"/>
      <c r="ONM41" s="41"/>
      <c r="ONN41" s="41"/>
      <c r="ONO41" s="41"/>
      <c r="ONP41" s="41"/>
      <c r="ONQ41" s="41"/>
      <c r="ONR41" s="41"/>
      <c r="ONS41" s="41"/>
      <c r="ONT41" s="41"/>
      <c r="ONU41" s="41"/>
      <c r="ONV41" s="41"/>
      <c r="ONW41" s="41"/>
      <c r="ONX41" s="41"/>
      <c r="ONY41" s="41"/>
      <c r="ONZ41" s="41"/>
      <c r="OOA41" s="41"/>
      <c r="OOB41" s="41"/>
      <c r="OOC41" s="41"/>
      <c r="OOD41" s="41"/>
      <c r="OOE41" s="41"/>
      <c r="OOF41" s="41"/>
      <c r="OOG41" s="41"/>
      <c r="OOH41" s="41"/>
      <c r="OOI41" s="41"/>
      <c r="OOJ41" s="41"/>
      <c r="OOK41" s="41"/>
      <c r="OOL41" s="41"/>
      <c r="OOM41" s="41"/>
      <c r="OON41" s="41"/>
      <c r="OOO41" s="41"/>
      <c r="OOP41" s="41"/>
      <c r="OOQ41" s="41"/>
      <c r="OOR41" s="41"/>
      <c r="OOS41" s="41"/>
      <c r="OOT41" s="41"/>
      <c r="OOU41" s="41"/>
      <c r="OOV41" s="41"/>
      <c r="OOW41" s="41"/>
      <c r="OOX41" s="41"/>
      <c r="OOY41" s="41"/>
      <c r="OOZ41" s="41"/>
      <c r="OPA41" s="41"/>
      <c r="OPB41" s="41"/>
      <c r="OPC41" s="41"/>
      <c r="OPD41" s="41"/>
      <c r="OPE41" s="41"/>
      <c r="OPF41" s="41"/>
      <c r="OPG41" s="41"/>
      <c r="OPH41" s="41"/>
      <c r="OPI41" s="41"/>
      <c r="OPJ41" s="41"/>
      <c r="OPK41" s="41"/>
      <c r="OPL41" s="41"/>
      <c r="OPM41" s="41"/>
      <c r="OPN41" s="41"/>
      <c r="OPO41" s="41"/>
      <c r="OPP41" s="41"/>
      <c r="OPQ41" s="41"/>
      <c r="OPR41" s="41"/>
      <c r="OPS41" s="41"/>
      <c r="OPT41" s="41"/>
      <c r="OPU41" s="41"/>
      <c r="OPV41" s="41"/>
      <c r="OPW41" s="41"/>
      <c r="OPX41" s="41"/>
      <c r="OPY41" s="41"/>
      <c r="OPZ41" s="41"/>
      <c r="OQA41" s="41"/>
      <c r="OQB41" s="41"/>
      <c r="OQC41" s="41"/>
      <c r="OQD41" s="41"/>
      <c r="OQE41" s="41"/>
      <c r="OQF41" s="41"/>
      <c r="OQG41" s="41"/>
      <c r="OQH41" s="41"/>
      <c r="OQI41" s="41"/>
      <c r="OQJ41" s="41"/>
      <c r="OQK41" s="41"/>
      <c r="OQL41" s="41"/>
      <c r="OQM41" s="41"/>
      <c r="OQN41" s="41"/>
      <c r="OQO41" s="41"/>
      <c r="OQP41" s="41"/>
      <c r="OQQ41" s="41"/>
      <c r="OQR41" s="41"/>
      <c r="OQS41" s="41"/>
      <c r="OQT41" s="41"/>
      <c r="OQU41" s="41"/>
      <c r="OQV41" s="41"/>
      <c r="OQW41" s="41"/>
      <c r="OQX41" s="41"/>
      <c r="OQY41" s="41"/>
      <c r="OQZ41" s="41"/>
      <c r="ORA41" s="41"/>
      <c r="ORB41" s="41"/>
      <c r="ORC41" s="41"/>
      <c r="ORD41" s="41"/>
      <c r="ORE41" s="41"/>
      <c r="ORF41" s="41"/>
      <c r="ORG41" s="41"/>
      <c r="ORH41" s="41"/>
      <c r="ORI41" s="41"/>
      <c r="ORJ41" s="41"/>
      <c r="ORK41" s="41"/>
      <c r="ORL41" s="41"/>
      <c r="ORM41" s="41"/>
      <c r="ORN41" s="41"/>
      <c r="ORO41" s="41"/>
      <c r="ORP41" s="41"/>
      <c r="ORQ41" s="41"/>
      <c r="ORR41" s="41"/>
      <c r="ORS41" s="41"/>
      <c r="ORT41" s="41"/>
      <c r="ORU41" s="41"/>
      <c r="ORV41" s="41"/>
      <c r="ORW41" s="41"/>
      <c r="ORX41" s="41"/>
      <c r="ORY41" s="41"/>
      <c r="ORZ41" s="41"/>
      <c r="OSA41" s="41"/>
      <c r="OSB41" s="41"/>
      <c r="OSC41" s="41"/>
      <c r="OSD41" s="41"/>
      <c r="OSE41" s="41"/>
      <c r="OSF41" s="41"/>
      <c r="OSG41" s="41"/>
      <c r="OSH41" s="41"/>
      <c r="OSI41" s="41"/>
      <c r="OSJ41" s="41"/>
      <c r="OSK41" s="41"/>
      <c r="OSL41" s="41"/>
      <c r="OSM41" s="41"/>
      <c r="OSN41" s="41"/>
      <c r="OSO41" s="41"/>
      <c r="OSP41" s="41"/>
      <c r="OSQ41" s="41"/>
      <c r="OSR41" s="41"/>
      <c r="OSS41" s="41"/>
      <c r="OST41" s="41"/>
      <c r="OSU41" s="41"/>
      <c r="OSV41" s="41"/>
      <c r="OSW41" s="41"/>
      <c r="OSX41" s="41"/>
      <c r="OSY41" s="41"/>
      <c r="OSZ41" s="41"/>
      <c r="OTA41" s="41"/>
      <c r="OTB41" s="41"/>
      <c r="OTC41" s="41"/>
      <c r="OTD41" s="41"/>
      <c r="OTE41" s="41"/>
      <c r="OTF41" s="41"/>
      <c r="OTG41" s="41"/>
      <c r="OTH41" s="41"/>
      <c r="OTI41" s="41"/>
      <c r="OTJ41" s="41"/>
      <c r="OTK41" s="41"/>
      <c r="OTL41" s="41"/>
      <c r="OTM41" s="41"/>
      <c r="OTN41" s="41"/>
      <c r="OTO41" s="41"/>
      <c r="OTP41" s="41"/>
      <c r="OTQ41" s="41"/>
      <c r="OTR41" s="41"/>
      <c r="OTS41" s="41"/>
      <c r="OTT41" s="41"/>
      <c r="OTU41" s="41"/>
      <c r="OTV41" s="41"/>
      <c r="OTW41" s="41"/>
      <c r="OTX41" s="41"/>
      <c r="OTY41" s="41"/>
      <c r="OTZ41" s="41"/>
      <c r="OUA41" s="41"/>
      <c r="OUB41" s="41"/>
      <c r="OUC41" s="41"/>
      <c r="OUD41" s="41"/>
      <c r="OUE41" s="41"/>
      <c r="OUF41" s="41"/>
      <c r="OUG41" s="41"/>
      <c r="OUH41" s="41"/>
      <c r="OUI41" s="41"/>
      <c r="OUJ41" s="41"/>
      <c r="OUK41" s="41"/>
      <c r="OUL41" s="41"/>
      <c r="OUM41" s="41"/>
      <c r="OUN41" s="41"/>
      <c r="OUO41" s="41"/>
      <c r="OUP41" s="41"/>
      <c r="OUQ41" s="41"/>
      <c r="OUR41" s="41"/>
      <c r="OUS41" s="41"/>
      <c r="OUT41" s="41"/>
      <c r="OUU41" s="41"/>
      <c r="OUV41" s="41"/>
      <c r="OUW41" s="41"/>
      <c r="OUX41" s="41"/>
      <c r="OUY41" s="41"/>
      <c r="OUZ41" s="41"/>
      <c r="OVA41" s="41"/>
      <c r="OVB41" s="41"/>
      <c r="OVC41" s="41"/>
      <c r="OVD41" s="41"/>
      <c r="OVE41" s="41"/>
      <c r="OVF41" s="41"/>
      <c r="OVG41" s="41"/>
      <c r="OVH41" s="41"/>
      <c r="OVI41" s="41"/>
      <c r="OVJ41" s="41"/>
      <c r="OVK41" s="41"/>
      <c r="OVL41" s="41"/>
      <c r="OVM41" s="41"/>
      <c r="OVN41" s="41"/>
      <c r="OVO41" s="41"/>
      <c r="OVP41" s="41"/>
      <c r="OVQ41" s="41"/>
      <c r="OVR41" s="41"/>
      <c r="OVS41" s="41"/>
      <c r="OVT41" s="41"/>
      <c r="OVU41" s="41"/>
      <c r="OVV41" s="41"/>
      <c r="OVW41" s="41"/>
      <c r="OVX41" s="41"/>
      <c r="OVY41" s="41"/>
      <c r="OVZ41" s="41"/>
      <c r="OWA41" s="41"/>
      <c r="OWB41" s="41"/>
      <c r="OWC41" s="41"/>
      <c r="OWD41" s="41"/>
      <c r="OWE41" s="41"/>
      <c r="OWF41" s="41"/>
      <c r="OWG41" s="41"/>
      <c r="OWH41" s="41"/>
      <c r="OWI41" s="41"/>
      <c r="OWJ41" s="41"/>
      <c r="OWK41" s="41"/>
      <c r="OWL41" s="41"/>
      <c r="OWM41" s="41"/>
      <c r="OWN41" s="41"/>
      <c r="OWO41" s="41"/>
      <c r="OWP41" s="41"/>
      <c r="OWQ41" s="41"/>
      <c r="OWR41" s="41"/>
      <c r="OWS41" s="41"/>
      <c r="OWT41" s="41"/>
      <c r="OWU41" s="41"/>
      <c r="OWV41" s="41"/>
      <c r="OWW41" s="41"/>
      <c r="OWX41" s="41"/>
      <c r="OWY41" s="41"/>
      <c r="OWZ41" s="41"/>
      <c r="OXA41" s="41"/>
      <c r="OXB41" s="41"/>
      <c r="OXC41" s="41"/>
      <c r="OXD41" s="41"/>
      <c r="OXE41" s="41"/>
      <c r="OXF41" s="41"/>
      <c r="OXG41" s="41"/>
      <c r="OXH41" s="41"/>
      <c r="OXI41" s="41"/>
      <c r="OXJ41" s="41"/>
      <c r="OXK41" s="41"/>
      <c r="OXL41" s="41"/>
      <c r="OXM41" s="41"/>
      <c r="OXN41" s="41"/>
      <c r="OXO41" s="41"/>
      <c r="OXP41" s="41"/>
      <c r="OXQ41" s="41"/>
      <c r="OXR41" s="41"/>
      <c r="OXS41" s="41"/>
      <c r="OXT41" s="41"/>
      <c r="OXU41" s="41"/>
      <c r="OXV41" s="41"/>
      <c r="OXW41" s="41"/>
      <c r="OXX41" s="41"/>
      <c r="OXY41" s="41"/>
      <c r="OXZ41" s="41"/>
      <c r="OYA41" s="41"/>
      <c r="OYB41" s="41"/>
      <c r="OYC41" s="41"/>
      <c r="OYD41" s="41"/>
      <c r="OYE41" s="41"/>
      <c r="OYF41" s="41"/>
      <c r="OYG41" s="41"/>
      <c r="OYH41" s="41"/>
      <c r="OYI41" s="41"/>
      <c r="OYJ41" s="41"/>
      <c r="OYK41" s="41"/>
      <c r="OYL41" s="41"/>
      <c r="OYM41" s="41"/>
      <c r="OYN41" s="41"/>
      <c r="OYO41" s="41"/>
      <c r="OYP41" s="41"/>
      <c r="OYQ41" s="41"/>
      <c r="OYR41" s="41"/>
      <c r="OYS41" s="41"/>
      <c r="OYT41" s="41"/>
      <c r="OYU41" s="41"/>
      <c r="OYV41" s="41"/>
      <c r="OYW41" s="41"/>
      <c r="OYX41" s="41"/>
      <c r="OYY41" s="41"/>
      <c r="OYZ41" s="41"/>
      <c r="OZA41" s="41"/>
      <c r="OZB41" s="41"/>
      <c r="OZC41" s="41"/>
      <c r="OZD41" s="41"/>
      <c r="OZE41" s="41"/>
      <c r="OZF41" s="41"/>
      <c r="OZG41" s="41"/>
      <c r="OZH41" s="41"/>
      <c r="OZI41" s="41"/>
      <c r="OZJ41" s="41"/>
      <c r="OZK41" s="41"/>
      <c r="OZL41" s="41"/>
      <c r="OZM41" s="41"/>
      <c r="OZN41" s="41"/>
      <c r="OZO41" s="41"/>
      <c r="OZP41" s="41"/>
      <c r="OZQ41" s="41"/>
      <c r="OZR41" s="41"/>
      <c r="OZS41" s="41"/>
      <c r="OZT41" s="41"/>
      <c r="OZU41" s="41"/>
      <c r="OZV41" s="41"/>
      <c r="OZW41" s="41"/>
      <c r="OZX41" s="41"/>
      <c r="OZY41" s="41"/>
      <c r="OZZ41" s="41"/>
      <c r="PAA41" s="41"/>
      <c r="PAB41" s="41"/>
      <c r="PAC41" s="41"/>
      <c r="PAD41" s="41"/>
      <c r="PAE41" s="41"/>
      <c r="PAF41" s="41"/>
      <c r="PAG41" s="41"/>
      <c r="PAH41" s="41"/>
      <c r="PAI41" s="41"/>
      <c r="PAJ41" s="41"/>
      <c r="PAK41" s="41"/>
      <c r="PAL41" s="41"/>
      <c r="PAM41" s="41"/>
      <c r="PAN41" s="41"/>
      <c r="PAO41" s="41"/>
      <c r="PAP41" s="41"/>
      <c r="PAQ41" s="41"/>
      <c r="PAR41" s="41"/>
      <c r="PAS41" s="41"/>
      <c r="PAT41" s="41"/>
      <c r="PAU41" s="41"/>
      <c r="PAV41" s="41"/>
      <c r="PAW41" s="41"/>
      <c r="PAX41" s="41"/>
      <c r="PAY41" s="41"/>
      <c r="PAZ41" s="41"/>
      <c r="PBA41" s="41"/>
      <c r="PBB41" s="41"/>
      <c r="PBC41" s="41"/>
      <c r="PBD41" s="41"/>
      <c r="PBE41" s="41"/>
      <c r="PBF41" s="41"/>
      <c r="PBG41" s="41"/>
      <c r="PBH41" s="41"/>
      <c r="PBI41" s="41"/>
      <c r="PBJ41" s="41"/>
      <c r="PBK41" s="41"/>
      <c r="PBL41" s="41"/>
      <c r="PBM41" s="41"/>
      <c r="PBN41" s="41"/>
      <c r="PBO41" s="41"/>
      <c r="PBP41" s="41"/>
      <c r="PBQ41" s="41"/>
      <c r="PBR41" s="41"/>
      <c r="PBS41" s="41"/>
      <c r="PBT41" s="41"/>
      <c r="PBU41" s="41"/>
      <c r="PBV41" s="41"/>
      <c r="PBW41" s="41"/>
      <c r="PBX41" s="41"/>
      <c r="PBY41" s="41"/>
      <c r="PBZ41" s="41"/>
      <c r="PCA41" s="41"/>
      <c r="PCB41" s="41"/>
      <c r="PCC41" s="41"/>
      <c r="PCD41" s="41"/>
      <c r="PCE41" s="41"/>
      <c r="PCF41" s="41"/>
      <c r="PCG41" s="41"/>
      <c r="PCH41" s="41"/>
      <c r="PCI41" s="41"/>
      <c r="PCJ41" s="41"/>
      <c r="PCK41" s="41"/>
      <c r="PCL41" s="41"/>
      <c r="PCM41" s="41"/>
      <c r="PCN41" s="41"/>
      <c r="PCO41" s="41"/>
      <c r="PCP41" s="41"/>
      <c r="PCQ41" s="41"/>
      <c r="PCR41" s="41"/>
      <c r="PCS41" s="41"/>
      <c r="PCT41" s="41"/>
      <c r="PCU41" s="41"/>
      <c r="PCV41" s="41"/>
      <c r="PCW41" s="41"/>
      <c r="PCX41" s="41"/>
      <c r="PCY41" s="41"/>
      <c r="PCZ41" s="41"/>
      <c r="PDA41" s="41"/>
      <c r="PDB41" s="41"/>
      <c r="PDC41" s="41"/>
      <c r="PDD41" s="41"/>
      <c r="PDE41" s="41"/>
      <c r="PDF41" s="41"/>
      <c r="PDG41" s="41"/>
      <c r="PDH41" s="41"/>
      <c r="PDI41" s="41"/>
      <c r="PDJ41" s="41"/>
      <c r="PDK41" s="41"/>
      <c r="PDL41" s="41"/>
      <c r="PDM41" s="41"/>
      <c r="PDN41" s="41"/>
      <c r="PDO41" s="41"/>
      <c r="PDP41" s="41"/>
      <c r="PDQ41" s="41"/>
      <c r="PDR41" s="41"/>
      <c r="PDS41" s="41"/>
      <c r="PDT41" s="41"/>
      <c r="PDU41" s="41"/>
      <c r="PDV41" s="41"/>
      <c r="PDW41" s="41"/>
      <c r="PDX41" s="41"/>
      <c r="PDY41" s="41"/>
      <c r="PDZ41" s="41"/>
      <c r="PEA41" s="41"/>
      <c r="PEB41" s="41"/>
      <c r="PEC41" s="41"/>
      <c r="PED41" s="41"/>
      <c r="PEE41" s="41"/>
      <c r="PEF41" s="41"/>
      <c r="PEG41" s="41"/>
      <c r="PEH41" s="41"/>
      <c r="PEI41" s="41"/>
      <c r="PEJ41" s="41"/>
      <c r="PEK41" s="41"/>
      <c r="PEL41" s="41"/>
      <c r="PEM41" s="41"/>
      <c r="PEN41" s="41"/>
      <c r="PEO41" s="41"/>
      <c r="PEP41" s="41"/>
      <c r="PEQ41" s="41"/>
      <c r="PER41" s="41"/>
      <c r="PES41" s="41"/>
      <c r="PET41" s="41"/>
      <c r="PEU41" s="41"/>
      <c r="PEV41" s="41"/>
      <c r="PEW41" s="41"/>
      <c r="PEX41" s="41"/>
      <c r="PEY41" s="41"/>
      <c r="PEZ41" s="41"/>
      <c r="PFA41" s="41"/>
      <c r="PFB41" s="41"/>
      <c r="PFC41" s="41"/>
      <c r="PFD41" s="41"/>
      <c r="PFE41" s="41"/>
      <c r="PFF41" s="41"/>
      <c r="PFG41" s="41"/>
      <c r="PFH41" s="41"/>
      <c r="PFI41" s="41"/>
      <c r="PFJ41" s="41"/>
      <c r="PFK41" s="41"/>
      <c r="PFL41" s="41"/>
      <c r="PFM41" s="41"/>
      <c r="PFN41" s="41"/>
      <c r="PFO41" s="41"/>
      <c r="PFP41" s="41"/>
      <c r="PFQ41" s="41"/>
      <c r="PFR41" s="41"/>
      <c r="PFS41" s="41"/>
      <c r="PFT41" s="41"/>
      <c r="PFU41" s="41"/>
      <c r="PFV41" s="41"/>
      <c r="PFW41" s="41"/>
      <c r="PFX41" s="41"/>
      <c r="PFY41" s="41"/>
      <c r="PFZ41" s="41"/>
      <c r="PGA41" s="41"/>
      <c r="PGB41" s="41"/>
      <c r="PGC41" s="41"/>
      <c r="PGD41" s="41"/>
      <c r="PGE41" s="41"/>
      <c r="PGF41" s="41"/>
      <c r="PGG41" s="41"/>
      <c r="PGH41" s="41"/>
      <c r="PGI41" s="41"/>
      <c r="PGJ41" s="41"/>
      <c r="PGK41" s="41"/>
      <c r="PGL41" s="41"/>
      <c r="PGM41" s="41"/>
      <c r="PGN41" s="41"/>
      <c r="PGO41" s="41"/>
      <c r="PGP41" s="41"/>
      <c r="PGQ41" s="41"/>
      <c r="PGR41" s="41"/>
      <c r="PGS41" s="41"/>
      <c r="PGT41" s="41"/>
      <c r="PGU41" s="41"/>
      <c r="PGV41" s="41"/>
      <c r="PGW41" s="41"/>
      <c r="PGX41" s="41"/>
      <c r="PGY41" s="41"/>
      <c r="PGZ41" s="41"/>
      <c r="PHA41" s="41"/>
      <c r="PHB41" s="41"/>
      <c r="PHC41" s="41"/>
      <c r="PHD41" s="41"/>
      <c r="PHE41" s="41"/>
      <c r="PHF41" s="41"/>
      <c r="PHG41" s="41"/>
      <c r="PHH41" s="41"/>
      <c r="PHI41" s="41"/>
      <c r="PHJ41" s="41"/>
      <c r="PHK41" s="41"/>
      <c r="PHL41" s="41"/>
      <c r="PHM41" s="41"/>
      <c r="PHN41" s="41"/>
      <c r="PHO41" s="41"/>
      <c r="PHP41" s="41"/>
      <c r="PHQ41" s="41"/>
      <c r="PHR41" s="41"/>
      <c r="PHS41" s="41"/>
      <c r="PHT41" s="41"/>
      <c r="PHU41" s="41"/>
      <c r="PHV41" s="41"/>
      <c r="PHW41" s="41"/>
      <c r="PHX41" s="41"/>
      <c r="PHY41" s="41"/>
      <c r="PHZ41" s="41"/>
      <c r="PIA41" s="41"/>
      <c r="PIB41" s="41"/>
      <c r="PIC41" s="41"/>
      <c r="PID41" s="41"/>
      <c r="PIE41" s="41"/>
      <c r="PIF41" s="41"/>
      <c r="PIG41" s="41"/>
      <c r="PIH41" s="41"/>
      <c r="PII41" s="41"/>
      <c r="PIJ41" s="41"/>
      <c r="PIK41" s="41"/>
      <c r="PIL41" s="41"/>
      <c r="PIM41" s="41"/>
      <c r="PIN41" s="41"/>
      <c r="PIO41" s="41"/>
      <c r="PIP41" s="41"/>
      <c r="PIQ41" s="41"/>
      <c r="PIR41" s="41"/>
      <c r="PIS41" s="41"/>
      <c r="PIT41" s="41"/>
      <c r="PIU41" s="41"/>
      <c r="PIV41" s="41"/>
      <c r="PIW41" s="41"/>
      <c r="PIX41" s="41"/>
      <c r="PIY41" s="41"/>
      <c r="PIZ41" s="41"/>
      <c r="PJA41" s="41"/>
      <c r="PJB41" s="41"/>
      <c r="PJC41" s="41"/>
      <c r="PJD41" s="41"/>
      <c r="PJE41" s="41"/>
      <c r="PJF41" s="41"/>
      <c r="PJG41" s="41"/>
      <c r="PJH41" s="41"/>
      <c r="PJI41" s="41"/>
      <c r="PJJ41" s="41"/>
      <c r="PJK41" s="41"/>
      <c r="PJL41" s="41"/>
      <c r="PJM41" s="41"/>
      <c r="PJN41" s="41"/>
      <c r="PJO41" s="41"/>
      <c r="PJP41" s="41"/>
      <c r="PJQ41" s="41"/>
      <c r="PJR41" s="41"/>
      <c r="PJS41" s="41"/>
      <c r="PJT41" s="41"/>
      <c r="PJU41" s="41"/>
      <c r="PJV41" s="41"/>
      <c r="PJW41" s="41"/>
      <c r="PJX41" s="41"/>
      <c r="PJY41" s="41"/>
      <c r="PJZ41" s="41"/>
      <c r="PKA41" s="41"/>
      <c r="PKB41" s="41"/>
      <c r="PKC41" s="41"/>
      <c r="PKD41" s="41"/>
      <c r="PKE41" s="41"/>
      <c r="PKF41" s="41"/>
      <c r="PKG41" s="41"/>
      <c r="PKH41" s="41"/>
      <c r="PKI41" s="41"/>
      <c r="PKJ41" s="41"/>
      <c r="PKK41" s="41"/>
      <c r="PKL41" s="41"/>
      <c r="PKM41" s="41"/>
      <c r="PKN41" s="41"/>
      <c r="PKO41" s="41"/>
      <c r="PKP41" s="41"/>
      <c r="PKQ41" s="41"/>
      <c r="PKR41" s="41"/>
      <c r="PKS41" s="41"/>
      <c r="PKT41" s="41"/>
      <c r="PKU41" s="41"/>
      <c r="PKV41" s="41"/>
      <c r="PKW41" s="41"/>
      <c r="PKX41" s="41"/>
      <c r="PKY41" s="41"/>
      <c r="PKZ41" s="41"/>
      <c r="PLA41" s="41"/>
      <c r="PLB41" s="41"/>
      <c r="PLC41" s="41"/>
      <c r="PLD41" s="41"/>
      <c r="PLE41" s="41"/>
      <c r="PLF41" s="41"/>
      <c r="PLG41" s="41"/>
      <c r="PLH41" s="41"/>
      <c r="PLI41" s="41"/>
      <c r="PLJ41" s="41"/>
      <c r="PLK41" s="41"/>
      <c r="PLL41" s="41"/>
      <c r="PLM41" s="41"/>
      <c r="PLN41" s="41"/>
      <c r="PLO41" s="41"/>
      <c r="PLP41" s="41"/>
      <c r="PLQ41" s="41"/>
      <c r="PLR41" s="41"/>
      <c r="PLS41" s="41"/>
      <c r="PLT41" s="41"/>
      <c r="PLU41" s="41"/>
      <c r="PLV41" s="41"/>
      <c r="PLW41" s="41"/>
      <c r="PLX41" s="41"/>
      <c r="PLY41" s="41"/>
      <c r="PLZ41" s="41"/>
      <c r="PMA41" s="41"/>
      <c r="PMB41" s="41"/>
      <c r="PMC41" s="41"/>
      <c r="PMD41" s="41"/>
      <c r="PME41" s="41"/>
      <c r="PMF41" s="41"/>
      <c r="PMG41" s="41"/>
      <c r="PMH41" s="41"/>
      <c r="PMI41" s="41"/>
      <c r="PMJ41" s="41"/>
      <c r="PMK41" s="41"/>
      <c r="PML41" s="41"/>
      <c r="PMM41" s="41"/>
      <c r="PMN41" s="41"/>
      <c r="PMO41" s="41"/>
      <c r="PMP41" s="41"/>
      <c r="PMQ41" s="41"/>
      <c r="PMR41" s="41"/>
      <c r="PMS41" s="41"/>
      <c r="PMT41" s="41"/>
      <c r="PMU41" s="41"/>
      <c r="PMV41" s="41"/>
      <c r="PMW41" s="41"/>
      <c r="PMX41" s="41"/>
      <c r="PMY41" s="41"/>
      <c r="PMZ41" s="41"/>
      <c r="PNA41" s="41"/>
      <c r="PNB41" s="41"/>
      <c r="PNC41" s="41"/>
      <c r="PND41" s="41"/>
      <c r="PNE41" s="41"/>
      <c r="PNF41" s="41"/>
      <c r="PNG41" s="41"/>
      <c r="PNH41" s="41"/>
      <c r="PNI41" s="41"/>
      <c r="PNJ41" s="41"/>
      <c r="PNK41" s="41"/>
      <c r="PNL41" s="41"/>
      <c r="PNM41" s="41"/>
      <c r="PNN41" s="41"/>
      <c r="PNO41" s="41"/>
      <c r="PNP41" s="41"/>
      <c r="PNQ41" s="41"/>
      <c r="PNR41" s="41"/>
      <c r="PNS41" s="41"/>
      <c r="PNT41" s="41"/>
      <c r="PNU41" s="41"/>
      <c r="PNV41" s="41"/>
      <c r="PNW41" s="41"/>
      <c r="PNX41" s="41"/>
      <c r="PNY41" s="41"/>
      <c r="PNZ41" s="41"/>
      <c r="POA41" s="41"/>
      <c r="POB41" s="41"/>
      <c r="POC41" s="41"/>
      <c r="POD41" s="41"/>
      <c r="POE41" s="41"/>
      <c r="POF41" s="41"/>
      <c r="POG41" s="41"/>
      <c r="POH41" s="41"/>
      <c r="POI41" s="41"/>
      <c r="POJ41" s="41"/>
      <c r="POK41" s="41"/>
      <c r="POL41" s="41"/>
      <c r="POM41" s="41"/>
      <c r="PON41" s="41"/>
      <c r="POO41" s="41"/>
      <c r="POP41" s="41"/>
      <c r="POQ41" s="41"/>
      <c r="POR41" s="41"/>
      <c r="POS41" s="41"/>
      <c r="POT41" s="41"/>
      <c r="POU41" s="41"/>
      <c r="POV41" s="41"/>
      <c r="POW41" s="41"/>
      <c r="POX41" s="41"/>
      <c r="POY41" s="41"/>
      <c r="POZ41" s="41"/>
      <c r="PPA41" s="41"/>
      <c r="PPB41" s="41"/>
      <c r="PPC41" s="41"/>
      <c r="PPD41" s="41"/>
      <c r="PPE41" s="41"/>
      <c r="PPF41" s="41"/>
      <c r="PPG41" s="41"/>
      <c r="PPH41" s="41"/>
      <c r="PPI41" s="41"/>
      <c r="PPJ41" s="41"/>
      <c r="PPK41" s="41"/>
      <c r="PPL41" s="41"/>
      <c r="PPM41" s="41"/>
      <c r="PPN41" s="41"/>
      <c r="PPO41" s="41"/>
      <c r="PPP41" s="41"/>
      <c r="PPQ41" s="41"/>
      <c r="PPR41" s="41"/>
      <c r="PPS41" s="41"/>
      <c r="PPT41" s="41"/>
      <c r="PPU41" s="41"/>
      <c r="PPV41" s="41"/>
      <c r="PPW41" s="41"/>
      <c r="PPX41" s="41"/>
      <c r="PPY41" s="41"/>
      <c r="PPZ41" s="41"/>
      <c r="PQA41" s="41"/>
      <c r="PQB41" s="41"/>
      <c r="PQC41" s="41"/>
      <c r="PQD41" s="41"/>
      <c r="PQE41" s="41"/>
      <c r="PQF41" s="41"/>
      <c r="PQG41" s="41"/>
      <c r="PQH41" s="41"/>
      <c r="PQI41" s="41"/>
      <c r="PQJ41" s="41"/>
      <c r="PQK41" s="41"/>
      <c r="PQL41" s="41"/>
      <c r="PQM41" s="41"/>
      <c r="PQN41" s="41"/>
      <c r="PQO41" s="41"/>
      <c r="PQP41" s="41"/>
      <c r="PQQ41" s="41"/>
      <c r="PQR41" s="41"/>
      <c r="PQS41" s="41"/>
      <c r="PQT41" s="41"/>
      <c r="PQU41" s="41"/>
      <c r="PQV41" s="41"/>
      <c r="PQW41" s="41"/>
      <c r="PQX41" s="41"/>
      <c r="PQY41" s="41"/>
      <c r="PQZ41" s="41"/>
      <c r="PRA41" s="41"/>
      <c r="PRB41" s="41"/>
      <c r="PRC41" s="41"/>
      <c r="PRD41" s="41"/>
      <c r="PRE41" s="41"/>
      <c r="PRF41" s="41"/>
      <c r="PRG41" s="41"/>
      <c r="PRH41" s="41"/>
      <c r="PRI41" s="41"/>
      <c r="PRJ41" s="41"/>
      <c r="PRK41" s="41"/>
      <c r="PRL41" s="41"/>
      <c r="PRM41" s="41"/>
      <c r="PRN41" s="41"/>
      <c r="PRO41" s="41"/>
      <c r="PRP41" s="41"/>
      <c r="PRQ41" s="41"/>
      <c r="PRR41" s="41"/>
      <c r="PRS41" s="41"/>
      <c r="PRT41" s="41"/>
      <c r="PRU41" s="41"/>
      <c r="PRV41" s="41"/>
      <c r="PRW41" s="41"/>
      <c r="PRX41" s="41"/>
      <c r="PRY41" s="41"/>
      <c r="PRZ41" s="41"/>
      <c r="PSA41" s="41"/>
      <c r="PSB41" s="41"/>
      <c r="PSC41" s="41"/>
      <c r="PSD41" s="41"/>
      <c r="PSE41" s="41"/>
      <c r="PSF41" s="41"/>
      <c r="PSG41" s="41"/>
      <c r="PSH41" s="41"/>
      <c r="PSI41" s="41"/>
      <c r="PSJ41" s="41"/>
      <c r="PSK41" s="41"/>
      <c r="PSL41" s="41"/>
      <c r="PSM41" s="41"/>
      <c r="PSN41" s="41"/>
      <c r="PSO41" s="41"/>
      <c r="PSP41" s="41"/>
      <c r="PSQ41" s="41"/>
      <c r="PSR41" s="41"/>
      <c r="PSS41" s="41"/>
      <c r="PST41" s="41"/>
      <c r="PSU41" s="41"/>
      <c r="PSV41" s="41"/>
      <c r="PSW41" s="41"/>
      <c r="PSX41" s="41"/>
      <c r="PSY41" s="41"/>
      <c r="PSZ41" s="41"/>
      <c r="PTA41" s="41"/>
      <c r="PTB41" s="41"/>
      <c r="PTC41" s="41"/>
      <c r="PTD41" s="41"/>
      <c r="PTE41" s="41"/>
      <c r="PTF41" s="41"/>
      <c r="PTG41" s="41"/>
      <c r="PTH41" s="41"/>
      <c r="PTI41" s="41"/>
      <c r="PTJ41" s="41"/>
      <c r="PTK41" s="41"/>
      <c r="PTL41" s="41"/>
      <c r="PTM41" s="41"/>
      <c r="PTN41" s="41"/>
      <c r="PTO41" s="41"/>
      <c r="PTP41" s="41"/>
      <c r="PTQ41" s="41"/>
      <c r="PTR41" s="41"/>
      <c r="PTS41" s="41"/>
      <c r="PTT41" s="41"/>
      <c r="PTU41" s="41"/>
      <c r="PTV41" s="41"/>
      <c r="PTW41" s="41"/>
      <c r="PTX41" s="41"/>
      <c r="PTY41" s="41"/>
      <c r="PTZ41" s="41"/>
      <c r="PUA41" s="41"/>
      <c r="PUB41" s="41"/>
      <c r="PUC41" s="41"/>
      <c r="PUD41" s="41"/>
      <c r="PUE41" s="41"/>
      <c r="PUF41" s="41"/>
      <c r="PUG41" s="41"/>
      <c r="PUH41" s="41"/>
      <c r="PUI41" s="41"/>
      <c r="PUJ41" s="41"/>
      <c r="PUK41" s="41"/>
      <c r="PUL41" s="41"/>
      <c r="PUM41" s="41"/>
      <c r="PUN41" s="41"/>
      <c r="PUO41" s="41"/>
      <c r="PUP41" s="41"/>
      <c r="PUQ41" s="41"/>
      <c r="PUR41" s="41"/>
      <c r="PUS41" s="41"/>
      <c r="PUT41" s="41"/>
      <c r="PUU41" s="41"/>
      <c r="PUV41" s="41"/>
      <c r="PUW41" s="41"/>
      <c r="PUX41" s="41"/>
      <c r="PUY41" s="41"/>
      <c r="PUZ41" s="41"/>
      <c r="PVA41" s="41"/>
      <c r="PVB41" s="41"/>
      <c r="PVC41" s="41"/>
      <c r="PVD41" s="41"/>
      <c r="PVE41" s="41"/>
      <c r="PVF41" s="41"/>
      <c r="PVG41" s="41"/>
      <c r="PVH41" s="41"/>
      <c r="PVI41" s="41"/>
      <c r="PVJ41" s="41"/>
      <c r="PVK41" s="41"/>
      <c r="PVL41" s="41"/>
      <c r="PVM41" s="41"/>
      <c r="PVN41" s="41"/>
      <c r="PVO41" s="41"/>
      <c r="PVP41" s="41"/>
      <c r="PVQ41" s="41"/>
      <c r="PVR41" s="41"/>
      <c r="PVS41" s="41"/>
      <c r="PVT41" s="41"/>
      <c r="PVU41" s="41"/>
      <c r="PVV41" s="41"/>
      <c r="PVW41" s="41"/>
      <c r="PVX41" s="41"/>
      <c r="PVY41" s="41"/>
      <c r="PVZ41" s="41"/>
      <c r="PWA41" s="41"/>
      <c r="PWB41" s="41"/>
      <c r="PWC41" s="41"/>
      <c r="PWD41" s="41"/>
      <c r="PWE41" s="41"/>
      <c r="PWF41" s="41"/>
      <c r="PWG41" s="41"/>
      <c r="PWH41" s="41"/>
      <c r="PWI41" s="41"/>
      <c r="PWJ41" s="41"/>
      <c r="PWK41" s="41"/>
      <c r="PWL41" s="41"/>
      <c r="PWM41" s="41"/>
      <c r="PWN41" s="41"/>
      <c r="PWO41" s="41"/>
      <c r="PWP41" s="41"/>
      <c r="PWQ41" s="41"/>
      <c r="PWR41" s="41"/>
      <c r="PWS41" s="41"/>
      <c r="PWT41" s="41"/>
      <c r="PWU41" s="41"/>
      <c r="PWV41" s="41"/>
      <c r="PWW41" s="41"/>
      <c r="PWX41" s="41"/>
      <c r="PWY41" s="41"/>
      <c r="PWZ41" s="41"/>
      <c r="PXA41" s="41"/>
      <c r="PXB41" s="41"/>
      <c r="PXC41" s="41"/>
      <c r="PXD41" s="41"/>
      <c r="PXE41" s="41"/>
      <c r="PXF41" s="41"/>
      <c r="PXG41" s="41"/>
      <c r="PXH41" s="41"/>
      <c r="PXI41" s="41"/>
      <c r="PXJ41" s="41"/>
      <c r="PXK41" s="41"/>
      <c r="PXL41" s="41"/>
      <c r="PXM41" s="41"/>
      <c r="PXN41" s="41"/>
      <c r="PXO41" s="41"/>
      <c r="PXP41" s="41"/>
      <c r="PXQ41" s="41"/>
      <c r="PXR41" s="41"/>
      <c r="PXS41" s="41"/>
      <c r="PXT41" s="41"/>
      <c r="PXU41" s="41"/>
      <c r="PXV41" s="41"/>
      <c r="PXW41" s="41"/>
      <c r="PXX41" s="41"/>
      <c r="PXY41" s="41"/>
      <c r="PXZ41" s="41"/>
      <c r="PYA41" s="41"/>
      <c r="PYB41" s="41"/>
      <c r="PYC41" s="41"/>
      <c r="PYD41" s="41"/>
      <c r="PYE41" s="41"/>
      <c r="PYF41" s="41"/>
      <c r="PYG41" s="41"/>
      <c r="PYH41" s="41"/>
      <c r="PYI41" s="41"/>
      <c r="PYJ41" s="41"/>
      <c r="PYK41" s="41"/>
      <c r="PYL41" s="41"/>
      <c r="PYM41" s="41"/>
      <c r="PYN41" s="41"/>
      <c r="PYO41" s="41"/>
      <c r="PYP41" s="41"/>
      <c r="PYQ41" s="41"/>
      <c r="PYR41" s="41"/>
      <c r="PYS41" s="41"/>
      <c r="PYT41" s="41"/>
      <c r="PYU41" s="41"/>
      <c r="PYV41" s="41"/>
      <c r="PYW41" s="41"/>
      <c r="PYX41" s="41"/>
      <c r="PYY41" s="41"/>
      <c r="PYZ41" s="41"/>
      <c r="PZA41" s="41"/>
      <c r="PZB41" s="41"/>
      <c r="PZC41" s="41"/>
      <c r="PZD41" s="41"/>
      <c r="PZE41" s="41"/>
      <c r="PZF41" s="41"/>
      <c r="PZG41" s="41"/>
      <c r="PZH41" s="41"/>
      <c r="PZI41" s="41"/>
      <c r="PZJ41" s="41"/>
      <c r="PZK41" s="41"/>
      <c r="PZL41" s="41"/>
      <c r="PZM41" s="41"/>
      <c r="PZN41" s="41"/>
      <c r="PZO41" s="41"/>
      <c r="PZP41" s="41"/>
      <c r="PZQ41" s="41"/>
      <c r="PZR41" s="41"/>
      <c r="PZS41" s="41"/>
      <c r="PZT41" s="41"/>
      <c r="PZU41" s="41"/>
      <c r="PZV41" s="41"/>
      <c r="PZW41" s="41"/>
      <c r="PZX41" s="41"/>
      <c r="PZY41" s="41"/>
      <c r="PZZ41" s="41"/>
      <c r="QAA41" s="41"/>
      <c r="QAB41" s="41"/>
      <c r="QAC41" s="41"/>
      <c r="QAD41" s="41"/>
      <c r="QAE41" s="41"/>
      <c r="QAF41" s="41"/>
      <c r="QAG41" s="41"/>
      <c r="QAH41" s="41"/>
      <c r="QAI41" s="41"/>
      <c r="QAJ41" s="41"/>
      <c r="QAK41" s="41"/>
      <c r="QAL41" s="41"/>
      <c r="QAM41" s="41"/>
      <c r="QAN41" s="41"/>
      <c r="QAO41" s="41"/>
      <c r="QAP41" s="41"/>
      <c r="QAQ41" s="41"/>
      <c r="QAR41" s="41"/>
      <c r="QAS41" s="41"/>
      <c r="QAT41" s="41"/>
      <c r="QAU41" s="41"/>
      <c r="QAV41" s="41"/>
      <c r="QAW41" s="41"/>
      <c r="QAX41" s="41"/>
      <c r="QAY41" s="41"/>
      <c r="QAZ41" s="41"/>
      <c r="QBA41" s="41"/>
      <c r="QBB41" s="41"/>
      <c r="QBC41" s="41"/>
      <c r="QBD41" s="41"/>
      <c r="QBE41" s="41"/>
      <c r="QBF41" s="41"/>
      <c r="QBG41" s="41"/>
      <c r="QBH41" s="41"/>
      <c r="QBI41" s="41"/>
      <c r="QBJ41" s="41"/>
      <c r="QBK41" s="41"/>
      <c r="QBL41" s="41"/>
      <c r="QBM41" s="41"/>
      <c r="QBN41" s="41"/>
      <c r="QBO41" s="41"/>
      <c r="QBP41" s="41"/>
      <c r="QBQ41" s="41"/>
      <c r="QBR41" s="41"/>
      <c r="QBS41" s="41"/>
      <c r="QBT41" s="41"/>
      <c r="QBU41" s="41"/>
      <c r="QBV41" s="41"/>
      <c r="QBW41" s="41"/>
      <c r="QBX41" s="41"/>
      <c r="QBY41" s="41"/>
      <c r="QBZ41" s="41"/>
      <c r="QCA41" s="41"/>
      <c r="QCB41" s="41"/>
      <c r="QCC41" s="41"/>
      <c r="QCD41" s="41"/>
      <c r="QCE41" s="41"/>
      <c r="QCF41" s="41"/>
      <c r="QCG41" s="41"/>
      <c r="QCH41" s="41"/>
      <c r="QCI41" s="41"/>
      <c r="QCJ41" s="41"/>
      <c r="QCK41" s="41"/>
      <c r="QCL41" s="41"/>
      <c r="QCM41" s="41"/>
      <c r="QCN41" s="41"/>
      <c r="QCO41" s="41"/>
      <c r="QCP41" s="41"/>
      <c r="QCQ41" s="41"/>
      <c r="QCR41" s="41"/>
      <c r="QCS41" s="41"/>
      <c r="QCT41" s="41"/>
      <c r="QCU41" s="41"/>
      <c r="QCV41" s="41"/>
      <c r="QCW41" s="41"/>
      <c r="QCX41" s="41"/>
      <c r="QCY41" s="41"/>
      <c r="QCZ41" s="41"/>
      <c r="QDA41" s="41"/>
      <c r="QDB41" s="41"/>
      <c r="QDC41" s="41"/>
      <c r="QDD41" s="41"/>
      <c r="QDE41" s="41"/>
      <c r="QDF41" s="41"/>
      <c r="QDG41" s="41"/>
      <c r="QDH41" s="41"/>
      <c r="QDI41" s="41"/>
      <c r="QDJ41" s="41"/>
      <c r="QDK41" s="41"/>
      <c r="QDL41" s="41"/>
      <c r="QDM41" s="41"/>
      <c r="QDN41" s="41"/>
      <c r="QDO41" s="41"/>
      <c r="QDP41" s="41"/>
      <c r="QDQ41" s="41"/>
      <c r="QDR41" s="41"/>
      <c r="QDS41" s="41"/>
      <c r="QDT41" s="41"/>
      <c r="QDU41" s="41"/>
      <c r="QDV41" s="41"/>
      <c r="QDW41" s="41"/>
      <c r="QDX41" s="41"/>
      <c r="QDY41" s="41"/>
      <c r="QDZ41" s="41"/>
      <c r="QEA41" s="41"/>
      <c r="QEB41" s="41"/>
      <c r="QEC41" s="41"/>
      <c r="QED41" s="41"/>
      <c r="QEE41" s="41"/>
      <c r="QEF41" s="41"/>
      <c r="QEG41" s="41"/>
      <c r="QEH41" s="41"/>
      <c r="QEI41" s="41"/>
      <c r="QEJ41" s="41"/>
      <c r="QEK41" s="41"/>
      <c r="QEL41" s="41"/>
      <c r="QEM41" s="41"/>
      <c r="QEN41" s="41"/>
      <c r="QEO41" s="41"/>
      <c r="QEP41" s="41"/>
      <c r="QEQ41" s="41"/>
      <c r="QER41" s="41"/>
      <c r="QES41" s="41"/>
      <c r="QET41" s="41"/>
      <c r="QEU41" s="41"/>
      <c r="QEV41" s="41"/>
      <c r="QEW41" s="41"/>
      <c r="QEX41" s="41"/>
      <c r="QEY41" s="41"/>
      <c r="QEZ41" s="41"/>
      <c r="QFA41" s="41"/>
      <c r="QFB41" s="41"/>
      <c r="QFC41" s="41"/>
      <c r="QFD41" s="41"/>
      <c r="QFE41" s="41"/>
      <c r="QFF41" s="41"/>
      <c r="QFG41" s="41"/>
      <c r="QFH41" s="41"/>
      <c r="QFI41" s="41"/>
      <c r="QFJ41" s="41"/>
      <c r="QFK41" s="41"/>
      <c r="QFL41" s="41"/>
      <c r="QFM41" s="41"/>
      <c r="QFN41" s="41"/>
      <c r="QFO41" s="41"/>
      <c r="QFP41" s="41"/>
      <c r="QFQ41" s="41"/>
      <c r="QFR41" s="41"/>
      <c r="QFS41" s="41"/>
      <c r="QFT41" s="41"/>
      <c r="QFU41" s="41"/>
      <c r="QFV41" s="41"/>
      <c r="QFW41" s="41"/>
      <c r="QFX41" s="41"/>
      <c r="QFY41" s="41"/>
      <c r="QFZ41" s="41"/>
      <c r="QGA41" s="41"/>
      <c r="QGB41" s="41"/>
      <c r="QGC41" s="41"/>
      <c r="QGD41" s="41"/>
      <c r="QGE41" s="41"/>
      <c r="QGF41" s="41"/>
      <c r="QGG41" s="41"/>
      <c r="QGH41" s="41"/>
      <c r="QGI41" s="41"/>
      <c r="QGJ41" s="41"/>
      <c r="QGK41" s="41"/>
      <c r="QGL41" s="41"/>
      <c r="QGM41" s="41"/>
      <c r="QGN41" s="41"/>
      <c r="QGO41" s="41"/>
      <c r="QGP41" s="41"/>
      <c r="QGQ41" s="41"/>
      <c r="QGR41" s="41"/>
      <c r="QGS41" s="41"/>
      <c r="QGT41" s="41"/>
      <c r="QGU41" s="41"/>
      <c r="QGV41" s="41"/>
      <c r="QGW41" s="41"/>
      <c r="QGX41" s="41"/>
      <c r="QGY41" s="41"/>
      <c r="QGZ41" s="41"/>
      <c r="QHA41" s="41"/>
      <c r="QHB41" s="41"/>
      <c r="QHC41" s="41"/>
      <c r="QHD41" s="41"/>
      <c r="QHE41" s="41"/>
      <c r="QHF41" s="41"/>
      <c r="QHG41" s="41"/>
      <c r="QHH41" s="41"/>
      <c r="QHI41" s="41"/>
      <c r="QHJ41" s="41"/>
      <c r="QHK41" s="41"/>
      <c r="QHL41" s="41"/>
      <c r="QHM41" s="41"/>
      <c r="QHN41" s="41"/>
      <c r="QHO41" s="41"/>
      <c r="QHP41" s="41"/>
      <c r="QHQ41" s="41"/>
      <c r="QHR41" s="41"/>
      <c r="QHS41" s="41"/>
      <c r="QHT41" s="41"/>
      <c r="QHU41" s="41"/>
      <c r="QHV41" s="41"/>
      <c r="QHW41" s="41"/>
      <c r="QHX41" s="41"/>
      <c r="QHY41" s="41"/>
      <c r="QHZ41" s="41"/>
      <c r="QIA41" s="41"/>
      <c r="QIB41" s="41"/>
      <c r="QIC41" s="41"/>
      <c r="QID41" s="41"/>
      <c r="QIE41" s="41"/>
      <c r="QIF41" s="41"/>
      <c r="QIG41" s="41"/>
      <c r="QIH41" s="41"/>
      <c r="QII41" s="41"/>
      <c r="QIJ41" s="41"/>
      <c r="QIK41" s="41"/>
      <c r="QIL41" s="41"/>
      <c r="QIM41" s="41"/>
      <c r="QIN41" s="41"/>
      <c r="QIO41" s="41"/>
      <c r="QIP41" s="41"/>
      <c r="QIQ41" s="41"/>
      <c r="QIR41" s="41"/>
      <c r="QIS41" s="41"/>
      <c r="QIT41" s="41"/>
      <c r="QIU41" s="41"/>
      <c r="QIV41" s="41"/>
      <c r="QIW41" s="41"/>
      <c r="QIX41" s="41"/>
      <c r="QIY41" s="41"/>
      <c r="QIZ41" s="41"/>
      <c r="QJA41" s="41"/>
      <c r="QJB41" s="41"/>
      <c r="QJC41" s="41"/>
      <c r="QJD41" s="41"/>
      <c r="QJE41" s="41"/>
      <c r="QJF41" s="41"/>
      <c r="QJG41" s="41"/>
      <c r="QJH41" s="41"/>
      <c r="QJI41" s="41"/>
      <c r="QJJ41" s="41"/>
      <c r="QJK41" s="41"/>
      <c r="QJL41" s="41"/>
      <c r="QJM41" s="41"/>
      <c r="QJN41" s="41"/>
      <c r="QJO41" s="41"/>
      <c r="QJP41" s="41"/>
      <c r="QJQ41" s="41"/>
      <c r="QJR41" s="41"/>
      <c r="QJS41" s="41"/>
      <c r="QJT41" s="41"/>
      <c r="QJU41" s="41"/>
      <c r="QJV41" s="41"/>
      <c r="QJW41" s="41"/>
      <c r="QJX41" s="41"/>
      <c r="QJY41" s="41"/>
      <c r="QJZ41" s="41"/>
      <c r="QKA41" s="41"/>
      <c r="QKB41" s="41"/>
      <c r="QKC41" s="41"/>
      <c r="QKD41" s="41"/>
      <c r="QKE41" s="41"/>
      <c r="QKF41" s="41"/>
      <c r="QKG41" s="41"/>
      <c r="QKH41" s="41"/>
      <c r="QKI41" s="41"/>
      <c r="QKJ41" s="41"/>
      <c r="QKK41" s="41"/>
      <c r="QKL41" s="41"/>
      <c r="QKM41" s="41"/>
      <c r="QKN41" s="41"/>
      <c r="QKO41" s="41"/>
      <c r="QKP41" s="41"/>
      <c r="QKQ41" s="41"/>
      <c r="QKR41" s="41"/>
      <c r="QKS41" s="41"/>
      <c r="QKT41" s="41"/>
      <c r="QKU41" s="41"/>
      <c r="QKV41" s="41"/>
      <c r="QKW41" s="41"/>
      <c r="QKX41" s="41"/>
      <c r="QKY41" s="41"/>
      <c r="QKZ41" s="41"/>
      <c r="QLA41" s="41"/>
      <c r="QLB41" s="41"/>
      <c r="QLC41" s="41"/>
      <c r="QLD41" s="41"/>
      <c r="QLE41" s="41"/>
      <c r="QLF41" s="41"/>
      <c r="QLG41" s="41"/>
      <c r="QLH41" s="41"/>
      <c r="QLI41" s="41"/>
      <c r="QLJ41" s="41"/>
      <c r="QLK41" s="41"/>
      <c r="QLL41" s="41"/>
      <c r="QLM41" s="41"/>
      <c r="QLN41" s="41"/>
      <c r="QLO41" s="41"/>
      <c r="QLP41" s="41"/>
      <c r="QLQ41" s="41"/>
      <c r="QLR41" s="41"/>
      <c r="QLS41" s="41"/>
      <c r="QLT41" s="41"/>
      <c r="QLU41" s="41"/>
      <c r="QLV41" s="41"/>
      <c r="QLW41" s="41"/>
      <c r="QLX41" s="41"/>
      <c r="QLY41" s="41"/>
      <c r="QLZ41" s="41"/>
      <c r="QMA41" s="41"/>
      <c r="QMB41" s="41"/>
      <c r="QMC41" s="41"/>
      <c r="QMD41" s="41"/>
      <c r="QME41" s="41"/>
      <c r="QMF41" s="41"/>
      <c r="QMG41" s="41"/>
      <c r="QMH41" s="41"/>
      <c r="QMI41" s="41"/>
      <c r="QMJ41" s="41"/>
      <c r="QMK41" s="41"/>
      <c r="QML41" s="41"/>
      <c r="QMM41" s="41"/>
      <c r="QMN41" s="41"/>
      <c r="QMO41" s="41"/>
      <c r="QMP41" s="41"/>
      <c r="QMQ41" s="41"/>
      <c r="QMR41" s="41"/>
      <c r="QMS41" s="41"/>
      <c r="QMT41" s="41"/>
      <c r="QMU41" s="41"/>
      <c r="QMV41" s="41"/>
      <c r="QMW41" s="41"/>
      <c r="QMX41" s="41"/>
      <c r="QMY41" s="41"/>
      <c r="QMZ41" s="41"/>
      <c r="QNA41" s="41"/>
      <c r="QNB41" s="41"/>
      <c r="QNC41" s="41"/>
      <c r="QND41" s="41"/>
      <c r="QNE41" s="41"/>
      <c r="QNF41" s="41"/>
      <c r="QNG41" s="41"/>
      <c r="QNH41" s="41"/>
      <c r="QNI41" s="41"/>
      <c r="QNJ41" s="41"/>
      <c r="QNK41" s="41"/>
      <c r="QNL41" s="41"/>
      <c r="QNM41" s="41"/>
      <c r="QNN41" s="41"/>
      <c r="QNO41" s="41"/>
      <c r="QNP41" s="41"/>
      <c r="QNQ41" s="41"/>
      <c r="QNR41" s="41"/>
      <c r="QNS41" s="41"/>
      <c r="QNT41" s="41"/>
      <c r="QNU41" s="41"/>
      <c r="QNV41" s="41"/>
      <c r="QNW41" s="41"/>
      <c r="QNX41" s="41"/>
      <c r="QNY41" s="41"/>
      <c r="QNZ41" s="41"/>
      <c r="QOA41" s="41"/>
      <c r="QOB41" s="41"/>
      <c r="QOC41" s="41"/>
      <c r="QOD41" s="41"/>
      <c r="QOE41" s="41"/>
      <c r="QOF41" s="41"/>
      <c r="QOG41" s="41"/>
      <c r="QOH41" s="41"/>
      <c r="QOI41" s="41"/>
      <c r="QOJ41" s="41"/>
      <c r="QOK41" s="41"/>
      <c r="QOL41" s="41"/>
      <c r="QOM41" s="41"/>
      <c r="QON41" s="41"/>
      <c r="QOO41" s="41"/>
      <c r="QOP41" s="41"/>
      <c r="QOQ41" s="41"/>
      <c r="QOR41" s="41"/>
      <c r="QOS41" s="41"/>
      <c r="QOT41" s="41"/>
      <c r="QOU41" s="41"/>
      <c r="QOV41" s="41"/>
      <c r="QOW41" s="41"/>
      <c r="QOX41" s="41"/>
      <c r="QOY41" s="41"/>
      <c r="QOZ41" s="41"/>
      <c r="QPA41" s="41"/>
      <c r="QPB41" s="41"/>
      <c r="QPC41" s="41"/>
      <c r="QPD41" s="41"/>
      <c r="QPE41" s="41"/>
      <c r="QPF41" s="41"/>
      <c r="QPG41" s="41"/>
      <c r="QPH41" s="41"/>
      <c r="QPI41" s="41"/>
      <c r="QPJ41" s="41"/>
      <c r="QPK41" s="41"/>
      <c r="QPL41" s="41"/>
      <c r="QPM41" s="41"/>
      <c r="QPN41" s="41"/>
      <c r="QPO41" s="41"/>
      <c r="QPP41" s="41"/>
      <c r="QPQ41" s="41"/>
      <c r="QPR41" s="41"/>
      <c r="QPS41" s="41"/>
      <c r="QPT41" s="41"/>
      <c r="QPU41" s="41"/>
      <c r="QPV41" s="41"/>
      <c r="QPW41" s="41"/>
      <c r="QPX41" s="41"/>
      <c r="QPY41" s="41"/>
      <c r="QPZ41" s="41"/>
      <c r="QQA41" s="41"/>
      <c r="QQB41" s="41"/>
      <c r="QQC41" s="41"/>
      <c r="QQD41" s="41"/>
      <c r="QQE41" s="41"/>
      <c r="QQF41" s="41"/>
      <c r="QQG41" s="41"/>
      <c r="QQH41" s="41"/>
      <c r="QQI41" s="41"/>
      <c r="QQJ41" s="41"/>
      <c r="QQK41" s="41"/>
      <c r="QQL41" s="41"/>
      <c r="QQM41" s="41"/>
      <c r="QQN41" s="41"/>
      <c r="QQO41" s="41"/>
      <c r="QQP41" s="41"/>
      <c r="QQQ41" s="41"/>
      <c r="QQR41" s="41"/>
      <c r="QQS41" s="41"/>
      <c r="QQT41" s="41"/>
      <c r="QQU41" s="41"/>
      <c r="QQV41" s="41"/>
      <c r="QQW41" s="41"/>
      <c r="QQX41" s="41"/>
      <c r="QQY41" s="41"/>
      <c r="QQZ41" s="41"/>
      <c r="QRA41" s="41"/>
      <c r="QRB41" s="41"/>
      <c r="QRC41" s="41"/>
      <c r="QRD41" s="41"/>
      <c r="QRE41" s="41"/>
      <c r="QRF41" s="41"/>
      <c r="QRG41" s="41"/>
      <c r="QRH41" s="41"/>
      <c r="QRI41" s="41"/>
      <c r="QRJ41" s="41"/>
      <c r="QRK41" s="41"/>
      <c r="QRL41" s="41"/>
      <c r="QRM41" s="41"/>
      <c r="QRN41" s="41"/>
      <c r="QRO41" s="41"/>
      <c r="QRP41" s="41"/>
      <c r="QRQ41" s="41"/>
      <c r="QRR41" s="41"/>
      <c r="QRS41" s="41"/>
      <c r="QRT41" s="41"/>
      <c r="QRU41" s="41"/>
      <c r="QRV41" s="41"/>
      <c r="QRW41" s="41"/>
      <c r="QRX41" s="41"/>
      <c r="QRY41" s="41"/>
      <c r="QRZ41" s="41"/>
      <c r="QSA41" s="41"/>
      <c r="QSB41" s="41"/>
      <c r="QSC41" s="41"/>
      <c r="QSD41" s="41"/>
      <c r="QSE41" s="41"/>
      <c r="QSF41" s="41"/>
      <c r="QSG41" s="41"/>
      <c r="QSH41" s="41"/>
      <c r="QSI41" s="41"/>
      <c r="QSJ41" s="41"/>
      <c r="QSK41" s="41"/>
      <c r="QSL41" s="41"/>
      <c r="QSM41" s="41"/>
      <c r="QSN41" s="41"/>
      <c r="QSO41" s="41"/>
      <c r="QSP41" s="41"/>
      <c r="QSQ41" s="41"/>
      <c r="QSR41" s="41"/>
      <c r="QSS41" s="41"/>
      <c r="QST41" s="41"/>
      <c r="QSU41" s="41"/>
      <c r="QSV41" s="41"/>
      <c r="QSW41" s="41"/>
      <c r="QSX41" s="41"/>
      <c r="QSY41" s="41"/>
      <c r="QSZ41" s="41"/>
      <c r="QTA41" s="41"/>
      <c r="QTB41" s="41"/>
      <c r="QTC41" s="41"/>
      <c r="QTD41" s="41"/>
      <c r="QTE41" s="41"/>
      <c r="QTF41" s="41"/>
      <c r="QTG41" s="41"/>
      <c r="QTH41" s="41"/>
      <c r="QTI41" s="41"/>
      <c r="QTJ41" s="41"/>
      <c r="QTK41" s="41"/>
      <c r="QTL41" s="41"/>
      <c r="QTM41" s="41"/>
      <c r="QTN41" s="41"/>
      <c r="QTO41" s="41"/>
      <c r="QTP41" s="41"/>
      <c r="QTQ41" s="41"/>
      <c r="QTR41" s="41"/>
      <c r="QTS41" s="41"/>
      <c r="QTT41" s="41"/>
      <c r="QTU41" s="41"/>
      <c r="QTV41" s="41"/>
      <c r="QTW41" s="41"/>
      <c r="QTX41" s="41"/>
      <c r="QTY41" s="41"/>
      <c r="QTZ41" s="41"/>
      <c r="QUA41" s="41"/>
      <c r="QUB41" s="41"/>
      <c r="QUC41" s="41"/>
      <c r="QUD41" s="41"/>
      <c r="QUE41" s="41"/>
      <c r="QUF41" s="41"/>
      <c r="QUG41" s="41"/>
      <c r="QUH41" s="41"/>
      <c r="QUI41" s="41"/>
      <c r="QUJ41" s="41"/>
      <c r="QUK41" s="41"/>
      <c r="QUL41" s="41"/>
      <c r="QUM41" s="41"/>
      <c r="QUN41" s="41"/>
      <c r="QUO41" s="41"/>
      <c r="QUP41" s="41"/>
      <c r="QUQ41" s="41"/>
      <c r="QUR41" s="41"/>
      <c r="QUS41" s="41"/>
      <c r="QUT41" s="41"/>
      <c r="QUU41" s="41"/>
      <c r="QUV41" s="41"/>
      <c r="QUW41" s="41"/>
      <c r="QUX41" s="41"/>
      <c r="QUY41" s="41"/>
      <c r="QUZ41" s="41"/>
      <c r="QVA41" s="41"/>
      <c r="QVB41" s="41"/>
      <c r="QVC41" s="41"/>
      <c r="QVD41" s="41"/>
      <c r="QVE41" s="41"/>
      <c r="QVF41" s="41"/>
      <c r="QVG41" s="41"/>
      <c r="QVH41" s="41"/>
      <c r="QVI41" s="41"/>
      <c r="QVJ41" s="41"/>
      <c r="QVK41" s="41"/>
      <c r="QVL41" s="41"/>
      <c r="QVM41" s="41"/>
      <c r="QVN41" s="41"/>
      <c r="QVO41" s="41"/>
      <c r="QVP41" s="41"/>
      <c r="QVQ41" s="41"/>
      <c r="QVR41" s="41"/>
      <c r="QVS41" s="41"/>
      <c r="QVT41" s="41"/>
      <c r="QVU41" s="41"/>
      <c r="QVV41" s="41"/>
      <c r="QVW41" s="41"/>
      <c r="QVX41" s="41"/>
      <c r="QVY41" s="41"/>
      <c r="QVZ41" s="41"/>
      <c r="QWA41" s="41"/>
      <c r="QWB41" s="41"/>
      <c r="QWC41" s="41"/>
      <c r="QWD41" s="41"/>
      <c r="QWE41" s="41"/>
      <c r="QWF41" s="41"/>
      <c r="QWG41" s="41"/>
      <c r="QWH41" s="41"/>
      <c r="QWI41" s="41"/>
      <c r="QWJ41" s="41"/>
      <c r="QWK41" s="41"/>
      <c r="QWL41" s="41"/>
      <c r="QWM41" s="41"/>
      <c r="QWN41" s="41"/>
      <c r="QWO41" s="41"/>
      <c r="QWP41" s="41"/>
      <c r="QWQ41" s="41"/>
      <c r="QWR41" s="41"/>
      <c r="QWS41" s="41"/>
      <c r="QWT41" s="41"/>
      <c r="QWU41" s="41"/>
      <c r="QWV41" s="41"/>
      <c r="QWW41" s="41"/>
      <c r="QWX41" s="41"/>
      <c r="QWY41" s="41"/>
      <c r="QWZ41" s="41"/>
      <c r="QXA41" s="41"/>
      <c r="QXB41" s="41"/>
      <c r="QXC41" s="41"/>
      <c r="QXD41" s="41"/>
      <c r="QXE41" s="41"/>
      <c r="QXF41" s="41"/>
      <c r="QXG41" s="41"/>
      <c r="QXH41" s="41"/>
      <c r="QXI41" s="41"/>
      <c r="QXJ41" s="41"/>
      <c r="QXK41" s="41"/>
      <c r="QXL41" s="41"/>
      <c r="QXM41" s="41"/>
      <c r="QXN41" s="41"/>
      <c r="QXO41" s="41"/>
      <c r="QXP41" s="41"/>
      <c r="QXQ41" s="41"/>
      <c r="QXR41" s="41"/>
      <c r="QXS41" s="41"/>
      <c r="QXT41" s="41"/>
      <c r="QXU41" s="41"/>
      <c r="QXV41" s="41"/>
      <c r="QXW41" s="41"/>
      <c r="QXX41" s="41"/>
      <c r="QXY41" s="41"/>
      <c r="QXZ41" s="41"/>
      <c r="QYA41" s="41"/>
      <c r="QYB41" s="41"/>
      <c r="QYC41" s="41"/>
      <c r="QYD41" s="41"/>
      <c r="QYE41" s="41"/>
      <c r="QYF41" s="41"/>
      <c r="QYG41" s="41"/>
      <c r="QYH41" s="41"/>
      <c r="QYI41" s="41"/>
      <c r="QYJ41" s="41"/>
      <c r="QYK41" s="41"/>
      <c r="QYL41" s="41"/>
      <c r="QYM41" s="41"/>
      <c r="QYN41" s="41"/>
      <c r="QYO41" s="41"/>
      <c r="QYP41" s="41"/>
      <c r="QYQ41" s="41"/>
      <c r="QYR41" s="41"/>
      <c r="QYS41" s="41"/>
      <c r="QYT41" s="41"/>
      <c r="QYU41" s="41"/>
      <c r="QYV41" s="41"/>
      <c r="QYW41" s="41"/>
      <c r="QYX41" s="41"/>
      <c r="QYY41" s="41"/>
      <c r="QYZ41" s="41"/>
      <c r="QZA41" s="41"/>
      <c r="QZB41" s="41"/>
      <c r="QZC41" s="41"/>
      <c r="QZD41" s="41"/>
      <c r="QZE41" s="41"/>
      <c r="QZF41" s="41"/>
      <c r="QZG41" s="41"/>
      <c r="QZH41" s="41"/>
      <c r="QZI41" s="41"/>
      <c r="QZJ41" s="41"/>
      <c r="QZK41" s="41"/>
      <c r="QZL41" s="41"/>
      <c r="QZM41" s="41"/>
      <c r="QZN41" s="41"/>
      <c r="QZO41" s="41"/>
      <c r="QZP41" s="41"/>
      <c r="QZQ41" s="41"/>
      <c r="QZR41" s="41"/>
      <c r="QZS41" s="41"/>
      <c r="QZT41" s="41"/>
      <c r="QZU41" s="41"/>
      <c r="QZV41" s="41"/>
      <c r="QZW41" s="41"/>
      <c r="QZX41" s="41"/>
      <c r="QZY41" s="41"/>
      <c r="QZZ41" s="41"/>
      <c r="RAA41" s="41"/>
      <c r="RAB41" s="41"/>
      <c r="RAC41" s="41"/>
      <c r="RAD41" s="41"/>
      <c r="RAE41" s="41"/>
      <c r="RAF41" s="41"/>
      <c r="RAG41" s="41"/>
      <c r="RAH41" s="41"/>
      <c r="RAI41" s="41"/>
      <c r="RAJ41" s="41"/>
      <c r="RAK41" s="41"/>
      <c r="RAL41" s="41"/>
      <c r="RAM41" s="41"/>
      <c r="RAN41" s="41"/>
      <c r="RAO41" s="41"/>
      <c r="RAP41" s="41"/>
      <c r="RAQ41" s="41"/>
      <c r="RAR41" s="41"/>
      <c r="RAS41" s="41"/>
      <c r="RAT41" s="41"/>
      <c r="RAU41" s="41"/>
      <c r="RAV41" s="41"/>
      <c r="RAW41" s="41"/>
      <c r="RAX41" s="41"/>
      <c r="RAY41" s="41"/>
      <c r="RAZ41" s="41"/>
      <c r="RBA41" s="41"/>
      <c r="RBB41" s="41"/>
      <c r="RBC41" s="41"/>
      <c r="RBD41" s="41"/>
      <c r="RBE41" s="41"/>
      <c r="RBF41" s="41"/>
      <c r="RBG41" s="41"/>
      <c r="RBH41" s="41"/>
      <c r="RBI41" s="41"/>
      <c r="RBJ41" s="41"/>
      <c r="RBK41" s="41"/>
      <c r="RBL41" s="41"/>
      <c r="RBM41" s="41"/>
      <c r="RBN41" s="41"/>
      <c r="RBO41" s="41"/>
      <c r="RBP41" s="41"/>
      <c r="RBQ41" s="41"/>
      <c r="RBR41" s="41"/>
      <c r="RBS41" s="41"/>
      <c r="RBT41" s="41"/>
      <c r="RBU41" s="41"/>
      <c r="RBV41" s="41"/>
      <c r="RBW41" s="41"/>
      <c r="RBX41" s="41"/>
      <c r="RBY41" s="41"/>
      <c r="RBZ41" s="41"/>
      <c r="RCA41" s="41"/>
      <c r="RCB41" s="41"/>
      <c r="RCC41" s="41"/>
      <c r="RCD41" s="41"/>
      <c r="RCE41" s="41"/>
      <c r="RCF41" s="41"/>
      <c r="RCG41" s="41"/>
      <c r="RCH41" s="41"/>
      <c r="RCI41" s="41"/>
      <c r="RCJ41" s="41"/>
      <c r="RCK41" s="41"/>
      <c r="RCL41" s="41"/>
      <c r="RCM41" s="41"/>
      <c r="RCN41" s="41"/>
      <c r="RCO41" s="41"/>
      <c r="RCP41" s="41"/>
      <c r="RCQ41" s="41"/>
      <c r="RCR41" s="41"/>
      <c r="RCS41" s="41"/>
      <c r="RCT41" s="41"/>
      <c r="RCU41" s="41"/>
      <c r="RCV41" s="41"/>
      <c r="RCW41" s="41"/>
      <c r="RCX41" s="41"/>
      <c r="RCY41" s="41"/>
      <c r="RCZ41" s="41"/>
      <c r="RDA41" s="41"/>
      <c r="RDB41" s="41"/>
      <c r="RDC41" s="41"/>
      <c r="RDD41" s="41"/>
      <c r="RDE41" s="41"/>
      <c r="RDF41" s="41"/>
      <c r="RDG41" s="41"/>
      <c r="RDH41" s="41"/>
      <c r="RDI41" s="41"/>
      <c r="RDJ41" s="41"/>
      <c r="RDK41" s="41"/>
      <c r="RDL41" s="41"/>
      <c r="RDM41" s="41"/>
      <c r="RDN41" s="41"/>
      <c r="RDO41" s="41"/>
      <c r="RDP41" s="41"/>
      <c r="RDQ41" s="41"/>
      <c r="RDR41" s="41"/>
      <c r="RDS41" s="41"/>
      <c r="RDT41" s="41"/>
      <c r="RDU41" s="41"/>
      <c r="RDV41" s="41"/>
      <c r="RDW41" s="41"/>
      <c r="RDX41" s="41"/>
      <c r="RDY41" s="41"/>
      <c r="RDZ41" s="41"/>
      <c r="REA41" s="41"/>
      <c r="REB41" s="41"/>
      <c r="REC41" s="41"/>
      <c r="RED41" s="41"/>
      <c r="REE41" s="41"/>
      <c r="REF41" s="41"/>
      <c r="REG41" s="41"/>
      <c r="REH41" s="41"/>
      <c r="REI41" s="41"/>
      <c r="REJ41" s="41"/>
      <c r="REK41" s="41"/>
      <c r="REL41" s="41"/>
      <c r="REM41" s="41"/>
      <c r="REN41" s="41"/>
      <c r="REO41" s="41"/>
      <c r="REP41" s="41"/>
      <c r="REQ41" s="41"/>
      <c r="RER41" s="41"/>
      <c r="RES41" s="41"/>
      <c r="RET41" s="41"/>
      <c r="REU41" s="41"/>
      <c r="REV41" s="41"/>
      <c r="REW41" s="41"/>
      <c r="REX41" s="41"/>
      <c r="REY41" s="41"/>
      <c r="REZ41" s="41"/>
      <c r="RFA41" s="41"/>
      <c r="RFB41" s="41"/>
      <c r="RFC41" s="41"/>
      <c r="RFD41" s="41"/>
      <c r="RFE41" s="41"/>
      <c r="RFF41" s="41"/>
      <c r="RFG41" s="41"/>
      <c r="RFH41" s="41"/>
      <c r="RFI41" s="41"/>
      <c r="RFJ41" s="41"/>
      <c r="RFK41" s="41"/>
      <c r="RFL41" s="41"/>
      <c r="RFM41" s="41"/>
      <c r="RFN41" s="41"/>
      <c r="RFO41" s="41"/>
      <c r="RFP41" s="41"/>
      <c r="RFQ41" s="41"/>
      <c r="RFR41" s="41"/>
      <c r="RFS41" s="41"/>
      <c r="RFT41" s="41"/>
      <c r="RFU41" s="41"/>
      <c r="RFV41" s="41"/>
      <c r="RFW41" s="41"/>
      <c r="RFX41" s="41"/>
      <c r="RFY41" s="41"/>
      <c r="RFZ41" s="41"/>
      <c r="RGA41" s="41"/>
      <c r="RGB41" s="41"/>
      <c r="RGC41" s="41"/>
      <c r="RGD41" s="41"/>
      <c r="RGE41" s="41"/>
      <c r="RGF41" s="41"/>
      <c r="RGG41" s="41"/>
      <c r="RGH41" s="41"/>
      <c r="RGI41" s="41"/>
      <c r="RGJ41" s="41"/>
      <c r="RGK41" s="41"/>
      <c r="RGL41" s="41"/>
      <c r="RGM41" s="41"/>
      <c r="RGN41" s="41"/>
      <c r="RGO41" s="41"/>
      <c r="RGP41" s="41"/>
      <c r="RGQ41" s="41"/>
      <c r="RGR41" s="41"/>
      <c r="RGS41" s="41"/>
      <c r="RGT41" s="41"/>
      <c r="RGU41" s="41"/>
      <c r="RGV41" s="41"/>
      <c r="RGW41" s="41"/>
      <c r="RGX41" s="41"/>
      <c r="RGY41" s="41"/>
      <c r="RGZ41" s="41"/>
      <c r="RHA41" s="41"/>
      <c r="RHB41" s="41"/>
      <c r="RHC41" s="41"/>
      <c r="RHD41" s="41"/>
      <c r="RHE41" s="41"/>
      <c r="RHF41" s="41"/>
      <c r="RHG41" s="41"/>
      <c r="RHH41" s="41"/>
      <c r="RHI41" s="41"/>
      <c r="RHJ41" s="41"/>
      <c r="RHK41" s="41"/>
      <c r="RHL41" s="41"/>
      <c r="RHM41" s="41"/>
      <c r="RHN41" s="41"/>
      <c r="RHO41" s="41"/>
      <c r="RHP41" s="41"/>
      <c r="RHQ41" s="41"/>
      <c r="RHR41" s="41"/>
      <c r="RHS41" s="41"/>
      <c r="RHT41" s="41"/>
      <c r="RHU41" s="41"/>
      <c r="RHV41" s="41"/>
      <c r="RHW41" s="41"/>
      <c r="RHX41" s="41"/>
      <c r="RHY41" s="41"/>
      <c r="RHZ41" s="41"/>
      <c r="RIA41" s="41"/>
      <c r="RIB41" s="41"/>
      <c r="RIC41" s="41"/>
      <c r="RID41" s="41"/>
      <c r="RIE41" s="41"/>
      <c r="RIF41" s="41"/>
      <c r="RIG41" s="41"/>
      <c r="RIH41" s="41"/>
      <c r="RII41" s="41"/>
      <c r="RIJ41" s="41"/>
      <c r="RIK41" s="41"/>
      <c r="RIL41" s="41"/>
      <c r="RIM41" s="41"/>
      <c r="RIN41" s="41"/>
      <c r="RIO41" s="41"/>
      <c r="RIP41" s="41"/>
      <c r="RIQ41" s="41"/>
      <c r="RIR41" s="41"/>
      <c r="RIS41" s="41"/>
      <c r="RIT41" s="41"/>
      <c r="RIU41" s="41"/>
      <c r="RIV41" s="41"/>
      <c r="RIW41" s="41"/>
      <c r="RIX41" s="41"/>
      <c r="RIY41" s="41"/>
      <c r="RIZ41" s="41"/>
      <c r="RJA41" s="41"/>
      <c r="RJB41" s="41"/>
      <c r="RJC41" s="41"/>
      <c r="RJD41" s="41"/>
      <c r="RJE41" s="41"/>
      <c r="RJF41" s="41"/>
      <c r="RJG41" s="41"/>
      <c r="RJH41" s="41"/>
      <c r="RJI41" s="41"/>
      <c r="RJJ41" s="41"/>
      <c r="RJK41" s="41"/>
      <c r="RJL41" s="41"/>
      <c r="RJM41" s="41"/>
      <c r="RJN41" s="41"/>
      <c r="RJO41" s="41"/>
      <c r="RJP41" s="41"/>
      <c r="RJQ41" s="41"/>
      <c r="RJR41" s="41"/>
      <c r="RJS41" s="41"/>
      <c r="RJT41" s="41"/>
      <c r="RJU41" s="41"/>
      <c r="RJV41" s="41"/>
      <c r="RJW41" s="41"/>
      <c r="RJX41" s="41"/>
      <c r="RJY41" s="41"/>
      <c r="RJZ41" s="41"/>
      <c r="RKA41" s="41"/>
      <c r="RKB41" s="41"/>
      <c r="RKC41" s="41"/>
      <c r="RKD41" s="41"/>
      <c r="RKE41" s="41"/>
      <c r="RKF41" s="41"/>
      <c r="RKG41" s="41"/>
      <c r="RKH41" s="41"/>
      <c r="RKI41" s="41"/>
      <c r="RKJ41" s="41"/>
      <c r="RKK41" s="41"/>
      <c r="RKL41" s="41"/>
      <c r="RKM41" s="41"/>
      <c r="RKN41" s="41"/>
      <c r="RKO41" s="41"/>
      <c r="RKP41" s="41"/>
      <c r="RKQ41" s="41"/>
      <c r="RKR41" s="41"/>
      <c r="RKS41" s="41"/>
      <c r="RKT41" s="41"/>
      <c r="RKU41" s="41"/>
      <c r="RKV41" s="41"/>
      <c r="RKW41" s="41"/>
      <c r="RKX41" s="41"/>
      <c r="RKY41" s="41"/>
      <c r="RKZ41" s="41"/>
      <c r="RLA41" s="41"/>
      <c r="RLB41" s="41"/>
      <c r="RLC41" s="41"/>
      <c r="RLD41" s="41"/>
      <c r="RLE41" s="41"/>
      <c r="RLF41" s="41"/>
      <c r="RLG41" s="41"/>
      <c r="RLH41" s="41"/>
      <c r="RLI41" s="41"/>
      <c r="RLJ41" s="41"/>
      <c r="RLK41" s="41"/>
      <c r="RLL41" s="41"/>
      <c r="RLM41" s="41"/>
      <c r="RLN41" s="41"/>
      <c r="RLO41" s="41"/>
      <c r="RLP41" s="41"/>
      <c r="RLQ41" s="41"/>
      <c r="RLR41" s="41"/>
      <c r="RLS41" s="41"/>
      <c r="RLT41" s="41"/>
      <c r="RLU41" s="41"/>
      <c r="RLV41" s="41"/>
      <c r="RLW41" s="41"/>
      <c r="RLX41" s="41"/>
      <c r="RLY41" s="41"/>
      <c r="RLZ41" s="41"/>
      <c r="RMA41" s="41"/>
      <c r="RMB41" s="41"/>
      <c r="RMC41" s="41"/>
      <c r="RMD41" s="41"/>
      <c r="RME41" s="41"/>
      <c r="RMF41" s="41"/>
      <c r="RMG41" s="41"/>
      <c r="RMH41" s="41"/>
      <c r="RMI41" s="41"/>
      <c r="RMJ41" s="41"/>
      <c r="RMK41" s="41"/>
      <c r="RML41" s="41"/>
      <c r="RMM41" s="41"/>
      <c r="RMN41" s="41"/>
      <c r="RMO41" s="41"/>
      <c r="RMP41" s="41"/>
      <c r="RMQ41" s="41"/>
      <c r="RMR41" s="41"/>
      <c r="RMS41" s="41"/>
      <c r="RMT41" s="41"/>
      <c r="RMU41" s="41"/>
      <c r="RMV41" s="41"/>
      <c r="RMW41" s="41"/>
      <c r="RMX41" s="41"/>
      <c r="RMY41" s="41"/>
      <c r="RMZ41" s="41"/>
      <c r="RNA41" s="41"/>
      <c r="RNB41" s="41"/>
      <c r="RNC41" s="41"/>
      <c r="RND41" s="41"/>
      <c r="RNE41" s="41"/>
      <c r="RNF41" s="41"/>
      <c r="RNG41" s="41"/>
      <c r="RNH41" s="41"/>
      <c r="RNI41" s="41"/>
      <c r="RNJ41" s="41"/>
      <c r="RNK41" s="41"/>
      <c r="RNL41" s="41"/>
      <c r="RNM41" s="41"/>
      <c r="RNN41" s="41"/>
      <c r="RNO41" s="41"/>
      <c r="RNP41" s="41"/>
      <c r="RNQ41" s="41"/>
      <c r="RNR41" s="41"/>
      <c r="RNS41" s="41"/>
      <c r="RNT41" s="41"/>
      <c r="RNU41" s="41"/>
      <c r="RNV41" s="41"/>
      <c r="RNW41" s="41"/>
      <c r="RNX41" s="41"/>
      <c r="RNY41" s="41"/>
      <c r="RNZ41" s="41"/>
      <c r="ROA41" s="41"/>
      <c r="ROB41" s="41"/>
      <c r="ROC41" s="41"/>
      <c r="ROD41" s="41"/>
      <c r="ROE41" s="41"/>
      <c r="ROF41" s="41"/>
      <c r="ROG41" s="41"/>
      <c r="ROH41" s="41"/>
      <c r="ROI41" s="41"/>
      <c r="ROJ41" s="41"/>
      <c r="ROK41" s="41"/>
      <c r="ROL41" s="41"/>
      <c r="ROM41" s="41"/>
      <c r="RON41" s="41"/>
      <c r="ROO41" s="41"/>
      <c r="ROP41" s="41"/>
      <c r="ROQ41" s="41"/>
      <c r="ROR41" s="41"/>
      <c r="ROS41" s="41"/>
      <c r="ROT41" s="41"/>
      <c r="ROU41" s="41"/>
      <c r="ROV41" s="41"/>
      <c r="ROW41" s="41"/>
      <c r="ROX41" s="41"/>
      <c r="ROY41" s="41"/>
      <c r="ROZ41" s="41"/>
      <c r="RPA41" s="41"/>
      <c r="RPB41" s="41"/>
      <c r="RPC41" s="41"/>
      <c r="RPD41" s="41"/>
      <c r="RPE41" s="41"/>
      <c r="RPF41" s="41"/>
      <c r="RPG41" s="41"/>
      <c r="RPH41" s="41"/>
      <c r="RPI41" s="41"/>
      <c r="RPJ41" s="41"/>
      <c r="RPK41" s="41"/>
      <c r="RPL41" s="41"/>
      <c r="RPM41" s="41"/>
      <c r="RPN41" s="41"/>
      <c r="RPO41" s="41"/>
      <c r="RPP41" s="41"/>
      <c r="RPQ41" s="41"/>
      <c r="RPR41" s="41"/>
      <c r="RPS41" s="41"/>
      <c r="RPT41" s="41"/>
      <c r="RPU41" s="41"/>
      <c r="RPV41" s="41"/>
      <c r="RPW41" s="41"/>
      <c r="RPX41" s="41"/>
      <c r="RPY41" s="41"/>
      <c r="RPZ41" s="41"/>
      <c r="RQA41" s="41"/>
      <c r="RQB41" s="41"/>
      <c r="RQC41" s="41"/>
      <c r="RQD41" s="41"/>
      <c r="RQE41" s="41"/>
      <c r="RQF41" s="41"/>
      <c r="RQG41" s="41"/>
      <c r="RQH41" s="41"/>
      <c r="RQI41" s="41"/>
      <c r="RQJ41" s="41"/>
      <c r="RQK41" s="41"/>
      <c r="RQL41" s="41"/>
      <c r="RQM41" s="41"/>
      <c r="RQN41" s="41"/>
      <c r="RQO41" s="41"/>
      <c r="RQP41" s="41"/>
      <c r="RQQ41" s="41"/>
      <c r="RQR41" s="41"/>
      <c r="RQS41" s="41"/>
      <c r="RQT41" s="41"/>
      <c r="RQU41" s="41"/>
      <c r="RQV41" s="41"/>
      <c r="RQW41" s="41"/>
      <c r="RQX41" s="41"/>
      <c r="RQY41" s="41"/>
      <c r="RQZ41" s="41"/>
      <c r="RRA41" s="41"/>
      <c r="RRB41" s="41"/>
      <c r="RRC41" s="41"/>
      <c r="RRD41" s="41"/>
      <c r="RRE41" s="41"/>
      <c r="RRF41" s="41"/>
      <c r="RRG41" s="41"/>
      <c r="RRH41" s="41"/>
      <c r="RRI41" s="41"/>
      <c r="RRJ41" s="41"/>
      <c r="RRK41" s="41"/>
      <c r="RRL41" s="41"/>
      <c r="RRM41" s="41"/>
      <c r="RRN41" s="41"/>
      <c r="RRO41" s="41"/>
      <c r="RRP41" s="41"/>
      <c r="RRQ41" s="41"/>
      <c r="RRR41" s="41"/>
      <c r="RRS41" s="41"/>
      <c r="RRT41" s="41"/>
      <c r="RRU41" s="41"/>
      <c r="RRV41" s="41"/>
      <c r="RRW41" s="41"/>
      <c r="RRX41" s="41"/>
      <c r="RRY41" s="41"/>
      <c r="RRZ41" s="41"/>
      <c r="RSA41" s="41"/>
      <c r="RSB41" s="41"/>
      <c r="RSC41" s="41"/>
      <c r="RSD41" s="41"/>
      <c r="RSE41" s="41"/>
      <c r="RSF41" s="41"/>
      <c r="RSG41" s="41"/>
      <c r="RSH41" s="41"/>
      <c r="RSI41" s="41"/>
      <c r="RSJ41" s="41"/>
      <c r="RSK41" s="41"/>
      <c r="RSL41" s="41"/>
      <c r="RSM41" s="41"/>
      <c r="RSN41" s="41"/>
      <c r="RSO41" s="41"/>
      <c r="RSP41" s="41"/>
      <c r="RSQ41" s="41"/>
      <c r="RSR41" s="41"/>
      <c r="RSS41" s="41"/>
      <c r="RST41" s="41"/>
      <c r="RSU41" s="41"/>
      <c r="RSV41" s="41"/>
      <c r="RSW41" s="41"/>
      <c r="RSX41" s="41"/>
      <c r="RSY41" s="41"/>
      <c r="RSZ41" s="41"/>
      <c r="RTA41" s="41"/>
      <c r="RTB41" s="41"/>
      <c r="RTC41" s="41"/>
      <c r="RTD41" s="41"/>
      <c r="RTE41" s="41"/>
      <c r="RTF41" s="41"/>
      <c r="RTG41" s="41"/>
      <c r="RTH41" s="41"/>
      <c r="RTI41" s="41"/>
      <c r="RTJ41" s="41"/>
      <c r="RTK41" s="41"/>
      <c r="RTL41" s="41"/>
      <c r="RTM41" s="41"/>
      <c r="RTN41" s="41"/>
      <c r="RTO41" s="41"/>
      <c r="RTP41" s="41"/>
      <c r="RTQ41" s="41"/>
      <c r="RTR41" s="41"/>
      <c r="RTS41" s="41"/>
      <c r="RTT41" s="41"/>
      <c r="RTU41" s="41"/>
      <c r="RTV41" s="41"/>
      <c r="RTW41" s="41"/>
      <c r="RTX41" s="41"/>
      <c r="RTY41" s="41"/>
      <c r="RTZ41" s="41"/>
      <c r="RUA41" s="41"/>
      <c r="RUB41" s="41"/>
      <c r="RUC41" s="41"/>
      <c r="RUD41" s="41"/>
      <c r="RUE41" s="41"/>
      <c r="RUF41" s="41"/>
      <c r="RUG41" s="41"/>
      <c r="RUH41" s="41"/>
      <c r="RUI41" s="41"/>
      <c r="RUJ41" s="41"/>
      <c r="RUK41" s="41"/>
      <c r="RUL41" s="41"/>
      <c r="RUM41" s="41"/>
      <c r="RUN41" s="41"/>
      <c r="RUO41" s="41"/>
      <c r="RUP41" s="41"/>
      <c r="RUQ41" s="41"/>
      <c r="RUR41" s="41"/>
      <c r="RUS41" s="41"/>
      <c r="RUT41" s="41"/>
      <c r="RUU41" s="41"/>
      <c r="RUV41" s="41"/>
      <c r="RUW41" s="41"/>
      <c r="RUX41" s="41"/>
      <c r="RUY41" s="41"/>
      <c r="RUZ41" s="41"/>
      <c r="RVA41" s="41"/>
      <c r="RVB41" s="41"/>
      <c r="RVC41" s="41"/>
      <c r="RVD41" s="41"/>
      <c r="RVE41" s="41"/>
      <c r="RVF41" s="41"/>
      <c r="RVG41" s="41"/>
      <c r="RVH41" s="41"/>
      <c r="RVI41" s="41"/>
      <c r="RVJ41" s="41"/>
      <c r="RVK41" s="41"/>
      <c r="RVL41" s="41"/>
      <c r="RVM41" s="41"/>
      <c r="RVN41" s="41"/>
      <c r="RVO41" s="41"/>
      <c r="RVP41" s="41"/>
      <c r="RVQ41" s="41"/>
      <c r="RVR41" s="41"/>
      <c r="RVS41" s="41"/>
      <c r="RVT41" s="41"/>
      <c r="RVU41" s="41"/>
      <c r="RVV41" s="41"/>
      <c r="RVW41" s="41"/>
      <c r="RVX41" s="41"/>
      <c r="RVY41" s="41"/>
      <c r="RVZ41" s="41"/>
      <c r="RWA41" s="41"/>
      <c r="RWB41" s="41"/>
      <c r="RWC41" s="41"/>
      <c r="RWD41" s="41"/>
      <c r="RWE41" s="41"/>
      <c r="RWF41" s="41"/>
      <c r="RWG41" s="41"/>
      <c r="RWH41" s="41"/>
      <c r="RWI41" s="41"/>
      <c r="RWJ41" s="41"/>
      <c r="RWK41" s="41"/>
      <c r="RWL41" s="41"/>
      <c r="RWM41" s="41"/>
      <c r="RWN41" s="41"/>
      <c r="RWO41" s="41"/>
      <c r="RWP41" s="41"/>
      <c r="RWQ41" s="41"/>
      <c r="RWR41" s="41"/>
      <c r="RWS41" s="41"/>
      <c r="RWT41" s="41"/>
      <c r="RWU41" s="41"/>
      <c r="RWV41" s="41"/>
      <c r="RWW41" s="41"/>
      <c r="RWX41" s="41"/>
      <c r="RWY41" s="41"/>
      <c r="RWZ41" s="41"/>
      <c r="RXA41" s="41"/>
      <c r="RXB41" s="41"/>
      <c r="RXC41" s="41"/>
      <c r="RXD41" s="41"/>
      <c r="RXE41" s="41"/>
      <c r="RXF41" s="41"/>
      <c r="RXG41" s="41"/>
      <c r="RXH41" s="41"/>
      <c r="RXI41" s="41"/>
      <c r="RXJ41" s="41"/>
      <c r="RXK41" s="41"/>
      <c r="RXL41" s="41"/>
      <c r="RXM41" s="41"/>
      <c r="RXN41" s="41"/>
      <c r="RXO41" s="41"/>
      <c r="RXP41" s="41"/>
      <c r="RXQ41" s="41"/>
      <c r="RXR41" s="41"/>
      <c r="RXS41" s="41"/>
      <c r="RXT41" s="41"/>
      <c r="RXU41" s="41"/>
      <c r="RXV41" s="41"/>
      <c r="RXW41" s="41"/>
      <c r="RXX41" s="41"/>
      <c r="RXY41" s="41"/>
      <c r="RXZ41" s="41"/>
      <c r="RYA41" s="41"/>
      <c r="RYB41" s="41"/>
      <c r="RYC41" s="41"/>
      <c r="RYD41" s="41"/>
      <c r="RYE41" s="41"/>
      <c r="RYF41" s="41"/>
      <c r="RYG41" s="41"/>
      <c r="RYH41" s="41"/>
      <c r="RYI41" s="41"/>
      <c r="RYJ41" s="41"/>
      <c r="RYK41" s="41"/>
      <c r="RYL41" s="41"/>
      <c r="RYM41" s="41"/>
      <c r="RYN41" s="41"/>
      <c r="RYO41" s="41"/>
      <c r="RYP41" s="41"/>
      <c r="RYQ41" s="41"/>
      <c r="RYR41" s="41"/>
      <c r="RYS41" s="41"/>
      <c r="RYT41" s="41"/>
      <c r="RYU41" s="41"/>
      <c r="RYV41" s="41"/>
      <c r="RYW41" s="41"/>
      <c r="RYX41" s="41"/>
      <c r="RYY41" s="41"/>
      <c r="RYZ41" s="41"/>
      <c r="RZA41" s="41"/>
      <c r="RZB41" s="41"/>
      <c r="RZC41" s="41"/>
      <c r="RZD41" s="41"/>
      <c r="RZE41" s="41"/>
      <c r="RZF41" s="41"/>
      <c r="RZG41" s="41"/>
      <c r="RZH41" s="41"/>
      <c r="RZI41" s="41"/>
      <c r="RZJ41" s="41"/>
      <c r="RZK41" s="41"/>
      <c r="RZL41" s="41"/>
      <c r="RZM41" s="41"/>
      <c r="RZN41" s="41"/>
      <c r="RZO41" s="41"/>
      <c r="RZP41" s="41"/>
      <c r="RZQ41" s="41"/>
      <c r="RZR41" s="41"/>
      <c r="RZS41" s="41"/>
      <c r="RZT41" s="41"/>
      <c r="RZU41" s="41"/>
      <c r="RZV41" s="41"/>
      <c r="RZW41" s="41"/>
      <c r="RZX41" s="41"/>
      <c r="RZY41" s="41"/>
      <c r="RZZ41" s="41"/>
      <c r="SAA41" s="41"/>
      <c r="SAB41" s="41"/>
      <c r="SAC41" s="41"/>
      <c r="SAD41" s="41"/>
      <c r="SAE41" s="41"/>
      <c r="SAF41" s="41"/>
      <c r="SAG41" s="41"/>
      <c r="SAH41" s="41"/>
      <c r="SAI41" s="41"/>
      <c r="SAJ41" s="41"/>
      <c r="SAK41" s="41"/>
      <c r="SAL41" s="41"/>
      <c r="SAM41" s="41"/>
      <c r="SAN41" s="41"/>
      <c r="SAO41" s="41"/>
      <c r="SAP41" s="41"/>
      <c r="SAQ41" s="41"/>
      <c r="SAR41" s="41"/>
      <c r="SAS41" s="41"/>
      <c r="SAT41" s="41"/>
      <c r="SAU41" s="41"/>
      <c r="SAV41" s="41"/>
      <c r="SAW41" s="41"/>
      <c r="SAX41" s="41"/>
      <c r="SAY41" s="41"/>
      <c r="SAZ41" s="41"/>
      <c r="SBA41" s="41"/>
      <c r="SBB41" s="41"/>
      <c r="SBC41" s="41"/>
      <c r="SBD41" s="41"/>
      <c r="SBE41" s="41"/>
      <c r="SBF41" s="41"/>
      <c r="SBG41" s="41"/>
      <c r="SBH41" s="41"/>
      <c r="SBI41" s="41"/>
      <c r="SBJ41" s="41"/>
      <c r="SBK41" s="41"/>
      <c r="SBL41" s="41"/>
      <c r="SBM41" s="41"/>
      <c r="SBN41" s="41"/>
      <c r="SBO41" s="41"/>
      <c r="SBP41" s="41"/>
      <c r="SBQ41" s="41"/>
      <c r="SBR41" s="41"/>
      <c r="SBS41" s="41"/>
      <c r="SBT41" s="41"/>
      <c r="SBU41" s="41"/>
      <c r="SBV41" s="41"/>
      <c r="SBW41" s="41"/>
      <c r="SBX41" s="41"/>
      <c r="SBY41" s="41"/>
      <c r="SBZ41" s="41"/>
      <c r="SCA41" s="41"/>
      <c r="SCB41" s="41"/>
      <c r="SCC41" s="41"/>
      <c r="SCD41" s="41"/>
      <c r="SCE41" s="41"/>
      <c r="SCF41" s="41"/>
      <c r="SCG41" s="41"/>
      <c r="SCH41" s="41"/>
      <c r="SCI41" s="41"/>
      <c r="SCJ41" s="41"/>
      <c r="SCK41" s="41"/>
      <c r="SCL41" s="41"/>
      <c r="SCM41" s="41"/>
      <c r="SCN41" s="41"/>
      <c r="SCO41" s="41"/>
      <c r="SCP41" s="41"/>
      <c r="SCQ41" s="41"/>
      <c r="SCR41" s="41"/>
      <c r="SCS41" s="41"/>
      <c r="SCT41" s="41"/>
      <c r="SCU41" s="41"/>
      <c r="SCV41" s="41"/>
      <c r="SCW41" s="41"/>
      <c r="SCX41" s="41"/>
      <c r="SCY41" s="41"/>
      <c r="SCZ41" s="41"/>
      <c r="SDA41" s="41"/>
      <c r="SDB41" s="41"/>
      <c r="SDC41" s="41"/>
      <c r="SDD41" s="41"/>
      <c r="SDE41" s="41"/>
      <c r="SDF41" s="41"/>
      <c r="SDG41" s="41"/>
      <c r="SDH41" s="41"/>
      <c r="SDI41" s="41"/>
      <c r="SDJ41" s="41"/>
      <c r="SDK41" s="41"/>
      <c r="SDL41" s="41"/>
      <c r="SDM41" s="41"/>
      <c r="SDN41" s="41"/>
      <c r="SDO41" s="41"/>
      <c r="SDP41" s="41"/>
      <c r="SDQ41" s="41"/>
      <c r="SDR41" s="41"/>
      <c r="SDS41" s="41"/>
      <c r="SDT41" s="41"/>
      <c r="SDU41" s="41"/>
      <c r="SDV41" s="41"/>
      <c r="SDW41" s="41"/>
      <c r="SDX41" s="41"/>
      <c r="SDY41" s="41"/>
      <c r="SDZ41" s="41"/>
      <c r="SEA41" s="41"/>
      <c r="SEB41" s="41"/>
      <c r="SEC41" s="41"/>
      <c r="SED41" s="41"/>
      <c r="SEE41" s="41"/>
      <c r="SEF41" s="41"/>
      <c r="SEG41" s="41"/>
      <c r="SEH41" s="41"/>
      <c r="SEI41" s="41"/>
      <c r="SEJ41" s="41"/>
      <c r="SEK41" s="41"/>
      <c r="SEL41" s="41"/>
      <c r="SEM41" s="41"/>
      <c r="SEN41" s="41"/>
      <c r="SEO41" s="41"/>
      <c r="SEP41" s="41"/>
      <c r="SEQ41" s="41"/>
      <c r="SER41" s="41"/>
      <c r="SES41" s="41"/>
      <c r="SET41" s="41"/>
      <c r="SEU41" s="41"/>
      <c r="SEV41" s="41"/>
      <c r="SEW41" s="41"/>
      <c r="SEX41" s="41"/>
      <c r="SEY41" s="41"/>
      <c r="SEZ41" s="41"/>
      <c r="SFA41" s="41"/>
      <c r="SFB41" s="41"/>
      <c r="SFC41" s="41"/>
      <c r="SFD41" s="41"/>
      <c r="SFE41" s="41"/>
      <c r="SFF41" s="41"/>
      <c r="SFG41" s="41"/>
      <c r="SFH41" s="41"/>
      <c r="SFI41" s="41"/>
      <c r="SFJ41" s="41"/>
      <c r="SFK41" s="41"/>
      <c r="SFL41" s="41"/>
      <c r="SFM41" s="41"/>
      <c r="SFN41" s="41"/>
      <c r="SFO41" s="41"/>
      <c r="SFP41" s="41"/>
      <c r="SFQ41" s="41"/>
      <c r="SFR41" s="41"/>
      <c r="SFS41" s="41"/>
      <c r="SFT41" s="41"/>
      <c r="SFU41" s="41"/>
      <c r="SFV41" s="41"/>
      <c r="SFW41" s="41"/>
      <c r="SFX41" s="41"/>
      <c r="SFY41" s="41"/>
      <c r="SFZ41" s="41"/>
      <c r="SGA41" s="41"/>
      <c r="SGB41" s="41"/>
      <c r="SGC41" s="41"/>
      <c r="SGD41" s="41"/>
      <c r="SGE41" s="41"/>
      <c r="SGF41" s="41"/>
      <c r="SGG41" s="41"/>
      <c r="SGH41" s="41"/>
      <c r="SGI41" s="41"/>
      <c r="SGJ41" s="41"/>
      <c r="SGK41" s="41"/>
      <c r="SGL41" s="41"/>
      <c r="SGM41" s="41"/>
      <c r="SGN41" s="41"/>
      <c r="SGO41" s="41"/>
      <c r="SGP41" s="41"/>
      <c r="SGQ41" s="41"/>
      <c r="SGR41" s="41"/>
      <c r="SGS41" s="41"/>
      <c r="SGT41" s="41"/>
      <c r="SGU41" s="41"/>
      <c r="SGV41" s="41"/>
      <c r="SGW41" s="41"/>
      <c r="SGX41" s="41"/>
      <c r="SGY41" s="41"/>
      <c r="SGZ41" s="41"/>
      <c r="SHA41" s="41"/>
      <c r="SHB41" s="41"/>
      <c r="SHC41" s="41"/>
      <c r="SHD41" s="41"/>
      <c r="SHE41" s="41"/>
      <c r="SHF41" s="41"/>
      <c r="SHG41" s="41"/>
      <c r="SHH41" s="41"/>
      <c r="SHI41" s="41"/>
      <c r="SHJ41" s="41"/>
      <c r="SHK41" s="41"/>
      <c r="SHL41" s="41"/>
      <c r="SHM41" s="41"/>
      <c r="SHN41" s="41"/>
      <c r="SHO41" s="41"/>
      <c r="SHP41" s="41"/>
      <c r="SHQ41" s="41"/>
      <c r="SHR41" s="41"/>
      <c r="SHS41" s="41"/>
      <c r="SHT41" s="41"/>
      <c r="SHU41" s="41"/>
      <c r="SHV41" s="41"/>
      <c r="SHW41" s="41"/>
      <c r="SHX41" s="41"/>
      <c r="SHY41" s="41"/>
      <c r="SHZ41" s="41"/>
      <c r="SIA41" s="41"/>
      <c r="SIB41" s="41"/>
      <c r="SIC41" s="41"/>
      <c r="SID41" s="41"/>
      <c r="SIE41" s="41"/>
      <c r="SIF41" s="41"/>
      <c r="SIG41" s="41"/>
      <c r="SIH41" s="41"/>
      <c r="SII41" s="41"/>
      <c r="SIJ41" s="41"/>
      <c r="SIK41" s="41"/>
      <c r="SIL41" s="41"/>
      <c r="SIM41" s="41"/>
      <c r="SIN41" s="41"/>
      <c r="SIO41" s="41"/>
      <c r="SIP41" s="41"/>
      <c r="SIQ41" s="41"/>
      <c r="SIR41" s="41"/>
      <c r="SIS41" s="41"/>
      <c r="SIT41" s="41"/>
      <c r="SIU41" s="41"/>
      <c r="SIV41" s="41"/>
      <c r="SIW41" s="41"/>
      <c r="SIX41" s="41"/>
      <c r="SIY41" s="41"/>
      <c r="SIZ41" s="41"/>
      <c r="SJA41" s="41"/>
      <c r="SJB41" s="41"/>
      <c r="SJC41" s="41"/>
      <c r="SJD41" s="41"/>
      <c r="SJE41" s="41"/>
      <c r="SJF41" s="41"/>
      <c r="SJG41" s="41"/>
      <c r="SJH41" s="41"/>
      <c r="SJI41" s="41"/>
      <c r="SJJ41" s="41"/>
      <c r="SJK41" s="41"/>
      <c r="SJL41" s="41"/>
      <c r="SJM41" s="41"/>
      <c r="SJN41" s="41"/>
      <c r="SJO41" s="41"/>
      <c r="SJP41" s="41"/>
      <c r="SJQ41" s="41"/>
      <c r="SJR41" s="41"/>
      <c r="SJS41" s="41"/>
      <c r="SJT41" s="41"/>
      <c r="SJU41" s="41"/>
      <c r="SJV41" s="41"/>
      <c r="SJW41" s="41"/>
      <c r="SJX41" s="41"/>
      <c r="SJY41" s="41"/>
      <c r="SJZ41" s="41"/>
      <c r="SKA41" s="41"/>
      <c r="SKB41" s="41"/>
      <c r="SKC41" s="41"/>
      <c r="SKD41" s="41"/>
      <c r="SKE41" s="41"/>
      <c r="SKF41" s="41"/>
      <c r="SKG41" s="41"/>
      <c r="SKH41" s="41"/>
      <c r="SKI41" s="41"/>
      <c r="SKJ41" s="41"/>
      <c r="SKK41" s="41"/>
      <c r="SKL41" s="41"/>
      <c r="SKM41" s="41"/>
      <c r="SKN41" s="41"/>
      <c r="SKO41" s="41"/>
      <c r="SKP41" s="41"/>
      <c r="SKQ41" s="41"/>
      <c r="SKR41" s="41"/>
      <c r="SKS41" s="41"/>
      <c r="SKT41" s="41"/>
      <c r="SKU41" s="41"/>
      <c r="SKV41" s="41"/>
      <c r="SKW41" s="41"/>
      <c r="SKX41" s="41"/>
      <c r="SKY41" s="41"/>
      <c r="SKZ41" s="41"/>
      <c r="SLA41" s="41"/>
      <c r="SLB41" s="41"/>
      <c r="SLC41" s="41"/>
      <c r="SLD41" s="41"/>
      <c r="SLE41" s="41"/>
      <c r="SLF41" s="41"/>
      <c r="SLG41" s="41"/>
      <c r="SLH41" s="41"/>
      <c r="SLI41" s="41"/>
      <c r="SLJ41" s="41"/>
      <c r="SLK41" s="41"/>
      <c r="SLL41" s="41"/>
      <c r="SLM41" s="41"/>
      <c r="SLN41" s="41"/>
      <c r="SLO41" s="41"/>
      <c r="SLP41" s="41"/>
      <c r="SLQ41" s="41"/>
      <c r="SLR41" s="41"/>
      <c r="SLS41" s="41"/>
      <c r="SLT41" s="41"/>
      <c r="SLU41" s="41"/>
      <c r="SLV41" s="41"/>
      <c r="SLW41" s="41"/>
      <c r="SLX41" s="41"/>
      <c r="SLY41" s="41"/>
      <c r="SLZ41" s="41"/>
      <c r="SMA41" s="41"/>
      <c r="SMB41" s="41"/>
      <c r="SMC41" s="41"/>
      <c r="SMD41" s="41"/>
      <c r="SME41" s="41"/>
      <c r="SMF41" s="41"/>
      <c r="SMG41" s="41"/>
      <c r="SMH41" s="41"/>
      <c r="SMI41" s="41"/>
      <c r="SMJ41" s="41"/>
      <c r="SMK41" s="41"/>
      <c r="SML41" s="41"/>
      <c r="SMM41" s="41"/>
      <c r="SMN41" s="41"/>
      <c r="SMO41" s="41"/>
      <c r="SMP41" s="41"/>
      <c r="SMQ41" s="41"/>
      <c r="SMR41" s="41"/>
      <c r="SMS41" s="41"/>
      <c r="SMT41" s="41"/>
      <c r="SMU41" s="41"/>
      <c r="SMV41" s="41"/>
      <c r="SMW41" s="41"/>
      <c r="SMX41" s="41"/>
      <c r="SMY41" s="41"/>
      <c r="SMZ41" s="41"/>
      <c r="SNA41" s="41"/>
      <c r="SNB41" s="41"/>
      <c r="SNC41" s="41"/>
      <c r="SND41" s="41"/>
      <c r="SNE41" s="41"/>
      <c r="SNF41" s="41"/>
      <c r="SNG41" s="41"/>
      <c r="SNH41" s="41"/>
      <c r="SNI41" s="41"/>
      <c r="SNJ41" s="41"/>
      <c r="SNK41" s="41"/>
      <c r="SNL41" s="41"/>
      <c r="SNM41" s="41"/>
      <c r="SNN41" s="41"/>
      <c r="SNO41" s="41"/>
      <c r="SNP41" s="41"/>
      <c r="SNQ41" s="41"/>
      <c r="SNR41" s="41"/>
      <c r="SNS41" s="41"/>
      <c r="SNT41" s="41"/>
      <c r="SNU41" s="41"/>
      <c r="SNV41" s="41"/>
      <c r="SNW41" s="41"/>
      <c r="SNX41" s="41"/>
      <c r="SNY41" s="41"/>
      <c r="SNZ41" s="41"/>
      <c r="SOA41" s="41"/>
      <c r="SOB41" s="41"/>
      <c r="SOC41" s="41"/>
      <c r="SOD41" s="41"/>
      <c r="SOE41" s="41"/>
      <c r="SOF41" s="41"/>
      <c r="SOG41" s="41"/>
      <c r="SOH41" s="41"/>
      <c r="SOI41" s="41"/>
      <c r="SOJ41" s="41"/>
      <c r="SOK41" s="41"/>
      <c r="SOL41" s="41"/>
      <c r="SOM41" s="41"/>
      <c r="SON41" s="41"/>
      <c r="SOO41" s="41"/>
      <c r="SOP41" s="41"/>
      <c r="SOQ41" s="41"/>
      <c r="SOR41" s="41"/>
      <c r="SOS41" s="41"/>
      <c r="SOT41" s="41"/>
      <c r="SOU41" s="41"/>
      <c r="SOV41" s="41"/>
      <c r="SOW41" s="41"/>
      <c r="SOX41" s="41"/>
      <c r="SOY41" s="41"/>
      <c r="SOZ41" s="41"/>
      <c r="SPA41" s="41"/>
      <c r="SPB41" s="41"/>
      <c r="SPC41" s="41"/>
      <c r="SPD41" s="41"/>
      <c r="SPE41" s="41"/>
      <c r="SPF41" s="41"/>
      <c r="SPG41" s="41"/>
      <c r="SPH41" s="41"/>
      <c r="SPI41" s="41"/>
      <c r="SPJ41" s="41"/>
      <c r="SPK41" s="41"/>
      <c r="SPL41" s="41"/>
      <c r="SPM41" s="41"/>
      <c r="SPN41" s="41"/>
      <c r="SPO41" s="41"/>
      <c r="SPP41" s="41"/>
      <c r="SPQ41" s="41"/>
      <c r="SPR41" s="41"/>
      <c r="SPS41" s="41"/>
      <c r="SPT41" s="41"/>
      <c r="SPU41" s="41"/>
      <c r="SPV41" s="41"/>
      <c r="SPW41" s="41"/>
      <c r="SPX41" s="41"/>
      <c r="SPY41" s="41"/>
      <c r="SPZ41" s="41"/>
      <c r="SQA41" s="41"/>
      <c r="SQB41" s="41"/>
      <c r="SQC41" s="41"/>
      <c r="SQD41" s="41"/>
      <c r="SQE41" s="41"/>
      <c r="SQF41" s="41"/>
      <c r="SQG41" s="41"/>
      <c r="SQH41" s="41"/>
      <c r="SQI41" s="41"/>
      <c r="SQJ41" s="41"/>
      <c r="SQK41" s="41"/>
      <c r="SQL41" s="41"/>
      <c r="SQM41" s="41"/>
      <c r="SQN41" s="41"/>
      <c r="SQO41" s="41"/>
      <c r="SQP41" s="41"/>
      <c r="SQQ41" s="41"/>
      <c r="SQR41" s="41"/>
      <c r="SQS41" s="41"/>
      <c r="SQT41" s="41"/>
      <c r="SQU41" s="41"/>
      <c r="SQV41" s="41"/>
      <c r="SQW41" s="41"/>
      <c r="SQX41" s="41"/>
      <c r="SQY41" s="41"/>
      <c r="SQZ41" s="41"/>
      <c r="SRA41" s="41"/>
      <c r="SRB41" s="41"/>
      <c r="SRC41" s="41"/>
      <c r="SRD41" s="41"/>
      <c r="SRE41" s="41"/>
      <c r="SRF41" s="41"/>
      <c r="SRG41" s="41"/>
      <c r="SRH41" s="41"/>
      <c r="SRI41" s="41"/>
      <c r="SRJ41" s="41"/>
      <c r="SRK41" s="41"/>
      <c r="SRL41" s="41"/>
      <c r="SRM41" s="41"/>
      <c r="SRN41" s="41"/>
      <c r="SRO41" s="41"/>
      <c r="SRP41" s="41"/>
      <c r="SRQ41" s="41"/>
      <c r="SRR41" s="41"/>
      <c r="SRS41" s="41"/>
      <c r="SRT41" s="41"/>
      <c r="SRU41" s="41"/>
      <c r="SRV41" s="41"/>
      <c r="SRW41" s="41"/>
      <c r="SRX41" s="41"/>
      <c r="SRY41" s="41"/>
      <c r="SRZ41" s="41"/>
      <c r="SSA41" s="41"/>
      <c r="SSB41" s="41"/>
      <c r="SSC41" s="41"/>
      <c r="SSD41" s="41"/>
      <c r="SSE41" s="41"/>
      <c r="SSF41" s="41"/>
      <c r="SSG41" s="41"/>
      <c r="SSH41" s="41"/>
      <c r="SSI41" s="41"/>
      <c r="SSJ41" s="41"/>
      <c r="SSK41" s="41"/>
      <c r="SSL41" s="41"/>
      <c r="SSM41" s="41"/>
      <c r="SSN41" s="41"/>
      <c r="SSO41" s="41"/>
      <c r="SSP41" s="41"/>
      <c r="SSQ41" s="41"/>
      <c r="SSR41" s="41"/>
      <c r="SSS41" s="41"/>
      <c r="SST41" s="41"/>
      <c r="SSU41" s="41"/>
      <c r="SSV41" s="41"/>
      <c r="SSW41" s="41"/>
      <c r="SSX41" s="41"/>
      <c r="SSY41" s="41"/>
      <c r="SSZ41" s="41"/>
      <c r="STA41" s="41"/>
      <c r="STB41" s="41"/>
      <c r="STC41" s="41"/>
      <c r="STD41" s="41"/>
      <c r="STE41" s="41"/>
      <c r="STF41" s="41"/>
      <c r="STG41" s="41"/>
      <c r="STH41" s="41"/>
      <c r="STI41" s="41"/>
      <c r="STJ41" s="41"/>
      <c r="STK41" s="41"/>
      <c r="STL41" s="41"/>
      <c r="STM41" s="41"/>
      <c r="STN41" s="41"/>
      <c r="STO41" s="41"/>
      <c r="STP41" s="41"/>
      <c r="STQ41" s="41"/>
      <c r="STR41" s="41"/>
      <c r="STS41" s="41"/>
      <c r="STT41" s="41"/>
      <c r="STU41" s="41"/>
      <c r="STV41" s="41"/>
      <c r="STW41" s="41"/>
      <c r="STX41" s="41"/>
      <c r="STY41" s="41"/>
      <c r="STZ41" s="41"/>
      <c r="SUA41" s="41"/>
      <c r="SUB41" s="41"/>
      <c r="SUC41" s="41"/>
      <c r="SUD41" s="41"/>
      <c r="SUE41" s="41"/>
      <c r="SUF41" s="41"/>
      <c r="SUG41" s="41"/>
      <c r="SUH41" s="41"/>
      <c r="SUI41" s="41"/>
      <c r="SUJ41" s="41"/>
      <c r="SUK41" s="41"/>
      <c r="SUL41" s="41"/>
      <c r="SUM41" s="41"/>
      <c r="SUN41" s="41"/>
      <c r="SUO41" s="41"/>
      <c r="SUP41" s="41"/>
      <c r="SUQ41" s="41"/>
      <c r="SUR41" s="41"/>
      <c r="SUS41" s="41"/>
      <c r="SUT41" s="41"/>
      <c r="SUU41" s="41"/>
      <c r="SUV41" s="41"/>
      <c r="SUW41" s="41"/>
      <c r="SUX41" s="41"/>
      <c r="SUY41" s="41"/>
      <c r="SUZ41" s="41"/>
      <c r="SVA41" s="41"/>
      <c r="SVB41" s="41"/>
      <c r="SVC41" s="41"/>
      <c r="SVD41" s="41"/>
      <c r="SVE41" s="41"/>
      <c r="SVF41" s="41"/>
      <c r="SVG41" s="41"/>
      <c r="SVH41" s="41"/>
      <c r="SVI41" s="41"/>
      <c r="SVJ41" s="41"/>
      <c r="SVK41" s="41"/>
      <c r="SVL41" s="41"/>
      <c r="SVM41" s="41"/>
      <c r="SVN41" s="41"/>
      <c r="SVO41" s="41"/>
      <c r="SVP41" s="41"/>
      <c r="SVQ41" s="41"/>
      <c r="SVR41" s="41"/>
      <c r="SVS41" s="41"/>
      <c r="SVT41" s="41"/>
      <c r="SVU41" s="41"/>
      <c r="SVV41" s="41"/>
      <c r="SVW41" s="41"/>
      <c r="SVX41" s="41"/>
      <c r="SVY41" s="41"/>
      <c r="SVZ41" s="41"/>
      <c r="SWA41" s="41"/>
      <c r="SWB41" s="41"/>
      <c r="SWC41" s="41"/>
      <c r="SWD41" s="41"/>
      <c r="SWE41" s="41"/>
      <c r="SWF41" s="41"/>
      <c r="SWG41" s="41"/>
      <c r="SWH41" s="41"/>
      <c r="SWI41" s="41"/>
      <c r="SWJ41" s="41"/>
      <c r="SWK41" s="41"/>
      <c r="SWL41" s="41"/>
      <c r="SWM41" s="41"/>
      <c r="SWN41" s="41"/>
      <c r="SWO41" s="41"/>
      <c r="SWP41" s="41"/>
      <c r="SWQ41" s="41"/>
      <c r="SWR41" s="41"/>
      <c r="SWS41" s="41"/>
      <c r="SWT41" s="41"/>
      <c r="SWU41" s="41"/>
      <c r="SWV41" s="41"/>
      <c r="SWW41" s="41"/>
      <c r="SWX41" s="41"/>
      <c r="SWY41" s="41"/>
      <c r="SWZ41" s="41"/>
      <c r="SXA41" s="41"/>
      <c r="SXB41" s="41"/>
      <c r="SXC41" s="41"/>
      <c r="SXD41" s="41"/>
      <c r="SXE41" s="41"/>
      <c r="SXF41" s="41"/>
      <c r="SXG41" s="41"/>
      <c r="SXH41" s="41"/>
      <c r="SXI41" s="41"/>
      <c r="SXJ41" s="41"/>
      <c r="SXK41" s="41"/>
      <c r="SXL41" s="41"/>
      <c r="SXM41" s="41"/>
      <c r="SXN41" s="41"/>
      <c r="SXO41" s="41"/>
      <c r="SXP41" s="41"/>
      <c r="SXQ41" s="41"/>
      <c r="SXR41" s="41"/>
      <c r="SXS41" s="41"/>
      <c r="SXT41" s="41"/>
      <c r="SXU41" s="41"/>
      <c r="SXV41" s="41"/>
      <c r="SXW41" s="41"/>
      <c r="SXX41" s="41"/>
      <c r="SXY41" s="41"/>
      <c r="SXZ41" s="41"/>
      <c r="SYA41" s="41"/>
      <c r="SYB41" s="41"/>
      <c r="SYC41" s="41"/>
      <c r="SYD41" s="41"/>
      <c r="SYE41" s="41"/>
      <c r="SYF41" s="41"/>
      <c r="SYG41" s="41"/>
      <c r="SYH41" s="41"/>
      <c r="SYI41" s="41"/>
      <c r="SYJ41" s="41"/>
      <c r="SYK41" s="41"/>
      <c r="SYL41" s="41"/>
      <c r="SYM41" s="41"/>
      <c r="SYN41" s="41"/>
      <c r="SYO41" s="41"/>
      <c r="SYP41" s="41"/>
      <c r="SYQ41" s="41"/>
      <c r="SYR41" s="41"/>
      <c r="SYS41" s="41"/>
      <c r="SYT41" s="41"/>
      <c r="SYU41" s="41"/>
      <c r="SYV41" s="41"/>
      <c r="SYW41" s="41"/>
      <c r="SYX41" s="41"/>
      <c r="SYY41" s="41"/>
      <c r="SYZ41" s="41"/>
      <c r="SZA41" s="41"/>
      <c r="SZB41" s="41"/>
      <c r="SZC41" s="41"/>
      <c r="SZD41" s="41"/>
      <c r="SZE41" s="41"/>
      <c r="SZF41" s="41"/>
      <c r="SZG41" s="41"/>
      <c r="SZH41" s="41"/>
      <c r="SZI41" s="41"/>
      <c r="SZJ41" s="41"/>
      <c r="SZK41" s="41"/>
      <c r="SZL41" s="41"/>
      <c r="SZM41" s="41"/>
      <c r="SZN41" s="41"/>
      <c r="SZO41" s="41"/>
      <c r="SZP41" s="41"/>
      <c r="SZQ41" s="41"/>
      <c r="SZR41" s="41"/>
      <c r="SZS41" s="41"/>
      <c r="SZT41" s="41"/>
      <c r="SZU41" s="41"/>
      <c r="SZV41" s="41"/>
      <c r="SZW41" s="41"/>
      <c r="SZX41" s="41"/>
      <c r="SZY41" s="41"/>
      <c r="SZZ41" s="41"/>
      <c r="TAA41" s="41"/>
      <c r="TAB41" s="41"/>
      <c r="TAC41" s="41"/>
      <c r="TAD41" s="41"/>
      <c r="TAE41" s="41"/>
      <c r="TAF41" s="41"/>
      <c r="TAG41" s="41"/>
      <c r="TAH41" s="41"/>
      <c r="TAI41" s="41"/>
      <c r="TAJ41" s="41"/>
      <c r="TAK41" s="41"/>
      <c r="TAL41" s="41"/>
      <c r="TAM41" s="41"/>
      <c r="TAN41" s="41"/>
      <c r="TAO41" s="41"/>
      <c r="TAP41" s="41"/>
      <c r="TAQ41" s="41"/>
      <c r="TAR41" s="41"/>
      <c r="TAS41" s="41"/>
      <c r="TAT41" s="41"/>
      <c r="TAU41" s="41"/>
      <c r="TAV41" s="41"/>
      <c r="TAW41" s="41"/>
      <c r="TAX41" s="41"/>
      <c r="TAY41" s="41"/>
      <c r="TAZ41" s="41"/>
      <c r="TBA41" s="41"/>
      <c r="TBB41" s="41"/>
      <c r="TBC41" s="41"/>
      <c r="TBD41" s="41"/>
      <c r="TBE41" s="41"/>
      <c r="TBF41" s="41"/>
      <c r="TBG41" s="41"/>
      <c r="TBH41" s="41"/>
      <c r="TBI41" s="41"/>
      <c r="TBJ41" s="41"/>
      <c r="TBK41" s="41"/>
      <c r="TBL41" s="41"/>
      <c r="TBM41" s="41"/>
      <c r="TBN41" s="41"/>
      <c r="TBO41" s="41"/>
      <c r="TBP41" s="41"/>
      <c r="TBQ41" s="41"/>
      <c r="TBR41" s="41"/>
      <c r="TBS41" s="41"/>
      <c r="TBT41" s="41"/>
      <c r="TBU41" s="41"/>
      <c r="TBV41" s="41"/>
      <c r="TBW41" s="41"/>
      <c r="TBX41" s="41"/>
      <c r="TBY41" s="41"/>
      <c r="TBZ41" s="41"/>
      <c r="TCA41" s="41"/>
      <c r="TCB41" s="41"/>
      <c r="TCC41" s="41"/>
      <c r="TCD41" s="41"/>
      <c r="TCE41" s="41"/>
      <c r="TCF41" s="41"/>
      <c r="TCG41" s="41"/>
      <c r="TCH41" s="41"/>
      <c r="TCI41" s="41"/>
      <c r="TCJ41" s="41"/>
      <c r="TCK41" s="41"/>
      <c r="TCL41" s="41"/>
      <c r="TCM41" s="41"/>
      <c r="TCN41" s="41"/>
      <c r="TCO41" s="41"/>
      <c r="TCP41" s="41"/>
      <c r="TCQ41" s="41"/>
      <c r="TCR41" s="41"/>
      <c r="TCS41" s="41"/>
      <c r="TCT41" s="41"/>
      <c r="TCU41" s="41"/>
      <c r="TCV41" s="41"/>
      <c r="TCW41" s="41"/>
      <c r="TCX41" s="41"/>
      <c r="TCY41" s="41"/>
      <c r="TCZ41" s="41"/>
      <c r="TDA41" s="41"/>
      <c r="TDB41" s="41"/>
      <c r="TDC41" s="41"/>
      <c r="TDD41" s="41"/>
      <c r="TDE41" s="41"/>
      <c r="TDF41" s="41"/>
      <c r="TDG41" s="41"/>
      <c r="TDH41" s="41"/>
      <c r="TDI41" s="41"/>
      <c r="TDJ41" s="41"/>
      <c r="TDK41" s="41"/>
      <c r="TDL41" s="41"/>
      <c r="TDM41" s="41"/>
      <c r="TDN41" s="41"/>
      <c r="TDO41" s="41"/>
      <c r="TDP41" s="41"/>
      <c r="TDQ41" s="41"/>
      <c r="TDR41" s="41"/>
      <c r="TDS41" s="41"/>
      <c r="TDT41" s="41"/>
      <c r="TDU41" s="41"/>
      <c r="TDV41" s="41"/>
      <c r="TDW41" s="41"/>
      <c r="TDX41" s="41"/>
      <c r="TDY41" s="41"/>
      <c r="TDZ41" s="41"/>
      <c r="TEA41" s="41"/>
      <c r="TEB41" s="41"/>
      <c r="TEC41" s="41"/>
      <c r="TED41" s="41"/>
      <c r="TEE41" s="41"/>
      <c r="TEF41" s="41"/>
      <c r="TEG41" s="41"/>
      <c r="TEH41" s="41"/>
      <c r="TEI41" s="41"/>
      <c r="TEJ41" s="41"/>
      <c r="TEK41" s="41"/>
      <c r="TEL41" s="41"/>
      <c r="TEM41" s="41"/>
      <c r="TEN41" s="41"/>
      <c r="TEO41" s="41"/>
      <c r="TEP41" s="41"/>
      <c r="TEQ41" s="41"/>
      <c r="TER41" s="41"/>
      <c r="TES41" s="41"/>
      <c r="TET41" s="41"/>
      <c r="TEU41" s="41"/>
      <c r="TEV41" s="41"/>
      <c r="TEW41" s="41"/>
      <c r="TEX41" s="41"/>
      <c r="TEY41" s="41"/>
      <c r="TEZ41" s="41"/>
      <c r="TFA41" s="41"/>
      <c r="TFB41" s="41"/>
      <c r="TFC41" s="41"/>
      <c r="TFD41" s="41"/>
      <c r="TFE41" s="41"/>
      <c r="TFF41" s="41"/>
      <c r="TFG41" s="41"/>
      <c r="TFH41" s="41"/>
      <c r="TFI41" s="41"/>
      <c r="TFJ41" s="41"/>
      <c r="TFK41" s="41"/>
      <c r="TFL41" s="41"/>
      <c r="TFM41" s="41"/>
      <c r="TFN41" s="41"/>
      <c r="TFO41" s="41"/>
      <c r="TFP41" s="41"/>
      <c r="TFQ41" s="41"/>
      <c r="TFR41" s="41"/>
      <c r="TFS41" s="41"/>
      <c r="TFT41" s="41"/>
      <c r="TFU41" s="41"/>
      <c r="TFV41" s="41"/>
      <c r="TFW41" s="41"/>
      <c r="TFX41" s="41"/>
      <c r="TFY41" s="41"/>
      <c r="TFZ41" s="41"/>
      <c r="TGA41" s="41"/>
      <c r="TGB41" s="41"/>
      <c r="TGC41" s="41"/>
      <c r="TGD41" s="41"/>
      <c r="TGE41" s="41"/>
      <c r="TGF41" s="41"/>
      <c r="TGG41" s="41"/>
      <c r="TGH41" s="41"/>
      <c r="TGI41" s="41"/>
      <c r="TGJ41" s="41"/>
      <c r="TGK41" s="41"/>
      <c r="TGL41" s="41"/>
      <c r="TGM41" s="41"/>
      <c r="TGN41" s="41"/>
      <c r="TGO41" s="41"/>
      <c r="TGP41" s="41"/>
      <c r="TGQ41" s="41"/>
      <c r="TGR41" s="41"/>
      <c r="TGS41" s="41"/>
      <c r="TGT41" s="41"/>
      <c r="TGU41" s="41"/>
      <c r="TGV41" s="41"/>
      <c r="TGW41" s="41"/>
      <c r="TGX41" s="41"/>
      <c r="TGY41" s="41"/>
      <c r="TGZ41" s="41"/>
      <c r="THA41" s="41"/>
      <c r="THB41" s="41"/>
      <c r="THC41" s="41"/>
      <c r="THD41" s="41"/>
      <c r="THE41" s="41"/>
      <c r="THF41" s="41"/>
      <c r="THG41" s="41"/>
      <c r="THH41" s="41"/>
      <c r="THI41" s="41"/>
      <c r="THJ41" s="41"/>
      <c r="THK41" s="41"/>
      <c r="THL41" s="41"/>
      <c r="THM41" s="41"/>
      <c r="THN41" s="41"/>
      <c r="THO41" s="41"/>
      <c r="THP41" s="41"/>
      <c r="THQ41" s="41"/>
      <c r="THR41" s="41"/>
      <c r="THS41" s="41"/>
      <c r="THT41" s="41"/>
      <c r="THU41" s="41"/>
      <c r="THV41" s="41"/>
      <c r="THW41" s="41"/>
      <c r="THX41" s="41"/>
      <c r="THY41" s="41"/>
      <c r="THZ41" s="41"/>
      <c r="TIA41" s="41"/>
      <c r="TIB41" s="41"/>
      <c r="TIC41" s="41"/>
      <c r="TID41" s="41"/>
      <c r="TIE41" s="41"/>
      <c r="TIF41" s="41"/>
      <c r="TIG41" s="41"/>
      <c r="TIH41" s="41"/>
      <c r="TII41" s="41"/>
      <c r="TIJ41" s="41"/>
      <c r="TIK41" s="41"/>
      <c r="TIL41" s="41"/>
      <c r="TIM41" s="41"/>
      <c r="TIN41" s="41"/>
      <c r="TIO41" s="41"/>
      <c r="TIP41" s="41"/>
      <c r="TIQ41" s="41"/>
      <c r="TIR41" s="41"/>
      <c r="TIS41" s="41"/>
      <c r="TIT41" s="41"/>
      <c r="TIU41" s="41"/>
      <c r="TIV41" s="41"/>
      <c r="TIW41" s="41"/>
      <c r="TIX41" s="41"/>
      <c r="TIY41" s="41"/>
      <c r="TIZ41" s="41"/>
      <c r="TJA41" s="41"/>
      <c r="TJB41" s="41"/>
      <c r="TJC41" s="41"/>
      <c r="TJD41" s="41"/>
      <c r="TJE41" s="41"/>
      <c r="TJF41" s="41"/>
      <c r="TJG41" s="41"/>
      <c r="TJH41" s="41"/>
      <c r="TJI41" s="41"/>
      <c r="TJJ41" s="41"/>
      <c r="TJK41" s="41"/>
      <c r="TJL41" s="41"/>
      <c r="TJM41" s="41"/>
      <c r="TJN41" s="41"/>
      <c r="TJO41" s="41"/>
      <c r="TJP41" s="41"/>
      <c r="TJQ41" s="41"/>
      <c r="TJR41" s="41"/>
      <c r="TJS41" s="41"/>
      <c r="TJT41" s="41"/>
      <c r="TJU41" s="41"/>
      <c r="TJV41" s="41"/>
      <c r="TJW41" s="41"/>
      <c r="TJX41" s="41"/>
      <c r="TJY41" s="41"/>
      <c r="TJZ41" s="41"/>
      <c r="TKA41" s="41"/>
      <c r="TKB41" s="41"/>
      <c r="TKC41" s="41"/>
      <c r="TKD41" s="41"/>
      <c r="TKE41" s="41"/>
      <c r="TKF41" s="41"/>
      <c r="TKG41" s="41"/>
      <c r="TKH41" s="41"/>
      <c r="TKI41" s="41"/>
      <c r="TKJ41" s="41"/>
      <c r="TKK41" s="41"/>
      <c r="TKL41" s="41"/>
      <c r="TKM41" s="41"/>
      <c r="TKN41" s="41"/>
      <c r="TKO41" s="41"/>
      <c r="TKP41" s="41"/>
      <c r="TKQ41" s="41"/>
      <c r="TKR41" s="41"/>
      <c r="TKS41" s="41"/>
      <c r="TKT41" s="41"/>
      <c r="TKU41" s="41"/>
      <c r="TKV41" s="41"/>
      <c r="TKW41" s="41"/>
      <c r="TKX41" s="41"/>
      <c r="TKY41" s="41"/>
      <c r="TKZ41" s="41"/>
      <c r="TLA41" s="41"/>
      <c r="TLB41" s="41"/>
      <c r="TLC41" s="41"/>
      <c r="TLD41" s="41"/>
      <c r="TLE41" s="41"/>
      <c r="TLF41" s="41"/>
      <c r="TLG41" s="41"/>
      <c r="TLH41" s="41"/>
      <c r="TLI41" s="41"/>
      <c r="TLJ41" s="41"/>
      <c r="TLK41" s="41"/>
      <c r="TLL41" s="41"/>
      <c r="TLM41" s="41"/>
      <c r="TLN41" s="41"/>
      <c r="TLO41" s="41"/>
      <c r="TLP41" s="41"/>
      <c r="TLQ41" s="41"/>
      <c r="TLR41" s="41"/>
      <c r="TLS41" s="41"/>
      <c r="TLT41" s="41"/>
      <c r="TLU41" s="41"/>
      <c r="TLV41" s="41"/>
      <c r="TLW41" s="41"/>
      <c r="TLX41" s="41"/>
      <c r="TLY41" s="41"/>
      <c r="TLZ41" s="41"/>
      <c r="TMA41" s="41"/>
      <c r="TMB41" s="41"/>
      <c r="TMC41" s="41"/>
      <c r="TMD41" s="41"/>
      <c r="TME41" s="41"/>
      <c r="TMF41" s="41"/>
      <c r="TMG41" s="41"/>
      <c r="TMH41" s="41"/>
      <c r="TMI41" s="41"/>
      <c r="TMJ41" s="41"/>
      <c r="TMK41" s="41"/>
      <c r="TML41" s="41"/>
      <c r="TMM41" s="41"/>
      <c r="TMN41" s="41"/>
      <c r="TMO41" s="41"/>
      <c r="TMP41" s="41"/>
      <c r="TMQ41" s="41"/>
      <c r="TMR41" s="41"/>
      <c r="TMS41" s="41"/>
      <c r="TMT41" s="41"/>
      <c r="TMU41" s="41"/>
      <c r="TMV41" s="41"/>
      <c r="TMW41" s="41"/>
      <c r="TMX41" s="41"/>
      <c r="TMY41" s="41"/>
      <c r="TMZ41" s="41"/>
      <c r="TNA41" s="41"/>
      <c r="TNB41" s="41"/>
      <c r="TNC41" s="41"/>
      <c r="TND41" s="41"/>
      <c r="TNE41" s="41"/>
      <c r="TNF41" s="41"/>
      <c r="TNG41" s="41"/>
      <c r="TNH41" s="41"/>
      <c r="TNI41" s="41"/>
      <c r="TNJ41" s="41"/>
      <c r="TNK41" s="41"/>
      <c r="TNL41" s="41"/>
      <c r="TNM41" s="41"/>
      <c r="TNN41" s="41"/>
      <c r="TNO41" s="41"/>
      <c r="TNP41" s="41"/>
      <c r="TNQ41" s="41"/>
      <c r="TNR41" s="41"/>
      <c r="TNS41" s="41"/>
      <c r="TNT41" s="41"/>
      <c r="TNU41" s="41"/>
      <c r="TNV41" s="41"/>
      <c r="TNW41" s="41"/>
      <c r="TNX41" s="41"/>
      <c r="TNY41" s="41"/>
      <c r="TNZ41" s="41"/>
      <c r="TOA41" s="41"/>
      <c r="TOB41" s="41"/>
      <c r="TOC41" s="41"/>
      <c r="TOD41" s="41"/>
      <c r="TOE41" s="41"/>
      <c r="TOF41" s="41"/>
      <c r="TOG41" s="41"/>
      <c r="TOH41" s="41"/>
      <c r="TOI41" s="41"/>
      <c r="TOJ41" s="41"/>
      <c r="TOK41" s="41"/>
      <c r="TOL41" s="41"/>
      <c r="TOM41" s="41"/>
      <c r="TON41" s="41"/>
      <c r="TOO41" s="41"/>
      <c r="TOP41" s="41"/>
      <c r="TOQ41" s="41"/>
      <c r="TOR41" s="41"/>
      <c r="TOS41" s="41"/>
      <c r="TOT41" s="41"/>
      <c r="TOU41" s="41"/>
      <c r="TOV41" s="41"/>
      <c r="TOW41" s="41"/>
      <c r="TOX41" s="41"/>
      <c r="TOY41" s="41"/>
      <c r="TOZ41" s="41"/>
      <c r="TPA41" s="41"/>
      <c r="TPB41" s="41"/>
      <c r="TPC41" s="41"/>
      <c r="TPD41" s="41"/>
      <c r="TPE41" s="41"/>
      <c r="TPF41" s="41"/>
      <c r="TPG41" s="41"/>
      <c r="TPH41" s="41"/>
      <c r="TPI41" s="41"/>
      <c r="TPJ41" s="41"/>
      <c r="TPK41" s="41"/>
      <c r="TPL41" s="41"/>
      <c r="TPM41" s="41"/>
      <c r="TPN41" s="41"/>
      <c r="TPO41" s="41"/>
      <c r="TPP41" s="41"/>
      <c r="TPQ41" s="41"/>
      <c r="TPR41" s="41"/>
      <c r="TPS41" s="41"/>
      <c r="TPT41" s="41"/>
      <c r="TPU41" s="41"/>
      <c r="TPV41" s="41"/>
      <c r="TPW41" s="41"/>
      <c r="TPX41" s="41"/>
      <c r="TPY41" s="41"/>
      <c r="TPZ41" s="41"/>
      <c r="TQA41" s="41"/>
      <c r="TQB41" s="41"/>
      <c r="TQC41" s="41"/>
      <c r="TQD41" s="41"/>
      <c r="TQE41" s="41"/>
      <c r="TQF41" s="41"/>
      <c r="TQG41" s="41"/>
      <c r="TQH41" s="41"/>
      <c r="TQI41" s="41"/>
      <c r="TQJ41" s="41"/>
      <c r="TQK41" s="41"/>
      <c r="TQL41" s="41"/>
      <c r="TQM41" s="41"/>
      <c r="TQN41" s="41"/>
      <c r="TQO41" s="41"/>
      <c r="TQP41" s="41"/>
      <c r="TQQ41" s="41"/>
      <c r="TQR41" s="41"/>
      <c r="TQS41" s="41"/>
      <c r="TQT41" s="41"/>
      <c r="TQU41" s="41"/>
      <c r="TQV41" s="41"/>
      <c r="TQW41" s="41"/>
      <c r="TQX41" s="41"/>
      <c r="TQY41" s="41"/>
      <c r="TQZ41" s="41"/>
      <c r="TRA41" s="41"/>
      <c r="TRB41" s="41"/>
      <c r="TRC41" s="41"/>
      <c r="TRD41" s="41"/>
      <c r="TRE41" s="41"/>
      <c r="TRF41" s="41"/>
      <c r="TRG41" s="41"/>
      <c r="TRH41" s="41"/>
      <c r="TRI41" s="41"/>
      <c r="TRJ41" s="41"/>
      <c r="TRK41" s="41"/>
      <c r="TRL41" s="41"/>
      <c r="TRM41" s="41"/>
      <c r="TRN41" s="41"/>
      <c r="TRO41" s="41"/>
      <c r="TRP41" s="41"/>
      <c r="TRQ41" s="41"/>
      <c r="TRR41" s="41"/>
      <c r="TRS41" s="41"/>
      <c r="TRT41" s="41"/>
      <c r="TRU41" s="41"/>
      <c r="TRV41" s="41"/>
      <c r="TRW41" s="41"/>
      <c r="TRX41" s="41"/>
      <c r="TRY41" s="41"/>
      <c r="TRZ41" s="41"/>
      <c r="TSA41" s="41"/>
      <c r="TSB41" s="41"/>
      <c r="TSC41" s="41"/>
      <c r="TSD41" s="41"/>
      <c r="TSE41" s="41"/>
      <c r="TSF41" s="41"/>
      <c r="TSG41" s="41"/>
      <c r="TSH41" s="41"/>
      <c r="TSI41" s="41"/>
      <c r="TSJ41" s="41"/>
      <c r="TSK41" s="41"/>
      <c r="TSL41" s="41"/>
      <c r="TSM41" s="41"/>
      <c r="TSN41" s="41"/>
      <c r="TSO41" s="41"/>
      <c r="TSP41" s="41"/>
      <c r="TSQ41" s="41"/>
      <c r="TSR41" s="41"/>
      <c r="TSS41" s="41"/>
      <c r="TST41" s="41"/>
      <c r="TSU41" s="41"/>
      <c r="TSV41" s="41"/>
      <c r="TSW41" s="41"/>
      <c r="TSX41" s="41"/>
      <c r="TSY41" s="41"/>
      <c r="TSZ41" s="41"/>
      <c r="TTA41" s="41"/>
      <c r="TTB41" s="41"/>
      <c r="TTC41" s="41"/>
      <c r="TTD41" s="41"/>
      <c r="TTE41" s="41"/>
      <c r="TTF41" s="41"/>
      <c r="TTG41" s="41"/>
      <c r="TTH41" s="41"/>
      <c r="TTI41" s="41"/>
      <c r="TTJ41" s="41"/>
      <c r="TTK41" s="41"/>
      <c r="TTL41" s="41"/>
      <c r="TTM41" s="41"/>
      <c r="TTN41" s="41"/>
      <c r="TTO41" s="41"/>
      <c r="TTP41" s="41"/>
      <c r="TTQ41" s="41"/>
      <c r="TTR41" s="41"/>
      <c r="TTS41" s="41"/>
      <c r="TTT41" s="41"/>
      <c r="TTU41" s="41"/>
      <c r="TTV41" s="41"/>
      <c r="TTW41" s="41"/>
      <c r="TTX41" s="41"/>
      <c r="TTY41" s="41"/>
      <c r="TTZ41" s="41"/>
      <c r="TUA41" s="41"/>
      <c r="TUB41" s="41"/>
      <c r="TUC41" s="41"/>
      <c r="TUD41" s="41"/>
      <c r="TUE41" s="41"/>
      <c r="TUF41" s="41"/>
      <c r="TUG41" s="41"/>
      <c r="TUH41" s="41"/>
      <c r="TUI41" s="41"/>
      <c r="TUJ41" s="41"/>
      <c r="TUK41" s="41"/>
      <c r="TUL41" s="41"/>
      <c r="TUM41" s="41"/>
      <c r="TUN41" s="41"/>
      <c r="TUO41" s="41"/>
      <c r="TUP41" s="41"/>
      <c r="TUQ41" s="41"/>
      <c r="TUR41" s="41"/>
      <c r="TUS41" s="41"/>
      <c r="TUT41" s="41"/>
      <c r="TUU41" s="41"/>
      <c r="TUV41" s="41"/>
      <c r="TUW41" s="41"/>
      <c r="TUX41" s="41"/>
      <c r="TUY41" s="41"/>
      <c r="TUZ41" s="41"/>
      <c r="TVA41" s="41"/>
      <c r="TVB41" s="41"/>
      <c r="TVC41" s="41"/>
      <c r="TVD41" s="41"/>
      <c r="TVE41" s="41"/>
      <c r="TVF41" s="41"/>
      <c r="TVG41" s="41"/>
      <c r="TVH41" s="41"/>
      <c r="TVI41" s="41"/>
      <c r="TVJ41" s="41"/>
      <c r="TVK41" s="41"/>
      <c r="TVL41" s="41"/>
      <c r="TVM41" s="41"/>
      <c r="TVN41" s="41"/>
      <c r="TVO41" s="41"/>
      <c r="TVP41" s="41"/>
      <c r="TVQ41" s="41"/>
      <c r="TVR41" s="41"/>
      <c r="TVS41" s="41"/>
      <c r="TVT41" s="41"/>
      <c r="TVU41" s="41"/>
      <c r="TVV41" s="41"/>
      <c r="TVW41" s="41"/>
      <c r="TVX41" s="41"/>
      <c r="TVY41" s="41"/>
      <c r="TVZ41" s="41"/>
      <c r="TWA41" s="41"/>
      <c r="TWB41" s="41"/>
      <c r="TWC41" s="41"/>
      <c r="TWD41" s="41"/>
      <c r="TWE41" s="41"/>
      <c r="TWF41" s="41"/>
      <c r="TWG41" s="41"/>
      <c r="TWH41" s="41"/>
      <c r="TWI41" s="41"/>
      <c r="TWJ41" s="41"/>
      <c r="TWK41" s="41"/>
      <c r="TWL41" s="41"/>
      <c r="TWM41" s="41"/>
      <c r="TWN41" s="41"/>
      <c r="TWO41" s="41"/>
      <c r="TWP41" s="41"/>
      <c r="TWQ41" s="41"/>
      <c r="TWR41" s="41"/>
      <c r="TWS41" s="41"/>
      <c r="TWT41" s="41"/>
      <c r="TWU41" s="41"/>
      <c r="TWV41" s="41"/>
      <c r="TWW41" s="41"/>
      <c r="TWX41" s="41"/>
      <c r="TWY41" s="41"/>
      <c r="TWZ41" s="41"/>
      <c r="TXA41" s="41"/>
      <c r="TXB41" s="41"/>
      <c r="TXC41" s="41"/>
      <c r="TXD41" s="41"/>
      <c r="TXE41" s="41"/>
      <c r="TXF41" s="41"/>
      <c r="TXG41" s="41"/>
      <c r="TXH41" s="41"/>
      <c r="TXI41" s="41"/>
      <c r="TXJ41" s="41"/>
      <c r="TXK41" s="41"/>
      <c r="TXL41" s="41"/>
      <c r="TXM41" s="41"/>
      <c r="TXN41" s="41"/>
      <c r="TXO41" s="41"/>
      <c r="TXP41" s="41"/>
      <c r="TXQ41" s="41"/>
      <c r="TXR41" s="41"/>
      <c r="TXS41" s="41"/>
      <c r="TXT41" s="41"/>
      <c r="TXU41" s="41"/>
      <c r="TXV41" s="41"/>
      <c r="TXW41" s="41"/>
      <c r="TXX41" s="41"/>
      <c r="TXY41" s="41"/>
      <c r="TXZ41" s="41"/>
      <c r="TYA41" s="41"/>
      <c r="TYB41" s="41"/>
      <c r="TYC41" s="41"/>
      <c r="TYD41" s="41"/>
      <c r="TYE41" s="41"/>
      <c r="TYF41" s="41"/>
      <c r="TYG41" s="41"/>
      <c r="TYH41" s="41"/>
      <c r="TYI41" s="41"/>
      <c r="TYJ41" s="41"/>
      <c r="TYK41" s="41"/>
      <c r="TYL41" s="41"/>
      <c r="TYM41" s="41"/>
      <c r="TYN41" s="41"/>
      <c r="TYO41" s="41"/>
      <c r="TYP41" s="41"/>
      <c r="TYQ41" s="41"/>
      <c r="TYR41" s="41"/>
      <c r="TYS41" s="41"/>
      <c r="TYT41" s="41"/>
      <c r="TYU41" s="41"/>
      <c r="TYV41" s="41"/>
      <c r="TYW41" s="41"/>
      <c r="TYX41" s="41"/>
      <c r="TYY41" s="41"/>
      <c r="TYZ41" s="41"/>
      <c r="TZA41" s="41"/>
      <c r="TZB41" s="41"/>
      <c r="TZC41" s="41"/>
      <c r="TZD41" s="41"/>
      <c r="TZE41" s="41"/>
      <c r="TZF41" s="41"/>
      <c r="TZG41" s="41"/>
      <c r="TZH41" s="41"/>
      <c r="TZI41" s="41"/>
      <c r="TZJ41" s="41"/>
      <c r="TZK41" s="41"/>
      <c r="TZL41" s="41"/>
      <c r="TZM41" s="41"/>
      <c r="TZN41" s="41"/>
      <c r="TZO41" s="41"/>
      <c r="TZP41" s="41"/>
      <c r="TZQ41" s="41"/>
      <c r="TZR41" s="41"/>
      <c r="TZS41" s="41"/>
      <c r="TZT41" s="41"/>
      <c r="TZU41" s="41"/>
      <c r="TZV41" s="41"/>
      <c r="TZW41" s="41"/>
      <c r="TZX41" s="41"/>
      <c r="TZY41" s="41"/>
      <c r="TZZ41" s="41"/>
      <c r="UAA41" s="41"/>
      <c r="UAB41" s="41"/>
      <c r="UAC41" s="41"/>
      <c r="UAD41" s="41"/>
      <c r="UAE41" s="41"/>
      <c r="UAF41" s="41"/>
      <c r="UAG41" s="41"/>
      <c r="UAH41" s="41"/>
      <c r="UAI41" s="41"/>
      <c r="UAJ41" s="41"/>
      <c r="UAK41" s="41"/>
      <c r="UAL41" s="41"/>
      <c r="UAM41" s="41"/>
      <c r="UAN41" s="41"/>
      <c r="UAO41" s="41"/>
      <c r="UAP41" s="41"/>
      <c r="UAQ41" s="41"/>
      <c r="UAR41" s="41"/>
      <c r="UAS41" s="41"/>
      <c r="UAT41" s="41"/>
      <c r="UAU41" s="41"/>
      <c r="UAV41" s="41"/>
      <c r="UAW41" s="41"/>
      <c r="UAX41" s="41"/>
      <c r="UAY41" s="41"/>
      <c r="UAZ41" s="41"/>
      <c r="UBA41" s="41"/>
      <c r="UBB41" s="41"/>
      <c r="UBC41" s="41"/>
      <c r="UBD41" s="41"/>
      <c r="UBE41" s="41"/>
      <c r="UBF41" s="41"/>
      <c r="UBG41" s="41"/>
      <c r="UBH41" s="41"/>
      <c r="UBI41" s="41"/>
      <c r="UBJ41" s="41"/>
      <c r="UBK41" s="41"/>
      <c r="UBL41" s="41"/>
      <c r="UBM41" s="41"/>
      <c r="UBN41" s="41"/>
      <c r="UBO41" s="41"/>
      <c r="UBP41" s="41"/>
      <c r="UBQ41" s="41"/>
      <c r="UBR41" s="41"/>
      <c r="UBS41" s="41"/>
      <c r="UBT41" s="41"/>
      <c r="UBU41" s="41"/>
      <c r="UBV41" s="41"/>
      <c r="UBW41" s="41"/>
      <c r="UBX41" s="41"/>
      <c r="UBY41" s="41"/>
      <c r="UBZ41" s="41"/>
      <c r="UCA41" s="41"/>
      <c r="UCB41" s="41"/>
      <c r="UCC41" s="41"/>
      <c r="UCD41" s="41"/>
      <c r="UCE41" s="41"/>
      <c r="UCF41" s="41"/>
      <c r="UCG41" s="41"/>
      <c r="UCH41" s="41"/>
      <c r="UCI41" s="41"/>
      <c r="UCJ41" s="41"/>
      <c r="UCK41" s="41"/>
      <c r="UCL41" s="41"/>
      <c r="UCM41" s="41"/>
      <c r="UCN41" s="41"/>
      <c r="UCO41" s="41"/>
      <c r="UCP41" s="41"/>
      <c r="UCQ41" s="41"/>
      <c r="UCR41" s="41"/>
      <c r="UCS41" s="41"/>
      <c r="UCT41" s="41"/>
      <c r="UCU41" s="41"/>
      <c r="UCV41" s="41"/>
      <c r="UCW41" s="41"/>
      <c r="UCX41" s="41"/>
      <c r="UCY41" s="41"/>
      <c r="UCZ41" s="41"/>
      <c r="UDA41" s="41"/>
      <c r="UDB41" s="41"/>
      <c r="UDC41" s="41"/>
      <c r="UDD41" s="41"/>
      <c r="UDE41" s="41"/>
      <c r="UDF41" s="41"/>
      <c r="UDG41" s="41"/>
      <c r="UDH41" s="41"/>
      <c r="UDI41" s="41"/>
      <c r="UDJ41" s="41"/>
      <c r="UDK41" s="41"/>
      <c r="UDL41" s="41"/>
      <c r="UDM41" s="41"/>
      <c r="UDN41" s="41"/>
      <c r="UDO41" s="41"/>
      <c r="UDP41" s="41"/>
      <c r="UDQ41" s="41"/>
      <c r="UDR41" s="41"/>
      <c r="UDS41" s="41"/>
      <c r="UDT41" s="41"/>
      <c r="UDU41" s="41"/>
      <c r="UDV41" s="41"/>
      <c r="UDW41" s="41"/>
      <c r="UDX41" s="41"/>
      <c r="UDY41" s="41"/>
      <c r="UDZ41" s="41"/>
      <c r="UEA41" s="41"/>
      <c r="UEB41" s="41"/>
      <c r="UEC41" s="41"/>
      <c r="UED41" s="41"/>
      <c r="UEE41" s="41"/>
      <c r="UEF41" s="41"/>
      <c r="UEG41" s="41"/>
      <c r="UEH41" s="41"/>
      <c r="UEI41" s="41"/>
      <c r="UEJ41" s="41"/>
      <c r="UEK41" s="41"/>
      <c r="UEL41" s="41"/>
      <c r="UEM41" s="41"/>
      <c r="UEN41" s="41"/>
      <c r="UEO41" s="41"/>
      <c r="UEP41" s="41"/>
      <c r="UEQ41" s="41"/>
      <c r="UER41" s="41"/>
      <c r="UES41" s="41"/>
      <c r="UET41" s="41"/>
      <c r="UEU41" s="41"/>
      <c r="UEV41" s="41"/>
      <c r="UEW41" s="41"/>
      <c r="UEX41" s="41"/>
      <c r="UEY41" s="41"/>
      <c r="UEZ41" s="41"/>
      <c r="UFA41" s="41"/>
      <c r="UFB41" s="41"/>
      <c r="UFC41" s="41"/>
      <c r="UFD41" s="41"/>
      <c r="UFE41" s="41"/>
      <c r="UFF41" s="41"/>
      <c r="UFG41" s="41"/>
      <c r="UFH41" s="41"/>
      <c r="UFI41" s="41"/>
      <c r="UFJ41" s="41"/>
      <c r="UFK41" s="41"/>
      <c r="UFL41" s="41"/>
      <c r="UFM41" s="41"/>
      <c r="UFN41" s="41"/>
      <c r="UFO41" s="41"/>
      <c r="UFP41" s="41"/>
      <c r="UFQ41" s="41"/>
      <c r="UFR41" s="41"/>
      <c r="UFS41" s="41"/>
      <c r="UFT41" s="41"/>
      <c r="UFU41" s="41"/>
      <c r="UFV41" s="41"/>
      <c r="UFW41" s="41"/>
      <c r="UFX41" s="41"/>
      <c r="UFY41" s="41"/>
      <c r="UFZ41" s="41"/>
      <c r="UGA41" s="41"/>
      <c r="UGB41" s="41"/>
      <c r="UGC41" s="41"/>
      <c r="UGD41" s="41"/>
      <c r="UGE41" s="41"/>
      <c r="UGF41" s="41"/>
      <c r="UGG41" s="41"/>
      <c r="UGH41" s="41"/>
      <c r="UGI41" s="41"/>
      <c r="UGJ41" s="41"/>
      <c r="UGK41" s="41"/>
      <c r="UGL41" s="41"/>
      <c r="UGM41" s="41"/>
      <c r="UGN41" s="41"/>
      <c r="UGO41" s="41"/>
      <c r="UGP41" s="41"/>
      <c r="UGQ41" s="41"/>
      <c r="UGR41" s="41"/>
      <c r="UGS41" s="41"/>
      <c r="UGT41" s="41"/>
      <c r="UGU41" s="41"/>
      <c r="UGV41" s="41"/>
      <c r="UGW41" s="41"/>
      <c r="UGX41" s="41"/>
      <c r="UGY41" s="41"/>
      <c r="UGZ41" s="41"/>
      <c r="UHA41" s="41"/>
      <c r="UHB41" s="41"/>
      <c r="UHC41" s="41"/>
      <c r="UHD41" s="41"/>
      <c r="UHE41" s="41"/>
      <c r="UHF41" s="41"/>
      <c r="UHG41" s="41"/>
      <c r="UHH41" s="41"/>
      <c r="UHI41" s="41"/>
      <c r="UHJ41" s="41"/>
      <c r="UHK41" s="41"/>
      <c r="UHL41" s="41"/>
      <c r="UHM41" s="41"/>
      <c r="UHN41" s="41"/>
      <c r="UHO41" s="41"/>
      <c r="UHP41" s="41"/>
      <c r="UHQ41" s="41"/>
      <c r="UHR41" s="41"/>
      <c r="UHS41" s="41"/>
      <c r="UHT41" s="41"/>
      <c r="UHU41" s="41"/>
      <c r="UHV41" s="41"/>
      <c r="UHW41" s="41"/>
      <c r="UHX41" s="41"/>
      <c r="UHY41" s="41"/>
      <c r="UHZ41" s="41"/>
      <c r="UIA41" s="41"/>
      <c r="UIB41" s="41"/>
      <c r="UIC41" s="41"/>
      <c r="UID41" s="41"/>
      <c r="UIE41" s="41"/>
      <c r="UIF41" s="41"/>
      <c r="UIG41" s="41"/>
      <c r="UIH41" s="41"/>
      <c r="UII41" s="41"/>
      <c r="UIJ41" s="41"/>
      <c r="UIK41" s="41"/>
      <c r="UIL41" s="41"/>
      <c r="UIM41" s="41"/>
      <c r="UIN41" s="41"/>
      <c r="UIO41" s="41"/>
      <c r="UIP41" s="41"/>
      <c r="UIQ41" s="41"/>
      <c r="UIR41" s="41"/>
      <c r="UIS41" s="41"/>
      <c r="UIT41" s="41"/>
      <c r="UIU41" s="41"/>
      <c r="UIV41" s="41"/>
      <c r="UIW41" s="41"/>
      <c r="UIX41" s="41"/>
      <c r="UIY41" s="41"/>
      <c r="UIZ41" s="41"/>
      <c r="UJA41" s="41"/>
      <c r="UJB41" s="41"/>
      <c r="UJC41" s="41"/>
      <c r="UJD41" s="41"/>
      <c r="UJE41" s="41"/>
      <c r="UJF41" s="41"/>
      <c r="UJG41" s="41"/>
      <c r="UJH41" s="41"/>
      <c r="UJI41" s="41"/>
      <c r="UJJ41" s="41"/>
      <c r="UJK41" s="41"/>
      <c r="UJL41" s="41"/>
      <c r="UJM41" s="41"/>
      <c r="UJN41" s="41"/>
      <c r="UJO41" s="41"/>
      <c r="UJP41" s="41"/>
      <c r="UJQ41" s="41"/>
      <c r="UJR41" s="41"/>
      <c r="UJS41" s="41"/>
      <c r="UJT41" s="41"/>
      <c r="UJU41" s="41"/>
      <c r="UJV41" s="41"/>
      <c r="UJW41" s="41"/>
      <c r="UJX41" s="41"/>
      <c r="UJY41" s="41"/>
      <c r="UJZ41" s="41"/>
      <c r="UKA41" s="41"/>
      <c r="UKB41" s="41"/>
      <c r="UKC41" s="41"/>
      <c r="UKD41" s="41"/>
      <c r="UKE41" s="41"/>
      <c r="UKF41" s="41"/>
      <c r="UKG41" s="41"/>
      <c r="UKH41" s="41"/>
      <c r="UKI41" s="41"/>
      <c r="UKJ41" s="41"/>
      <c r="UKK41" s="41"/>
      <c r="UKL41" s="41"/>
      <c r="UKM41" s="41"/>
      <c r="UKN41" s="41"/>
      <c r="UKO41" s="41"/>
      <c r="UKP41" s="41"/>
      <c r="UKQ41" s="41"/>
      <c r="UKR41" s="41"/>
      <c r="UKS41" s="41"/>
      <c r="UKT41" s="41"/>
      <c r="UKU41" s="41"/>
      <c r="UKV41" s="41"/>
      <c r="UKW41" s="41"/>
      <c r="UKX41" s="41"/>
      <c r="UKY41" s="41"/>
      <c r="UKZ41" s="41"/>
      <c r="ULA41" s="41"/>
      <c r="ULB41" s="41"/>
      <c r="ULC41" s="41"/>
      <c r="ULD41" s="41"/>
      <c r="ULE41" s="41"/>
      <c r="ULF41" s="41"/>
      <c r="ULG41" s="41"/>
      <c r="ULH41" s="41"/>
      <c r="ULI41" s="41"/>
      <c r="ULJ41" s="41"/>
      <c r="ULK41" s="41"/>
      <c r="ULL41" s="41"/>
      <c r="ULM41" s="41"/>
      <c r="ULN41" s="41"/>
      <c r="ULO41" s="41"/>
      <c r="ULP41" s="41"/>
      <c r="ULQ41" s="41"/>
      <c r="ULR41" s="41"/>
      <c r="ULS41" s="41"/>
      <c r="ULT41" s="41"/>
      <c r="ULU41" s="41"/>
      <c r="ULV41" s="41"/>
      <c r="ULW41" s="41"/>
      <c r="ULX41" s="41"/>
      <c r="ULY41" s="41"/>
      <c r="ULZ41" s="41"/>
      <c r="UMA41" s="41"/>
      <c r="UMB41" s="41"/>
      <c r="UMC41" s="41"/>
      <c r="UMD41" s="41"/>
      <c r="UME41" s="41"/>
      <c r="UMF41" s="41"/>
      <c r="UMG41" s="41"/>
      <c r="UMH41" s="41"/>
      <c r="UMI41" s="41"/>
      <c r="UMJ41" s="41"/>
      <c r="UMK41" s="41"/>
      <c r="UML41" s="41"/>
      <c r="UMM41" s="41"/>
      <c r="UMN41" s="41"/>
      <c r="UMO41" s="41"/>
      <c r="UMP41" s="41"/>
      <c r="UMQ41" s="41"/>
      <c r="UMR41" s="41"/>
      <c r="UMS41" s="41"/>
      <c r="UMT41" s="41"/>
      <c r="UMU41" s="41"/>
      <c r="UMV41" s="41"/>
      <c r="UMW41" s="41"/>
      <c r="UMX41" s="41"/>
      <c r="UMY41" s="41"/>
      <c r="UMZ41" s="41"/>
      <c r="UNA41" s="41"/>
      <c r="UNB41" s="41"/>
      <c r="UNC41" s="41"/>
      <c r="UND41" s="41"/>
      <c r="UNE41" s="41"/>
      <c r="UNF41" s="41"/>
      <c r="UNG41" s="41"/>
      <c r="UNH41" s="41"/>
      <c r="UNI41" s="41"/>
      <c r="UNJ41" s="41"/>
      <c r="UNK41" s="41"/>
      <c r="UNL41" s="41"/>
      <c r="UNM41" s="41"/>
      <c r="UNN41" s="41"/>
      <c r="UNO41" s="41"/>
      <c r="UNP41" s="41"/>
      <c r="UNQ41" s="41"/>
      <c r="UNR41" s="41"/>
      <c r="UNS41" s="41"/>
      <c r="UNT41" s="41"/>
      <c r="UNU41" s="41"/>
      <c r="UNV41" s="41"/>
      <c r="UNW41" s="41"/>
      <c r="UNX41" s="41"/>
      <c r="UNY41" s="41"/>
      <c r="UNZ41" s="41"/>
      <c r="UOA41" s="41"/>
      <c r="UOB41" s="41"/>
      <c r="UOC41" s="41"/>
      <c r="UOD41" s="41"/>
      <c r="UOE41" s="41"/>
      <c r="UOF41" s="41"/>
      <c r="UOG41" s="41"/>
      <c r="UOH41" s="41"/>
      <c r="UOI41" s="41"/>
      <c r="UOJ41" s="41"/>
      <c r="UOK41" s="41"/>
      <c r="UOL41" s="41"/>
      <c r="UOM41" s="41"/>
      <c r="UON41" s="41"/>
      <c r="UOO41" s="41"/>
      <c r="UOP41" s="41"/>
      <c r="UOQ41" s="41"/>
      <c r="UOR41" s="41"/>
      <c r="UOS41" s="41"/>
      <c r="UOT41" s="41"/>
      <c r="UOU41" s="41"/>
      <c r="UOV41" s="41"/>
      <c r="UOW41" s="41"/>
      <c r="UOX41" s="41"/>
      <c r="UOY41" s="41"/>
      <c r="UOZ41" s="41"/>
      <c r="UPA41" s="41"/>
      <c r="UPB41" s="41"/>
      <c r="UPC41" s="41"/>
      <c r="UPD41" s="41"/>
      <c r="UPE41" s="41"/>
      <c r="UPF41" s="41"/>
      <c r="UPG41" s="41"/>
      <c r="UPH41" s="41"/>
      <c r="UPI41" s="41"/>
      <c r="UPJ41" s="41"/>
      <c r="UPK41" s="41"/>
      <c r="UPL41" s="41"/>
      <c r="UPM41" s="41"/>
      <c r="UPN41" s="41"/>
      <c r="UPO41" s="41"/>
      <c r="UPP41" s="41"/>
      <c r="UPQ41" s="41"/>
      <c r="UPR41" s="41"/>
      <c r="UPS41" s="41"/>
      <c r="UPT41" s="41"/>
      <c r="UPU41" s="41"/>
      <c r="UPV41" s="41"/>
      <c r="UPW41" s="41"/>
      <c r="UPX41" s="41"/>
      <c r="UPY41" s="41"/>
      <c r="UPZ41" s="41"/>
      <c r="UQA41" s="41"/>
      <c r="UQB41" s="41"/>
      <c r="UQC41" s="41"/>
      <c r="UQD41" s="41"/>
      <c r="UQE41" s="41"/>
      <c r="UQF41" s="41"/>
      <c r="UQG41" s="41"/>
      <c r="UQH41" s="41"/>
      <c r="UQI41" s="41"/>
      <c r="UQJ41" s="41"/>
      <c r="UQK41" s="41"/>
      <c r="UQL41" s="41"/>
      <c r="UQM41" s="41"/>
      <c r="UQN41" s="41"/>
      <c r="UQO41" s="41"/>
      <c r="UQP41" s="41"/>
      <c r="UQQ41" s="41"/>
      <c r="UQR41" s="41"/>
      <c r="UQS41" s="41"/>
      <c r="UQT41" s="41"/>
      <c r="UQU41" s="41"/>
      <c r="UQV41" s="41"/>
      <c r="UQW41" s="41"/>
      <c r="UQX41" s="41"/>
      <c r="UQY41" s="41"/>
      <c r="UQZ41" s="41"/>
      <c r="URA41" s="41"/>
      <c r="URB41" s="41"/>
      <c r="URC41" s="41"/>
      <c r="URD41" s="41"/>
      <c r="URE41" s="41"/>
      <c r="URF41" s="41"/>
      <c r="URG41" s="41"/>
      <c r="URH41" s="41"/>
      <c r="URI41" s="41"/>
      <c r="URJ41" s="41"/>
      <c r="URK41" s="41"/>
      <c r="URL41" s="41"/>
      <c r="URM41" s="41"/>
      <c r="URN41" s="41"/>
      <c r="URO41" s="41"/>
      <c r="URP41" s="41"/>
      <c r="URQ41" s="41"/>
      <c r="URR41" s="41"/>
      <c r="URS41" s="41"/>
      <c r="URT41" s="41"/>
      <c r="URU41" s="41"/>
      <c r="URV41" s="41"/>
      <c r="URW41" s="41"/>
      <c r="URX41" s="41"/>
      <c r="URY41" s="41"/>
      <c r="URZ41" s="41"/>
      <c r="USA41" s="41"/>
      <c r="USB41" s="41"/>
      <c r="USC41" s="41"/>
      <c r="USD41" s="41"/>
      <c r="USE41" s="41"/>
      <c r="USF41" s="41"/>
      <c r="USG41" s="41"/>
      <c r="USH41" s="41"/>
      <c r="USI41" s="41"/>
      <c r="USJ41" s="41"/>
      <c r="USK41" s="41"/>
      <c r="USL41" s="41"/>
      <c r="USM41" s="41"/>
      <c r="USN41" s="41"/>
      <c r="USO41" s="41"/>
      <c r="USP41" s="41"/>
      <c r="USQ41" s="41"/>
      <c r="USR41" s="41"/>
      <c r="USS41" s="41"/>
      <c r="UST41" s="41"/>
      <c r="USU41" s="41"/>
      <c r="USV41" s="41"/>
      <c r="USW41" s="41"/>
      <c r="USX41" s="41"/>
      <c r="USY41" s="41"/>
      <c r="USZ41" s="41"/>
      <c r="UTA41" s="41"/>
      <c r="UTB41" s="41"/>
      <c r="UTC41" s="41"/>
      <c r="UTD41" s="41"/>
      <c r="UTE41" s="41"/>
      <c r="UTF41" s="41"/>
      <c r="UTG41" s="41"/>
      <c r="UTH41" s="41"/>
      <c r="UTI41" s="41"/>
      <c r="UTJ41" s="41"/>
      <c r="UTK41" s="41"/>
      <c r="UTL41" s="41"/>
      <c r="UTM41" s="41"/>
      <c r="UTN41" s="41"/>
      <c r="UTO41" s="41"/>
      <c r="UTP41" s="41"/>
      <c r="UTQ41" s="41"/>
      <c r="UTR41" s="41"/>
      <c r="UTS41" s="41"/>
      <c r="UTT41" s="41"/>
      <c r="UTU41" s="41"/>
      <c r="UTV41" s="41"/>
      <c r="UTW41" s="41"/>
      <c r="UTX41" s="41"/>
      <c r="UTY41" s="41"/>
      <c r="UTZ41" s="41"/>
      <c r="UUA41" s="41"/>
      <c r="UUB41" s="41"/>
      <c r="UUC41" s="41"/>
      <c r="UUD41" s="41"/>
      <c r="UUE41" s="41"/>
      <c r="UUF41" s="41"/>
      <c r="UUG41" s="41"/>
      <c r="UUH41" s="41"/>
      <c r="UUI41" s="41"/>
      <c r="UUJ41" s="41"/>
      <c r="UUK41" s="41"/>
      <c r="UUL41" s="41"/>
      <c r="UUM41" s="41"/>
      <c r="UUN41" s="41"/>
      <c r="UUO41" s="41"/>
      <c r="UUP41" s="41"/>
      <c r="UUQ41" s="41"/>
      <c r="UUR41" s="41"/>
      <c r="UUS41" s="41"/>
      <c r="UUT41" s="41"/>
      <c r="UUU41" s="41"/>
      <c r="UUV41" s="41"/>
      <c r="UUW41" s="41"/>
      <c r="UUX41" s="41"/>
      <c r="UUY41" s="41"/>
      <c r="UUZ41" s="41"/>
      <c r="UVA41" s="41"/>
      <c r="UVB41" s="41"/>
      <c r="UVC41" s="41"/>
      <c r="UVD41" s="41"/>
      <c r="UVE41" s="41"/>
      <c r="UVF41" s="41"/>
      <c r="UVG41" s="41"/>
      <c r="UVH41" s="41"/>
      <c r="UVI41" s="41"/>
      <c r="UVJ41" s="41"/>
      <c r="UVK41" s="41"/>
      <c r="UVL41" s="41"/>
      <c r="UVM41" s="41"/>
      <c r="UVN41" s="41"/>
      <c r="UVO41" s="41"/>
      <c r="UVP41" s="41"/>
      <c r="UVQ41" s="41"/>
      <c r="UVR41" s="41"/>
      <c r="UVS41" s="41"/>
      <c r="UVT41" s="41"/>
      <c r="UVU41" s="41"/>
      <c r="UVV41" s="41"/>
      <c r="UVW41" s="41"/>
      <c r="UVX41" s="41"/>
      <c r="UVY41" s="41"/>
      <c r="UVZ41" s="41"/>
      <c r="UWA41" s="41"/>
      <c r="UWB41" s="41"/>
      <c r="UWC41" s="41"/>
      <c r="UWD41" s="41"/>
      <c r="UWE41" s="41"/>
      <c r="UWF41" s="41"/>
      <c r="UWG41" s="41"/>
      <c r="UWH41" s="41"/>
      <c r="UWI41" s="41"/>
      <c r="UWJ41" s="41"/>
      <c r="UWK41" s="41"/>
      <c r="UWL41" s="41"/>
      <c r="UWM41" s="41"/>
      <c r="UWN41" s="41"/>
      <c r="UWO41" s="41"/>
      <c r="UWP41" s="41"/>
      <c r="UWQ41" s="41"/>
      <c r="UWR41" s="41"/>
      <c r="UWS41" s="41"/>
      <c r="UWT41" s="41"/>
      <c r="UWU41" s="41"/>
      <c r="UWV41" s="41"/>
      <c r="UWW41" s="41"/>
      <c r="UWX41" s="41"/>
      <c r="UWY41" s="41"/>
      <c r="UWZ41" s="41"/>
      <c r="UXA41" s="41"/>
      <c r="UXB41" s="41"/>
      <c r="UXC41" s="41"/>
      <c r="UXD41" s="41"/>
      <c r="UXE41" s="41"/>
      <c r="UXF41" s="41"/>
      <c r="UXG41" s="41"/>
      <c r="UXH41" s="41"/>
      <c r="UXI41" s="41"/>
      <c r="UXJ41" s="41"/>
      <c r="UXK41" s="41"/>
      <c r="UXL41" s="41"/>
      <c r="UXM41" s="41"/>
      <c r="UXN41" s="41"/>
      <c r="UXO41" s="41"/>
      <c r="UXP41" s="41"/>
      <c r="UXQ41" s="41"/>
      <c r="UXR41" s="41"/>
      <c r="UXS41" s="41"/>
      <c r="UXT41" s="41"/>
      <c r="UXU41" s="41"/>
      <c r="UXV41" s="41"/>
      <c r="UXW41" s="41"/>
      <c r="UXX41" s="41"/>
      <c r="UXY41" s="41"/>
      <c r="UXZ41" s="41"/>
      <c r="UYA41" s="41"/>
      <c r="UYB41" s="41"/>
      <c r="UYC41" s="41"/>
      <c r="UYD41" s="41"/>
      <c r="UYE41" s="41"/>
      <c r="UYF41" s="41"/>
      <c r="UYG41" s="41"/>
      <c r="UYH41" s="41"/>
      <c r="UYI41" s="41"/>
      <c r="UYJ41" s="41"/>
      <c r="UYK41" s="41"/>
      <c r="UYL41" s="41"/>
      <c r="UYM41" s="41"/>
      <c r="UYN41" s="41"/>
      <c r="UYO41" s="41"/>
      <c r="UYP41" s="41"/>
      <c r="UYQ41" s="41"/>
      <c r="UYR41" s="41"/>
      <c r="UYS41" s="41"/>
      <c r="UYT41" s="41"/>
      <c r="UYU41" s="41"/>
      <c r="UYV41" s="41"/>
      <c r="UYW41" s="41"/>
      <c r="UYX41" s="41"/>
      <c r="UYY41" s="41"/>
      <c r="UYZ41" s="41"/>
      <c r="UZA41" s="41"/>
      <c r="UZB41" s="41"/>
      <c r="UZC41" s="41"/>
      <c r="UZD41" s="41"/>
      <c r="UZE41" s="41"/>
      <c r="UZF41" s="41"/>
      <c r="UZG41" s="41"/>
      <c r="UZH41" s="41"/>
      <c r="UZI41" s="41"/>
      <c r="UZJ41" s="41"/>
      <c r="UZK41" s="41"/>
      <c r="UZL41" s="41"/>
      <c r="UZM41" s="41"/>
      <c r="UZN41" s="41"/>
      <c r="UZO41" s="41"/>
      <c r="UZP41" s="41"/>
      <c r="UZQ41" s="41"/>
      <c r="UZR41" s="41"/>
      <c r="UZS41" s="41"/>
      <c r="UZT41" s="41"/>
      <c r="UZU41" s="41"/>
      <c r="UZV41" s="41"/>
      <c r="UZW41" s="41"/>
      <c r="UZX41" s="41"/>
      <c r="UZY41" s="41"/>
      <c r="UZZ41" s="41"/>
      <c r="VAA41" s="41"/>
      <c r="VAB41" s="41"/>
      <c r="VAC41" s="41"/>
      <c r="VAD41" s="41"/>
      <c r="VAE41" s="41"/>
      <c r="VAF41" s="41"/>
      <c r="VAG41" s="41"/>
      <c r="VAH41" s="41"/>
      <c r="VAI41" s="41"/>
      <c r="VAJ41" s="41"/>
      <c r="VAK41" s="41"/>
      <c r="VAL41" s="41"/>
      <c r="VAM41" s="41"/>
      <c r="VAN41" s="41"/>
      <c r="VAO41" s="41"/>
      <c r="VAP41" s="41"/>
      <c r="VAQ41" s="41"/>
      <c r="VAR41" s="41"/>
      <c r="VAS41" s="41"/>
      <c r="VAT41" s="41"/>
      <c r="VAU41" s="41"/>
      <c r="VAV41" s="41"/>
      <c r="VAW41" s="41"/>
      <c r="VAX41" s="41"/>
      <c r="VAY41" s="41"/>
      <c r="VAZ41" s="41"/>
      <c r="VBA41" s="41"/>
      <c r="VBB41" s="41"/>
      <c r="VBC41" s="41"/>
      <c r="VBD41" s="41"/>
      <c r="VBE41" s="41"/>
      <c r="VBF41" s="41"/>
      <c r="VBG41" s="41"/>
      <c r="VBH41" s="41"/>
      <c r="VBI41" s="41"/>
      <c r="VBJ41" s="41"/>
      <c r="VBK41" s="41"/>
      <c r="VBL41" s="41"/>
      <c r="VBM41" s="41"/>
      <c r="VBN41" s="41"/>
      <c r="VBO41" s="41"/>
      <c r="VBP41" s="41"/>
      <c r="VBQ41" s="41"/>
      <c r="VBR41" s="41"/>
      <c r="VBS41" s="41"/>
      <c r="VBT41" s="41"/>
      <c r="VBU41" s="41"/>
      <c r="VBV41" s="41"/>
      <c r="VBW41" s="41"/>
      <c r="VBX41" s="41"/>
      <c r="VBY41" s="41"/>
      <c r="VBZ41" s="41"/>
      <c r="VCA41" s="41"/>
      <c r="VCB41" s="41"/>
      <c r="VCC41" s="41"/>
      <c r="VCD41" s="41"/>
      <c r="VCE41" s="41"/>
      <c r="VCF41" s="41"/>
      <c r="VCG41" s="41"/>
      <c r="VCH41" s="41"/>
      <c r="VCI41" s="41"/>
      <c r="VCJ41" s="41"/>
      <c r="VCK41" s="41"/>
      <c r="VCL41" s="41"/>
      <c r="VCM41" s="41"/>
      <c r="VCN41" s="41"/>
      <c r="VCO41" s="41"/>
      <c r="VCP41" s="41"/>
      <c r="VCQ41" s="41"/>
      <c r="VCR41" s="41"/>
      <c r="VCS41" s="41"/>
      <c r="VCT41" s="41"/>
      <c r="VCU41" s="41"/>
      <c r="VCV41" s="41"/>
      <c r="VCW41" s="41"/>
      <c r="VCX41" s="41"/>
      <c r="VCY41" s="41"/>
      <c r="VCZ41" s="41"/>
      <c r="VDA41" s="41"/>
      <c r="VDB41" s="41"/>
      <c r="VDC41" s="41"/>
      <c r="VDD41" s="41"/>
      <c r="VDE41" s="41"/>
      <c r="VDF41" s="41"/>
      <c r="VDG41" s="41"/>
      <c r="VDH41" s="41"/>
      <c r="VDI41" s="41"/>
      <c r="VDJ41" s="41"/>
      <c r="VDK41" s="41"/>
      <c r="VDL41" s="41"/>
      <c r="VDM41" s="41"/>
      <c r="VDN41" s="41"/>
      <c r="VDO41" s="41"/>
      <c r="VDP41" s="41"/>
      <c r="VDQ41" s="41"/>
      <c r="VDR41" s="41"/>
      <c r="VDS41" s="41"/>
      <c r="VDT41" s="41"/>
      <c r="VDU41" s="41"/>
      <c r="VDV41" s="41"/>
      <c r="VDW41" s="41"/>
      <c r="VDX41" s="41"/>
      <c r="VDY41" s="41"/>
      <c r="VDZ41" s="41"/>
      <c r="VEA41" s="41"/>
      <c r="VEB41" s="41"/>
      <c r="VEC41" s="41"/>
      <c r="VED41" s="41"/>
      <c r="VEE41" s="41"/>
      <c r="VEF41" s="41"/>
      <c r="VEG41" s="41"/>
      <c r="VEH41" s="41"/>
      <c r="VEI41" s="41"/>
      <c r="VEJ41" s="41"/>
      <c r="VEK41" s="41"/>
      <c r="VEL41" s="41"/>
      <c r="VEM41" s="41"/>
      <c r="VEN41" s="41"/>
      <c r="VEO41" s="41"/>
      <c r="VEP41" s="41"/>
      <c r="VEQ41" s="41"/>
      <c r="VER41" s="41"/>
      <c r="VES41" s="41"/>
      <c r="VET41" s="41"/>
      <c r="VEU41" s="41"/>
      <c r="VEV41" s="41"/>
      <c r="VEW41" s="41"/>
      <c r="VEX41" s="41"/>
      <c r="VEY41" s="41"/>
      <c r="VEZ41" s="41"/>
      <c r="VFA41" s="41"/>
      <c r="VFB41" s="41"/>
      <c r="VFC41" s="41"/>
      <c r="VFD41" s="41"/>
      <c r="VFE41" s="41"/>
      <c r="VFF41" s="41"/>
      <c r="VFG41" s="41"/>
      <c r="VFH41" s="41"/>
      <c r="VFI41" s="41"/>
      <c r="VFJ41" s="41"/>
      <c r="VFK41" s="41"/>
      <c r="VFL41" s="41"/>
      <c r="VFM41" s="41"/>
      <c r="VFN41" s="41"/>
      <c r="VFO41" s="41"/>
      <c r="VFP41" s="41"/>
      <c r="VFQ41" s="41"/>
      <c r="VFR41" s="41"/>
      <c r="VFS41" s="41"/>
      <c r="VFT41" s="41"/>
      <c r="VFU41" s="41"/>
      <c r="VFV41" s="41"/>
      <c r="VFW41" s="41"/>
      <c r="VFX41" s="41"/>
      <c r="VFY41" s="41"/>
      <c r="VFZ41" s="41"/>
      <c r="VGA41" s="41"/>
      <c r="VGB41" s="41"/>
      <c r="VGC41" s="41"/>
      <c r="VGD41" s="41"/>
      <c r="VGE41" s="41"/>
      <c r="VGF41" s="41"/>
      <c r="VGG41" s="41"/>
      <c r="VGH41" s="41"/>
      <c r="VGI41" s="41"/>
      <c r="VGJ41" s="41"/>
      <c r="VGK41" s="41"/>
      <c r="VGL41" s="41"/>
      <c r="VGM41" s="41"/>
      <c r="VGN41" s="41"/>
      <c r="VGO41" s="41"/>
      <c r="VGP41" s="41"/>
      <c r="VGQ41" s="41"/>
      <c r="VGR41" s="41"/>
      <c r="VGS41" s="41"/>
      <c r="VGT41" s="41"/>
      <c r="VGU41" s="41"/>
      <c r="VGV41" s="41"/>
      <c r="VGW41" s="41"/>
      <c r="VGX41" s="41"/>
      <c r="VGY41" s="41"/>
      <c r="VGZ41" s="41"/>
      <c r="VHA41" s="41"/>
      <c r="VHB41" s="41"/>
      <c r="VHC41" s="41"/>
      <c r="VHD41" s="41"/>
      <c r="VHE41" s="41"/>
      <c r="VHF41" s="41"/>
      <c r="VHG41" s="41"/>
      <c r="VHH41" s="41"/>
      <c r="VHI41" s="41"/>
      <c r="VHJ41" s="41"/>
      <c r="VHK41" s="41"/>
      <c r="VHL41" s="41"/>
      <c r="VHM41" s="41"/>
      <c r="VHN41" s="41"/>
      <c r="VHO41" s="41"/>
      <c r="VHP41" s="41"/>
      <c r="VHQ41" s="41"/>
      <c r="VHR41" s="41"/>
      <c r="VHS41" s="41"/>
      <c r="VHT41" s="41"/>
      <c r="VHU41" s="41"/>
      <c r="VHV41" s="41"/>
      <c r="VHW41" s="41"/>
      <c r="VHX41" s="41"/>
      <c r="VHY41" s="41"/>
      <c r="VHZ41" s="41"/>
      <c r="VIA41" s="41"/>
      <c r="VIB41" s="41"/>
      <c r="VIC41" s="41"/>
      <c r="VID41" s="41"/>
      <c r="VIE41" s="41"/>
      <c r="VIF41" s="41"/>
      <c r="VIG41" s="41"/>
      <c r="VIH41" s="41"/>
      <c r="VII41" s="41"/>
      <c r="VIJ41" s="41"/>
      <c r="VIK41" s="41"/>
      <c r="VIL41" s="41"/>
      <c r="VIM41" s="41"/>
      <c r="VIN41" s="41"/>
      <c r="VIO41" s="41"/>
      <c r="VIP41" s="41"/>
      <c r="VIQ41" s="41"/>
      <c r="VIR41" s="41"/>
      <c r="VIS41" s="41"/>
      <c r="VIT41" s="41"/>
      <c r="VIU41" s="41"/>
      <c r="VIV41" s="41"/>
      <c r="VIW41" s="41"/>
      <c r="VIX41" s="41"/>
      <c r="VIY41" s="41"/>
      <c r="VIZ41" s="41"/>
      <c r="VJA41" s="41"/>
      <c r="VJB41" s="41"/>
      <c r="VJC41" s="41"/>
      <c r="VJD41" s="41"/>
      <c r="VJE41" s="41"/>
      <c r="VJF41" s="41"/>
      <c r="VJG41" s="41"/>
      <c r="VJH41" s="41"/>
      <c r="VJI41" s="41"/>
      <c r="VJJ41" s="41"/>
      <c r="VJK41" s="41"/>
      <c r="VJL41" s="41"/>
      <c r="VJM41" s="41"/>
      <c r="VJN41" s="41"/>
      <c r="VJO41" s="41"/>
      <c r="VJP41" s="41"/>
      <c r="VJQ41" s="41"/>
      <c r="VJR41" s="41"/>
      <c r="VJS41" s="41"/>
      <c r="VJT41" s="41"/>
      <c r="VJU41" s="41"/>
      <c r="VJV41" s="41"/>
      <c r="VJW41" s="41"/>
      <c r="VJX41" s="41"/>
      <c r="VJY41" s="41"/>
      <c r="VJZ41" s="41"/>
      <c r="VKA41" s="41"/>
      <c r="VKB41" s="41"/>
      <c r="VKC41" s="41"/>
      <c r="VKD41" s="41"/>
      <c r="VKE41" s="41"/>
      <c r="VKF41" s="41"/>
      <c r="VKG41" s="41"/>
      <c r="VKH41" s="41"/>
      <c r="VKI41" s="41"/>
      <c r="VKJ41" s="41"/>
      <c r="VKK41" s="41"/>
      <c r="VKL41" s="41"/>
      <c r="VKM41" s="41"/>
      <c r="VKN41" s="41"/>
      <c r="VKO41" s="41"/>
      <c r="VKP41" s="41"/>
      <c r="VKQ41" s="41"/>
      <c r="VKR41" s="41"/>
      <c r="VKS41" s="41"/>
      <c r="VKT41" s="41"/>
      <c r="VKU41" s="41"/>
      <c r="VKV41" s="41"/>
      <c r="VKW41" s="41"/>
      <c r="VKX41" s="41"/>
      <c r="VKY41" s="41"/>
      <c r="VKZ41" s="41"/>
      <c r="VLA41" s="41"/>
      <c r="VLB41" s="41"/>
      <c r="VLC41" s="41"/>
      <c r="VLD41" s="41"/>
      <c r="VLE41" s="41"/>
      <c r="VLF41" s="41"/>
      <c r="VLG41" s="41"/>
      <c r="VLH41" s="41"/>
      <c r="VLI41" s="41"/>
      <c r="VLJ41" s="41"/>
      <c r="VLK41" s="41"/>
      <c r="VLL41" s="41"/>
      <c r="VLM41" s="41"/>
      <c r="VLN41" s="41"/>
      <c r="VLO41" s="41"/>
      <c r="VLP41" s="41"/>
      <c r="VLQ41" s="41"/>
      <c r="VLR41" s="41"/>
      <c r="VLS41" s="41"/>
      <c r="VLT41" s="41"/>
      <c r="VLU41" s="41"/>
      <c r="VLV41" s="41"/>
      <c r="VLW41" s="41"/>
      <c r="VLX41" s="41"/>
      <c r="VLY41" s="41"/>
      <c r="VLZ41" s="41"/>
      <c r="VMA41" s="41"/>
      <c r="VMB41" s="41"/>
      <c r="VMC41" s="41"/>
      <c r="VMD41" s="41"/>
      <c r="VME41" s="41"/>
      <c r="VMF41" s="41"/>
      <c r="VMG41" s="41"/>
      <c r="VMH41" s="41"/>
      <c r="VMI41" s="41"/>
      <c r="VMJ41" s="41"/>
      <c r="VMK41" s="41"/>
      <c r="VML41" s="41"/>
      <c r="VMM41" s="41"/>
      <c r="VMN41" s="41"/>
      <c r="VMO41" s="41"/>
      <c r="VMP41" s="41"/>
      <c r="VMQ41" s="41"/>
      <c r="VMR41" s="41"/>
      <c r="VMS41" s="41"/>
      <c r="VMT41" s="41"/>
      <c r="VMU41" s="41"/>
      <c r="VMV41" s="41"/>
      <c r="VMW41" s="41"/>
      <c r="VMX41" s="41"/>
      <c r="VMY41" s="41"/>
      <c r="VMZ41" s="41"/>
      <c r="VNA41" s="41"/>
      <c r="VNB41" s="41"/>
      <c r="VNC41" s="41"/>
      <c r="VND41" s="41"/>
      <c r="VNE41" s="41"/>
      <c r="VNF41" s="41"/>
      <c r="VNG41" s="41"/>
      <c r="VNH41" s="41"/>
      <c r="VNI41" s="41"/>
      <c r="VNJ41" s="41"/>
      <c r="VNK41" s="41"/>
      <c r="VNL41" s="41"/>
      <c r="VNM41" s="41"/>
      <c r="VNN41" s="41"/>
      <c r="VNO41" s="41"/>
      <c r="VNP41" s="41"/>
      <c r="VNQ41" s="41"/>
      <c r="VNR41" s="41"/>
      <c r="VNS41" s="41"/>
      <c r="VNT41" s="41"/>
      <c r="VNU41" s="41"/>
      <c r="VNV41" s="41"/>
      <c r="VNW41" s="41"/>
      <c r="VNX41" s="41"/>
      <c r="VNY41" s="41"/>
      <c r="VNZ41" s="41"/>
      <c r="VOA41" s="41"/>
      <c r="VOB41" s="41"/>
      <c r="VOC41" s="41"/>
      <c r="VOD41" s="41"/>
      <c r="VOE41" s="41"/>
      <c r="VOF41" s="41"/>
      <c r="VOG41" s="41"/>
      <c r="VOH41" s="41"/>
      <c r="VOI41" s="41"/>
      <c r="VOJ41" s="41"/>
      <c r="VOK41" s="41"/>
      <c r="VOL41" s="41"/>
      <c r="VOM41" s="41"/>
      <c r="VON41" s="41"/>
      <c r="VOO41" s="41"/>
      <c r="VOP41" s="41"/>
      <c r="VOQ41" s="41"/>
      <c r="VOR41" s="41"/>
      <c r="VOS41" s="41"/>
      <c r="VOT41" s="41"/>
      <c r="VOU41" s="41"/>
      <c r="VOV41" s="41"/>
      <c r="VOW41" s="41"/>
      <c r="VOX41" s="41"/>
      <c r="VOY41" s="41"/>
      <c r="VOZ41" s="41"/>
      <c r="VPA41" s="41"/>
      <c r="VPB41" s="41"/>
      <c r="VPC41" s="41"/>
      <c r="VPD41" s="41"/>
      <c r="VPE41" s="41"/>
      <c r="VPF41" s="41"/>
      <c r="VPG41" s="41"/>
      <c r="VPH41" s="41"/>
      <c r="VPI41" s="41"/>
      <c r="VPJ41" s="41"/>
      <c r="VPK41" s="41"/>
      <c r="VPL41" s="41"/>
      <c r="VPM41" s="41"/>
      <c r="VPN41" s="41"/>
      <c r="VPO41" s="41"/>
      <c r="VPP41" s="41"/>
      <c r="VPQ41" s="41"/>
      <c r="VPR41" s="41"/>
      <c r="VPS41" s="41"/>
      <c r="VPT41" s="41"/>
      <c r="VPU41" s="41"/>
      <c r="VPV41" s="41"/>
      <c r="VPW41" s="41"/>
      <c r="VPX41" s="41"/>
      <c r="VPY41" s="41"/>
      <c r="VPZ41" s="41"/>
      <c r="VQA41" s="41"/>
      <c r="VQB41" s="41"/>
      <c r="VQC41" s="41"/>
      <c r="VQD41" s="41"/>
      <c r="VQE41" s="41"/>
      <c r="VQF41" s="41"/>
      <c r="VQG41" s="41"/>
      <c r="VQH41" s="41"/>
      <c r="VQI41" s="41"/>
      <c r="VQJ41" s="41"/>
      <c r="VQK41" s="41"/>
      <c r="VQL41" s="41"/>
      <c r="VQM41" s="41"/>
      <c r="VQN41" s="41"/>
      <c r="VQO41" s="41"/>
      <c r="VQP41" s="41"/>
      <c r="VQQ41" s="41"/>
      <c r="VQR41" s="41"/>
      <c r="VQS41" s="41"/>
      <c r="VQT41" s="41"/>
      <c r="VQU41" s="41"/>
      <c r="VQV41" s="41"/>
      <c r="VQW41" s="41"/>
      <c r="VQX41" s="41"/>
      <c r="VQY41" s="41"/>
      <c r="VQZ41" s="41"/>
      <c r="VRA41" s="41"/>
      <c r="VRB41" s="41"/>
      <c r="VRC41" s="41"/>
      <c r="VRD41" s="41"/>
      <c r="VRE41" s="41"/>
      <c r="VRF41" s="41"/>
      <c r="VRG41" s="41"/>
      <c r="VRH41" s="41"/>
      <c r="VRI41" s="41"/>
      <c r="VRJ41" s="41"/>
      <c r="VRK41" s="41"/>
      <c r="VRL41" s="41"/>
      <c r="VRM41" s="41"/>
      <c r="VRN41" s="41"/>
      <c r="VRO41" s="41"/>
      <c r="VRP41" s="41"/>
      <c r="VRQ41" s="41"/>
      <c r="VRR41" s="41"/>
      <c r="VRS41" s="41"/>
      <c r="VRT41" s="41"/>
      <c r="VRU41" s="41"/>
      <c r="VRV41" s="41"/>
      <c r="VRW41" s="41"/>
      <c r="VRX41" s="41"/>
      <c r="VRY41" s="41"/>
      <c r="VRZ41" s="41"/>
      <c r="VSA41" s="41"/>
      <c r="VSB41" s="41"/>
      <c r="VSC41" s="41"/>
      <c r="VSD41" s="41"/>
      <c r="VSE41" s="41"/>
      <c r="VSF41" s="41"/>
      <c r="VSG41" s="41"/>
      <c r="VSH41" s="41"/>
      <c r="VSI41" s="41"/>
      <c r="VSJ41" s="41"/>
      <c r="VSK41" s="41"/>
      <c r="VSL41" s="41"/>
      <c r="VSM41" s="41"/>
      <c r="VSN41" s="41"/>
      <c r="VSO41" s="41"/>
      <c r="VSP41" s="41"/>
      <c r="VSQ41" s="41"/>
      <c r="VSR41" s="41"/>
      <c r="VSS41" s="41"/>
      <c r="VST41" s="41"/>
      <c r="VSU41" s="41"/>
      <c r="VSV41" s="41"/>
      <c r="VSW41" s="41"/>
      <c r="VSX41" s="41"/>
      <c r="VSY41" s="41"/>
      <c r="VSZ41" s="41"/>
      <c r="VTA41" s="41"/>
      <c r="VTB41" s="41"/>
      <c r="VTC41" s="41"/>
      <c r="VTD41" s="41"/>
      <c r="VTE41" s="41"/>
      <c r="VTF41" s="41"/>
      <c r="VTG41" s="41"/>
      <c r="VTH41" s="41"/>
      <c r="VTI41" s="41"/>
      <c r="VTJ41" s="41"/>
      <c r="VTK41" s="41"/>
      <c r="VTL41" s="41"/>
      <c r="VTM41" s="41"/>
      <c r="VTN41" s="41"/>
      <c r="VTO41" s="41"/>
      <c r="VTP41" s="41"/>
      <c r="VTQ41" s="41"/>
      <c r="VTR41" s="41"/>
      <c r="VTS41" s="41"/>
      <c r="VTT41" s="41"/>
      <c r="VTU41" s="41"/>
      <c r="VTV41" s="41"/>
      <c r="VTW41" s="41"/>
      <c r="VTX41" s="41"/>
      <c r="VTY41" s="41"/>
      <c r="VTZ41" s="41"/>
      <c r="VUA41" s="41"/>
      <c r="VUB41" s="41"/>
      <c r="VUC41" s="41"/>
      <c r="VUD41" s="41"/>
      <c r="VUE41" s="41"/>
      <c r="VUF41" s="41"/>
      <c r="VUG41" s="41"/>
      <c r="VUH41" s="41"/>
      <c r="VUI41" s="41"/>
      <c r="VUJ41" s="41"/>
      <c r="VUK41" s="41"/>
      <c r="VUL41" s="41"/>
      <c r="VUM41" s="41"/>
      <c r="VUN41" s="41"/>
      <c r="VUO41" s="41"/>
      <c r="VUP41" s="41"/>
      <c r="VUQ41" s="41"/>
      <c r="VUR41" s="41"/>
      <c r="VUS41" s="41"/>
      <c r="VUT41" s="41"/>
      <c r="VUU41" s="41"/>
      <c r="VUV41" s="41"/>
      <c r="VUW41" s="41"/>
      <c r="VUX41" s="41"/>
      <c r="VUY41" s="41"/>
      <c r="VUZ41" s="41"/>
      <c r="VVA41" s="41"/>
      <c r="VVB41" s="41"/>
      <c r="VVC41" s="41"/>
      <c r="VVD41" s="41"/>
      <c r="VVE41" s="41"/>
      <c r="VVF41" s="41"/>
      <c r="VVG41" s="41"/>
      <c r="VVH41" s="41"/>
      <c r="VVI41" s="41"/>
      <c r="VVJ41" s="41"/>
      <c r="VVK41" s="41"/>
      <c r="VVL41" s="41"/>
      <c r="VVM41" s="41"/>
      <c r="VVN41" s="41"/>
      <c r="VVO41" s="41"/>
      <c r="VVP41" s="41"/>
      <c r="VVQ41" s="41"/>
      <c r="VVR41" s="41"/>
      <c r="VVS41" s="41"/>
      <c r="VVT41" s="41"/>
      <c r="VVU41" s="41"/>
      <c r="VVV41" s="41"/>
      <c r="VVW41" s="41"/>
      <c r="VVX41" s="41"/>
      <c r="VVY41" s="41"/>
      <c r="VVZ41" s="41"/>
      <c r="VWA41" s="41"/>
      <c r="VWB41" s="41"/>
      <c r="VWC41" s="41"/>
      <c r="VWD41" s="41"/>
      <c r="VWE41" s="41"/>
      <c r="VWF41" s="41"/>
      <c r="VWG41" s="41"/>
      <c r="VWH41" s="41"/>
      <c r="VWI41" s="41"/>
      <c r="VWJ41" s="41"/>
      <c r="VWK41" s="41"/>
      <c r="VWL41" s="41"/>
      <c r="VWM41" s="41"/>
      <c r="VWN41" s="41"/>
      <c r="VWO41" s="41"/>
      <c r="VWP41" s="41"/>
      <c r="VWQ41" s="41"/>
      <c r="VWR41" s="41"/>
      <c r="VWS41" s="41"/>
      <c r="VWT41" s="41"/>
      <c r="VWU41" s="41"/>
      <c r="VWV41" s="41"/>
      <c r="VWW41" s="41"/>
      <c r="VWX41" s="41"/>
      <c r="VWY41" s="41"/>
      <c r="VWZ41" s="41"/>
      <c r="VXA41" s="41"/>
      <c r="VXB41" s="41"/>
      <c r="VXC41" s="41"/>
      <c r="VXD41" s="41"/>
      <c r="VXE41" s="41"/>
      <c r="VXF41" s="41"/>
      <c r="VXG41" s="41"/>
      <c r="VXH41" s="41"/>
      <c r="VXI41" s="41"/>
      <c r="VXJ41" s="41"/>
      <c r="VXK41" s="41"/>
      <c r="VXL41" s="41"/>
      <c r="VXM41" s="41"/>
      <c r="VXN41" s="41"/>
      <c r="VXO41" s="41"/>
      <c r="VXP41" s="41"/>
      <c r="VXQ41" s="41"/>
      <c r="VXR41" s="41"/>
      <c r="VXS41" s="41"/>
      <c r="VXT41" s="41"/>
      <c r="VXU41" s="41"/>
      <c r="VXV41" s="41"/>
      <c r="VXW41" s="41"/>
      <c r="VXX41" s="41"/>
      <c r="VXY41" s="41"/>
      <c r="VXZ41" s="41"/>
      <c r="VYA41" s="41"/>
      <c r="VYB41" s="41"/>
      <c r="VYC41" s="41"/>
      <c r="VYD41" s="41"/>
      <c r="VYE41" s="41"/>
      <c r="VYF41" s="41"/>
      <c r="VYG41" s="41"/>
      <c r="VYH41" s="41"/>
      <c r="VYI41" s="41"/>
      <c r="VYJ41" s="41"/>
      <c r="VYK41" s="41"/>
      <c r="VYL41" s="41"/>
      <c r="VYM41" s="41"/>
      <c r="VYN41" s="41"/>
      <c r="VYO41" s="41"/>
      <c r="VYP41" s="41"/>
      <c r="VYQ41" s="41"/>
      <c r="VYR41" s="41"/>
      <c r="VYS41" s="41"/>
      <c r="VYT41" s="41"/>
      <c r="VYU41" s="41"/>
      <c r="VYV41" s="41"/>
      <c r="VYW41" s="41"/>
      <c r="VYX41" s="41"/>
      <c r="VYY41" s="41"/>
      <c r="VYZ41" s="41"/>
      <c r="VZA41" s="41"/>
      <c r="VZB41" s="41"/>
      <c r="VZC41" s="41"/>
      <c r="VZD41" s="41"/>
      <c r="VZE41" s="41"/>
      <c r="VZF41" s="41"/>
      <c r="VZG41" s="41"/>
      <c r="VZH41" s="41"/>
      <c r="VZI41" s="41"/>
      <c r="VZJ41" s="41"/>
      <c r="VZK41" s="41"/>
      <c r="VZL41" s="41"/>
      <c r="VZM41" s="41"/>
      <c r="VZN41" s="41"/>
      <c r="VZO41" s="41"/>
      <c r="VZP41" s="41"/>
      <c r="VZQ41" s="41"/>
      <c r="VZR41" s="41"/>
      <c r="VZS41" s="41"/>
      <c r="VZT41" s="41"/>
      <c r="VZU41" s="41"/>
      <c r="VZV41" s="41"/>
      <c r="VZW41" s="41"/>
      <c r="VZX41" s="41"/>
      <c r="VZY41" s="41"/>
      <c r="VZZ41" s="41"/>
      <c r="WAA41" s="41"/>
      <c r="WAB41" s="41"/>
      <c r="WAC41" s="41"/>
      <c r="WAD41" s="41"/>
      <c r="WAE41" s="41"/>
      <c r="WAF41" s="41"/>
      <c r="WAG41" s="41"/>
      <c r="WAH41" s="41"/>
      <c r="WAI41" s="41"/>
      <c r="WAJ41" s="41"/>
      <c r="WAK41" s="41"/>
      <c r="WAL41" s="41"/>
      <c r="WAM41" s="41"/>
      <c r="WAN41" s="41"/>
      <c r="WAO41" s="41"/>
      <c r="WAP41" s="41"/>
      <c r="WAQ41" s="41"/>
      <c r="WAR41" s="41"/>
      <c r="WAS41" s="41"/>
      <c r="WAT41" s="41"/>
      <c r="WAU41" s="41"/>
      <c r="WAV41" s="41"/>
      <c r="WAW41" s="41"/>
      <c r="WAX41" s="41"/>
      <c r="WAY41" s="41"/>
      <c r="WAZ41" s="41"/>
      <c r="WBA41" s="41"/>
      <c r="WBB41" s="41"/>
      <c r="WBC41" s="41"/>
      <c r="WBD41" s="41"/>
      <c r="WBE41" s="41"/>
      <c r="WBF41" s="41"/>
      <c r="WBG41" s="41"/>
      <c r="WBH41" s="41"/>
      <c r="WBI41" s="41"/>
      <c r="WBJ41" s="41"/>
      <c r="WBK41" s="41"/>
      <c r="WBL41" s="41"/>
      <c r="WBM41" s="41"/>
      <c r="WBN41" s="41"/>
      <c r="WBO41" s="41"/>
      <c r="WBP41" s="41"/>
      <c r="WBQ41" s="41"/>
      <c r="WBR41" s="41"/>
      <c r="WBS41" s="41"/>
      <c r="WBT41" s="41"/>
      <c r="WBU41" s="41"/>
      <c r="WBV41" s="41"/>
      <c r="WBW41" s="41"/>
      <c r="WBX41" s="41"/>
      <c r="WBY41" s="41"/>
      <c r="WBZ41" s="41"/>
      <c r="WCA41" s="41"/>
      <c r="WCB41" s="41"/>
      <c r="WCC41" s="41"/>
      <c r="WCD41" s="41"/>
      <c r="WCE41" s="41"/>
      <c r="WCF41" s="41"/>
      <c r="WCG41" s="41"/>
      <c r="WCH41" s="41"/>
      <c r="WCI41" s="41"/>
      <c r="WCJ41" s="41"/>
      <c r="WCK41" s="41"/>
      <c r="WCL41" s="41"/>
      <c r="WCM41" s="41"/>
      <c r="WCN41" s="41"/>
      <c r="WCO41" s="41"/>
      <c r="WCP41" s="41"/>
      <c r="WCQ41" s="41"/>
      <c r="WCR41" s="41"/>
      <c r="WCS41" s="41"/>
      <c r="WCT41" s="41"/>
      <c r="WCU41" s="41"/>
      <c r="WCV41" s="41"/>
      <c r="WCW41" s="41"/>
      <c r="WCX41" s="41"/>
      <c r="WCY41" s="41"/>
      <c r="WCZ41" s="41"/>
      <c r="WDA41" s="41"/>
      <c r="WDB41" s="41"/>
      <c r="WDC41" s="41"/>
      <c r="WDD41" s="41"/>
      <c r="WDE41" s="41"/>
      <c r="WDF41" s="41"/>
      <c r="WDG41" s="41"/>
      <c r="WDH41" s="41"/>
      <c r="WDI41" s="41"/>
      <c r="WDJ41" s="41"/>
      <c r="WDK41" s="41"/>
      <c r="WDL41" s="41"/>
      <c r="WDM41" s="41"/>
      <c r="WDN41" s="41"/>
      <c r="WDO41" s="41"/>
      <c r="WDP41" s="41"/>
      <c r="WDQ41" s="41"/>
      <c r="WDR41" s="41"/>
      <c r="WDS41" s="41"/>
      <c r="WDT41" s="41"/>
      <c r="WDU41" s="41"/>
      <c r="WDV41" s="41"/>
      <c r="WDW41" s="41"/>
      <c r="WDX41" s="41"/>
      <c r="WDY41" s="41"/>
      <c r="WDZ41" s="41"/>
      <c r="WEA41" s="41"/>
      <c r="WEB41" s="41"/>
      <c r="WEC41" s="41"/>
      <c r="WED41" s="41"/>
      <c r="WEE41" s="41"/>
      <c r="WEF41" s="41"/>
      <c r="WEG41" s="41"/>
      <c r="WEH41" s="41"/>
      <c r="WEI41" s="41"/>
      <c r="WEJ41" s="41"/>
      <c r="WEK41" s="41"/>
      <c r="WEL41" s="41"/>
      <c r="WEM41" s="41"/>
      <c r="WEN41" s="41"/>
      <c r="WEO41" s="41"/>
      <c r="WEP41" s="41"/>
      <c r="WEQ41" s="41"/>
      <c r="WER41" s="41"/>
      <c r="WES41" s="41"/>
      <c r="WET41" s="41"/>
      <c r="WEU41" s="41"/>
      <c r="WEV41" s="41"/>
      <c r="WEW41" s="41"/>
      <c r="WEX41" s="41"/>
      <c r="WEY41" s="41"/>
      <c r="WEZ41" s="41"/>
      <c r="WFA41" s="41"/>
      <c r="WFB41" s="41"/>
      <c r="WFC41" s="41"/>
      <c r="WFD41" s="41"/>
      <c r="WFE41" s="41"/>
      <c r="WFF41" s="41"/>
      <c r="WFG41" s="41"/>
      <c r="WFH41" s="41"/>
      <c r="WFI41" s="41"/>
      <c r="WFJ41" s="41"/>
      <c r="WFK41" s="41"/>
      <c r="WFL41" s="41"/>
      <c r="WFM41" s="41"/>
      <c r="WFN41" s="41"/>
      <c r="WFO41" s="41"/>
      <c r="WFP41" s="41"/>
      <c r="WFQ41" s="41"/>
      <c r="WFR41" s="41"/>
      <c r="WFS41" s="41"/>
      <c r="WFT41" s="41"/>
      <c r="WFU41" s="41"/>
      <c r="WFV41" s="41"/>
      <c r="WFW41" s="41"/>
      <c r="WFX41" s="41"/>
      <c r="WFY41" s="41"/>
      <c r="WFZ41" s="41"/>
      <c r="WGA41" s="41"/>
      <c r="WGB41" s="41"/>
      <c r="WGC41" s="41"/>
      <c r="WGD41" s="41"/>
      <c r="WGE41" s="41"/>
      <c r="WGF41" s="41"/>
      <c r="WGG41" s="41"/>
      <c r="WGH41" s="41"/>
      <c r="WGI41" s="41"/>
      <c r="WGJ41" s="41"/>
      <c r="WGK41" s="41"/>
      <c r="WGL41" s="41"/>
      <c r="WGM41" s="41"/>
      <c r="WGN41" s="41"/>
      <c r="WGO41" s="41"/>
      <c r="WGP41" s="41"/>
      <c r="WGQ41" s="41"/>
      <c r="WGR41" s="41"/>
      <c r="WGS41" s="41"/>
      <c r="WGT41" s="41"/>
      <c r="WGU41" s="41"/>
      <c r="WGV41" s="41"/>
      <c r="WGW41" s="41"/>
      <c r="WGX41" s="41"/>
      <c r="WGY41" s="41"/>
      <c r="WGZ41" s="41"/>
      <c r="WHA41" s="41"/>
      <c r="WHB41" s="41"/>
      <c r="WHC41" s="41"/>
      <c r="WHD41" s="41"/>
      <c r="WHE41" s="41"/>
      <c r="WHF41" s="41"/>
      <c r="WHG41" s="41"/>
      <c r="WHH41" s="41"/>
      <c r="WHI41" s="41"/>
      <c r="WHJ41" s="41"/>
      <c r="WHK41" s="41"/>
      <c r="WHL41" s="41"/>
      <c r="WHM41" s="41"/>
      <c r="WHN41" s="41"/>
      <c r="WHO41" s="41"/>
      <c r="WHP41" s="41"/>
      <c r="WHQ41" s="41"/>
      <c r="WHR41" s="41"/>
      <c r="WHS41" s="41"/>
      <c r="WHT41" s="41"/>
      <c r="WHU41" s="41"/>
      <c r="WHV41" s="41"/>
      <c r="WHW41" s="41"/>
      <c r="WHX41" s="41"/>
      <c r="WHY41" s="41"/>
      <c r="WHZ41" s="41"/>
      <c r="WIA41" s="41"/>
      <c r="WIB41" s="41"/>
      <c r="WIC41" s="41"/>
      <c r="WID41" s="41"/>
      <c r="WIE41" s="41"/>
      <c r="WIF41" s="41"/>
      <c r="WIG41" s="41"/>
      <c r="WIH41" s="41"/>
      <c r="WII41" s="41"/>
      <c r="WIJ41" s="41"/>
      <c r="WIK41" s="41"/>
      <c r="WIL41" s="41"/>
      <c r="WIM41" s="41"/>
      <c r="WIN41" s="41"/>
      <c r="WIO41" s="41"/>
      <c r="WIP41" s="41"/>
      <c r="WIQ41" s="41"/>
      <c r="WIR41" s="41"/>
      <c r="WIS41" s="41"/>
      <c r="WIT41" s="41"/>
      <c r="WIU41" s="41"/>
      <c r="WIV41" s="41"/>
      <c r="WIW41" s="41"/>
      <c r="WIX41" s="41"/>
      <c r="WIY41" s="41"/>
      <c r="WIZ41" s="41"/>
      <c r="WJA41" s="41"/>
      <c r="WJB41" s="41"/>
      <c r="WJC41" s="41"/>
      <c r="WJD41" s="41"/>
      <c r="WJE41" s="41"/>
      <c r="WJF41" s="41"/>
      <c r="WJG41" s="41"/>
      <c r="WJH41" s="41"/>
      <c r="WJI41" s="41"/>
      <c r="WJJ41" s="41"/>
      <c r="WJK41" s="41"/>
      <c r="WJL41" s="41"/>
      <c r="WJM41" s="41"/>
      <c r="WJN41" s="41"/>
      <c r="WJO41" s="41"/>
      <c r="WJP41" s="41"/>
      <c r="WJQ41" s="41"/>
      <c r="WJR41" s="41"/>
      <c r="WJS41" s="41"/>
      <c r="WJT41" s="41"/>
      <c r="WJU41" s="41"/>
      <c r="WJV41" s="41"/>
      <c r="WJW41" s="41"/>
      <c r="WJX41" s="41"/>
      <c r="WJY41" s="41"/>
      <c r="WJZ41" s="41"/>
      <c r="WKA41" s="41"/>
      <c r="WKB41" s="41"/>
      <c r="WKC41" s="41"/>
      <c r="WKD41" s="41"/>
      <c r="WKE41" s="41"/>
      <c r="WKF41" s="41"/>
      <c r="WKG41" s="41"/>
      <c r="WKH41" s="41"/>
      <c r="WKI41" s="41"/>
      <c r="WKJ41" s="41"/>
      <c r="WKK41" s="41"/>
      <c r="WKL41" s="41"/>
      <c r="WKM41" s="41"/>
      <c r="WKN41" s="41"/>
      <c r="WKO41" s="41"/>
      <c r="WKP41" s="41"/>
      <c r="WKQ41" s="41"/>
      <c r="WKR41" s="41"/>
      <c r="WKS41" s="41"/>
      <c r="WKT41" s="41"/>
      <c r="WKU41" s="41"/>
      <c r="WKV41" s="41"/>
      <c r="WKW41" s="41"/>
      <c r="WKX41" s="41"/>
      <c r="WKY41" s="41"/>
      <c r="WKZ41" s="41"/>
      <c r="WLA41" s="41"/>
      <c r="WLB41" s="41"/>
      <c r="WLC41" s="41"/>
      <c r="WLD41" s="41"/>
      <c r="WLE41" s="41"/>
      <c r="WLF41" s="41"/>
      <c r="WLG41" s="41"/>
      <c r="WLH41" s="41"/>
      <c r="WLI41" s="41"/>
      <c r="WLJ41" s="41"/>
      <c r="WLK41" s="41"/>
      <c r="WLL41" s="41"/>
      <c r="WLM41" s="41"/>
      <c r="WLN41" s="41"/>
      <c r="WLO41" s="41"/>
      <c r="WLP41" s="41"/>
      <c r="WLQ41" s="41"/>
      <c r="WLR41" s="41"/>
      <c r="WLS41" s="41"/>
      <c r="WLT41" s="41"/>
      <c r="WLU41" s="41"/>
      <c r="WLV41" s="41"/>
      <c r="WLW41" s="41"/>
      <c r="WLX41" s="41"/>
      <c r="WLY41" s="41"/>
      <c r="WLZ41" s="41"/>
      <c r="WMA41" s="41"/>
      <c r="WMB41" s="41"/>
      <c r="WMC41" s="41"/>
      <c r="WMD41" s="41"/>
      <c r="WME41" s="41"/>
      <c r="WMF41" s="41"/>
      <c r="WMG41" s="41"/>
      <c r="WMH41" s="41"/>
      <c r="WMI41" s="41"/>
      <c r="WMJ41" s="41"/>
      <c r="WMK41" s="41"/>
      <c r="WML41" s="41"/>
      <c r="WMM41" s="41"/>
      <c r="WMN41" s="41"/>
      <c r="WMO41" s="41"/>
      <c r="WMP41" s="41"/>
      <c r="WMQ41" s="41"/>
      <c r="WMR41" s="41"/>
      <c r="WMS41" s="41"/>
      <c r="WMT41" s="41"/>
      <c r="WMU41" s="41"/>
      <c r="WMV41" s="41"/>
      <c r="WMW41" s="41"/>
      <c r="WMX41" s="41"/>
      <c r="WMY41" s="41"/>
      <c r="WMZ41" s="41"/>
      <c r="WNA41" s="41"/>
      <c r="WNB41" s="41"/>
      <c r="WNC41" s="41"/>
      <c r="WND41" s="41"/>
      <c r="WNE41" s="41"/>
      <c r="WNF41" s="41"/>
      <c r="WNG41" s="41"/>
      <c r="WNH41" s="41"/>
      <c r="WNI41" s="41"/>
      <c r="WNJ41" s="41"/>
      <c r="WNK41" s="41"/>
      <c r="WNL41" s="41"/>
      <c r="WNM41" s="41"/>
      <c r="WNN41" s="41"/>
      <c r="WNO41" s="41"/>
      <c r="WNP41" s="41"/>
      <c r="WNQ41" s="41"/>
      <c r="WNR41" s="41"/>
      <c r="WNS41" s="41"/>
      <c r="WNT41" s="41"/>
      <c r="WNU41" s="41"/>
      <c r="WNV41" s="41"/>
      <c r="WNW41" s="41"/>
      <c r="WNX41" s="41"/>
      <c r="WNY41" s="41"/>
      <c r="WNZ41" s="41"/>
      <c r="WOA41" s="41"/>
      <c r="WOB41" s="41"/>
      <c r="WOC41" s="41"/>
      <c r="WOD41" s="41"/>
      <c r="WOE41" s="41"/>
      <c r="WOF41" s="41"/>
      <c r="WOG41" s="41"/>
      <c r="WOH41" s="41"/>
      <c r="WOI41" s="41"/>
      <c r="WOJ41" s="41"/>
      <c r="WOK41" s="41"/>
      <c r="WOL41" s="41"/>
      <c r="WOM41" s="41"/>
      <c r="WON41" s="41"/>
      <c r="WOO41" s="41"/>
      <c r="WOP41" s="41"/>
      <c r="WOQ41" s="41"/>
      <c r="WOR41" s="41"/>
      <c r="WOS41" s="41"/>
      <c r="WOT41" s="41"/>
      <c r="WOU41" s="41"/>
      <c r="WOV41" s="41"/>
      <c r="WOW41" s="41"/>
      <c r="WOX41" s="41"/>
      <c r="WOY41" s="41"/>
      <c r="WOZ41" s="41"/>
      <c r="WPA41" s="41"/>
      <c r="WPB41" s="41"/>
      <c r="WPC41" s="41"/>
      <c r="WPD41" s="41"/>
      <c r="WPE41" s="41"/>
      <c r="WPF41" s="41"/>
      <c r="WPG41" s="41"/>
      <c r="WPH41" s="41"/>
      <c r="WPI41" s="41"/>
      <c r="WPJ41" s="41"/>
      <c r="WPK41" s="41"/>
      <c r="WPL41" s="41"/>
      <c r="WPM41" s="41"/>
      <c r="WPN41" s="41"/>
      <c r="WPO41" s="41"/>
      <c r="WPP41" s="41"/>
      <c r="WPQ41" s="41"/>
      <c r="WPR41" s="41"/>
      <c r="WPS41" s="41"/>
      <c r="WPT41" s="41"/>
      <c r="WPU41" s="41"/>
      <c r="WPV41" s="41"/>
      <c r="WPW41" s="41"/>
      <c r="WPX41" s="41"/>
      <c r="WPY41" s="41"/>
      <c r="WPZ41" s="41"/>
      <c r="WQA41" s="41"/>
      <c r="WQB41" s="41"/>
      <c r="WQC41" s="41"/>
      <c r="WQD41" s="41"/>
      <c r="WQE41" s="41"/>
      <c r="WQF41" s="41"/>
      <c r="WQG41" s="41"/>
      <c r="WQH41" s="41"/>
      <c r="WQI41" s="41"/>
      <c r="WQJ41" s="41"/>
      <c r="WQK41" s="41"/>
      <c r="WQL41" s="41"/>
      <c r="WQM41" s="41"/>
      <c r="WQN41" s="41"/>
      <c r="WQO41" s="41"/>
      <c r="WQP41" s="41"/>
      <c r="WQQ41" s="41"/>
      <c r="WQR41" s="41"/>
      <c r="WQS41" s="41"/>
      <c r="WQT41" s="41"/>
      <c r="WQU41" s="41"/>
      <c r="WQV41" s="41"/>
      <c r="WQW41" s="41"/>
      <c r="WQX41" s="41"/>
      <c r="WQY41" s="41"/>
      <c r="WQZ41" s="41"/>
      <c r="WRA41" s="41"/>
      <c r="WRB41" s="41"/>
      <c r="WRC41" s="41"/>
      <c r="WRD41" s="41"/>
      <c r="WRE41" s="41"/>
      <c r="WRF41" s="41"/>
      <c r="WRG41" s="41"/>
      <c r="WRH41" s="41"/>
      <c r="WRI41" s="41"/>
      <c r="WRJ41" s="41"/>
      <c r="WRK41" s="41"/>
      <c r="WRL41" s="41"/>
      <c r="WRM41" s="41"/>
      <c r="WRN41" s="41"/>
      <c r="WRO41" s="41"/>
      <c r="WRP41" s="41"/>
      <c r="WRQ41" s="41"/>
      <c r="WRR41" s="41"/>
      <c r="WRS41" s="41"/>
      <c r="WRT41" s="41"/>
      <c r="WRU41" s="41"/>
      <c r="WRV41" s="41"/>
      <c r="WRW41" s="41"/>
      <c r="WRX41" s="41"/>
      <c r="WRY41" s="41"/>
      <c r="WRZ41" s="41"/>
      <c r="WSA41" s="41"/>
      <c r="WSB41" s="41"/>
      <c r="WSC41" s="41"/>
      <c r="WSD41" s="41"/>
      <c r="WSE41" s="41"/>
      <c r="WSF41" s="41"/>
      <c r="WSG41" s="41"/>
      <c r="WSH41" s="41"/>
      <c r="WSI41" s="41"/>
      <c r="WSJ41" s="41"/>
      <c r="WSK41" s="41"/>
      <c r="WSL41" s="41"/>
      <c r="WSM41" s="41"/>
      <c r="WSN41" s="41"/>
      <c r="WSO41" s="41"/>
      <c r="WSP41" s="41"/>
      <c r="WSQ41" s="41"/>
      <c r="WSR41" s="41"/>
      <c r="WSS41" s="41"/>
      <c r="WST41" s="41"/>
      <c r="WSU41" s="41"/>
      <c r="WSV41" s="41"/>
      <c r="WSW41" s="41"/>
      <c r="WSX41" s="41"/>
      <c r="WSY41" s="41"/>
      <c r="WSZ41" s="41"/>
      <c r="WTA41" s="41"/>
      <c r="WTB41" s="41"/>
      <c r="WTC41" s="41"/>
      <c r="WTD41" s="41"/>
      <c r="WTE41" s="41"/>
      <c r="WTF41" s="41"/>
      <c r="WTG41" s="41"/>
      <c r="WTH41" s="41"/>
      <c r="WTI41" s="41"/>
      <c r="WTJ41" s="41"/>
      <c r="WTK41" s="41"/>
      <c r="WTL41" s="41"/>
      <c r="WTM41" s="41"/>
      <c r="WTN41" s="41"/>
      <c r="WTO41" s="41"/>
      <c r="WTP41" s="41"/>
      <c r="WTQ41" s="41"/>
      <c r="WTR41" s="41"/>
      <c r="WTS41" s="41"/>
      <c r="WTT41" s="41"/>
      <c r="WTU41" s="41"/>
      <c r="WTV41" s="41"/>
      <c r="WTW41" s="41"/>
      <c r="WTX41" s="41"/>
      <c r="WTY41" s="41"/>
      <c r="WTZ41" s="41"/>
      <c r="WUA41" s="41"/>
      <c r="WUB41" s="41"/>
      <c r="WUC41" s="41"/>
      <c r="WUD41" s="41"/>
      <c r="WUE41" s="41"/>
      <c r="WUF41" s="41"/>
      <c r="WUG41" s="41"/>
      <c r="WUH41" s="41"/>
      <c r="WUI41" s="41"/>
      <c r="WUJ41" s="41"/>
      <c r="WUK41" s="41"/>
      <c r="WUL41" s="41"/>
      <c r="WUM41" s="41"/>
      <c r="WUN41" s="41"/>
      <c r="WUO41" s="41"/>
      <c r="WUP41" s="41"/>
      <c r="WUQ41" s="41"/>
      <c r="WUR41" s="41"/>
      <c r="WUS41" s="41"/>
      <c r="WUT41" s="41"/>
      <c r="WUU41" s="41"/>
      <c r="WUV41" s="41"/>
      <c r="WUW41" s="41"/>
      <c r="WUX41" s="41"/>
      <c r="WUY41" s="41"/>
      <c r="WUZ41" s="41"/>
      <c r="WVA41" s="41"/>
      <c r="WVB41" s="41"/>
      <c r="WVC41" s="41"/>
      <c r="WVD41" s="41"/>
      <c r="WVE41" s="41"/>
      <c r="WVF41" s="41"/>
      <c r="WVG41" s="41"/>
      <c r="WVH41" s="41"/>
      <c r="WVI41" s="41"/>
      <c r="WVJ41" s="41"/>
      <c r="WVK41" s="41"/>
      <c r="WVL41" s="41"/>
      <c r="WVM41" s="41"/>
      <c r="WVN41" s="41"/>
      <c r="WVO41" s="41"/>
      <c r="WVP41" s="41"/>
      <c r="WVQ41" s="41"/>
      <c r="WVR41" s="41"/>
      <c r="WVS41" s="41"/>
      <c r="WVT41" s="41"/>
      <c r="WVU41" s="41"/>
      <c r="WVV41" s="41"/>
      <c r="WVW41" s="41"/>
      <c r="WVX41" s="41"/>
      <c r="WVY41" s="41"/>
      <c r="WVZ41" s="41"/>
      <c r="WWA41" s="41"/>
      <c r="WWB41" s="41"/>
      <c r="WWC41" s="41"/>
      <c r="WWD41" s="41"/>
      <c r="WWE41" s="41"/>
      <c r="WWF41" s="41"/>
      <c r="WWG41" s="41"/>
      <c r="WWH41" s="41"/>
      <c r="WWI41" s="41"/>
      <c r="WWJ41" s="41"/>
      <c r="WWK41" s="41"/>
      <c r="WWL41" s="41"/>
      <c r="WWM41" s="41"/>
      <c r="WWN41" s="41"/>
      <c r="WWO41" s="41"/>
      <c r="WWP41" s="41"/>
      <c r="WWQ41" s="41"/>
      <c r="WWR41" s="41"/>
      <c r="WWS41" s="41"/>
      <c r="WWT41" s="41"/>
      <c r="WWU41" s="41"/>
      <c r="WWV41" s="41"/>
      <c r="WWW41" s="41"/>
      <c r="WWX41" s="41"/>
      <c r="WWY41" s="41"/>
      <c r="WWZ41" s="41"/>
      <c r="WXA41" s="41"/>
      <c r="WXB41" s="41"/>
      <c r="WXC41" s="41"/>
      <c r="WXD41" s="41"/>
      <c r="WXE41" s="41"/>
      <c r="WXF41" s="41"/>
      <c r="WXG41" s="41"/>
      <c r="WXH41" s="41"/>
      <c r="WXI41" s="41"/>
      <c r="WXJ41" s="41"/>
      <c r="WXK41" s="41"/>
      <c r="WXL41" s="41"/>
      <c r="WXM41" s="41"/>
      <c r="WXN41" s="41"/>
      <c r="WXO41" s="41"/>
      <c r="WXP41" s="41"/>
      <c r="WXQ41" s="41"/>
      <c r="WXR41" s="41"/>
      <c r="WXS41" s="41"/>
      <c r="WXT41" s="41"/>
      <c r="WXU41" s="41"/>
      <c r="WXV41" s="41"/>
      <c r="WXW41" s="41"/>
      <c r="WXX41" s="41"/>
      <c r="WXY41" s="41"/>
      <c r="WXZ41" s="41"/>
      <c r="WYA41" s="41"/>
      <c r="WYB41" s="41"/>
      <c r="WYC41" s="41"/>
      <c r="WYD41" s="41"/>
      <c r="WYE41" s="41"/>
      <c r="WYF41" s="41"/>
      <c r="WYG41" s="41"/>
      <c r="WYH41" s="41"/>
      <c r="WYI41" s="41"/>
      <c r="WYJ41" s="41"/>
      <c r="WYK41" s="41"/>
      <c r="WYL41" s="41"/>
      <c r="WYM41" s="41"/>
      <c r="WYN41" s="41"/>
      <c r="WYO41" s="41"/>
      <c r="WYP41" s="41"/>
      <c r="WYQ41" s="41"/>
      <c r="WYR41" s="41"/>
      <c r="WYS41" s="41"/>
      <c r="WYT41" s="41"/>
      <c r="WYU41" s="41"/>
      <c r="WYV41" s="41"/>
      <c r="WYW41" s="41"/>
      <c r="WYX41" s="41"/>
      <c r="WYY41" s="41"/>
      <c r="WYZ41" s="41"/>
      <c r="WZA41" s="41"/>
      <c r="WZB41" s="41"/>
      <c r="WZC41" s="41"/>
      <c r="WZD41" s="41"/>
      <c r="WZE41" s="41"/>
      <c r="WZF41" s="41"/>
      <c r="WZG41" s="41"/>
      <c r="WZH41" s="41"/>
      <c r="WZI41" s="41"/>
      <c r="WZJ41" s="41"/>
      <c r="WZK41" s="41"/>
      <c r="WZL41" s="41"/>
      <c r="WZM41" s="41"/>
      <c r="WZN41" s="41"/>
      <c r="WZO41" s="41"/>
      <c r="WZP41" s="41"/>
      <c r="WZQ41" s="41"/>
      <c r="WZR41" s="41"/>
      <c r="WZS41" s="41"/>
      <c r="WZT41" s="41"/>
      <c r="WZU41" s="41"/>
      <c r="WZV41" s="41"/>
      <c r="WZW41" s="41"/>
      <c r="WZX41" s="41"/>
      <c r="WZY41" s="41"/>
      <c r="WZZ41" s="41"/>
      <c r="XAA41" s="41"/>
      <c r="XAB41" s="41"/>
      <c r="XAC41" s="41"/>
      <c r="XAD41" s="41"/>
      <c r="XAE41" s="41"/>
      <c r="XAF41" s="41"/>
      <c r="XAG41" s="41"/>
      <c r="XAH41" s="41"/>
      <c r="XAI41" s="41"/>
      <c r="XAJ41" s="41"/>
      <c r="XAK41" s="41"/>
      <c r="XAL41" s="41"/>
      <c r="XAM41" s="41"/>
      <c r="XAN41" s="41"/>
      <c r="XAO41" s="41"/>
      <c r="XAP41" s="41"/>
      <c r="XAQ41" s="41"/>
      <c r="XAR41" s="41"/>
      <c r="XAS41" s="41"/>
      <c r="XAT41" s="41"/>
      <c r="XAU41" s="41"/>
      <c r="XAV41" s="41"/>
      <c r="XAW41" s="41"/>
      <c r="XAX41" s="41"/>
      <c r="XAY41" s="41"/>
      <c r="XAZ41" s="41"/>
      <c r="XBA41" s="41"/>
      <c r="XBB41" s="41"/>
      <c r="XBC41" s="41"/>
      <c r="XBD41" s="41"/>
      <c r="XBE41" s="41"/>
      <c r="XBF41" s="41"/>
      <c r="XBG41" s="41"/>
      <c r="XBH41" s="41"/>
      <c r="XBI41" s="41"/>
      <c r="XBJ41" s="41"/>
      <c r="XBK41" s="41"/>
      <c r="XBL41" s="41"/>
      <c r="XBM41" s="41"/>
      <c r="XBN41" s="41"/>
      <c r="XBO41" s="41"/>
      <c r="XBP41" s="41"/>
      <c r="XBQ41" s="41"/>
      <c r="XBR41" s="41"/>
      <c r="XBS41" s="41"/>
      <c r="XBT41" s="41"/>
      <c r="XBU41" s="41"/>
      <c r="XBV41" s="41"/>
      <c r="XBW41" s="41"/>
      <c r="XBX41" s="41"/>
      <c r="XBY41" s="41"/>
      <c r="XBZ41" s="41"/>
      <c r="XCA41" s="41"/>
      <c r="XCB41" s="41"/>
      <c r="XCC41" s="41"/>
      <c r="XCD41" s="41"/>
      <c r="XCE41" s="41"/>
      <c r="XCF41" s="41"/>
      <c r="XCG41" s="41"/>
      <c r="XCH41" s="41"/>
      <c r="XCI41" s="41"/>
      <c r="XCJ41" s="41"/>
      <c r="XCK41" s="41"/>
      <c r="XCL41" s="41"/>
      <c r="XCM41" s="41"/>
      <c r="XCN41" s="41"/>
      <c r="XCO41" s="41"/>
      <c r="XCP41" s="41"/>
      <c r="XCQ41" s="41"/>
      <c r="XCR41" s="41"/>
      <c r="XCS41" s="41"/>
      <c r="XCT41" s="41"/>
      <c r="XCU41" s="41"/>
      <c r="XCV41" s="41"/>
      <c r="XCW41" s="41"/>
      <c r="XCX41" s="41"/>
      <c r="XCY41" s="41"/>
      <c r="XCZ41" s="41"/>
      <c r="XDA41" s="41"/>
      <c r="XDB41" s="41"/>
      <c r="XDC41" s="41"/>
      <c r="XDD41" s="41"/>
      <c r="XDE41" s="41"/>
      <c r="XDF41" s="41"/>
      <c r="XDG41" s="41"/>
      <c r="XDH41" s="41"/>
      <c r="XDI41" s="41"/>
      <c r="XDJ41" s="41"/>
      <c r="XDK41" s="41"/>
      <c r="XDL41" s="41"/>
      <c r="XDM41" s="41"/>
      <c r="XDN41" s="41"/>
      <c r="XDO41" s="41"/>
      <c r="XDP41" s="41"/>
      <c r="XDQ41" s="41"/>
      <c r="XDR41" s="41"/>
      <c r="XDS41" s="41"/>
      <c r="XDT41" s="41"/>
      <c r="XDU41" s="41"/>
      <c r="XDV41" s="41"/>
      <c r="XDW41" s="41"/>
      <c r="XDX41" s="41"/>
      <c r="XDY41" s="41"/>
      <c r="XDZ41" s="41"/>
      <c r="XEA41" s="41"/>
      <c r="XEB41" s="41"/>
      <c r="XEC41" s="41"/>
      <c r="XED41" s="41"/>
      <c r="XEE41" s="41"/>
      <c r="XEF41" s="41"/>
      <c r="XEG41" s="41"/>
      <c r="XEH41" s="41"/>
      <c r="XEI41" s="41"/>
      <c r="XEJ41" s="41"/>
      <c r="XEK41" s="41"/>
    </row>
    <row r="42" s="43" customFormat="1" spans="1:13">
      <c r="A42" s="49" t="s">
        <v>1121</v>
      </c>
      <c r="B42" s="50">
        <v>1364687</v>
      </c>
      <c r="C42" s="50">
        <v>2517343</v>
      </c>
      <c r="D42" s="398" t="s">
        <v>1122</v>
      </c>
      <c r="E42" s="398" t="s">
        <v>595</v>
      </c>
      <c r="F42" s="49">
        <v>43348</v>
      </c>
      <c r="G42" s="49">
        <v>43349</v>
      </c>
      <c r="H42" s="16">
        <f t="shared" si="0"/>
        <v>1</v>
      </c>
      <c r="I42" s="23"/>
      <c r="J42" s="23">
        <v>-15000</v>
      </c>
      <c r="K42" s="23">
        <f t="shared" si="1"/>
        <v>1659296</v>
      </c>
      <c r="L42" s="123"/>
      <c r="M42" s="124"/>
    </row>
    <row r="43" s="43" customFormat="1" spans="1:13">
      <c r="A43" s="49" t="s">
        <v>1121</v>
      </c>
      <c r="B43" s="50">
        <v>1364679</v>
      </c>
      <c r="C43" s="50">
        <v>2518094</v>
      </c>
      <c r="D43" s="398" t="s">
        <v>1123</v>
      </c>
      <c r="E43" s="398" t="s">
        <v>595</v>
      </c>
      <c r="F43" s="49">
        <v>43358</v>
      </c>
      <c r="G43" s="49">
        <v>43361</v>
      </c>
      <c r="H43" s="16">
        <f t="shared" si="0"/>
        <v>3</v>
      </c>
      <c r="I43" s="23"/>
      <c r="J43" s="23">
        <v>-45000</v>
      </c>
      <c r="K43" s="23">
        <f t="shared" si="1"/>
        <v>1614296</v>
      </c>
      <c r="L43" s="123"/>
      <c r="M43" s="124"/>
    </row>
    <row r="44" s="43" customFormat="1" spans="1:13">
      <c r="A44" s="49" t="s">
        <v>1121</v>
      </c>
      <c r="B44" s="50">
        <v>1364557</v>
      </c>
      <c r="C44" s="50">
        <v>2502843</v>
      </c>
      <c r="D44" s="398" t="s">
        <v>1124</v>
      </c>
      <c r="E44" s="398" t="s">
        <v>595</v>
      </c>
      <c r="F44" s="49">
        <v>43366</v>
      </c>
      <c r="G44" s="49">
        <v>43370</v>
      </c>
      <c r="H44" s="16">
        <f t="shared" si="0"/>
        <v>4</v>
      </c>
      <c r="I44" s="23"/>
      <c r="J44" s="23">
        <v>-60000</v>
      </c>
      <c r="K44" s="23">
        <f t="shared" si="1"/>
        <v>1554296</v>
      </c>
      <c r="L44" s="123"/>
      <c r="M44" s="124"/>
    </row>
    <row r="45" s="43" customFormat="1" spans="1:13">
      <c r="A45" s="49" t="s">
        <v>1121</v>
      </c>
      <c r="B45" s="50">
        <v>1356796</v>
      </c>
      <c r="C45" s="50">
        <v>2518099</v>
      </c>
      <c r="D45" s="398" t="s">
        <v>714</v>
      </c>
      <c r="E45" s="398" t="s">
        <v>595</v>
      </c>
      <c r="F45" s="49">
        <v>43364</v>
      </c>
      <c r="G45" s="49">
        <v>43365</v>
      </c>
      <c r="H45" s="16">
        <f t="shared" si="0"/>
        <v>1</v>
      </c>
      <c r="I45" s="23"/>
      <c r="J45" s="23">
        <v>-15000</v>
      </c>
      <c r="K45" s="23">
        <f t="shared" si="1"/>
        <v>1539296</v>
      </c>
      <c r="L45" s="123"/>
      <c r="M45" s="124"/>
    </row>
    <row r="46" s="43" customFormat="1" spans="1:13">
      <c r="A46" s="49" t="s">
        <v>1125</v>
      </c>
      <c r="B46" s="50">
        <v>1355814</v>
      </c>
      <c r="C46" s="50">
        <v>2512844</v>
      </c>
      <c r="D46" s="398" t="s">
        <v>1126</v>
      </c>
      <c r="E46" s="398" t="s">
        <v>609</v>
      </c>
      <c r="F46" s="49">
        <v>43367</v>
      </c>
      <c r="G46" s="49">
        <v>43371</v>
      </c>
      <c r="H46" s="16">
        <f t="shared" si="0"/>
        <v>4</v>
      </c>
      <c r="I46" s="23"/>
      <c r="J46" s="23">
        <v>-65124</v>
      </c>
      <c r="K46" s="23">
        <f t="shared" si="1"/>
        <v>1474172</v>
      </c>
      <c r="L46" s="123"/>
      <c r="M46" s="124"/>
    </row>
    <row r="47" s="43" customFormat="1" spans="1:13">
      <c r="A47" s="49" t="s">
        <v>1125</v>
      </c>
      <c r="B47" s="50">
        <v>1365200</v>
      </c>
      <c r="C47" s="50">
        <v>2520348</v>
      </c>
      <c r="D47" s="398" t="s">
        <v>1127</v>
      </c>
      <c r="E47" s="398" t="s">
        <v>597</v>
      </c>
      <c r="F47" s="49">
        <v>43361</v>
      </c>
      <c r="G47" s="49">
        <v>43364</v>
      </c>
      <c r="H47" s="16">
        <f t="shared" si="0"/>
        <v>3</v>
      </c>
      <c r="I47" s="23"/>
      <c r="J47" s="23">
        <v>-51000</v>
      </c>
      <c r="K47" s="23">
        <f t="shared" si="1"/>
        <v>1423172</v>
      </c>
      <c r="L47" s="123"/>
      <c r="M47" s="124"/>
    </row>
    <row r="48" s="43" customFormat="1" spans="1:13">
      <c r="A48" s="49" t="s">
        <v>1125</v>
      </c>
      <c r="B48" s="50">
        <v>1365567</v>
      </c>
      <c r="C48" s="50">
        <v>2520378</v>
      </c>
      <c r="D48" s="398" t="s">
        <v>1128</v>
      </c>
      <c r="E48" s="398" t="s">
        <v>595</v>
      </c>
      <c r="F48" s="49">
        <v>43357</v>
      </c>
      <c r="G48" s="49">
        <v>43359</v>
      </c>
      <c r="H48" s="16">
        <f t="shared" si="0"/>
        <v>2</v>
      </c>
      <c r="I48" s="23"/>
      <c r="J48" s="23">
        <v>-30000</v>
      </c>
      <c r="K48" s="23">
        <f t="shared" si="1"/>
        <v>1393172</v>
      </c>
      <c r="L48" s="123"/>
      <c r="M48" s="124"/>
    </row>
    <row r="49" s="43" customFormat="1" spans="1:13">
      <c r="A49" s="49" t="s">
        <v>1125</v>
      </c>
      <c r="B49" s="50">
        <v>1363834</v>
      </c>
      <c r="C49" s="50">
        <v>2520844</v>
      </c>
      <c r="D49" s="398" t="s">
        <v>1129</v>
      </c>
      <c r="E49" s="398" t="s">
        <v>595</v>
      </c>
      <c r="F49" s="120">
        <v>43373</v>
      </c>
      <c r="G49" s="49">
        <v>43374</v>
      </c>
      <c r="H49" s="16">
        <f t="shared" si="0"/>
        <v>1</v>
      </c>
      <c r="I49" s="23"/>
      <c r="J49" s="60">
        <v>-16235</v>
      </c>
      <c r="K49" s="23">
        <f t="shared" si="1"/>
        <v>1376937</v>
      </c>
      <c r="L49" s="123"/>
      <c r="M49" s="124"/>
    </row>
    <row r="50" s="43" customFormat="1" spans="1:13">
      <c r="A50" s="49" t="s">
        <v>1125</v>
      </c>
      <c r="B50" s="50">
        <v>1365923</v>
      </c>
      <c r="C50" s="50">
        <v>2521120</v>
      </c>
      <c r="D50" s="399" t="s">
        <v>164</v>
      </c>
      <c r="E50" s="398" t="s">
        <v>595</v>
      </c>
      <c r="F50" s="49">
        <v>43351</v>
      </c>
      <c r="G50" s="49">
        <v>43355</v>
      </c>
      <c r="H50" s="16">
        <f t="shared" si="0"/>
        <v>4</v>
      </c>
      <c r="I50" s="23"/>
      <c r="J50" s="23">
        <v>-57000</v>
      </c>
      <c r="K50" s="23">
        <f t="shared" si="1"/>
        <v>1319937</v>
      </c>
      <c r="L50" s="123"/>
      <c r="M50" s="124"/>
    </row>
    <row r="51" s="43" customFormat="1" spans="1:13">
      <c r="A51" s="49" t="s">
        <v>1130</v>
      </c>
      <c r="B51" s="50">
        <v>1365976</v>
      </c>
      <c r="C51" s="50">
        <v>2521122</v>
      </c>
      <c r="D51" s="399" t="s">
        <v>1131</v>
      </c>
      <c r="E51" s="398" t="s">
        <v>597</v>
      </c>
      <c r="F51" s="49">
        <v>43363</v>
      </c>
      <c r="G51" s="49">
        <v>43367</v>
      </c>
      <c r="H51" s="16">
        <f t="shared" si="0"/>
        <v>4</v>
      </c>
      <c r="I51" s="23"/>
      <c r="J51" s="23">
        <v>-68000</v>
      </c>
      <c r="K51" s="23">
        <f t="shared" si="1"/>
        <v>1251937</v>
      </c>
      <c r="L51" s="123"/>
      <c r="M51" s="124"/>
    </row>
    <row r="52" s="43" customFormat="1" spans="1:13">
      <c r="A52" s="49" t="s">
        <v>1130</v>
      </c>
      <c r="B52" s="50">
        <v>1360426</v>
      </c>
      <c r="C52" s="50">
        <v>2521123</v>
      </c>
      <c r="D52" s="399" t="s">
        <v>1132</v>
      </c>
      <c r="E52" s="398" t="s">
        <v>609</v>
      </c>
      <c r="F52" s="49">
        <v>43359</v>
      </c>
      <c r="G52" s="49">
        <v>43361</v>
      </c>
      <c r="H52" s="16">
        <f t="shared" si="0"/>
        <v>2</v>
      </c>
      <c r="I52" s="23"/>
      <c r="J52" s="23">
        <v>-44000</v>
      </c>
      <c r="K52" s="23">
        <f t="shared" si="1"/>
        <v>1207937</v>
      </c>
      <c r="L52" s="123"/>
      <c r="M52" s="124"/>
    </row>
    <row r="53" s="43" customFormat="1" spans="1:13">
      <c r="A53" s="49" t="s">
        <v>1133</v>
      </c>
      <c r="B53" s="50">
        <v>1366447</v>
      </c>
      <c r="C53" s="50">
        <v>2522095</v>
      </c>
      <c r="D53" s="399" t="s">
        <v>1134</v>
      </c>
      <c r="E53" s="398" t="s">
        <v>595</v>
      </c>
      <c r="F53" s="49">
        <v>43359</v>
      </c>
      <c r="G53" s="49">
        <v>43363</v>
      </c>
      <c r="H53" s="16">
        <f t="shared" si="0"/>
        <v>4</v>
      </c>
      <c r="I53" s="23"/>
      <c r="J53" s="23">
        <v>-54000</v>
      </c>
      <c r="K53" s="23">
        <f t="shared" si="1"/>
        <v>1153937</v>
      </c>
      <c r="L53" s="123"/>
      <c r="M53" s="124"/>
    </row>
    <row r="54" s="43" customFormat="1" spans="1:13">
      <c r="A54" s="49" t="s">
        <v>1133</v>
      </c>
      <c r="B54" s="50">
        <v>1366447</v>
      </c>
      <c r="C54" s="50">
        <v>2522094</v>
      </c>
      <c r="D54" s="399" t="s">
        <v>1135</v>
      </c>
      <c r="E54" s="398" t="s">
        <v>595</v>
      </c>
      <c r="F54" s="49">
        <v>43359</v>
      </c>
      <c r="G54" s="49">
        <v>43363</v>
      </c>
      <c r="H54" s="16">
        <f t="shared" si="0"/>
        <v>4</v>
      </c>
      <c r="I54" s="23"/>
      <c r="J54" s="23">
        <v>-54000</v>
      </c>
      <c r="K54" s="23">
        <f t="shared" si="1"/>
        <v>1099937</v>
      </c>
      <c r="L54" s="123"/>
      <c r="M54" s="124"/>
    </row>
    <row r="55" s="43" customFormat="1" spans="1:13">
      <c r="A55" s="49" t="s">
        <v>1133</v>
      </c>
      <c r="B55" s="50">
        <v>1366762</v>
      </c>
      <c r="C55" s="50">
        <v>2523093</v>
      </c>
      <c r="D55" s="399" t="s">
        <v>1136</v>
      </c>
      <c r="E55" s="398" t="s">
        <v>595</v>
      </c>
      <c r="F55" s="49">
        <v>43361</v>
      </c>
      <c r="G55" s="49">
        <v>43365</v>
      </c>
      <c r="H55" s="16">
        <f t="shared" si="0"/>
        <v>4</v>
      </c>
      <c r="I55" s="23"/>
      <c r="J55" s="23">
        <v>-60000</v>
      </c>
      <c r="K55" s="23">
        <f t="shared" si="1"/>
        <v>1039937</v>
      </c>
      <c r="L55" s="123"/>
      <c r="M55" s="124"/>
    </row>
    <row r="56" s="43" customFormat="1" spans="1:13">
      <c r="A56" s="49" t="s">
        <v>1133</v>
      </c>
      <c r="B56" s="50">
        <v>1366150</v>
      </c>
      <c r="C56" s="50">
        <v>2523099</v>
      </c>
      <c r="D56" s="399" t="s">
        <v>1137</v>
      </c>
      <c r="E56" s="398" t="s">
        <v>595</v>
      </c>
      <c r="F56" s="49">
        <v>43358</v>
      </c>
      <c r="G56" s="49">
        <v>43360</v>
      </c>
      <c r="H56" s="16">
        <f t="shared" si="0"/>
        <v>2</v>
      </c>
      <c r="I56" s="23"/>
      <c r="J56" s="23">
        <v>-27702</v>
      </c>
      <c r="K56" s="23">
        <f t="shared" si="1"/>
        <v>1012235</v>
      </c>
      <c r="L56" s="123"/>
      <c r="M56" s="124"/>
    </row>
    <row r="57" s="43" customFormat="1" spans="1:13">
      <c r="A57" s="49" t="s">
        <v>1133</v>
      </c>
      <c r="B57" s="50">
        <v>1365784</v>
      </c>
      <c r="C57" s="50">
        <v>2523101</v>
      </c>
      <c r="D57" s="399" t="s">
        <v>1138</v>
      </c>
      <c r="E57" s="398" t="s">
        <v>595</v>
      </c>
      <c r="F57" s="49">
        <v>43361</v>
      </c>
      <c r="G57" s="49">
        <v>43363</v>
      </c>
      <c r="H57" s="16">
        <f t="shared" si="0"/>
        <v>2</v>
      </c>
      <c r="I57" s="23"/>
      <c r="J57" s="23">
        <v>-23968</v>
      </c>
      <c r="K57" s="23">
        <f t="shared" si="1"/>
        <v>988267</v>
      </c>
      <c r="L57" s="123"/>
      <c r="M57" s="124"/>
    </row>
    <row r="58" s="43" customFormat="1" spans="1:13">
      <c r="A58" s="49" t="s">
        <v>1133</v>
      </c>
      <c r="B58" s="50">
        <v>1367044</v>
      </c>
      <c r="C58" s="50">
        <v>2471371</v>
      </c>
      <c r="D58" s="399" t="s">
        <v>1139</v>
      </c>
      <c r="E58" s="398" t="s">
        <v>595</v>
      </c>
      <c r="F58" s="49">
        <v>43358</v>
      </c>
      <c r="G58" s="49">
        <v>43362</v>
      </c>
      <c r="H58" s="16">
        <f t="shared" si="0"/>
        <v>4</v>
      </c>
      <c r="I58" s="23"/>
      <c r="J58" s="23">
        <v>-54000</v>
      </c>
      <c r="K58" s="23">
        <f t="shared" si="1"/>
        <v>934267</v>
      </c>
      <c r="L58" s="123"/>
      <c r="M58" s="124"/>
    </row>
    <row r="59" s="43" customFormat="1" spans="1:13">
      <c r="A59" s="49" t="s">
        <v>1133</v>
      </c>
      <c r="B59" s="50">
        <v>1367337</v>
      </c>
      <c r="C59" s="50">
        <v>2523605</v>
      </c>
      <c r="D59" s="399" t="s">
        <v>1140</v>
      </c>
      <c r="E59" s="398" t="s">
        <v>609</v>
      </c>
      <c r="F59" s="120">
        <v>43369</v>
      </c>
      <c r="G59" s="49">
        <v>43371</v>
      </c>
      <c r="H59" s="16">
        <f t="shared" si="0"/>
        <v>2</v>
      </c>
      <c r="I59" s="23"/>
      <c r="J59" s="60">
        <v>-44000</v>
      </c>
      <c r="K59" s="23">
        <f t="shared" si="1"/>
        <v>890267</v>
      </c>
      <c r="L59" s="123"/>
      <c r="M59" s="124"/>
    </row>
    <row r="60" s="43" customFormat="1" spans="1:13">
      <c r="A60" s="49" t="s">
        <v>1133</v>
      </c>
      <c r="B60" s="50">
        <v>1364079</v>
      </c>
      <c r="C60" s="50">
        <v>2523602</v>
      </c>
      <c r="D60" s="399" t="s">
        <v>1141</v>
      </c>
      <c r="E60" s="398" t="s">
        <v>609</v>
      </c>
      <c r="F60" s="49">
        <v>43360</v>
      </c>
      <c r="G60" s="49">
        <v>43362</v>
      </c>
      <c r="H60" s="16">
        <f t="shared" si="0"/>
        <v>2</v>
      </c>
      <c r="I60" s="23"/>
      <c r="J60" s="23">
        <v>-44000</v>
      </c>
      <c r="K60" s="23">
        <f t="shared" si="1"/>
        <v>846267</v>
      </c>
      <c r="L60" s="123"/>
      <c r="M60" s="124"/>
    </row>
    <row r="61" s="43" customFormat="1" spans="1:13">
      <c r="A61" s="49" t="s">
        <v>1133</v>
      </c>
      <c r="B61" s="50">
        <v>1367556</v>
      </c>
      <c r="C61" s="50">
        <v>2524597</v>
      </c>
      <c r="D61" s="399" t="s">
        <v>1142</v>
      </c>
      <c r="E61" s="398" t="s">
        <v>591</v>
      </c>
      <c r="F61" s="49">
        <v>43365</v>
      </c>
      <c r="G61" s="49">
        <v>43369</v>
      </c>
      <c r="H61" s="16">
        <f t="shared" si="0"/>
        <v>4</v>
      </c>
      <c r="I61" s="23"/>
      <c r="J61" s="23">
        <v>-99000</v>
      </c>
      <c r="K61" s="23">
        <f t="shared" si="1"/>
        <v>747267</v>
      </c>
      <c r="L61" s="123"/>
      <c r="M61" s="124"/>
    </row>
    <row r="62" s="43" customFormat="1" spans="1:13">
      <c r="A62" s="49" t="s">
        <v>1133</v>
      </c>
      <c r="B62" s="50">
        <v>1367473</v>
      </c>
      <c r="C62" s="50">
        <v>2524096</v>
      </c>
      <c r="D62" s="399" t="s">
        <v>1143</v>
      </c>
      <c r="E62" s="398" t="s">
        <v>597</v>
      </c>
      <c r="F62" s="49">
        <v>43362</v>
      </c>
      <c r="G62" s="49">
        <v>43363</v>
      </c>
      <c r="H62" s="16">
        <f t="shared" si="0"/>
        <v>1</v>
      </c>
      <c r="I62" s="23"/>
      <c r="J62" s="23">
        <v>-17000</v>
      </c>
      <c r="K62" s="23">
        <f t="shared" si="1"/>
        <v>730267</v>
      </c>
      <c r="L62" s="123"/>
      <c r="M62" s="124"/>
    </row>
    <row r="63" s="43" customFormat="1" spans="1:13">
      <c r="A63" s="49" t="s">
        <v>1144</v>
      </c>
      <c r="B63" s="50">
        <v>1368147</v>
      </c>
      <c r="C63" s="50">
        <v>2528343</v>
      </c>
      <c r="D63" s="399" t="s">
        <v>1145</v>
      </c>
      <c r="E63" s="398" t="s">
        <v>609</v>
      </c>
      <c r="F63" s="49">
        <v>43365</v>
      </c>
      <c r="G63" s="49">
        <v>43367</v>
      </c>
      <c r="H63" s="16">
        <f t="shared" si="0"/>
        <v>2</v>
      </c>
      <c r="I63" s="23"/>
      <c r="J63" s="23">
        <v>-44000</v>
      </c>
      <c r="K63" s="23">
        <f t="shared" si="1"/>
        <v>686267</v>
      </c>
      <c r="L63" s="123"/>
      <c r="M63" s="124"/>
    </row>
    <row r="64" s="43" customFormat="1" spans="1:13">
      <c r="A64" s="49" t="s">
        <v>1144</v>
      </c>
      <c r="B64" s="50">
        <v>1368809</v>
      </c>
      <c r="C64" s="50">
        <v>2529093</v>
      </c>
      <c r="D64" s="399" t="s">
        <v>1146</v>
      </c>
      <c r="E64" s="398" t="s">
        <v>595</v>
      </c>
      <c r="F64" s="49">
        <v>43368</v>
      </c>
      <c r="G64" s="49">
        <v>43369</v>
      </c>
      <c r="H64" s="16">
        <f t="shared" si="0"/>
        <v>1</v>
      </c>
      <c r="I64" s="23"/>
      <c r="J64" s="23">
        <v>-15000</v>
      </c>
      <c r="K64" s="23">
        <f t="shared" si="1"/>
        <v>671267</v>
      </c>
      <c r="L64" s="123"/>
      <c r="M64" s="124"/>
    </row>
    <row r="65" s="43" customFormat="1" ht="25.5" spans="1:13">
      <c r="A65" s="49" t="s">
        <v>1144</v>
      </c>
      <c r="B65" s="50">
        <v>1368879</v>
      </c>
      <c r="C65" s="398" t="s">
        <v>1147</v>
      </c>
      <c r="D65" s="398" t="s">
        <v>1148</v>
      </c>
      <c r="E65" s="398" t="s">
        <v>595</v>
      </c>
      <c r="F65" s="49">
        <v>43357</v>
      </c>
      <c r="G65" s="49">
        <v>43359</v>
      </c>
      <c r="H65" s="16">
        <f>2*12</f>
        <v>24</v>
      </c>
      <c r="I65" s="23"/>
      <c r="J65" s="23">
        <v>-408000</v>
      </c>
      <c r="K65" s="23">
        <f t="shared" si="1"/>
        <v>263267</v>
      </c>
      <c r="L65" s="123"/>
      <c r="M65" s="124"/>
    </row>
    <row r="66" s="43" customFormat="1" spans="1:13">
      <c r="A66" s="49" t="s">
        <v>1144</v>
      </c>
      <c r="B66" s="50">
        <v>1368992</v>
      </c>
      <c r="C66" s="50">
        <v>2528622</v>
      </c>
      <c r="D66" s="398" t="s">
        <v>1149</v>
      </c>
      <c r="E66" s="398" t="s">
        <v>597</v>
      </c>
      <c r="F66" s="49">
        <v>43356</v>
      </c>
      <c r="G66" s="49">
        <v>43357</v>
      </c>
      <c r="H66" s="16">
        <f t="shared" ref="H66:H75" si="2">+G66-F66</f>
        <v>1</v>
      </c>
      <c r="I66" s="23"/>
      <c r="J66" s="23">
        <v>-17000</v>
      </c>
      <c r="K66" s="23">
        <f t="shared" si="1"/>
        <v>246267</v>
      </c>
      <c r="L66" s="123"/>
      <c r="M66" s="124"/>
    </row>
    <row r="67" s="43" customFormat="1" spans="1:13">
      <c r="A67" s="49" t="s">
        <v>1150</v>
      </c>
      <c r="B67" s="50">
        <v>1369065</v>
      </c>
      <c r="C67" s="50">
        <v>2464601</v>
      </c>
      <c r="D67" s="398" t="s">
        <v>1151</v>
      </c>
      <c r="E67" s="398" t="s">
        <v>591</v>
      </c>
      <c r="F67" s="49">
        <v>43358</v>
      </c>
      <c r="G67" s="49">
        <v>43362</v>
      </c>
      <c r="H67" s="16">
        <f t="shared" si="2"/>
        <v>4</v>
      </c>
      <c r="I67" s="23"/>
      <c r="J67" s="23">
        <v>-96525</v>
      </c>
      <c r="K67" s="23">
        <f t="shared" si="1"/>
        <v>149742</v>
      </c>
      <c r="L67" s="123"/>
      <c r="M67" s="124"/>
    </row>
    <row r="68" s="43" customFormat="1" spans="1:13">
      <c r="A68" s="49" t="s">
        <v>1150</v>
      </c>
      <c r="B68" s="50">
        <v>1369053</v>
      </c>
      <c r="C68" s="50">
        <v>2530345</v>
      </c>
      <c r="D68" s="398" t="s">
        <v>1152</v>
      </c>
      <c r="E68" s="398" t="s">
        <v>595</v>
      </c>
      <c r="F68" s="49">
        <v>43367</v>
      </c>
      <c r="G68" s="49">
        <v>43369</v>
      </c>
      <c r="H68" s="16">
        <f t="shared" si="2"/>
        <v>2</v>
      </c>
      <c r="I68" s="23"/>
      <c r="J68" s="23">
        <v>-27000</v>
      </c>
      <c r="K68" s="23">
        <f t="shared" si="1"/>
        <v>122742</v>
      </c>
      <c r="L68" s="123"/>
      <c r="M68" s="124"/>
    </row>
    <row r="69" s="43" customFormat="1" spans="1:13">
      <c r="A69" s="49" t="s">
        <v>1150</v>
      </c>
      <c r="B69" s="125">
        <v>1371377</v>
      </c>
      <c r="C69" s="50">
        <v>2530617</v>
      </c>
      <c r="D69" s="398" t="s">
        <v>1153</v>
      </c>
      <c r="E69" s="398" t="s">
        <v>595</v>
      </c>
      <c r="F69" s="120">
        <v>43373</v>
      </c>
      <c r="G69" s="49">
        <v>43374</v>
      </c>
      <c r="H69" s="16">
        <f t="shared" si="2"/>
        <v>1</v>
      </c>
      <c r="I69" s="23"/>
      <c r="J69" s="60">
        <v>-16354</v>
      </c>
      <c r="K69" s="23">
        <f t="shared" si="1"/>
        <v>106388</v>
      </c>
      <c r="L69" s="124">
        <v>1369332</v>
      </c>
      <c r="M69" s="124">
        <v>1371378</v>
      </c>
    </row>
    <row r="70" s="43" customFormat="1" spans="1:13">
      <c r="A70" s="49" t="s">
        <v>1150</v>
      </c>
      <c r="B70" s="125">
        <v>1371379</v>
      </c>
      <c r="C70" s="50">
        <v>2530621</v>
      </c>
      <c r="D70" s="398" t="s">
        <v>1154</v>
      </c>
      <c r="E70" s="398" t="s">
        <v>595</v>
      </c>
      <c r="F70" s="120">
        <v>43373</v>
      </c>
      <c r="G70" s="49">
        <v>43374</v>
      </c>
      <c r="H70" s="16">
        <f t="shared" si="2"/>
        <v>1</v>
      </c>
      <c r="I70" s="23"/>
      <c r="J70" s="60">
        <v>-16354</v>
      </c>
      <c r="K70" s="23">
        <f t="shared" ref="K70:K75" si="3">+K69+I70+J70</f>
        <v>90034</v>
      </c>
      <c r="L70" s="124">
        <v>1369391</v>
      </c>
      <c r="M70" s="124">
        <v>1371380</v>
      </c>
    </row>
    <row r="71" s="43" customFormat="1" spans="1:13">
      <c r="A71" s="49" t="s">
        <v>1150</v>
      </c>
      <c r="B71" s="50">
        <v>1370107</v>
      </c>
      <c r="C71" s="50">
        <v>2531844</v>
      </c>
      <c r="D71" s="398" t="s">
        <v>1155</v>
      </c>
      <c r="E71" s="398" t="s">
        <v>595</v>
      </c>
      <c r="F71" s="120">
        <v>43373</v>
      </c>
      <c r="G71" s="49">
        <v>43374</v>
      </c>
      <c r="H71" s="16">
        <f t="shared" si="2"/>
        <v>1</v>
      </c>
      <c r="I71" s="23"/>
      <c r="J71" s="60">
        <v>-16173</v>
      </c>
      <c r="K71" s="23">
        <f t="shared" si="3"/>
        <v>73861</v>
      </c>
      <c r="L71" s="124"/>
      <c r="M71" s="124"/>
    </row>
    <row r="72" s="43" customFormat="1" spans="1:13">
      <c r="A72" s="49" t="s">
        <v>1156</v>
      </c>
      <c r="B72" s="50">
        <v>1370359</v>
      </c>
      <c r="C72" s="50">
        <v>2533350</v>
      </c>
      <c r="D72" s="398" t="s">
        <v>1157</v>
      </c>
      <c r="E72" s="398" t="s">
        <v>597</v>
      </c>
      <c r="F72" s="49">
        <v>43361</v>
      </c>
      <c r="G72" s="49">
        <v>43362</v>
      </c>
      <c r="H72" s="16">
        <f t="shared" si="2"/>
        <v>1</v>
      </c>
      <c r="I72" s="23"/>
      <c r="J72" s="23">
        <v>-17000</v>
      </c>
      <c r="K72" s="23">
        <f t="shared" si="3"/>
        <v>56861</v>
      </c>
      <c r="L72" s="124"/>
      <c r="M72" s="124"/>
    </row>
    <row r="73" s="43" customFormat="1" spans="1:13">
      <c r="A73" s="49" t="s">
        <v>1156</v>
      </c>
      <c r="B73" s="50">
        <v>1370649</v>
      </c>
      <c r="C73" s="50">
        <v>2534848</v>
      </c>
      <c r="D73" s="398" t="s">
        <v>1158</v>
      </c>
      <c r="E73" s="398" t="s">
        <v>595</v>
      </c>
      <c r="F73" s="52">
        <v>43366</v>
      </c>
      <c r="G73" s="49">
        <v>43367</v>
      </c>
      <c r="H73" s="16">
        <f t="shared" si="2"/>
        <v>1</v>
      </c>
      <c r="I73" s="23"/>
      <c r="J73" s="60">
        <v>-15000</v>
      </c>
      <c r="K73" s="23">
        <f t="shared" si="3"/>
        <v>41861</v>
      </c>
      <c r="L73" s="124"/>
      <c r="M73" s="124"/>
    </row>
    <row r="74" s="43" customFormat="1" spans="1:13">
      <c r="A74" s="49" t="s">
        <v>1156</v>
      </c>
      <c r="B74" s="50">
        <v>1368684</v>
      </c>
      <c r="C74" s="50">
        <v>2522096</v>
      </c>
      <c r="D74" s="398" t="s">
        <v>1159</v>
      </c>
      <c r="E74" s="398" t="s">
        <v>595</v>
      </c>
      <c r="F74" s="120">
        <v>43372</v>
      </c>
      <c r="G74" s="49">
        <v>43374</v>
      </c>
      <c r="H74" s="16">
        <f t="shared" si="2"/>
        <v>2</v>
      </c>
      <c r="I74" s="23"/>
      <c r="J74" s="60">
        <f>-16170*2</f>
        <v>-32340</v>
      </c>
      <c r="K74" s="23">
        <f t="shared" si="3"/>
        <v>9521</v>
      </c>
      <c r="L74" s="124"/>
      <c r="M74" s="124"/>
    </row>
    <row r="75" s="43" customFormat="1" spans="1:13">
      <c r="A75" s="49" t="s">
        <v>1156</v>
      </c>
      <c r="B75" s="50">
        <v>1368270</v>
      </c>
      <c r="C75" s="50">
        <v>2527349</v>
      </c>
      <c r="D75" s="398" t="s">
        <v>1160</v>
      </c>
      <c r="E75" s="398" t="s">
        <v>595</v>
      </c>
      <c r="F75" s="120">
        <v>43373</v>
      </c>
      <c r="G75" s="49">
        <v>43374</v>
      </c>
      <c r="H75" s="16">
        <f t="shared" si="2"/>
        <v>1</v>
      </c>
      <c r="I75" s="23"/>
      <c r="J75" s="23">
        <v>-16487</v>
      </c>
      <c r="K75" s="23">
        <f t="shared" si="3"/>
        <v>-6966</v>
      </c>
      <c r="L75" s="124"/>
      <c r="M75" s="123"/>
    </row>
    <row r="76" s="43" customFormat="1" hidden="1" spans="1:12">
      <c r="A76" s="49"/>
      <c r="B76" s="50"/>
      <c r="C76" s="50"/>
      <c r="D76" s="62"/>
      <c r="E76" s="50"/>
      <c r="F76" s="49"/>
      <c r="G76" s="63"/>
      <c r="H76" s="16">
        <f t="shared" ref="H76:H108" si="4">+G76-F76</f>
        <v>0</v>
      </c>
      <c r="I76" s="23"/>
      <c r="J76" s="23"/>
      <c r="K76" s="23" t="e">
        <f>+#REF!+I76+J76</f>
        <v>#REF!</v>
      </c>
      <c r="L76" s="124"/>
    </row>
    <row r="77" s="43" customFormat="1" hidden="1" spans="1:12">
      <c r="A77" s="49"/>
      <c r="B77" s="50"/>
      <c r="C77" s="50"/>
      <c r="D77" s="62"/>
      <c r="E77" s="50"/>
      <c r="F77" s="49"/>
      <c r="G77" s="63"/>
      <c r="H77" s="16">
        <f t="shared" si="4"/>
        <v>0</v>
      </c>
      <c r="I77" s="23"/>
      <c r="J77" s="23"/>
      <c r="K77" s="23" t="e">
        <f t="shared" ref="K76:K112" si="5">+K76+I77+J77</f>
        <v>#REF!</v>
      </c>
      <c r="L77" s="124"/>
    </row>
    <row r="78" s="43" customFormat="1" hidden="1" spans="1:12">
      <c r="A78" s="49"/>
      <c r="B78" s="50"/>
      <c r="C78" s="50"/>
      <c r="D78" s="50"/>
      <c r="E78" s="50"/>
      <c r="F78" s="49"/>
      <c r="G78" s="63"/>
      <c r="H78" s="16">
        <f t="shared" si="4"/>
        <v>0</v>
      </c>
      <c r="I78" s="23"/>
      <c r="J78" s="23"/>
      <c r="K78" s="23" t="e">
        <f t="shared" si="5"/>
        <v>#REF!</v>
      </c>
      <c r="L78" s="124"/>
    </row>
    <row r="79" s="43" customFormat="1" hidden="1" spans="1:12">
      <c r="A79" s="49"/>
      <c r="B79" s="50"/>
      <c r="C79" s="50"/>
      <c r="D79" s="50"/>
      <c r="E79" s="50"/>
      <c r="F79" s="49"/>
      <c r="G79" s="63"/>
      <c r="H79" s="16">
        <f t="shared" si="4"/>
        <v>0</v>
      </c>
      <c r="I79" s="23"/>
      <c r="J79" s="23"/>
      <c r="K79" s="23" t="e">
        <f t="shared" si="5"/>
        <v>#REF!</v>
      </c>
      <c r="L79" s="124"/>
    </row>
    <row r="80" s="43" customFormat="1" hidden="1" spans="1:12">
      <c r="A80" s="49"/>
      <c r="B80" s="50"/>
      <c r="C80" s="50"/>
      <c r="D80" s="50"/>
      <c r="E80" s="50"/>
      <c r="F80" s="49"/>
      <c r="G80" s="63"/>
      <c r="H80" s="16">
        <f t="shared" si="4"/>
        <v>0</v>
      </c>
      <c r="I80" s="23"/>
      <c r="J80" s="23"/>
      <c r="K80" s="23" t="e">
        <f t="shared" si="5"/>
        <v>#REF!</v>
      </c>
      <c r="L80" s="124"/>
    </row>
    <row r="81" s="43" customFormat="1" hidden="1" spans="1:12">
      <c r="A81" s="49"/>
      <c r="B81" s="50"/>
      <c r="C81" s="50"/>
      <c r="D81" s="50"/>
      <c r="E81" s="50"/>
      <c r="F81" s="49"/>
      <c r="G81" s="63"/>
      <c r="H81" s="16">
        <f t="shared" si="4"/>
        <v>0</v>
      </c>
      <c r="I81" s="23"/>
      <c r="J81" s="23"/>
      <c r="K81" s="23" t="e">
        <f t="shared" si="5"/>
        <v>#REF!</v>
      </c>
      <c r="L81" s="124"/>
    </row>
    <row r="82" s="43" customFormat="1" hidden="1" spans="1:11">
      <c r="A82" s="49"/>
      <c r="B82" s="50"/>
      <c r="C82" s="50"/>
      <c r="D82" s="50"/>
      <c r="E82" s="50"/>
      <c r="F82" s="49"/>
      <c r="G82" s="63"/>
      <c r="H82" s="16">
        <f t="shared" si="4"/>
        <v>0</v>
      </c>
      <c r="I82" s="23"/>
      <c r="J82" s="23"/>
      <c r="K82" s="23" t="e">
        <f t="shared" si="5"/>
        <v>#REF!</v>
      </c>
    </row>
    <row r="83" s="43" customFormat="1" hidden="1" spans="1:11">
      <c r="A83" s="49"/>
      <c r="B83" s="50"/>
      <c r="C83" s="50"/>
      <c r="D83" s="50"/>
      <c r="E83" s="50"/>
      <c r="F83" s="49"/>
      <c r="G83" s="63"/>
      <c r="H83" s="16">
        <f t="shared" si="4"/>
        <v>0</v>
      </c>
      <c r="I83" s="23"/>
      <c r="J83" s="23"/>
      <c r="K83" s="23" t="e">
        <f t="shared" si="5"/>
        <v>#REF!</v>
      </c>
    </row>
    <row r="84" s="43" customFormat="1" hidden="1" spans="1:11">
      <c r="A84" s="49"/>
      <c r="B84" s="50"/>
      <c r="C84" s="50"/>
      <c r="D84" s="50"/>
      <c r="E84" s="50"/>
      <c r="F84" s="49"/>
      <c r="G84" s="63"/>
      <c r="H84" s="16">
        <f t="shared" si="4"/>
        <v>0</v>
      </c>
      <c r="I84" s="23"/>
      <c r="J84" s="23"/>
      <c r="K84" s="23" t="e">
        <f t="shared" si="5"/>
        <v>#REF!</v>
      </c>
    </row>
    <row r="85" s="43" customFormat="1" hidden="1" spans="1:11">
      <c r="A85" s="49"/>
      <c r="B85" s="50"/>
      <c r="C85" s="50"/>
      <c r="D85" s="50"/>
      <c r="E85" s="50"/>
      <c r="F85" s="49"/>
      <c r="G85" s="63"/>
      <c r="H85" s="16">
        <f t="shared" si="4"/>
        <v>0</v>
      </c>
      <c r="I85" s="23"/>
      <c r="J85" s="23"/>
      <c r="K85" s="23" t="e">
        <f t="shared" si="5"/>
        <v>#REF!</v>
      </c>
    </row>
    <row r="86" s="43" customFormat="1" hidden="1" spans="1:11">
      <c r="A86" s="49"/>
      <c r="B86" s="50"/>
      <c r="C86" s="50"/>
      <c r="D86" s="50"/>
      <c r="E86" s="50"/>
      <c r="F86" s="49"/>
      <c r="G86" s="63"/>
      <c r="H86" s="16">
        <f t="shared" si="4"/>
        <v>0</v>
      </c>
      <c r="I86" s="23"/>
      <c r="J86" s="23"/>
      <c r="K86" s="23" t="e">
        <f t="shared" si="5"/>
        <v>#REF!</v>
      </c>
    </row>
    <row r="87" s="43" customFormat="1" hidden="1" spans="1:11">
      <c r="A87" s="49"/>
      <c r="B87" s="50"/>
      <c r="C87" s="50"/>
      <c r="D87" s="50"/>
      <c r="E87" s="50"/>
      <c r="F87" s="49"/>
      <c r="G87" s="63"/>
      <c r="H87" s="16">
        <f t="shared" si="4"/>
        <v>0</v>
      </c>
      <c r="I87" s="23"/>
      <c r="J87" s="23"/>
      <c r="K87" s="23" t="e">
        <f t="shared" si="5"/>
        <v>#REF!</v>
      </c>
    </row>
    <row r="88" s="43" customFormat="1" hidden="1" spans="1:11">
      <c r="A88" s="49"/>
      <c r="B88" s="50"/>
      <c r="C88" s="50"/>
      <c r="D88" s="50"/>
      <c r="E88" s="50"/>
      <c r="F88" s="49"/>
      <c r="G88" s="63"/>
      <c r="H88" s="16">
        <f t="shared" si="4"/>
        <v>0</v>
      </c>
      <c r="I88" s="23"/>
      <c r="J88" s="23"/>
      <c r="K88" s="23" t="e">
        <f t="shared" si="5"/>
        <v>#REF!</v>
      </c>
    </row>
    <row r="89" s="43" customFormat="1" hidden="1" spans="1:11">
      <c r="A89" s="49"/>
      <c r="B89" s="50"/>
      <c r="C89" s="50"/>
      <c r="D89" s="50"/>
      <c r="E89" s="50"/>
      <c r="F89" s="49"/>
      <c r="G89" s="63"/>
      <c r="H89" s="16">
        <f t="shared" si="4"/>
        <v>0</v>
      </c>
      <c r="I89" s="23"/>
      <c r="J89" s="23"/>
      <c r="K89" s="23" t="e">
        <f t="shared" si="5"/>
        <v>#REF!</v>
      </c>
    </row>
    <row r="90" s="43" customFormat="1" hidden="1" spans="1:11">
      <c r="A90" s="49"/>
      <c r="B90" s="50"/>
      <c r="C90" s="50"/>
      <c r="D90" s="50"/>
      <c r="E90" s="50"/>
      <c r="F90" s="49"/>
      <c r="G90" s="63"/>
      <c r="H90" s="16">
        <f t="shared" si="4"/>
        <v>0</v>
      </c>
      <c r="I90" s="23"/>
      <c r="J90" s="23"/>
      <c r="K90" s="23" t="e">
        <f t="shared" si="5"/>
        <v>#REF!</v>
      </c>
    </row>
    <row r="91" s="43" customFormat="1" hidden="1" spans="1:11">
      <c r="A91" s="49"/>
      <c r="B91" s="50"/>
      <c r="C91" s="50"/>
      <c r="D91" s="50"/>
      <c r="E91" s="50"/>
      <c r="F91" s="49"/>
      <c r="G91" s="49"/>
      <c r="H91" s="16">
        <f t="shared" si="4"/>
        <v>0</v>
      </c>
      <c r="I91" s="23"/>
      <c r="J91" s="23"/>
      <c r="K91" s="23" t="e">
        <f t="shared" si="5"/>
        <v>#REF!</v>
      </c>
    </row>
    <row r="92" s="43" customFormat="1" hidden="1" spans="1:11">
      <c r="A92" s="49"/>
      <c r="B92" s="50"/>
      <c r="C92" s="50"/>
      <c r="D92" s="50"/>
      <c r="E92" s="50"/>
      <c r="F92" s="49"/>
      <c r="G92" s="49"/>
      <c r="H92" s="16">
        <f t="shared" si="4"/>
        <v>0</v>
      </c>
      <c r="I92" s="23"/>
      <c r="J92" s="23"/>
      <c r="K92" s="23" t="e">
        <f t="shared" si="5"/>
        <v>#REF!</v>
      </c>
    </row>
    <row r="93" s="44" customFormat="1" hidden="1" spans="1:11">
      <c r="A93" s="49"/>
      <c r="B93" s="50"/>
      <c r="C93" s="50"/>
      <c r="D93" s="50"/>
      <c r="E93" s="50"/>
      <c r="F93" s="49"/>
      <c r="G93" s="49"/>
      <c r="H93" s="16">
        <f t="shared" si="4"/>
        <v>0</v>
      </c>
      <c r="I93" s="23"/>
      <c r="J93" s="23"/>
      <c r="K93" s="23" t="e">
        <f t="shared" si="5"/>
        <v>#REF!</v>
      </c>
    </row>
    <row r="94" s="44" customFormat="1" hidden="1" spans="1:11">
      <c r="A94" s="49"/>
      <c r="B94" s="50"/>
      <c r="C94" s="50"/>
      <c r="D94" s="50"/>
      <c r="E94" s="50"/>
      <c r="F94" s="49"/>
      <c r="G94" s="49"/>
      <c r="H94" s="16">
        <f t="shared" si="4"/>
        <v>0</v>
      </c>
      <c r="I94" s="23"/>
      <c r="J94" s="23"/>
      <c r="K94" s="23" t="e">
        <f t="shared" si="5"/>
        <v>#REF!</v>
      </c>
    </row>
    <row r="95" s="43" customFormat="1" hidden="1" spans="1:11">
      <c r="A95" s="49"/>
      <c r="B95" s="50"/>
      <c r="C95" s="50"/>
      <c r="D95" s="50"/>
      <c r="E95" s="50"/>
      <c r="F95" s="49"/>
      <c r="G95" s="49"/>
      <c r="H95" s="16">
        <f t="shared" si="4"/>
        <v>0</v>
      </c>
      <c r="I95" s="23"/>
      <c r="J95" s="23"/>
      <c r="K95" s="23" t="e">
        <f t="shared" si="5"/>
        <v>#REF!</v>
      </c>
    </row>
    <row r="96" s="43" customFormat="1" hidden="1" spans="1:11">
      <c r="A96" s="49"/>
      <c r="B96" s="50"/>
      <c r="C96" s="50"/>
      <c r="D96" s="50"/>
      <c r="E96" s="50"/>
      <c r="F96" s="49"/>
      <c r="G96" s="49"/>
      <c r="H96" s="16">
        <f t="shared" si="4"/>
        <v>0</v>
      </c>
      <c r="I96" s="23"/>
      <c r="J96" s="23"/>
      <c r="K96" s="23" t="e">
        <f t="shared" si="5"/>
        <v>#REF!</v>
      </c>
    </row>
    <row r="97" s="43" customFormat="1" hidden="1" spans="1:11">
      <c r="A97" s="65"/>
      <c r="B97" s="50"/>
      <c r="C97" s="50"/>
      <c r="D97" s="50"/>
      <c r="E97" s="50"/>
      <c r="F97" s="49"/>
      <c r="G97" s="49"/>
      <c r="H97" s="16">
        <f t="shared" si="4"/>
        <v>0</v>
      </c>
      <c r="I97" s="23"/>
      <c r="J97" s="23"/>
      <c r="K97" s="23" t="e">
        <f t="shared" si="5"/>
        <v>#REF!</v>
      </c>
    </row>
    <row r="98" s="43" customFormat="1" hidden="1" spans="1:11">
      <c r="A98" s="49"/>
      <c r="B98" s="50"/>
      <c r="C98" s="50"/>
      <c r="D98" s="50"/>
      <c r="E98" s="50"/>
      <c r="F98" s="49"/>
      <c r="G98" s="49"/>
      <c r="H98" s="16">
        <f t="shared" si="4"/>
        <v>0</v>
      </c>
      <c r="I98" s="23"/>
      <c r="J98" s="23"/>
      <c r="K98" s="23" t="e">
        <f t="shared" si="5"/>
        <v>#REF!</v>
      </c>
    </row>
    <row r="99" s="43" customFormat="1" hidden="1" spans="1:11">
      <c r="A99" s="49"/>
      <c r="B99" s="50"/>
      <c r="C99" s="50"/>
      <c r="D99" s="58"/>
      <c r="E99" s="50"/>
      <c r="F99" s="49"/>
      <c r="G99" s="49"/>
      <c r="H99" s="16">
        <f t="shared" si="4"/>
        <v>0</v>
      </c>
      <c r="I99" s="23"/>
      <c r="J99" s="23"/>
      <c r="K99" s="23" t="e">
        <f t="shared" si="5"/>
        <v>#REF!</v>
      </c>
    </row>
    <row r="100" s="43" customFormat="1" hidden="1" spans="1:11">
      <c r="A100" s="49"/>
      <c r="B100" s="50"/>
      <c r="C100" s="50"/>
      <c r="D100" s="50"/>
      <c r="E100" s="50"/>
      <c r="F100" s="49"/>
      <c r="G100" s="49"/>
      <c r="H100" s="16">
        <f t="shared" si="4"/>
        <v>0</v>
      </c>
      <c r="I100" s="23"/>
      <c r="J100" s="23"/>
      <c r="K100" s="23" t="e">
        <f t="shared" si="5"/>
        <v>#REF!</v>
      </c>
    </row>
    <row r="101" s="43" customFormat="1" hidden="1" spans="1:11">
      <c r="A101" s="49"/>
      <c r="B101" s="50"/>
      <c r="C101" s="50"/>
      <c r="D101" s="50"/>
      <c r="E101" s="50"/>
      <c r="F101" s="49"/>
      <c r="G101" s="49"/>
      <c r="H101" s="16">
        <f t="shared" si="4"/>
        <v>0</v>
      </c>
      <c r="I101" s="23"/>
      <c r="J101" s="23"/>
      <c r="K101" s="23" t="e">
        <f t="shared" si="5"/>
        <v>#REF!</v>
      </c>
    </row>
    <row r="102" s="43" customFormat="1" hidden="1" spans="1:11">
      <c r="A102" s="49"/>
      <c r="B102" s="50"/>
      <c r="C102" s="50"/>
      <c r="D102" s="50"/>
      <c r="E102" s="50"/>
      <c r="F102" s="49"/>
      <c r="G102" s="49"/>
      <c r="H102" s="16">
        <f t="shared" si="4"/>
        <v>0</v>
      </c>
      <c r="I102" s="23"/>
      <c r="J102" s="23"/>
      <c r="K102" s="23" t="e">
        <f t="shared" si="5"/>
        <v>#REF!</v>
      </c>
    </row>
    <row r="103" s="43" customFormat="1" hidden="1" spans="1:11">
      <c r="A103" s="49"/>
      <c r="B103" s="50"/>
      <c r="C103" s="50"/>
      <c r="D103" s="50"/>
      <c r="E103" s="50"/>
      <c r="F103" s="49"/>
      <c r="G103" s="49"/>
      <c r="H103" s="16">
        <f t="shared" si="4"/>
        <v>0</v>
      </c>
      <c r="I103" s="23"/>
      <c r="J103" s="23"/>
      <c r="K103" s="23" t="e">
        <f t="shared" si="5"/>
        <v>#REF!</v>
      </c>
    </row>
    <row r="104" s="43" customFormat="1" hidden="1" spans="1:11">
      <c r="A104" s="65"/>
      <c r="B104" s="50"/>
      <c r="C104" s="50"/>
      <c r="D104" s="50"/>
      <c r="E104" s="50"/>
      <c r="F104" s="49"/>
      <c r="G104" s="49"/>
      <c r="H104" s="16">
        <f t="shared" si="4"/>
        <v>0</v>
      </c>
      <c r="I104" s="23"/>
      <c r="J104" s="23"/>
      <c r="K104" s="23" t="e">
        <f t="shared" si="5"/>
        <v>#REF!</v>
      </c>
    </row>
    <row r="105" s="43" customFormat="1" hidden="1" spans="1:11">
      <c r="A105" s="49"/>
      <c r="B105" s="50"/>
      <c r="C105" s="50"/>
      <c r="D105" s="50"/>
      <c r="E105" s="50"/>
      <c r="F105" s="49"/>
      <c r="G105" s="49"/>
      <c r="H105" s="16">
        <f t="shared" si="4"/>
        <v>0</v>
      </c>
      <c r="I105" s="23"/>
      <c r="J105" s="23"/>
      <c r="K105" s="23" t="e">
        <f t="shared" si="5"/>
        <v>#REF!</v>
      </c>
    </row>
    <row r="106" s="43" customFormat="1" hidden="1" spans="1:11">
      <c r="A106" s="49"/>
      <c r="B106" s="50"/>
      <c r="C106" s="50"/>
      <c r="D106" s="58"/>
      <c r="E106" s="50"/>
      <c r="F106" s="49"/>
      <c r="G106" s="49"/>
      <c r="H106" s="16">
        <f t="shared" si="4"/>
        <v>0</v>
      </c>
      <c r="I106" s="23"/>
      <c r="J106" s="23"/>
      <c r="K106" s="23" t="e">
        <f t="shared" si="5"/>
        <v>#REF!</v>
      </c>
    </row>
    <row r="107" s="43" customFormat="1" hidden="1" spans="1:11">
      <c r="A107" s="49"/>
      <c r="B107" s="50"/>
      <c r="C107" s="50"/>
      <c r="D107" s="50"/>
      <c r="E107" s="50"/>
      <c r="F107" s="49"/>
      <c r="G107" s="49"/>
      <c r="H107" s="16">
        <f t="shared" si="4"/>
        <v>0</v>
      </c>
      <c r="I107" s="23"/>
      <c r="J107" s="23"/>
      <c r="K107" s="23" t="e">
        <f t="shared" si="5"/>
        <v>#REF!</v>
      </c>
    </row>
    <row r="108" s="43" customFormat="1" hidden="1" spans="1:11">
      <c r="A108" s="49"/>
      <c r="B108" s="50"/>
      <c r="C108" s="50"/>
      <c r="D108" s="50"/>
      <c r="E108" s="50"/>
      <c r="F108" s="49"/>
      <c r="G108" s="49"/>
      <c r="H108" s="16">
        <f t="shared" si="4"/>
        <v>0</v>
      </c>
      <c r="I108" s="23"/>
      <c r="J108" s="23"/>
      <c r="K108" s="23" t="e">
        <f t="shared" si="5"/>
        <v>#REF!</v>
      </c>
    </row>
    <row r="109" s="43" customFormat="1" hidden="1" spans="1:11">
      <c r="A109" s="49"/>
      <c r="B109" s="50"/>
      <c r="C109" s="50"/>
      <c r="D109" s="50"/>
      <c r="E109" s="50"/>
      <c r="F109" s="49"/>
      <c r="G109" s="49"/>
      <c r="H109" s="16">
        <f t="shared" ref="H109:H172" si="6">+G109-F109</f>
        <v>0</v>
      </c>
      <c r="I109" s="23"/>
      <c r="J109" s="23"/>
      <c r="K109" s="23" t="e">
        <f t="shared" si="5"/>
        <v>#REF!</v>
      </c>
    </row>
    <row r="110" s="43" customFormat="1" hidden="1" spans="1:11">
      <c r="A110" s="65"/>
      <c r="B110" s="50"/>
      <c r="C110" s="50"/>
      <c r="D110" s="50"/>
      <c r="E110" s="50"/>
      <c r="F110" s="49"/>
      <c r="G110" s="49"/>
      <c r="H110" s="16">
        <f t="shared" si="6"/>
        <v>0</v>
      </c>
      <c r="I110" s="23"/>
      <c r="J110" s="23"/>
      <c r="K110" s="23" t="e">
        <f t="shared" si="5"/>
        <v>#REF!</v>
      </c>
    </row>
    <row r="111" s="43" customFormat="1" hidden="1" spans="1:11">
      <c r="A111" s="49"/>
      <c r="B111" s="50"/>
      <c r="C111" s="50"/>
      <c r="D111" s="50"/>
      <c r="E111" s="50"/>
      <c r="F111" s="49"/>
      <c r="G111" s="49"/>
      <c r="H111" s="16">
        <f t="shared" si="6"/>
        <v>0</v>
      </c>
      <c r="I111" s="23"/>
      <c r="J111" s="23"/>
      <c r="K111" s="23" t="e">
        <f t="shared" si="5"/>
        <v>#REF!</v>
      </c>
    </row>
    <row r="112" s="43" customFormat="1" hidden="1" spans="1:11">
      <c r="A112" s="49"/>
      <c r="B112" s="50"/>
      <c r="C112" s="50"/>
      <c r="D112" s="50"/>
      <c r="E112" s="50"/>
      <c r="F112" s="49"/>
      <c r="G112" s="49"/>
      <c r="H112" s="16">
        <f t="shared" si="6"/>
        <v>0</v>
      </c>
      <c r="I112" s="23"/>
      <c r="J112" s="23"/>
      <c r="K112" s="23" t="e">
        <f t="shared" si="5"/>
        <v>#REF!</v>
      </c>
    </row>
    <row r="113" s="43" customFormat="1" hidden="1" spans="1:11">
      <c r="A113" s="49"/>
      <c r="B113" s="50"/>
      <c r="C113" s="50"/>
      <c r="D113" s="50"/>
      <c r="E113" s="50"/>
      <c r="F113" s="49"/>
      <c r="G113" s="49"/>
      <c r="H113" s="16">
        <f t="shared" si="6"/>
        <v>0</v>
      </c>
      <c r="I113" s="23"/>
      <c r="J113" s="23"/>
      <c r="K113" s="23" t="e">
        <f t="shared" ref="K113:K176" si="7">+K112+I113+J113</f>
        <v>#REF!</v>
      </c>
    </row>
    <row r="114" s="43" customFormat="1" hidden="1" spans="1:11">
      <c r="A114" s="49"/>
      <c r="B114" s="50"/>
      <c r="C114" s="50"/>
      <c r="D114" s="50"/>
      <c r="E114" s="50"/>
      <c r="F114" s="49"/>
      <c r="G114" s="49"/>
      <c r="H114" s="16">
        <f t="shared" si="6"/>
        <v>0</v>
      </c>
      <c r="I114" s="23"/>
      <c r="J114" s="23"/>
      <c r="K114" s="23" t="e">
        <f t="shared" si="7"/>
        <v>#REF!</v>
      </c>
    </row>
    <row r="115" s="43" customFormat="1" hidden="1" spans="1:11">
      <c r="A115" s="49"/>
      <c r="B115" s="50"/>
      <c r="C115" s="50"/>
      <c r="D115" s="50"/>
      <c r="E115" s="50"/>
      <c r="F115" s="49"/>
      <c r="G115" s="49"/>
      <c r="H115" s="16">
        <f t="shared" si="6"/>
        <v>0</v>
      </c>
      <c r="I115" s="23"/>
      <c r="J115" s="23"/>
      <c r="K115" s="23" t="e">
        <f t="shared" si="7"/>
        <v>#REF!</v>
      </c>
    </row>
    <row r="116" s="43" customFormat="1" hidden="1" spans="1:11">
      <c r="A116" s="49"/>
      <c r="B116" s="50"/>
      <c r="C116" s="50"/>
      <c r="D116" s="50"/>
      <c r="E116" s="50"/>
      <c r="F116" s="49"/>
      <c r="G116" s="49"/>
      <c r="H116" s="16">
        <f t="shared" si="6"/>
        <v>0</v>
      </c>
      <c r="I116" s="23"/>
      <c r="J116" s="23"/>
      <c r="K116" s="23" t="e">
        <f t="shared" si="7"/>
        <v>#REF!</v>
      </c>
    </row>
    <row r="117" s="43" customFormat="1" hidden="1" spans="1:11">
      <c r="A117" s="49"/>
      <c r="B117" s="50"/>
      <c r="C117" s="50"/>
      <c r="D117" s="50"/>
      <c r="E117" s="50"/>
      <c r="F117" s="49"/>
      <c r="G117" s="49"/>
      <c r="H117" s="16">
        <f t="shared" si="6"/>
        <v>0</v>
      </c>
      <c r="I117" s="23"/>
      <c r="J117" s="23"/>
      <c r="K117" s="23" t="e">
        <f t="shared" si="7"/>
        <v>#REF!</v>
      </c>
    </row>
    <row r="118" s="43" customFormat="1" hidden="1" spans="1:11">
      <c r="A118" s="49"/>
      <c r="B118" s="50"/>
      <c r="C118" s="50"/>
      <c r="D118" s="50"/>
      <c r="E118" s="50"/>
      <c r="F118" s="49"/>
      <c r="G118" s="49"/>
      <c r="H118" s="16">
        <f t="shared" si="6"/>
        <v>0</v>
      </c>
      <c r="I118" s="23"/>
      <c r="J118" s="23"/>
      <c r="K118" s="23" t="e">
        <f t="shared" si="7"/>
        <v>#REF!</v>
      </c>
    </row>
    <row r="119" s="43" customFormat="1" hidden="1" spans="1:11">
      <c r="A119" s="49"/>
      <c r="B119" s="50"/>
      <c r="C119" s="50"/>
      <c r="D119" s="50"/>
      <c r="E119" s="50"/>
      <c r="F119" s="49"/>
      <c r="G119" s="49"/>
      <c r="H119" s="16">
        <f t="shared" si="6"/>
        <v>0</v>
      </c>
      <c r="I119" s="23"/>
      <c r="J119" s="23"/>
      <c r="K119" s="23" t="e">
        <f t="shared" si="7"/>
        <v>#REF!</v>
      </c>
    </row>
    <row r="120" s="43" customFormat="1" hidden="1" spans="1:11">
      <c r="A120" s="49"/>
      <c r="B120" s="50"/>
      <c r="C120" s="50"/>
      <c r="D120" s="50"/>
      <c r="E120" s="50"/>
      <c r="F120" s="49"/>
      <c r="G120" s="49"/>
      <c r="H120" s="16">
        <f t="shared" si="6"/>
        <v>0</v>
      </c>
      <c r="I120" s="23"/>
      <c r="J120" s="23"/>
      <c r="K120" s="23" t="e">
        <f t="shared" si="7"/>
        <v>#REF!</v>
      </c>
    </row>
    <row r="121" s="43" customFormat="1" hidden="1" spans="1:11">
      <c r="A121" s="49"/>
      <c r="B121" s="50"/>
      <c r="C121" s="50"/>
      <c r="D121" s="50"/>
      <c r="E121" s="50"/>
      <c r="F121" s="49"/>
      <c r="G121" s="49"/>
      <c r="H121" s="16">
        <f t="shared" si="6"/>
        <v>0</v>
      </c>
      <c r="I121" s="23"/>
      <c r="J121" s="23"/>
      <c r="K121" s="23" t="e">
        <f t="shared" si="7"/>
        <v>#REF!</v>
      </c>
    </row>
    <row r="122" s="43" customFormat="1" hidden="1" spans="1:11">
      <c r="A122" s="49"/>
      <c r="B122" s="50"/>
      <c r="C122" s="50"/>
      <c r="D122" s="50"/>
      <c r="E122" s="50"/>
      <c r="F122" s="49"/>
      <c r="G122" s="49"/>
      <c r="H122" s="16">
        <f t="shared" si="6"/>
        <v>0</v>
      </c>
      <c r="I122" s="23"/>
      <c r="J122" s="23"/>
      <c r="K122" s="23" t="e">
        <f t="shared" si="7"/>
        <v>#REF!</v>
      </c>
    </row>
    <row r="123" s="43" customFormat="1" hidden="1" spans="1:11">
      <c r="A123" s="49"/>
      <c r="B123" s="50"/>
      <c r="C123" s="50"/>
      <c r="D123" s="50"/>
      <c r="E123" s="50"/>
      <c r="F123" s="49"/>
      <c r="G123" s="49"/>
      <c r="H123" s="16">
        <f t="shared" si="6"/>
        <v>0</v>
      </c>
      <c r="I123" s="23"/>
      <c r="J123" s="23"/>
      <c r="K123" s="23" t="e">
        <f t="shared" si="7"/>
        <v>#REF!</v>
      </c>
    </row>
    <row r="124" s="43" customFormat="1" hidden="1" spans="1:11">
      <c r="A124" s="49"/>
      <c r="B124" s="50"/>
      <c r="C124" s="50"/>
      <c r="D124" s="50"/>
      <c r="E124" s="50"/>
      <c r="F124" s="49"/>
      <c r="G124" s="49"/>
      <c r="H124" s="16">
        <f t="shared" si="6"/>
        <v>0</v>
      </c>
      <c r="I124" s="23"/>
      <c r="J124" s="23"/>
      <c r="K124" s="23" t="e">
        <f t="shared" si="7"/>
        <v>#REF!</v>
      </c>
    </row>
    <row r="125" s="43" customFormat="1" hidden="1" spans="1:11">
      <c r="A125" s="49"/>
      <c r="B125" s="50"/>
      <c r="C125" s="50"/>
      <c r="D125" s="50"/>
      <c r="E125" s="50"/>
      <c r="F125" s="49"/>
      <c r="G125" s="49"/>
      <c r="H125" s="16">
        <f t="shared" si="6"/>
        <v>0</v>
      </c>
      <c r="I125" s="23"/>
      <c r="J125" s="23"/>
      <c r="K125" s="23" t="e">
        <f t="shared" si="7"/>
        <v>#REF!</v>
      </c>
    </row>
    <row r="126" s="43" customFormat="1" hidden="1" spans="1:11">
      <c r="A126" s="49"/>
      <c r="B126" s="50"/>
      <c r="C126" s="50"/>
      <c r="D126" s="50"/>
      <c r="E126" s="50"/>
      <c r="F126" s="49"/>
      <c r="G126" s="49"/>
      <c r="H126" s="16">
        <f t="shared" si="6"/>
        <v>0</v>
      </c>
      <c r="I126" s="23"/>
      <c r="J126" s="23"/>
      <c r="K126" s="23" t="e">
        <f t="shared" si="7"/>
        <v>#REF!</v>
      </c>
    </row>
    <row r="127" s="43" customFormat="1" hidden="1" spans="1:11">
      <c r="A127" s="49"/>
      <c r="B127" s="50"/>
      <c r="C127" s="50"/>
      <c r="D127" s="50"/>
      <c r="E127" s="50"/>
      <c r="F127" s="49"/>
      <c r="G127" s="49"/>
      <c r="H127" s="16">
        <f t="shared" si="6"/>
        <v>0</v>
      </c>
      <c r="I127" s="23"/>
      <c r="J127" s="23"/>
      <c r="K127" s="23" t="e">
        <f t="shared" si="7"/>
        <v>#REF!</v>
      </c>
    </row>
    <row r="128" s="43" customFormat="1" hidden="1" spans="1:11">
      <c r="A128" s="49"/>
      <c r="B128" s="50"/>
      <c r="C128" s="50"/>
      <c r="D128" s="50"/>
      <c r="E128" s="50"/>
      <c r="F128" s="49"/>
      <c r="G128" s="49"/>
      <c r="H128" s="16">
        <f t="shared" si="6"/>
        <v>0</v>
      </c>
      <c r="I128" s="23"/>
      <c r="J128" s="23"/>
      <c r="K128" s="23" t="e">
        <f t="shared" si="7"/>
        <v>#REF!</v>
      </c>
    </row>
    <row r="129" s="43" customFormat="1" hidden="1" spans="1:11">
      <c r="A129" s="49"/>
      <c r="B129" s="50"/>
      <c r="C129" s="50"/>
      <c r="D129" s="50"/>
      <c r="E129" s="50"/>
      <c r="F129" s="49"/>
      <c r="G129" s="49"/>
      <c r="H129" s="16">
        <f t="shared" si="6"/>
        <v>0</v>
      </c>
      <c r="I129" s="23"/>
      <c r="J129" s="23"/>
      <c r="K129" s="23" t="e">
        <f t="shared" si="7"/>
        <v>#REF!</v>
      </c>
    </row>
    <row r="130" s="43" customFormat="1" hidden="1" spans="1:11">
      <c r="A130" s="49"/>
      <c r="B130" s="50"/>
      <c r="C130" s="50"/>
      <c r="D130" s="50"/>
      <c r="E130" s="50"/>
      <c r="F130" s="49"/>
      <c r="G130" s="49"/>
      <c r="H130" s="16">
        <f t="shared" si="6"/>
        <v>0</v>
      </c>
      <c r="I130" s="23"/>
      <c r="J130" s="23"/>
      <c r="K130" s="23" t="e">
        <f t="shared" si="7"/>
        <v>#REF!</v>
      </c>
    </row>
    <row r="131" s="43" customFormat="1" hidden="1" spans="1:11">
      <c r="A131" s="49"/>
      <c r="B131" s="50"/>
      <c r="C131" s="50"/>
      <c r="D131" s="50"/>
      <c r="E131" s="50"/>
      <c r="F131" s="49"/>
      <c r="G131" s="49"/>
      <c r="H131" s="16">
        <f t="shared" si="6"/>
        <v>0</v>
      </c>
      <c r="I131" s="23"/>
      <c r="J131" s="23"/>
      <c r="K131" s="23" t="e">
        <f t="shared" si="7"/>
        <v>#REF!</v>
      </c>
    </row>
    <row r="132" s="44" customFormat="1" hidden="1" spans="1:11">
      <c r="A132" s="49"/>
      <c r="B132" s="50"/>
      <c r="C132" s="50"/>
      <c r="D132" s="50"/>
      <c r="E132" s="50"/>
      <c r="F132" s="49"/>
      <c r="G132" s="49"/>
      <c r="H132" s="16">
        <f t="shared" si="6"/>
        <v>0</v>
      </c>
      <c r="I132" s="23"/>
      <c r="J132" s="23"/>
      <c r="K132" s="23" t="e">
        <f t="shared" si="7"/>
        <v>#REF!</v>
      </c>
    </row>
    <row r="133" s="44" customFormat="1" hidden="1" spans="1:11">
      <c r="A133" s="49"/>
      <c r="B133" s="50"/>
      <c r="C133" s="50"/>
      <c r="D133" s="50"/>
      <c r="E133" s="50"/>
      <c r="F133" s="49"/>
      <c r="G133" s="49"/>
      <c r="H133" s="16">
        <f t="shared" si="6"/>
        <v>0</v>
      </c>
      <c r="I133" s="23"/>
      <c r="J133" s="23"/>
      <c r="K133" s="23" t="e">
        <f t="shared" si="7"/>
        <v>#REF!</v>
      </c>
    </row>
    <row r="134" s="43" customFormat="1" hidden="1" spans="1:11">
      <c r="A134" s="49"/>
      <c r="B134" s="50"/>
      <c r="C134" s="50"/>
      <c r="D134" s="50"/>
      <c r="E134" s="50"/>
      <c r="F134" s="49"/>
      <c r="G134" s="49"/>
      <c r="H134" s="16">
        <f t="shared" si="6"/>
        <v>0</v>
      </c>
      <c r="I134" s="23"/>
      <c r="J134" s="23"/>
      <c r="K134" s="23" t="e">
        <f t="shared" si="7"/>
        <v>#REF!</v>
      </c>
    </row>
    <row r="135" s="43" customFormat="1" hidden="1" spans="1:11">
      <c r="A135" s="49"/>
      <c r="B135" s="50"/>
      <c r="C135" s="50"/>
      <c r="D135" s="50"/>
      <c r="E135" s="50"/>
      <c r="F135" s="49"/>
      <c r="G135" s="49"/>
      <c r="H135" s="16">
        <f t="shared" si="6"/>
        <v>0</v>
      </c>
      <c r="I135" s="23"/>
      <c r="J135" s="23"/>
      <c r="K135" s="23" t="e">
        <f t="shared" si="7"/>
        <v>#REF!</v>
      </c>
    </row>
    <row r="136" s="43" customFormat="1" hidden="1" spans="1:11">
      <c r="A136" s="49"/>
      <c r="B136" s="50"/>
      <c r="C136" s="50"/>
      <c r="D136" s="50"/>
      <c r="E136" s="50"/>
      <c r="F136" s="49"/>
      <c r="G136" s="49"/>
      <c r="H136" s="16">
        <f t="shared" si="6"/>
        <v>0</v>
      </c>
      <c r="I136" s="23"/>
      <c r="J136" s="23"/>
      <c r="K136" s="23" t="e">
        <f t="shared" si="7"/>
        <v>#REF!</v>
      </c>
    </row>
    <row r="137" s="43" customFormat="1" hidden="1" spans="1:11">
      <c r="A137" s="49"/>
      <c r="B137" s="50"/>
      <c r="C137" s="50"/>
      <c r="D137" s="50"/>
      <c r="E137" s="50"/>
      <c r="F137" s="49"/>
      <c r="G137" s="49"/>
      <c r="H137" s="16">
        <f t="shared" si="6"/>
        <v>0</v>
      </c>
      <c r="I137" s="23"/>
      <c r="J137" s="23"/>
      <c r="K137" s="23" t="e">
        <f t="shared" si="7"/>
        <v>#REF!</v>
      </c>
    </row>
    <row r="138" s="43" customFormat="1" hidden="1" spans="1:11">
      <c r="A138" s="49"/>
      <c r="B138" s="50"/>
      <c r="C138" s="50"/>
      <c r="D138" s="50"/>
      <c r="E138" s="50"/>
      <c r="F138" s="49"/>
      <c r="G138" s="49"/>
      <c r="H138" s="16">
        <f t="shared" si="6"/>
        <v>0</v>
      </c>
      <c r="I138" s="23"/>
      <c r="J138" s="23"/>
      <c r="K138" s="23" t="e">
        <f t="shared" si="7"/>
        <v>#REF!</v>
      </c>
    </row>
    <row r="139" s="43" customFormat="1" hidden="1" spans="1:11">
      <c r="A139" s="49"/>
      <c r="B139" s="50"/>
      <c r="C139" s="50"/>
      <c r="D139" s="50"/>
      <c r="E139" s="50"/>
      <c r="F139" s="49"/>
      <c r="G139" s="49"/>
      <c r="H139" s="16">
        <f t="shared" si="6"/>
        <v>0</v>
      </c>
      <c r="I139" s="23"/>
      <c r="J139" s="23"/>
      <c r="K139" s="23" t="e">
        <f t="shared" si="7"/>
        <v>#REF!</v>
      </c>
    </row>
    <row r="140" s="43" customFormat="1" hidden="1" spans="1:11">
      <c r="A140" s="49"/>
      <c r="B140" s="50"/>
      <c r="C140" s="50"/>
      <c r="D140" s="50"/>
      <c r="E140" s="50"/>
      <c r="F140" s="49"/>
      <c r="G140" s="49"/>
      <c r="H140" s="16">
        <f t="shared" si="6"/>
        <v>0</v>
      </c>
      <c r="I140" s="23"/>
      <c r="J140" s="23"/>
      <c r="K140" s="23" t="e">
        <f t="shared" si="7"/>
        <v>#REF!</v>
      </c>
    </row>
    <row r="141" s="43" customFormat="1" hidden="1" spans="1:11">
      <c r="A141" s="49"/>
      <c r="B141" s="50"/>
      <c r="C141" s="50"/>
      <c r="D141" s="50"/>
      <c r="E141" s="50"/>
      <c r="F141" s="49"/>
      <c r="G141" s="49"/>
      <c r="H141" s="16">
        <f t="shared" si="6"/>
        <v>0</v>
      </c>
      <c r="I141" s="23"/>
      <c r="J141" s="23"/>
      <c r="K141" s="23" t="e">
        <f t="shared" si="7"/>
        <v>#REF!</v>
      </c>
    </row>
    <row r="142" s="43" customFormat="1" hidden="1" spans="1:11">
      <c r="A142" s="49"/>
      <c r="B142" s="50"/>
      <c r="C142" s="50"/>
      <c r="D142" s="50"/>
      <c r="E142" s="50"/>
      <c r="F142" s="49"/>
      <c r="G142" s="49"/>
      <c r="H142" s="16">
        <f t="shared" si="6"/>
        <v>0</v>
      </c>
      <c r="I142" s="23"/>
      <c r="J142" s="23"/>
      <c r="K142" s="23" t="e">
        <f t="shared" si="7"/>
        <v>#REF!</v>
      </c>
    </row>
    <row r="143" s="43" customFormat="1" hidden="1" spans="1:11">
      <c r="A143" s="49"/>
      <c r="B143" s="50"/>
      <c r="C143" s="50"/>
      <c r="D143" s="50"/>
      <c r="E143" s="50"/>
      <c r="F143" s="49"/>
      <c r="G143" s="49"/>
      <c r="H143" s="16">
        <f t="shared" si="6"/>
        <v>0</v>
      </c>
      <c r="I143" s="23"/>
      <c r="J143" s="23"/>
      <c r="K143" s="23" t="e">
        <f t="shared" si="7"/>
        <v>#REF!</v>
      </c>
    </row>
    <row r="144" s="43" customFormat="1" hidden="1" spans="1:11">
      <c r="A144" s="49"/>
      <c r="B144" s="50"/>
      <c r="C144" s="50"/>
      <c r="D144" s="50"/>
      <c r="E144" s="50"/>
      <c r="F144" s="49"/>
      <c r="G144" s="49"/>
      <c r="H144" s="16">
        <f t="shared" si="6"/>
        <v>0</v>
      </c>
      <c r="I144" s="23"/>
      <c r="J144" s="23"/>
      <c r="K144" s="23" t="e">
        <f t="shared" si="7"/>
        <v>#REF!</v>
      </c>
    </row>
    <row r="145" s="43" customFormat="1" hidden="1" spans="1:11">
      <c r="A145" s="49"/>
      <c r="B145" s="50"/>
      <c r="C145" s="50"/>
      <c r="D145" s="50"/>
      <c r="E145" s="50"/>
      <c r="F145" s="49"/>
      <c r="G145" s="49"/>
      <c r="H145" s="16">
        <f t="shared" si="6"/>
        <v>0</v>
      </c>
      <c r="I145" s="23"/>
      <c r="J145" s="23"/>
      <c r="K145" s="23" t="e">
        <f t="shared" si="7"/>
        <v>#REF!</v>
      </c>
    </row>
    <row r="146" s="44" customFormat="1" hidden="1" spans="1:11">
      <c r="A146" s="49"/>
      <c r="B146" s="50"/>
      <c r="C146" s="50"/>
      <c r="D146" s="50"/>
      <c r="E146" s="50"/>
      <c r="F146" s="49"/>
      <c r="G146" s="49"/>
      <c r="H146" s="16">
        <f t="shared" si="6"/>
        <v>0</v>
      </c>
      <c r="I146" s="23"/>
      <c r="J146" s="23"/>
      <c r="K146" s="23" t="e">
        <f t="shared" si="7"/>
        <v>#REF!</v>
      </c>
    </row>
    <row r="147" s="44" customFormat="1" hidden="1" spans="1:11">
      <c r="A147" s="49"/>
      <c r="B147" s="50"/>
      <c r="C147" s="50"/>
      <c r="D147" s="50"/>
      <c r="E147" s="50"/>
      <c r="F147" s="49"/>
      <c r="G147" s="49"/>
      <c r="H147" s="16">
        <f t="shared" si="6"/>
        <v>0</v>
      </c>
      <c r="I147" s="23"/>
      <c r="J147" s="23"/>
      <c r="K147" s="23" t="e">
        <f t="shared" si="7"/>
        <v>#REF!</v>
      </c>
    </row>
    <row r="148" s="44" customFormat="1" hidden="1" spans="1:11">
      <c r="A148" s="49"/>
      <c r="B148" s="50"/>
      <c r="C148" s="50"/>
      <c r="D148" s="50"/>
      <c r="E148" s="50"/>
      <c r="F148" s="49"/>
      <c r="G148" s="49"/>
      <c r="H148" s="16">
        <f t="shared" si="6"/>
        <v>0</v>
      </c>
      <c r="I148" s="23"/>
      <c r="J148" s="23"/>
      <c r="K148" s="23" t="e">
        <f t="shared" si="7"/>
        <v>#REF!</v>
      </c>
    </row>
    <row r="149" s="44" customFormat="1" hidden="1" spans="1:11">
      <c r="A149" s="49"/>
      <c r="B149" s="50"/>
      <c r="C149" s="50"/>
      <c r="D149" s="50"/>
      <c r="E149" s="50"/>
      <c r="F149" s="49"/>
      <c r="G149" s="49"/>
      <c r="H149" s="16">
        <f t="shared" si="6"/>
        <v>0</v>
      </c>
      <c r="I149" s="23"/>
      <c r="J149" s="23"/>
      <c r="K149" s="23" t="e">
        <f t="shared" si="7"/>
        <v>#REF!</v>
      </c>
    </row>
    <row r="150" s="44" customFormat="1" hidden="1" spans="1:11">
      <c r="A150" s="49"/>
      <c r="B150" s="50"/>
      <c r="C150" s="50"/>
      <c r="D150" s="50"/>
      <c r="E150" s="50"/>
      <c r="F150" s="49"/>
      <c r="G150" s="49"/>
      <c r="H150" s="16">
        <f t="shared" si="6"/>
        <v>0</v>
      </c>
      <c r="I150" s="23"/>
      <c r="J150" s="23"/>
      <c r="K150" s="23" t="e">
        <f t="shared" si="7"/>
        <v>#REF!</v>
      </c>
    </row>
    <row r="151" s="44" customFormat="1" hidden="1" spans="1:11">
      <c r="A151" s="49"/>
      <c r="B151" s="50"/>
      <c r="C151" s="50"/>
      <c r="D151" s="50"/>
      <c r="E151" s="50"/>
      <c r="F151" s="49"/>
      <c r="G151" s="49"/>
      <c r="H151" s="16">
        <f t="shared" si="6"/>
        <v>0</v>
      </c>
      <c r="I151" s="23"/>
      <c r="J151" s="23"/>
      <c r="K151" s="23" t="e">
        <f t="shared" si="7"/>
        <v>#REF!</v>
      </c>
    </row>
    <row r="152" s="44" customFormat="1" hidden="1" spans="1:11">
      <c r="A152" s="49"/>
      <c r="B152" s="50"/>
      <c r="C152" s="50"/>
      <c r="D152" s="50"/>
      <c r="E152" s="50"/>
      <c r="F152" s="49"/>
      <c r="G152" s="49"/>
      <c r="H152" s="16">
        <f t="shared" si="6"/>
        <v>0</v>
      </c>
      <c r="I152" s="23"/>
      <c r="J152" s="23"/>
      <c r="K152" s="23" t="e">
        <f t="shared" si="7"/>
        <v>#REF!</v>
      </c>
    </row>
    <row r="153" s="44" customFormat="1" hidden="1" spans="1:11">
      <c r="A153" s="49"/>
      <c r="B153" s="50"/>
      <c r="C153" s="50"/>
      <c r="D153" s="50"/>
      <c r="E153" s="50"/>
      <c r="F153" s="49"/>
      <c r="G153" s="49"/>
      <c r="H153" s="16">
        <f t="shared" si="6"/>
        <v>0</v>
      </c>
      <c r="I153" s="23"/>
      <c r="J153" s="23"/>
      <c r="K153" s="23" t="e">
        <f t="shared" si="7"/>
        <v>#REF!</v>
      </c>
    </row>
    <row r="154" s="43" customFormat="1" hidden="1" spans="1:11">
      <c r="A154" s="49"/>
      <c r="B154" s="50"/>
      <c r="C154" s="50"/>
      <c r="D154" s="50"/>
      <c r="E154" s="50"/>
      <c r="F154" s="49"/>
      <c r="G154" s="49"/>
      <c r="H154" s="16">
        <f t="shared" si="6"/>
        <v>0</v>
      </c>
      <c r="I154" s="23"/>
      <c r="J154" s="23"/>
      <c r="K154" s="23" t="e">
        <f t="shared" si="7"/>
        <v>#REF!</v>
      </c>
    </row>
    <row r="155" s="43" customFormat="1" hidden="1" spans="1:11">
      <c r="A155" s="49"/>
      <c r="B155" s="50"/>
      <c r="C155" s="50"/>
      <c r="D155" s="50"/>
      <c r="E155" s="50"/>
      <c r="F155" s="49"/>
      <c r="G155" s="49"/>
      <c r="H155" s="16">
        <f t="shared" si="6"/>
        <v>0</v>
      </c>
      <c r="I155" s="23"/>
      <c r="J155" s="23"/>
      <c r="K155" s="23" t="e">
        <f t="shared" si="7"/>
        <v>#REF!</v>
      </c>
    </row>
    <row r="156" s="43" customFormat="1" hidden="1" spans="1:11">
      <c r="A156" s="49"/>
      <c r="B156" s="50"/>
      <c r="C156" s="50"/>
      <c r="D156" s="50"/>
      <c r="E156" s="50"/>
      <c r="F156" s="49"/>
      <c r="G156" s="49"/>
      <c r="H156" s="16">
        <f t="shared" si="6"/>
        <v>0</v>
      </c>
      <c r="I156" s="23"/>
      <c r="J156" s="23"/>
      <c r="K156" s="23" t="e">
        <f t="shared" si="7"/>
        <v>#REF!</v>
      </c>
    </row>
    <row r="157" s="43" customFormat="1" hidden="1" spans="1:11">
      <c r="A157" s="49"/>
      <c r="B157" s="50"/>
      <c r="C157" s="50"/>
      <c r="D157" s="50"/>
      <c r="E157" s="50"/>
      <c r="F157" s="49"/>
      <c r="G157" s="49"/>
      <c r="H157" s="16">
        <f t="shared" si="6"/>
        <v>0</v>
      </c>
      <c r="I157" s="23"/>
      <c r="J157" s="23"/>
      <c r="K157" s="23" t="e">
        <f t="shared" si="7"/>
        <v>#REF!</v>
      </c>
    </row>
    <row r="158" s="43" customFormat="1" hidden="1" spans="1:11">
      <c r="A158" s="49"/>
      <c r="B158" s="50"/>
      <c r="C158" s="50"/>
      <c r="D158" s="50"/>
      <c r="E158" s="50"/>
      <c r="F158" s="49"/>
      <c r="G158" s="49"/>
      <c r="H158" s="16">
        <f t="shared" si="6"/>
        <v>0</v>
      </c>
      <c r="I158" s="23"/>
      <c r="J158" s="23"/>
      <c r="K158" s="23" t="e">
        <f t="shared" si="7"/>
        <v>#REF!</v>
      </c>
    </row>
    <row r="159" s="43" customFormat="1" hidden="1" spans="1:11">
      <c r="A159" s="49"/>
      <c r="B159" s="50"/>
      <c r="C159" s="50"/>
      <c r="D159" s="50"/>
      <c r="E159" s="50"/>
      <c r="F159" s="49"/>
      <c r="G159" s="49"/>
      <c r="H159" s="16">
        <f t="shared" si="6"/>
        <v>0</v>
      </c>
      <c r="I159" s="23"/>
      <c r="J159" s="23"/>
      <c r="K159" s="23" t="e">
        <f t="shared" si="7"/>
        <v>#REF!</v>
      </c>
    </row>
    <row r="160" s="43" customFormat="1" hidden="1" spans="1:11">
      <c r="A160" s="49"/>
      <c r="B160" s="50"/>
      <c r="C160" s="50"/>
      <c r="D160" s="50"/>
      <c r="E160" s="50"/>
      <c r="F160" s="49"/>
      <c r="G160" s="49"/>
      <c r="H160" s="16">
        <f t="shared" si="6"/>
        <v>0</v>
      </c>
      <c r="I160" s="23"/>
      <c r="J160" s="23"/>
      <c r="K160" s="23" t="e">
        <f t="shared" si="7"/>
        <v>#REF!</v>
      </c>
    </row>
    <row r="161" s="43" customFormat="1" hidden="1" spans="1:11">
      <c r="A161" s="49"/>
      <c r="B161" s="50"/>
      <c r="C161" s="50"/>
      <c r="D161" s="50"/>
      <c r="E161" s="50"/>
      <c r="F161" s="49"/>
      <c r="G161" s="49"/>
      <c r="H161" s="16">
        <f t="shared" si="6"/>
        <v>0</v>
      </c>
      <c r="I161" s="23"/>
      <c r="J161" s="23"/>
      <c r="K161" s="23" t="e">
        <f t="shared" si="7"/>
        <v>#REF!</v>
      </c>
    </row>
    <row r="162" s="43" customFormat="1" hidden="1" spans="1:11">
      <c r="A162" s="49"/>
      <c r="B162" s="50"/>
      <c r="C162" s="50"/>
      <c r="D162" s="50"/>
      <c r="E162" s="50"/>
      <c r="F162" s="49"/>
      <c r="G162" s="49"/>
      <c r="H162" s="16">
        <f t="shared" si="6"/>
        <v>0</v>
      </c>
      <c r="I162" s="23"/>
      <c r="J162" s="23"/>
      <c r="K162" s="23" t="e">
        <f t="shared" si="7"/>
        <v>#REF!</v>
      </c>
    </row>
    <row r="163" s="43" customFormat="1" hidden="1" spans="1:11">
      <c r="A163" s="49"/>
      <c r="B163" s="50"/>
      <c r="C163" s="50"/>
      <c r="D163" s="50"/>
      <c r="E163" s="50"/>
      <c r="F163" s="49"/>
      <c r="G163" s="49"/>
      <c r="H163" s="16">
        <f t="shared" si="6"/>
        <v>0</v>
      </c>
      <c r="I163" s="23"/>
      <c r="J163" s="23"/>
      <c r="K163" s="23" t="e">
        <f t="shared" si="7"/>
        <v>#REF!</v>
      </c>
    </row>
    <row r="164" s="43" customFormat="1" hidden="1" spans="1:11">
      <c r="A164" s="49"/>
      <c r="B164" s="50"/>
      <c r="C164" s="50"/>
      <c r="D164" s="50"/>
      <c r="E164" s="50"/>
      <c r="F164" s="49"/>
      <c r="G164" s="49"/>
      <c r="H164" s="16">
        <f t="shared" si="6"/>
        <v>0</v>
      </c>
      <c r="I164" s="23"/>
      <c r="J164" s="23"/>
      <c r="K164" s="23" t="e">
        <f t="shared" si="7"/>
        <v>#REF!</v>
      </c>
    </row>
    <row r="165" s="44" customFormat="1" hidden="1" spans="1:11">
      <c r="A165" s="49"/>
      <c r="B165" s="50"/>
      <c r="C165" s="50"/>
      <c r="D165" s="50"/>
      <c r="E165" s="50"/>
      <c r="F165" s="49"/>
      <c r="G165" s="49"/>
      <c r="H165" s="16">
        <f t="shared" si="6"/>
        <v>0</v>
      </c>
      <c r="I165" s="23"/>
      <c r="J165" s="23"/>
      <c r="K165" s="23" t="e">
        <f t="shared" si="7"/>
        <v>#REF!</v>
      </c>
    </row>
    <row r="166" s="44" customFormat="1" hidden="1" spans="1:11">
      <c r="A166" s="49"/>
      <c r="B166" s="50"/>
      <c r="C166" s="50"/>
      <c r="D166" s="50"/>
      <c r="E166" s="50"/>
      <c r="F166" s="49"/>
      <c r="G166" s="49"/>
      <c r="H166" s="16">
        <f t="shared" si="6"/>
        <v>0</v>
      </c>
      <c r="I166" s="23"/>
      <c r="J166" s="23"/>
      <c r="K166" s="23" t="e">
        <f t="shared" si="7"/>
        <v>#REF!</v>
      </c>
    </row>
    <row r="167" s="44" customFormat="1" hidden="1" spans="1:11">
      <c r="A167" s="49"/>
      <c r="B167" s="50"/>
      <c r="C167" s="50"/>
      <c r="D167" s="50"/>
      <c r="E167" s="50"/>
      <c r="F167" s="49"/>
      <c r="G167" s="49"/>
      <c r="H167" s="16">
        <f t="shared" si="6"/>
        <v>0</v>
      </c>
      <c r="I167" s="23"/>
      <c r="J167" s="23"/>
      <c r="K167" s="23" t="e">
        <f t="shared" si="7"/>
        <v>#REF!</v>
      </c>
    </row>
    <row r="168" s="43" customFormat="1" hidden="1" spans="1:11">
      <c r="A168" s="49"/>
      <c r="B168" s="50"/>
      <c r="C168" s="50"/>
      <c r="D168" s="50"/>
      <c r="E168" s="50"/>
      <c r="F168" s="49"/>
      <c r="G168" s="49"/>
      <c r="H168" s="16">
        <f t="shared" si="6"/>
        <v>0</v>
      </c>
      <c r="I168" s="23"/>
      <c r="J168" s="23"/>
      <c r="K168" s="23" t="e">
        <f t="shared" si="7"/>
        <v>#REF!</v>
      </c>
    </row>
    <row r="169" s="43" customFormat="1" hidden="1" spans="1:11">
      <c r="A169" s="49"/>
      <c r="B169" s="50"/>
      <c r="C169" s="50"/>
      <c r="D169" s="50"/>
      <c r="E169" s="50"/>
      <c r="F169" s="49"/>
      <c r="G169" s="49"/>
      <c r="H169" s="16">
        <f t="shared" si="6"/>
        <v>0</v>
      </c>
      <c r="I169" s="23"/>
      <c r="J169" s="23"/>
      <c r="K169" s="23" t="e">
        <f t="shared" si="7"/>
        <v>#REF!</v>
      </c>
    </row>
    <row r="170" s="43" customFormat="1" hidden="1" spans="1:11">
      <c r="A170" s="49"/>
      <c r="B170" s="50"/>
      <c r="C170" s="50"/>
      <c r="D170" s="50"/>
      <c r="E170" s="50"/>
      <c r="F170" s="49"/>
      <c r="G170" s="49"/>
      <c r="H170" s="16">
        <f t="shared" si="6"/>
        <v>0</v>
      </c>
      <c r="I170" s="23"/>
      <c r="J170" s="23"/>
      <c r="K170" s="23" t="e">
        <f t="shared" si="7"/>
        <v>#REF!</v>
      </c>
    </row>
    <row r="171" s="43" customFormat="1" hidden="1" spans="1:11">
      <c r="A171" s="49"/>
      <c r="B171" s="50"/>
      <c r="C171" s="50"/>
      <c r="D171" s="50"/>
      <c r="E171" s="50"/>
      <c r="F171" s="49"/>
      <c r="G171" s="49"/>
      <c r="H171" s="16">
        <f t="shared" si="6"/>
        <v>0</v>
      </c>
      <c r="I171" s="23"/>
      <c r="J171" s="23"/>
      <c r="K171" s="23" t="e">
        <f t="shared" si="7"/>
        <v>#REF!</v>
      </c>
    </row>
    <row r="172" s="43" customFormat="1" hidden="1" spans="1:11">
      <c r="A172" s="49"/>
      <c r="B172" s="50"/>
      <c r="C172" s="50"/>
      <c r="D172" s="50"/>
      <c r="E172" s="50"/>
      <c r="F172" s="49"/>
      <c r="G172" s="49"/>
      <c r="H172" s="16">
        <f t="shared" si="6"/>
        <v>0</v>
      </c>
      <c r="I172" s="23"/>
      <c r="J172" s="23"/>
      <c r="K172" s="23" t="e">
        <f t="shared" si="7"/>
        <v>#REF!</v>
      </c>
    </row>
    <row r="173" s="43" customFormat="1" hidden="1" spans="1:11">
      <c r="A173" s="49"/>
      <c r="B173" s="50"/>
      <c r="C173" s="50"/>
      <c r="D173" s="50"/>
      <c r="E173" s="50"/>
      <c r="F173" s="49"/>
      <c r="G173" s="49"/>
      <c r="H173" s="16">
        <f t="shared" ref="H173:H197" si="8">+G173-F173</f>
        <v>0</v>
      </c>
      <c r="I173" s="23"/>
      <c r="J173" s="23"/>
      <c r="K173" s="23" t="e">
        <f t="shared" si="7"/>
        <v>#REF!</v>
      </c>
    </row>
    <row r="174" s="43" customFormat="1" hidden="1" spans="1:11">
      <c r="A174" s="49"/>
      <c r="B174" s="50"/>
      <c r="C174" s="50"/>
      <c r="D174" s="50"/>
      <c r="E174" s="50"/>
      <c r="F174" s="49"/>
      <c r="G174" s="49"/>
      <c r="H174" s="16">
        <f t="shared" si="8"/>
        <v>0</v>
      </c>
      <c r="I174" s="23"/>
      <c r="J174" s="23"/>
      <c r="K174" s="23" t="e">
        <f t="shared" si="7"/>
        <v>#REF!</v>
      </c>
    </row>
    <row r="175" s="43" customFormat="1" hidden="1" spans="1:11">
      <c r="A175" s="49"/>
      <c r="B175" s="50"/>
      <c r="C175" s="50"/>
      <c r="D175" s="50"/>
      <c r="E175" s="50"/>
      <c r="F175" s="49"/>
      <c r="G175" s="49"/>
      <c r="H175" s="16">
        <f t="shared" si="8"/>
        <v>0</v>
      </c>
      <c r="I175" s="23"/>
      <c r="J175" s="23"/>
      <c r="K175" s="23" t="e">
        <f t="shared" si="7"/>
        <v>#REF!</v>
      </c>
    </row>
    <row r="176" s="43" customFormat="1" hidden="1" spans="1:11">
      <c r="A176" s="49"/>
      <c r="B176" s="50"/>
      <c r="C176" s="50"/>
      <c r="D176" s="50"/>
      <c r="E176" s="50"/>
      <c r="F176" s="49"/>
      <c r="G176" s="49"/>
      <c r="H176" s="16">
        <f t="shared" si="8"/>
        <v>0</v>
      </c>
      <c r="I176" s="23"/>
      <c r="J176" s="23"/>
      <c r="K176" s="23" t="e">
        <f t="shared" si="7"/>
        <v>#REF!</v>
      </c>
    </row>
    <row r="177" s="44" customFormat="1" hidden="1" spans="1:11">
      <c r="A177" s="49"/>
      <c r="B177" s="50"/>
      <c r="C177" s="50"/>
      <c r="D177" s="50"/>
      <c r="E177" s="50"/>
      <c r="F177" s="49"/>
      <c r="G177" s="49"/>
      <c r="H177" s="16">
        <f t="shared" si="8"/>
        <v>0</v>
      </c>
      <c r="I177" s="23"/>
      <c r="J177" s="23"/>
      <c r="K177" s="23" t="e">
        <f t="shared" ref="K177:K197" si="9">+K176+I177+J177</f>
        <v>#REF!</v>
      </c>
    </row>
    <row r="178" s="44" customFormat="1" hidden="1" spans="1:11">
      <c r="A178" s="49"/>
      <c r="B178" s="50"/>
      <c r="C178" s="50"/>
      <c r="D178" s="50"/>
      <c r="E178" s="50"/>
      <c r="F178" s="49"/>
      <c r="G178" s="49"/>
      <c r="H178" s="16">
        <f t="shared" si="8"/>
        <v>0</v>
      </c>
      <c r="I178" s="23"/>
      <c r="J178" s="23"/>
      <c r="K178" s="23" t="e">
        <f t="shared" si="9"/>
        <v>#REF!</v>
      </c>
    </row>
    <row r="179" s="44" customFormat="1" hidden="1" spans="1:11">
      <c r="A179" s="49"/>
      <c r="B179" s="50"/>
      <c r="C179" s="50"/>
      <c r="D179" s="50"/>
      <c r="E179" s="50"/>
      <c r="F179" s="49"/>
      <c r="G179" s="49"/>
      <c r="H179" s="16">
        <f t="shared" si="8"/>
        <v>0</v>
      </c>
      <c r="I179" s="23"/>
      <c r="J179" s="23"/>
      <c r="K179" s="23" t="e">
        <f t="shared" si="9"/>
        <v>#REF!</v>
      </c>
    </row>
    <row r="180" s="44" customFormat="1" hidden="1" spans="1:11">
      <c r="A180" s="49"/>
      <c r="B180" s="50"/>
      <c r="C180" s="50"/>
      <c r="D180" s="50"/>
      <c r="E180" s="50"/>
      <c r="F180" s="49"/>
      <c r="G180" s="49"/>
      <c r="H180" s="16">
        <f t="shared" si="8"/>
        <v>0</v>
      </c>
      <c r="I180" s="23"/>
      <c r="J180" s="23"/>
      <c r="K180" s="23" t="e">
        <f t="shared" si="9"/>
        <v>#REF!</v>
      </c>
    </row>
    <row r="181" s="44" customFormat="1" hidden="1" spans="1:11">
      <c r="A181" s="49"/>
      <c r="B181" s="50"/>
      <c r="C181" s="50"/>
      <c r="D181" s="50"/>
      <c r="E181" s="50"/>
      <c r="F181" s="49"/>
      <c r="G181" s="49"/>
      <c r="H181" s="16">
        <f t="shared" si="8"/>
        <v>0</v>
      </c>
      <c r="I181" s="23"/>
      <c r="J181" s="23"/>
      <c r="K181" s="23" t="e">
        <f t="shared" si="9"/>
        <v>#REF!</v>
      </c>
    </row>
    <row r="182" s="44" customFormat="1" hidden="1" spans="1:11">
      <c r="A182" s="49"/>
      <c r="B182" s="50"/>
      <c r="C182" s="50"/>
      <c r="D182" s="50"/>
      <c r="E182" s="50"/>
      <c r="F182" s="49"/>
      <c r="G182" s="49"/>
      <c r="H182" s="16">
        <f t="shared" si="8"/>
        <v>0</v>
      </c>
      <c r="I182" s="23"/>
      <c r="J182" s="23"/>
      <c r="K182" s="23" t="e">
        <f t="shared" si="9"/>
        <v>#REF!</v>
      </c>
    </row>
    <row r="183" s="44" customFormat="1" hidden="1" spans="1:11">
      <c r="A183" s="49"/>
      <c r="B183" s="50"/>
      <c r="C183" s="50"/>
      <c r="D183" s="50"/>
      <c r="E183" s="50"/>
      <c r="F183" s="49"/>
      <c r="G183" s="49"/>
      <c r="H183" s="16">
        <f t="shared" si="8"/>
        <v>0</v>
      </c>
      <c r="I183" s="23"/>
      <c r="J183" s="23"/>
      <c r="K183" s="23" t="e">
        <f t="shared" si="9"/>
        <v>#REF!</v>
      </c>
    </row>
    <row r="184" s="43" customFormat="1" hidden="1" spans="1:11">
      <c r="A184" s="49"/>
      <c r="B184" s="50"/>
      <c r="C184" s="50"/>
      <c r="D184" s="50"/>
      <c r="E184" s="50"/>
      <c r="F184" s="49"/>
      <c r="G184" s="49"/>
      <c r="H184" s="16">
        <f t="shared" si="8"/>
        <v>0</v>
      </c>
      <c r="I184" s="23"/>
      <c r="J184" s="23"/>
      <c r="K184" s="23" t="e">
        <f t="shared" si="9"/>
        <v>#REF!</v>
      </c>
    </row>
    <row r="185" s="43" customFormat="1" hidden="1" spans="1:11">
      <c r="A185" s="49"/>
      <c r="B185" s="50"/>
      <c r="C185" s="50"/>
      <c r="D185" s="50"/>
      <c r="E185" s="50"/>
      <c r="F185" s="49"/>
      <c r="G185" s="49"/>
      <c r="H185" s="16">
        <f t="shared" si="8"/>
        <v>0</v>
      </c>
      <c r="I185" s="23"/>
      <c r="J185" s="23"/>
      <c r="K185" s="23" t="e">
        <f t="shared" si="9"/>
        <v>#REF!</v>
      </c>
    </row>
    <row r="186" s="43" customFormat="1" hidden="1" spans="1:11">
      <c r="A186" s="49"/>
      <c r="B186" s="50"/>
      <c r="C186" s="50"/>
      <c r="D186" s="50"/>
      <c r="E186" s="50"/>
      <c r="F186" s="49"/>
      <c r="G186" s="49"/>
      <c r="H186" s="16">
        <f t="shared" si="8"/>
        <v>0</v>
      </c>
      <c r="I186" s="23"/>
      <c r="J186" s="23"/>
      <c r="K186" s="23" t="e">
        <f t="shared" si="9"/>
        <v>#REF!</v>
      </c>
    </row>
    <row r="187" s="43" customFormat="1" hidden="1" spans="1:11">
      <c r="A187" s="49"/>
      <c r="B187" s="50"/>
      <c r="C187" s="50"/>
      <c r="D187" s="50"/>
      <c r="E187" s="50"/>
      <c r="F187" s="49"/>
      <c r="G187" s="49"/>
      <c r="H187" s="16">
        <f t="shared" si="8"/>
        <v>0</v>
      </c>
      <c r="I187" s="23"/>
      <c r="J187" s="23"/>
      <c r="K187" s="23" t="e">
        <f t="shared" si="9"/>
        <v>#REF!</v>
      </c>
    </row>
    <row r="188" s="43" customFormat="1" hidden="1" spans="1:11">
      <c r="A188" s="49"/>
      <c r="B188" s="50"/>
      <c r="C188" s="50"/>
      <c r="D188" s="50"/>
      <c r="E188" s="50"/>
      <c r="F188" s="49"/>
      <c r="G188" s="49"/>
      <c r="H188" s="16">
        <f t="shared" si="8"/>
        <v>0</v>
      </c>
      <c r="I188" s="23"/>
      <c r="J188" s="23"/>
      <c r="K188" s="23" t="e">
        <f t="shared" si="9"/>
        <v>#REF!</v>
      </c>
    </row>
    <row r="189" s="43" customFormat="1" hidden="1" spans="1:11">
      <c r="A189" s="49"/>
      <c r="B189" s="50"/>
      <c r="C189" s="50"/>
      <c r="D189" s="50"/>
      <c r="E189" s="50"/>
      <c r="F189" s="49"/>
      <c r="G189" s="49"/>
      <c r="H189" s="16">
        <f t="shared" si="8"/>
        <v>0</v>
      </c>
      <c r="I189" s="23"/>
      <c r="J189" s="23"/>
      <c r="K189" s="23" t="e">
        <f t="shared" si="9"/>
        <v>#REF!</v>
      </c>
    </row>
    <row r="190" s="43" customFormat="1" hidden="1" spans="1:11">
      <c r="A190" s="49"/>
      <c r="B190" s="50"/>
      <c r="C190" s="50"/>
      <c r="D190" s="50"/>
      <c r="E190" s="50"/>
      <c r="F190" s="49"/>
      <c r="G190" s="49"/>
      <c r="H190" s="16">
        <f t="shared" si="8"/>
        <v>0</v>
      </c>
      <c r="I190" s="23"/>
      <c r="J190" s="23"/>
      <c r="K190" s="23" t="e">
        <f t="shared" si="9"/>
        <v>#REF!</v>
      </c>
    </row>
    <row r="191" s="43" customFormat="1" hidden="1" spans="1:11">
      <c r="A191" s="49"/>
      <c r="B191" s="50"/>
      <c r="C191" s="50"/>
      <c r="D191" s="50"/>
      <c r="E191" s="50"/>
      <c r="F191" s="49"/>
      <c r="G191" s="49"/>
      <c r="H191" s="16">
        <f t="shared" si="8"/>
        <v>0</v>
      </c>
      <c r="I191" s="23"/>
      <c r="J191" s="23"/>
      <c r="K191" s="23" t="e">
        <f t="shared" si="9"/>
        <v>#REF!</v>
      </c>
    </row>
    <row r="192" s="44" customFormat="1" hidden="1" spans="1:11">
      <c r="A192" s="49"/>
      <c r="B192" s="50"/>
      <c r="C192" s="50"/>
      <c r="D192" s="50"/>
      <c r="E192" s="50"/>
      <c r="F192" s="49"/>
      <c r="G192" s="49"/>
      <c r="H192" s="16">
        <f t="shared" si="8"/>
        <v>0</v>
      </c>
      <c r="I192" s="23"/>
      <c r="J192" s="23"/>
      <c r="K192" s="23" t="e">
        <f t="shared" si="9"/>
        <v>#REF!</v>
      </c>
    </row>
    <row r="193" s="44" customFormat="1" hidden="1" spans="1:11">
      <c r="A193" s="49"/>
      <c r="B193" s="50"/>
      <c r="C193" s="50"/>
      <c r="D193" s="50"/>
      <c r="E193" s="50"/>
      <c r="F193" s="49"/>
      <c r="G193" s="49"/>
      <c r="H193" s="16">
        <f t="shared" si="8"/>
        <v>0</v>
      </c>
      <c r="I193" s="23"/>
      <c r="J193" s="23"/>
      <c r="K193" s="23" t="e">
        <f t="shared" si="9"/>
        <v>#REF!</v>
      </c>
    </row>
    <row r="194" s="44" customFormat="1" hidden="1" spans="1:11">
      <c r="A194" s="49"/>
      <c r="B194" s="50"/>
      <c r="C194" s="50"/>
      <c r="D194" s="50"/>
      <c r="E194" s="50"/>
      <c r="F194" s="49"/>
      <c r="G194" s="49"/>
      <c r="H194" s="16">
        <f t="shared" si="8"/>
        <v>0</v>
      </c>
      <c r="I194" s="23"/>
      <c r="J194" s="23"/>
      <c r="K194" s="23" t="e">
        <f t="shared" si="9"/>
        <v>#REF!</v>
      </c>
    </row>
    <row r="195" s="44" customFormat="1" hidden="1" spans="1:11">
      <c r="A195" s="49"/>
      <c r="B195" s="50"/>
      <c r="C195" s="50"/>
      <c r="D195" s="50"/>
      <c r="E195" s="50"/>
      <c r="F195" s="49"/>
      <c r="G195" s="49"/>
      <c r="H195" s="16">
        <f t="shared" si="8"/>
        <v>0</v>
      </c>
      <c r="I195" s="23"/>
      <c r="J195" s="23"/>
      <c r="K195" s="23" t="e">
        <f t="shared" si="9"/>
        <v>#REF!</v>
      </c>
    </row>
    <row r="196" s="44" customFormat="1" hidden="1" spans="1:11">
      <c r="A196" s="49"/>
      <c r="B196" s="50"/>
      <c r="C196" s="50"/>
      <c r="D196" s="50"/>
      <c r="E196" s="50"/>
      <c r="F196" s="49"/>
      <c r="G196" s="49"/>
      <c r="H196" s="16">
        <f t="shared" si="8"/>
        <v>0</v>
      </c>
      <c r="I196" s="23"/>
      <c r="J196" s="23"/>
      <c r="K196" s="23" t="e">
        <f t="shared" si="9"/>
        <v>#REF!</v>
      </c>
    </row>
    <row r="197" s="44" customFormat="1" hidden="1" spans="1:11">
      <c r="A197" s="49"/>
      <c r="B197" s="50"/>
      <c r="C197" s="50"/>
      <c r="D197" s="50"/>
      <c r="E197" s="50"/>
      <c r="F197" s="49"/>
      <c r="G197" s="49"/>
      <c r="H197" s="16">
        <f t="shared" si="8"/>
        <v>0</v>
      </c>
      <c r="I197" s="23"/>
      <c r="J197" s="23"/>
      <c r="K197" s="23" t="e">
        <f t="shared" si="9"/>
        <v>#REF!</v>
      </c>
    </row>
    <row r="198" s="45" customFormat="1" customHeight="1" spans="1:12">
      <c r="A198" s="68" t="s">
        <v>1161</v>
      </c>
      <c r="B198" s="69"/>
      <c r="C198" s="69"/>
      <c r="D198" s="69"/>
      <c r="E198" s="69"/>
      <c r="F198" s="69"/>
      <c r="G198" s="70"/>
      <c r="H198" s="31">
        <f>SUM(H5:H197)</f>
        <v>170</v>
      </c>
      <c r="I198" s="31">
        <f>SUM(I5:I197)</f>
        <v>3060000</v>
      </c>
      <c r="J198" s="31">
        <f>SUM(J5:J197)</f>
        <v>-3066966</v>
      </c>
      <c r="K198" s="37">
        <f>+I198+J198</f>
        <v>-6966</v>
      </c>
      <c r="L198" s="45" t="s">
        <v>1162</v>
      </c>
    </row>
    <row r="199" s="41" customFormat="1" ht="6.75" customHeight="1" spans="1:11">
      <c r="A199" s="71"/>
      <c r="B199" s="71"/>
      <c r="C199" s="72"/>
      <c r="D199" s="72"/>
      <c r="E199" s="72"/>
      <c r="F199" s="72"/>
      <c r="G199" s="72"/>
      <c r="H199" s="72"/>
      <c r="I199" s="38"/>
      <c r="J199" s="38"/>
      <c r="K199" s="39"/>
    </row>
    <row r="200" s="41" customFormat="1" ht="22.5" customHeight="1" spans="1:12">
      <c r="A200" s="73" t="s">
        <v>72</v>
      </c>
      <c r="B200" s="74"/>
      <c r="C200" s="74"/>
      <c r="D200" s="74"/>
      <c r="E200" s="74"/>
      <c r="F200" s="74"/>
      <c r="G200" s="74"/>
      <c r="H200" s="36">
        <f t="shared" ref="H200:J200" si="10">+H198</f>
        <v>170</v>
      </c>
      <c r="I200" s="36">
        <f t="shared" si="10"/>
        <v>3060000</v>
      </c>
      <c r="J200" s="36">
        <f t="shared" si="10"/>
        <v>-3066966</v>
      </c>
      <c r="K200" s="36">
        <f>+I200+J200</f>
        <v>-6966</v>
      </c>
      <c r="L200" s="41" t="s">
        <v>1163</v>
      </c>
    </row>
    <row r="201" s="41" customFormat="1" ht="15" spans="1:11">
      <c r="A201" s="75"/>
      <c r="B201" s="75"/>
      <c r="C201" s="76"/>
      <c r="D201" s="76"/>
      <c r="E201" s="76"/>
      <c r="F201" s="76"/>
      <c r="G201" s="76"/>
      <c r="H201" s="76"/>
      <c r="I201" s="79"/>
      <c r="J201" s="79"/>
      <c r="K201" s="115"/>
    </row>
    <row r="202" s="41" customFormat="1" spans="1:11">
      <c r="A202" s="49" t="s">
        <v>1164</v>
      </c>
      <c r="B202" s="50">
        <v>1371245</v>
      </c>
      <c r="C202" s="50">
        <v>2541119</v>
      </c>
      <c r="D202" s="398" t="s">
        <v>1165</v>
      </c>
      <c r="E202" s="398" t="s">
        <v>595</v>
      </c>
      <c r="F202" s="120">
        <v>43368</v>
      </c>
      <c r="G202" s="49">
        <v>43369</v>
      </c>
      <c r="H202" s="16">
        <f>+G202-F202</f>
        <v>1</v>
      </c>
      <c r="I202" s="23"/>
      <c r="J202" s="23">
        <v>-15000</v>
      </c>
      <c r="K202" s="23">
        <f>K200+J202</f>
        <v>-21966</v>
      </c>
    </row>
    <row r="203" s="41" customFormat="1" spans="1:11">
      <c r="A203" s="49" t="s">
        <v>1166</v>
      </c>
      <c r="B203" s="50">
        <v>1371666</v>
      </c>
      <c r="C203" s="50">
        <v>2542095</v>
      </c>
      <c r="D203" s="398" t="s">
        <v>1167</v>
      </c>
      <c r="E203" s="398" t="s">
        <v>595</v>
      </c>
      <c r="F203" s="120">
        <v>43371</v>
      </c>
      <c r="G203" s="49">
        <v>43372</v>
      </c>
      <c r="H203" s="16">
        <f>+G203-F203</f>
        <v>1</v>
      </c>
      <c r="I203" s="23"/>
      <c r="J203" s="23">
        <v>-13006</v>
      </c>
      <c r="K203" s="23">
        <f>+K202+I203+J203</f>
        <v>-34972</v>
      </c>
    </row>
    <row r="204" ht="13.5" spans="1:16365">
      <c r="A204" s="49" t="s">
        <v>1166</v>
      </c>
      <c r="B204" s="50">
        <v>1371664</v>
      </c>
      <c r="C204" s="50">
        <v>2542097</v>
      </c>
      <c r="D204" s="398" t="s">
        <v>1167</v>
      </c>
      <c r="E204" s="398" t="s">
        <v>595</v>
      </c>
      <c r="F204" s="120">
        <v>43372</v>
      </c>
      <c r="G204" s="49">
        <v>43373</v>
      </c>
      <c r="H204" s="16">
        <f>+G204-F204</f>
        <v>1</v>
      </c>
      <c r="I204" s="23"/>
      <c r="J204" s="23">
        <v>-13006</v>
      </c>
      <c r="K204" s="23">
        <f>+K203+I204+J204</f>
        <v>-47978</v>
      </c>
      <c r="XEK204"/>
    </row>
    <row r="205" spans="1:16365">
      <c r="A205" s="68" t="s">
        <v>1161</v>
      </c>
      <c r="B205" s="69"/>
      <c r="C205" s="69"/>
      <c r="D205" s="69"/>
      <c r="E205" s="69"/>
      <c r="F205" s="69"/>
      <c r="G205" s="70"/>
      <c r="H205" s="31"/>
      <c r="I205" s="31"/>
      <c r="J205" s="31">
        <f>SUM(J202:J204)</f>
        <v>-41012</v>
      </c>
      <c r="K205" s="31">
        <f>K204</f>
        <v>-47978</v>
      </c>
      <c r="L205" s="125" t="s">
        <v>1168</v>
      </c>
      <c r="XEK205"/>
    </row>
    <row r="206" ht="15" spans="2:16365">
      <c r="B206" s="46"/>
      <c r="H206" s="7"/>
      <c r="J206" s="8"/>
      <c r="K206" s="41"/>
      <c r="XEK206"/>
    </row>
    <row r="207" spans="2:16365">
      <c r="B207" s="46"/>
      <c r="H207" s="7"/>
      <c r="J207" s="8"/>
      <c r="K207" s="41"/>
      <c r="XEK207"/>
    </row>
    <row r="208" ht="13.5" spans="1:16365">
      <c r="A208" s="49" t="s">
        <v>1169</v>
      </c>
      <c r="B208" s="50">
        <v>1371895</v>
      </c>
      <c r="C208" s="50">
        <v>2544361</v>
      </c>
      <c r="D208" s="398" t="s">
        <v>1170</v>
      </c>
      <c r="E208" s="398" t="s">
        <v>609</v>
      </c>
      <c r="F208" s="120">
        <v>43370</v>
      </c>
      <c r="G208" s="49">
        <v>43371</v>
      </c>
      <c r="H208" s="16">
        <f t="shared" ref="H208:H216" si="11">+G208-F208</f>
        <v>1</v>
      </c>
      <c r="I208" s="23"/>
      <c r="J208" s="23">
        <v>-22000</v>
      </c>
      <c r="K208" s="23">
        <f>K205+J208</f>
        <v>-69978</v>
      </c>
      <c r="XEK208"/>
    </row>
    <row r="209" ht="13.5" spans="1:11">
      <c r="A209" s="49" t="s">
        <v>1169</v>
      </c>
      <c r="B209" s="50">
        <v>1372466</v>
      </c>
      <c r="C209" s="50">
        <v>2545597</v>
      </c>
      <c r="D209" s="398" t="s">
        <v>1171</v>
      </c>
      <c r="E209" s="398" t="s">
        <v>595</v>
      </c>
      <c r="F209" s="49">
        <v>43365</v>
      </c>
      <c r="G209" s="49">
        <v>43367</v>
      </c>
      <c r="H209" s="16">
        <f t="shared" si="11"/>
        <v>2</v>
      </c>
      <c r="I209" s="23"/>
      <c r="J209" s="23">
        <f>-15000*2</f>
        <v>-30000</v>
      </c>
      <c r="K209" s="23">
        <f t="shared" ref="K208:K216" si="12">+K208+I209+J209</f>
        <v>-99978</v>
      </c>
    </row>
    <row r="210" ht="13.5" spans="1:11">
      <c r="A210" s="49" t="s">
        <v>1169</v>
      </c>
      <c r="B210" s="50">
        <v>1372284</v>
      </c>
      <c r="C210" s="50">
        <v>2473093</v>
      </c>
      <c r="D210" s="398" t="s">
        <v>1172</v>
      </c>
      <c r="E210" s="398" t="s">
        <v>595</v>
      </c>
      <c r="F210" s="120">
        <v>43370</v>
      </c>
      <c r="G210" s="63">
        <v>43371</v>
      </c>
      <c r="H210" s="16">
        <f t="shared" si="11"/>
        <v>1</v>
      </c>
      <c r="I210" s="23"/>
      <c r="J210" s="23">
        <v>-15000</v>
      </c>
      <c r="K210" s="23">
        <f t="shared" si="12"/>
        <v>-114978</v>
      </c>
    </row>
    <row r="211" ht="13.5" spans="1:11">
      <c r="A211" s="49" t="s">
        <v>1169</v>
      </c>
      <c r="B211" s="50">
        <v>1372517</v>
      </c>
      <c r="C211" s="50">
        <v>2464598</v>
      </c>
      <c r="D211" s="398" t="s">
        <v>1173</v>
      </c>
      <c r="E211" s="398" t="s">
        <v>595</v>
      </c>
      <c r="F211" s="49">
        <v>43365</v>
      </c>
      <c r="G211" s="63">
        <v>43367</v>
      </c>
      <c r="H211" s="16">
        <f t="shared" si="11"/>
        <v>2</v>
      </c>
      <c r="I211" s="23"/>
      <c r="J211" s="23">
        <f>-15000*2</f>
        <v>-30000</v>
      </c>
      <c r="K211" s="23">
        <f t="shared" si="12"/>
        <v>-144978</v>
      </c>
    </row>
    <row r="212" ht="13.5" spans="1:11">
      <c r="A212" s="49" t="s">
        <v>1174</v>
      </c>
      <c r="B212" s="50">
        <v>1372591</v>
      </c>
      <c r="C212" s="50">
        <v>2547095</v>
      </c>
      <c r="D212" s="407" t="s">
        <v>1175</v>
      </c>
      <c r="E212" s="398" t="s">
        <v>609</v>
      </c>
      <c r="F212" s="49">
        <v>43369</v>
      </c>
      <c r="G212" s="63">
        <v>43370</v>
      </c>
      <c r="H212" s="16">
        <f t="shared" si="11"/>
        <v>1</v>
      </c>
      <c r="I212" s="23"/>
      <c r="J212" s="23">
        <v>-22000</v>
      </c>
      <c r="K212" s="23">
        <f t="shared" si="12"/>
        <v>-166978</v>
      </c>
    </row>
    <row r="213" ht="13.5" spans="1:11">
      <c r="A213" s="49" t="s">
        <v>1174</v>
      </c>
      <c r="B213" s="50">
        <v>1372947</v>
      </c>
      <c r="C213" s="50">
        <v>2548864</v>
      </c>
      <c r="D213" s="407" t="s">
        <v>923</v>
      </c>
      <c r="E213" s="398" t="s">
        <v>595</v>
      </c>
      <c r="F213" s="49">
        <v>43370</v>
      </c>
      <c r="G213" s="63">
        <v>43372</v>
      </c>
      <c r="H213" s="16">
        <f t="shared" si="11"/>
        <v>2</v>
      </c>
      <c r="I213" s="23"/>
      <c r="J213" s="23">
        <v>-28813</v>
      </c>
      <c r="K213" s="23">
        <f t="shared" si="12"/>
        <v>-195791</v>
      </c>
    </row>
    <row r="214" ht="13.5" spans="1:11">
      <c r="A214" s="49" t="s">
        <v>1176</v>
      </c>
      <c r="B214" s="50">
        <v>1373782</v>
      </c>
      <c r="C214" s="50">
        <v>2553093</v>
      </c>
      <c r="D214" s="407" t="s">
        <v>1177</v>
      </c>
      <c r="E214" s="398" t="s">
        <v>609</v>
      </c>
      <c r="F214" s="49">
        <v>43368</v>
      </c>
      <c r="G214" s="63">
        <v>43369</v>
      </c>
      <c r="H214" s="16">
        <f t="shared" si="11"/>
        <v>1</v>
      </c>
      <c r="I214" s="23"/>
      <c r="J214" s="23">
        <v>-22000</v>
      </c>
      <c r="K214" s="23">
        <f t="shared" si="12"/>
        <v>-217791</v>
      </c>
    </row>
    <row r="215" ht="13.5" spans="1:11">
      <c r="A215" s="49" t="s">
        <v>1176</v>
      </c>
      <c r="B215" s="50">
        <v>1373776</v>
      </c>
      <c r="C215" s="50">
        <v>2512595</v>
      </c>
      <c r="D215" s="407" t="s">
        <v>499</v>
      </c>
      <c r="E215" s="398" t="s">
        <v>595</v>
      </c>
      <c r="F215" s="49">
        <v>43369</v>
      </c>
      <c r="G215" s="63">
        <v>43371</v>
      </c>
      <c r="H215" s="16">
        <f t="shared" si="11"/>
        <v>2</v>
      </c>
      <c r="I215" s="23"/>
      <c r="J215" s="23">
        <v>-30000</v>
      </c>
      <c r="K215" s="23">
        <f t="shared" si="12"/>
        <v>-247791</v>
      </c>
    </row>
    <row r="216" ht="13.5" spans="1:11">
      <c r="A216" s="49" t="s">
        <v>1178</v>
      </c>
      <c r="B216" s="50">
        <v>1374626</v>
      </c>
      <c r="C216" s="50">
        <v>2557844</v>
      </c>
      <c r="D216" s="398" t="s">
        <v>671</v>
      </c>
      <c r="E216" s="407" t="s">
        <v>595</v>
      </c>
      <c r="F216" s="49">
        <v>43370</v>
      </c>
      <c r="G216" s="49">
        <v>43371</v>
      </c>
      <c r="H216" s="16">
        <f t="shared" si="11"/>
        <v>1</v>
      </c>
      <c r="I216" s="23"/>
      <c r="J216" s="23">
        <v>-15000</v>
      </c>
      <c r="K216" s="23">
        <f t="shared" si="12"/>
        <v>-262791</v>
      </c>
    </row>
    <row r="217" s="41" customFormat="1" ht="15" spans="1:16384">
      <c r="A217" s="73" t="s">
        <v>72</v>
      </c>
      <c r="B217" s="74"/>
      <c r="C217" s="74"/>
      <c r="D217" s="74"/>
      <c r="E217" s="74"/>
      <c r="F217" s="74"/>
      <c r="G217" s="74"/>
      <c r="H217" s="36">
        <f t="shared" ref="H217:J217" si="13">+H215</f>
        <v>2</v>
      </c>
      <c r="I217" s="36">
        <f t="shared" si="13"/>
        <v>0</v>
      </c>
      <c r="J217" s="36">
        <f>SUM(J208:J216)</f>
        <v>-214813</v>
      </c>
      <c r="K217" s="36">
        <f>K216</f>
        <v>-262791</v>
      </c>
      <c r="L217" s="41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126" t="s">
        <v>1166</v>
      </c>
      <c r="B220" s="411" t="s">
        <v>1180</v>
      </c>
      <c r="C220" s="128"/>
      <c r="D220" s="128"/>
      <c r="E220" s="129"/>
      <c r="F220" s="126"/>
      <c r="G220" s="126"/>
      <c r="H220" s="130">
        <f>+G220-F220</f>
        <v>0</v>
      </c>
      <c r="I220" s="132">
        <v>373108.97</v>
      </c>
      <c r="J220" s="132"/>
      <c r="K220" s="130">
        <f>+K219+I220+J220</f>
        <v>373108.97</v>
      </c>
      <c r="XEK220"/>
    </row>
    <row r="221" spans="1:16365">
      <c r="A221" s="126" t="s">
        <v>1166</v>
      </c>
      <c r="B221" s="412" t="s">
        <v>1181</v>
      </c>
      <c r="C221" s="129"/>
      <c r="D221" s="129"/>
      <c r="E221" s="129"/>
      <c r="F221" s="126"/>
      <c r="G221" s="126"/>
      <c r="H221" s="130">
        <f>+G221-F221</f>
        <v>0</v>
      </c>
      <c r="I221" s="132"/>
      <c r="J221" s="133">
        <v>-10461</v>
      </c>
      <c r="K221" s="134">
        <f>+K220+I221+J221</f>
        <v>362647.97</v>
      </c>
      <c r="L221" s="135" t="s">
        <v>1182</v>
      </c>
      <c r="XEK221"/>
    </row>
    <row r="223" spans="10:12">
      <c r="J223" s="7" t="s">
        <v>1183</v>
      </c>
      <c r="K223" s="8">
        <f>K217+K221</f>
        <v>99856.97</v>
      </c>
      <c r="L223" s="135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41" customWidth="1"/>
    <col min="3" max="3" width="13.125" style="46" customWidth="1"/>
    <col min="4" max="4" width="22.625" style="46" customWidth="1"/>
    <col min="5" max="5" width="20.625" style="46" customWidth="1"/>
    <col min="6" max="6" width="8.875" style="46" customWidth="1"/>
    <col min="7" max="7" width="11.875" style="46" customWidth="1"/>
    <col min="8" max="8" width="7.75" style="46" customWidth="1"/>
    <col min="9" max="9" width="10.625" style="7" customWidth="1"/>
    <col min="10" max="10" width="14" style="7" customWidth="1"/>
    <col min="11" max="11" width="18.625" style="8" customWidth="1"/>
    <col min="12" max="12" width="20.125" style="41" customWidth="1"/>
    <col min="13" max="15" width="9.125" style="41"/>
    <col min="16" max="17" width="8" style="86"/>
    <col min="18" max="16366" width="9.125" style="41"/>
  </cols>
  <sheetData>
    <row r="1" s="41" customFormat="1" spans="3:17">
      <c r="C1" s="46"/>
      <c r="D1" s="46"/>
      <c r="E1" s="46" t="s">
        <v>1184</v>
      </c>
      <c r="F1" s="46"/>
      <c r="G1" s="46"/>
      <c r="H1" s="46"/>
      <c r="I1" s="7"/>
      <c r="J1" s="7"/>
      <c r="K1" s="8"/>
      <c r="P1" s="104"/>
      <c r="Q1" s="104"/>
    </row>
    <row r="2" s="41" customFormat="1" ht="15.75" spans="1:17">
      <c r="A2" s="47" t="s">
        <v>1185</v>
      </c>
      <c r="B2" s="47"/>
      <c r="C2" s="47"/>
      <c r="D2" s="47"/>
      <c r="E2" s="47"/>
      <c r="F2" s="47"/>
      <c r="G2" s="47"/>
      <c r="H2" s="47"/>
      <c r="I2" s="47"/>
      <c r="J2" s="47"/>
      <c r="K2" s="47"/>
      <c r="P2" s="105"/>
      <c r="Q2" s="105"/>
    </row>
    <row r="3" s="41" customFormat="1" spans="1:17">
      <c r="A3" s="46"/>
      <c r="B3" s="46"/>
      <c r="C3" s="46"/>
      <c r="D3" s="46"/>
      <c r="E3" s="46"/>
      <c r="F3" s="46"/>
      <c r="G3" s="46"/>
      <c r="H3" s="46"/>
      <c r="I3" s="46"/>
      <c r="J3" s="46"/>
      <c r="K3" s="59" t="s">
        <v>1186</v>
      </c>
      <c r="P3" s="105"/>
      <c r="Q3" s="105"/>
    </row>
    <row r="4" s="42" customFormat="1" ht="30" spans="1:17">
      <c r="A4" s="48" t="s">
        <v>2</v>
      </c>
      <c r="B4" s="48" t="s">
        <v>585</v>
      </c>
      <c r="C4" s="48" t="s">
        <v>3</v>
      </c>
      <c r="D4" s="48" t="s">
        <v>5</v>
      </c>
      <c r="E4" s="48" t="s">
        <v>586</v>
      </c>
      <c r="F4" s="48" t="s">
        <v>6</v>
      </c>
      <c r="G4" s="48" t="s">
        <v>7</v>
      </c>
      <c r="H4" s="48" t="s">
        <v>8</v>
      </c>
      <c r="I4" s="22" t="s">
        <v>9</v>
      </c>
      <c r="J4" s="22" t="s">
        <v>10</v>
      </c>
      <c r="K4" s="22" t="s">
        <v>11</v>
      </c>
      <c r="P4" s="105"/>
      <c r="Q4" s="105"/>
    </row>
    <row r="5" s="43" customFormat="1" spans="1:17">
      <c r="A5" s="49" t="s">
        <v>1055</v>
      </c>
      <c r="B5" s="413" t="s">
        <v>1187</v>
      </c>
      <c r="C5" s="88"/>
      <c r="D5" s="88"/>
      <c r="E5" s="89"/>
      <c r="F5" s="89"/>
      <c r="G5" s="90"/>
      <c r="H5" s="16">
        <f t="shared" ref="H5:H68" si="0">+G5-F5</f>
        <v>0</v>
      </c>
      <c r="I5" s="23">
        <v>1689250</v>
      </c>
      <c r="J5" s="23"/>
      <c r="K5" s="23">
        <f>+I5+J5</f>
        <v>1689250</v>
      </c>
      <c r="P5" s="105"/>
      <c r="Q5" s="105"/>
    </row>
    <row r="6" s="43" customFormat="1" spans="1:17">
      <c r="A6" s="49" t="s">
        <v>1059</v>
      </c>
      <c r="B6" s="50">
        <v>1356712</v>
      </c>
      <c r="C6" s="50">
        <v>2474346</v>
      </c>
      <c r="D6" s="399" t="s">
        <v>1188</v>
      </c>
      <c r="E6" s="399" t="s">
        <v>597</v>
      </c>
      <c r="F6" s="49">
        <v>43376</v>
      </c>
      <c r="G6" s="49">
        <v>43378</v>
      </c>
      <c r="H6" s="14">
        <f t="shared" si="0"/>
        <v>2</v>
      </c>
      <c r="I6" s="23"/>
      <c r="J6" s="23">
        <v>-49000</v>
      </c>
      <c r="K6" s="23">
        <f t="shared" ref="K6:K69" si="1">K5+I6+J6</f>
        <v>1640250</v>
      </c>
      <c r="P6" s="105"/>
      <c r="Q6" s="105"/>
    </row>
    <row r="7" s="43" customFormat="1" spans="1:17">
      <c r="A7" s="49" t="s">
        <v>1059</v>
      </c>
      <c r="B7" s="50">
        <v>1358646</v>
      </c>
      <c r="C7" s="50">
        <v>2435135</v>
      </c>
      <c r="D7" s="399" t="s">
        <v>1189</v>
      </c>
      <c r="E7" s="399" t="s">
        <v>597</v>
      </c>
      <c r="F7" s="49">
        <v>43375</v>
      </c>
      <c r="G7" s="49">
        <v>43377</v>
      </c>
      <c r="H7" s="14">
        <f t="shared" si="0"/>
        <v>2</v>
      </c>
      <c r="I7" s="23"/>
      <c r="J7" s="23">
        <v>-49000</v>
      </c>
      <c r="K7" s="23">
        <f t="shared" si="1"/>
        <v>1591250</v>
      </c>
      <c r="P7" s="105"/>
      <c r="Q7" s="105"/>
    </row>
    <row r="8" s="43" customFormat="1" spans="1:17">
      <c r="A8" s="49" t="s">
        <v>1059</v>
      </c>
      <c r="B8" s="50">
        <v>1358716</v>
      </c>
      <c r="C8" s="50">
        <v>2476098</v>
      </c>
      <c r="D8" s="399" t="s">
        <v>1190</v>
      </c>
      <c r="E8" s="399" t="s">
        <v>595</v>
      </c>
      <c r="F8" s="49">
        <v>43379</v>
      </c>
      <c r="G8" s="49">
        <v>43381</v>
      </c>
      <c r="H8" s="14">
        <f t="shared" si="0"/>
        <v>2</v>
      </c>
      <c r="I8" s="23"/>
      <c r="J8" s="23">
        <v>-45000</v>
      </c>
      <c r="K8" s="23">
        <f t="shared" si="1"/>
        <v>1546250</v>
      </c>
      <c r="P8" s="105"/>
      <c r="Q8" s="105"/>
    </row>
    <row r="9" s="43" customFormat="1" spans="1:17">
      <c r="A9" s="49" t="s">
        <v>1066</v>
      </c>
      <c r="B9" s="50">
        <v>1353292</v>
      </c>
      <c r="C9" s="50">
        <v>2483343</v>
      </c>
      <c r="D9" s="399" t="s">
        <v>1191</v>
      </c>
      <c r="E9" s="399" t="s">
        <v>595</v>
      </c>
      <c r="F9" s="49">
        <v>43377</v>
      </c>
      <c r="G9" s="49">
        <v>43380</v>
      </c>
      <c r="H9" s="14">
        <f t="shared" si="0"/>
        <v>3</v>
      </c>
      <c r="I9" s="23"/>
      <c r="J9" s="23">
        <v>-67500</v>
      </c>
      <c r="K9" s="23">
        <f t="shared" si="1"/>
        <v>1478750</v>
      </c>
      <c r="P9" s="105"/>
      <c r="Q9" s="105"/>
    </row>
    <row r="10" s="43" customFormat="1" spans="1:17">
      <c r="A10" s="49" t="s">
        <v>1066</v>
      </c>
      <c r="B10" s="50">
        <v>1360087</v>
      </c>
      <c r="C10" s="50">
        <v>2484093</v>
      </c>
      <c r="D10" s="399" t="s">
        <v>1192</v>
      </c>
      <c r="E10" s="399" t="s">
        <v>597</v>
      </c>
      <c r="F10" s="49">
        <v>43374</v>
      </c>
      <c r="G10" s="49">
        <v>43378</v>
      </c>
      <c r="H10" s="14">
        <f t="shared" si="0"/>
        <v>4</v>
      </c>
      <c r="I10" s="23"/>
      <c r="J10" s="23">
        <v>-98000</v>
      </c>
      <c r="K10" s="23">
        <f t="shared" si="1"/>
        <v>1380750</v>
      </c>
      <c r="P10" s="105"/>
      <c r="Q10" s="105"/>
    </row>
    <row r="11" s="43" customFormat="1" spans="1:17">
      <c r="A11" s="49" t="s">
        <v>1133</v>
      </c>
      <c r="B11" s="50">
        <v>1362950</v>
      </c>
      <c r="C11" s="50">
        <v>2522097</v>
      </c>
      <c r="D11" s="399" t="s">
        <v>1193</v>
      </c>
      <c r="E11" s="399" t="s">
        <v>595</v>
      </c>
      <c r="F11" s="49">
        <v>43372</v>
      </c>
      <c r="G11" s="49">
        <v>43376</v>
      </c>
      <c r="H11" s="14">
        <f t="shared" si="0"/>
        <v>4</v>
      </c>
      <c r="I11" s="23"/>
      <c r="J11" s="23">
        <v>-81000</v>
      </c>
      <c r="K11" s="23">
        <f t="shared" si="1"/>
        <v>1299750</v>
      </c>
      <c r="P11" s="105"/>
      <c r="Q11" s="105"/>
    </row>
    <row r="12" s="43" customFormat="1" spans="1:17">
      <c r="A12" s="49" t="s">
        <v>1133</v>
      </c>
      <c r="B12" s="50">
        <v>1366895</v>
      </c>
      <c r="C12" s="50">
        <v>2523094</v>
      </c>
      <c r="D12" s="399" t="s">
        <v>1194</v>
      </c>
      <c r="E12" s="399" t="s">
        <v>595</v>
      </c>
      <c r="F12" s="49">
        <v>43373</v>
      </c>
      <c r="G12" s="49">
        <v>43374</v>
      </c>
      <c r="H12" s="14">
        <f t="shared" si="0"/>
        <v>1</v>
      </c>
      <c r="I12" s="23"/>
      <c r="J12" s="23">
        <v>-18000</v>
      </c>
      <c r="K12" s="23">
        <f t="shared" si="1"/>
        <v>1281750</v>
      </c>
      <c r="P12" s="105"/>
      <c r="Q12" s="105"/>
    </row>
    <row r="13" s="43" customFormat="1" spans="1:17">
      <c r="A13" s="49" t="s">
        <v>1133</v>
      </c>
      <c r="B13" s="50">
        <v>1366896</v>
      </c>
      <c r="C13" s="50">
        <v>2523095</v>
      </c>
      <c r="D13" s="399" t="s">
        <v>1194</v>
      </c>
      <c r="E13" s="399" t="s">
        <v>595</v>
      </c>
      <c r="F13" s="49">
        <v>43374</v>
      </c>
      <c r="G13" s="49">
        <v>43378</v>
      </c>
      <c r="H13" s="14">
        <f t="shared" si="0"/>
        <v>4</v>
      </c>
      <c r="I13" s="23"/>
      <c r="J13" s="23">
        <v>-90000</v>
      </c>
      <c r="K13" s="23">
        <f t="shared" si="1"/>
        <v>1191750</v>
      </c>
      <c r="P13" s="105"/>
      <c r="Q13" s="105"/>
    </row>
    <row r="14" s="43" customFormat="1" spans="1:17">
      <c r="A14" s="49" t="s">
        <v>1133</v>
      </c>
      <c r="B14" s="50">
        <v>1366923</v>
      </c>
      <c r="C14" s="50">
        <v>2523096</v>
      </c>
      <c r="D14" s="399" t="s">
        <v>1195</v>
      </c>
      <c r="E14" s="399" t="s">
        <v>595</v>
      </c>
      <c r="F14" s="49">
        <v>43373</v>
      </c>
      <c r="G14" s="49">
        <v>43374</v>
      </c>
      <c r="H14" s="14">
        <f t="shared" si="0"/>
        <v>1</v>
      </c>
      <c r="I14" s="23"/>
      <c r="J14" s="23">
        <v>-18000</v>
      </c>
      <c r="K14" s="23">
        <f t="shared" si="1"/>
        <v>1173750</v>
      </c>
      <c r="P14" s="105"/>
      <c r="Q14" s="105"/>
    </row>
    <row r="15" s="43" customFormat="1" spans="1:17">
      <c r="A15" s="49" t="s">
        <v>1133</v>
      </c>
      <c r="B15" s="50">
        <v>1366924</v>
      </c>
      <c r="C15" s="50">
        <v>2435115</v>
      </c>
      <c r="D15" s="399" t="s">
        <v>1195</v>
      </c>
      <c r="E15" s="399" t="s">
        <v>595</v>
      </c>
      <c r="F15" s="49">
        <v>43374</v>
      </c>
      <c r="G15" s="49">
        <v>43377</v>
      </c>
      <c r="H15" s="14">
        <f t="shared" si="0"/>
        <v>3</v>
      </c>
      <c r="I15" s="23"/>
      <c r="J15" s="23">
        <v>-67500</v>
      </c>
      <c r="K15" s="23">
        <f t="shared" si="1"/>
        <v>1106250</v>
      </c>
      <c r="P15" s="105"/>
      <c r="Q15" s="105"/>
    </row>
    <row r="16" s="43" customFormat="1" spans="1:17">
      <c r="A16" s="49" t="s">
        <v>1133</v>
      </c>
      <c r="B16" s="50">
        <v>1366110</v>
      </c>
      <c r="C16" s="50">
        <v>2523608</v>
      </c>
      <c r="D16" s="399" t="s">
        <v>1196</v>
      </c>
      <c r="E16" s="399" t="s">
        <v>595</v>
      </c>
      <c r="F16" s="49">
        <v>43376</v>
      </c>
      <c r="G16" s="49">
        <v>43378</v>
      </c>
      <c r="H16" s="14">
        <f t="shared" si="0"/>
        <v>2</v>
      </c>
      <c r="I16" s="23"/>
      <c r="J16" s="23">
        <v>-57600</v>
      </c>
      <c r="K16" s="23">
        <f t="shared" si="1"/>
        <v>1048650</v>
      </c>
      <c r="P16" s="105"/>
      <c r="Q16" s="105"/>
    </row>
    <row r="17" s="43" customFormat="1" spans="1:17">
      <c r="A17" s="49" t="s">
        <v>1197</v>
      </c>
      <c r="B17" s="50">
        <v>1361636</v>
      </c>
      <c r="C17" s="50">
        <v>2526349</v>
      </c>
      <c r="D17" s="399" t="s">
        <v>1198</v>
      </c>
      <c r="E17" s="399" t="s">
        <v>595</v>
      </c>
      <c r="F17" s="49">
        <v>43375</v>
      </c>
      <c r="G17" s="49">
        <v>43379</v>
      </c>
      <c r="H17" s="14">
        <f t="shared" si="0"/>
        <v>4</v>
      </c>
      <c r="I17" s="23"/>
      <c r="J17" s="23">
        <v>-93350</v>
      </c>
      <c r="K17" s="23">
        <f t="shared" si="1"/>
        <v>955300</v>
      </c>
      <c r="P17" s="105"/>
      <c r="Q17" s="105"/>
    </row>
    <row r="18" s="43" customFormat="1" spans="1:17">
      <c r="A18" s="49" t="s">
        <v>1197</v>
      </c>
      <c r="B18" s="50">
        <v>1361636</v>
      </c>
      <c r="C18" s="50">
        <v>2526352</v>
      </c>
      <c r="D18" s="399" t="s">
        <v>1198</v>
      </c>
      <c r="E18" s="399" t="s">
        <v>595</v>
      </c>
      <c r="F18" s="49">
        <v>43375</v>
      </c>
      <c r="G18" s="49">
        <v>43379</v>
      </c>
      <c r="H18" s="14">
        <f t="shared" si="0"/>
        <v>4</v>
      </c>
      <c r="I18" s="23"/>
      <c r="J18" s="23">
        <v>-90750</v>
      </c>
      <c r="K18" s="23">
        <f t="shared" si="1"/>
        <v>864550</v>
      </c>
      <c r="P18" s="105"/>
      <c r="Q18" s="105"/>
    </row>
    <row r="19" s="43" customFormat="1" spans="1:17">
      <c r="A19" s="49" t="s">
        <v>1197</v>
      </c>
      <c r="B19" s="50">
        <v>1361636</v>
      </c>
      <c r="C19" s="50">
        <v>2526351</v>
      </c>
      <c r="D19" s="399" t="s">
        <v>1198</v>
      </c>
      <c r="E19" s="399" t="s">
        <v>595</v>
      </c>
      <c r="F19" s="49">
        <v>43375</v>
      </c>
      <c r="G19" s="49">
        <v>43379</v>
      </c>
      <c r="H19" s="14">
        <f t="shared" si="0"/>
        <v>4</v>
      </c>
      <c r="I19" s="23"/>
      <c r="J19" s="23">
        <v>-93350</v>
      </c>
      <c r="K19" s="23">
        <f t="shared" si="1"/>
        <v>771200</v>
      </c>
      <c r="P19" s="105"/>
      <c r="Q19" s="105"/>
    </row>
    <row r="20" s="43" customFormat="1" spans="1:17">
      <c r="A20" s="49" t="s">
        <v>1197</v>
      </c>
      <c r="B20" s="50">
        <v>1361636</v>
      </c>
      <c r="C20" s="50">
        <v>2526357</v>
      </c>
      <c r="D20" s="399" t="s">
        <v>1198</v>
      </c>
      <c r="E20" s="399" t="s">
        <v>595</v>
      </c>
      <c r="F20" s="49">
        <v>43375</v>
      </c>
      <c r="G20" s="49">
        <v>43379</v>
      </c>
      <c r="H20" s="14">
        <f t="shared" si="0"/>
        <v>4</v>
      </c>
      <c r="I20" s="23"/>
      <c r="J20" s="23">
        <v>-93350</v>
      </c>
      <c r="K20" s="23">
        <f t="shared" si="1"/>
        <v>677850</v>
      </c>
      <c r="P20" s="105"/>
      <c r="Q20" s="105"/>
    </row>
    <row r="21" s="43" customFormat="1" spans="1:17">
      <c r="A21" s="49" t="s">
        <v>1197</v>
      </c>
      <c r="B21" s="50">
        <v>1364170</v>
      </c>
      <c r="C21" s="50">
        <v>2527098</v>
      </c>
      <c r="D21" s="398" t="s">
        <v>1199</v>
      </c>
      <c r="E21" s="399" t="s">
        <v>597</v>
      </c>
      <c r="F21" s="49">
        <v>43374</v>
      </c>
      <c r="G21" s="49">
        <v>43376</v>
      </c>
      <c r="H21" s="16">
        <f t="shared" si="0"/>
        <v>2</v>
      </c>
      <c r="I21" s="23"/>
      <c r="J21" s="23">
        <v>-49000</v>
      </c>
      <c r="K21" s="23">
        <f t="shared" si="1"/>
        <v>628850</v>
      </c>
      <c r="P21" s="105"/>
      <c r="Q21" s="105"/>
    </row>
    <row r="22" s="43" customFormat="1" spans="1:17">
      <c r="A22" s="49" t="s">
        <v>1144</v>
      </c>
      <c r="B22" s="50">
        <v>1368307</v>
      </c>
      <c r="C22" s="50">
        <v>2527353</v>
      </c>
      <c r="D22" s="398" t="s">
        <v>1200</v>
      </c>
      <c r="E22" s="399" t="s">
        <v>597</v>
      </c>
      <c r="F22" s="49">
        <v>43373</v>
      </c>
      <c r="G22" s="49">
        <v>43375</v>
      </c>
      <c r="H22" s="16">
        <f t="shared" si="0"/>
        <v>2</v>
      </c>
      <c r="I22" s="23"/>
      <c r="J22" s="23">
        <v>-49000</v>
      </c>
      <c r="K22" s="23">
        <f t="shared" si="1"/>
        <v>579850</v>
      </c>
      <c r="P22" s="105"/>
      <c r="Q22" s="105"/>
    </row>
    <row r="23" s="43" customFormat="1" spans="1:17">
      <c r="A23" s="49" t="s">
        <v>1144</v>
      </c>
      <c r="B23" s="50">
        <v>1368343</v>
      </c>
      <c r="C23" s="50">
        <v>2528614</v>
      </c>
      <c r="D23" s="398" t="s">
        <v>1201</v>
      </c>
      <c r="E23" s="399" t="s">
        <v>595</v>
      </c>
      <c r="F23" s="49">
        <v>43376</v>
      </c>
      <c r="G23" s="49">
        <v>43380</v>
      </c>
      <c r="H23" s="16">
        <f t="shared" si="0"/>
        <v>4</v>
      </c>
      <c r="I23" s="23"/>
      <c r="J23" s="23">
        <v>-89225</v>
      </c>
      <c r="K23" s="23">
        <f t="shared" si="1"/>
        <v>490625</v>
      </c>
      <c r="P23" s="105"/>
      <c r="Q23" s="105"/>
    </row>
    <row r="24" s="43" customFormat="1" spans="1:17">
      <c r="A24" s="49" t="s">
        <v>1150</v>
      </c>
      <c r="B24" s="50">
        <v>1369098</v>
      </c>
      <c r="C24" s="50">
        <v>2530607</v>
      </c>
      <c r="D24" s="398" t="s">
        <v>1202</v>
      </c>
      <c r="E24" s="399" t="s">
        <v>595</v>
      </c>
      <c r="F24" s="49">
        <v>43375</v>
      </c>
      <c r="G24" s="49">
        <v>43379</v>
      </c>
      <c r="H24" s="16">
        <f t="shared" si="0"/>
        <v>4</v>
      </c>
      <c r="I24" s="23"/>
      <c r="J24" s="23">
        <v>-90000</v>
      </c>
      <c r="K24" s="23">
        <f t="shared" si="1"/>
        <v>400625</v>
      </c>
      <c r="P24" s="105"/>
      <c r="Q24" s="105"/>
    </row>
    <row r="25" s="43" customFormat="1" spans="1:17">
      <c r="A25" s="49" t="s">
        <v>1150</v>
      </c>
      <c r="B25" s="50">
        <v>1368983</v>
      </c>
      <c r="C25" s="50">
        <v>2531597</v>
      </c>
      <c r="D25" s="398" t="s">
        <v>1203</v>
      </c>
      <c r="E25" s="399" t="s">
        <v>595</v>
      </c>
      <c r="F25" s="49">
        <v>43375</v>
      </c>
      <c r="G25" s="49">
        <v>43377</v>
      </c>
      <c r="H25" s="16">
        <f t="shared" si="0"/>
        <v>2</v>
      </c>
      <c r="I25" s="23"/>
      <c r="J25" s="23">
        <v>-38500</v>
      </c>
      <c r="K25" s="23">
        <f t="shared" si="1"/>
        <v>362125</v>
      </c>
      <c r="P25" s="105"/>
      <c r="Q25" s="105"/>
    </row>
    <row r="26" s="43" customFormat="1" spans="1:17">
      <c r="A26" s="49" t="s">
        <v>1150</v>
      </c>
      <c r="B26" s="51">
        <v>1370108</v>
      </c>
      <c r="C26" s="51">
        <v>2435116</v>
      </c>
      <c r="D26" s="399" t="s">
        <v>1155</v>
      </c>
      <c r="E26" s="399" t="s">
        <v>595</v>
      </c>
      <c r="F26" s="49">
        <v>43374</v>
      </c>
      <c r="G26" s="49">
        <v>43376</v>
      </c>
      <c r="H26" s="16">
        <f t="shared" si="0"/>
        <v>2</v>
      </c>
      <c r="I26" s="23"/>
      <c r="J26" s="23">
        <f>-15481-22500</f>
        <v>-37981</v>
      </c>
      <c r="K26" s="23">
        <f t="shared" si="1"/>
        <v>324144</v>
      </c>
      <c r="P26" s="105"/>
      <c r="Q26" s="105"/>
    </row>
    <row r="27" s="43" customFormat="1" spans="1:17">
      <c r="A27" s="398" t="s">
        <v>1156</v>
      </c>
      <c r="C27" s="56"/>
      <c r="D27" s="414" t="s">
        <v>1204</v>
      </c>
      <c r="E27" s="56"/>
      <c r="F27" s="56"/>
      <c r="G27" s="57"/>
      <c r="H27" s="16">
        <f t="shared" si="0"/>
        <v>0</v>
      </c>
      <c r="I27" s="23">
        <v>1689250</v>
      </c>
      <c r="J27" s="23"/>
      <c r="K27" s="23">
        <f t="shared" si="1"/>
        <v>2013394</v>
      </c>
      <c r="P27" s="105"/>
      <c r="Q27" s="105"/>
    </row>
    <row r="28" s="43" customFormat="1" spans="1:17">
      <c r="A28" s="398" t="s">
        <v>1156</v>
      </c>
      <c r="B28" s="50">
        <v>1369925</v>
      </c>
      <c r="C28" s="50">
        <v>2532593</v>
      </c>
      <c r="D28" s="415" t="s">
        <v>1205</v>
      </c>
      <c r="E28" s="399" t="s">
        <v>597</v>
      </c>
      <c r="F28" s="49">
        <v>43376</v>
      </c>
      <c r="G28" s="49">
        <v>43381</v>
      </c>
      <c r="H28" s="16">
        <f t="shared" si="0"/>
        <v>5</v>
      </c>
      <c r="I28" s="23"/>
      <c r="J28" s="23">
        <f>-(24500*2)-(22050*3)</f>
        <v>-115150</v>
      </c>
      <c r="K28" s="23">
        <f t="shared" si="1"/>
        <v>1898244</v>
      </c>
      <c r="P28" s="105"/>
      <c r="Q28" s="105"/>
    </row>
    <row r="29" s="43" customFormat="1" spans="1:17">
      <c r="A29" s="398" t="s">
        <v>1156</v>
      </c>
      <c r="B29" s="50">
        <v>1370219</v>
      </c>
      <c r="C29" s="50">
        <v>2532595</v>
      </c>
      <c r="D29" s="398" t="s">
        <v>1206</v>
      </c>
      <c r="E29" s="399" t="s">
        <v>597</v>
      </c>
      <c r="F29" s="49">
        <v>43373</v>
      </c>
      <c r="G29" s="49">
        <v>43374</v>
      </c>
      <c r="H29" s="16">
        <f t="shared" si="0"/>
        <v>1</v>
      </c>
      <c r="I29" s="23"/>
      <c r="J29" s="23">
        <v>-20825</v>
      </c>
      <c r="K29" s="23">
        <f t="shared" si="1"/>
        <v>1877419</v>
      </c>
      <c r="P29" s="105"/>
      <c r="Q29" s="105"/>
    </row>
    <row r="30" s="43" customFormat="1" spans="1:17">
      <c r="A30" s="398" t="s">
        <v>1156</v>
      </c>
      <c r="B30" s="50">
        <v>1370220</v>
      </c>
      <c r="C30" s="50">
        <v>2435130</v>
      </c>
      <c r="D30" s="398" t="s">
        <v>1206</v>
      </c>
      <c r="E30" s="399" t="s">
        <v>597</v>
      </c>
      <c r="F30" s="49">
        <v>43374</v>
      </c>
      <c r="G30" s="49">
        <v>43377</v>
      </c>
      <c r="H30" s="16">
        <f t="shared" si="0"/>
        <v>3</v>
      </c>
      <c r="I30" s="23"/>
      <c r="J30" s="23">
        <f>-20825-(24500*2)</f>
        <v>-69825</v>
      </c>
      <c r="K30" s="23">
        <f t="shared" si="1"/>
        <v>1807594</v>
      </c>
      <c r="P30" s="105"/>
      <c r="Q30" s="105"/>
    </row>
    <row r="31" s="43" customFormat="1" spans="1:17">
      <c r="A31" s="49" t="s">
        <v>1156</v>
      </c>
      <c r="B31" s="50">
        <v>1370820</v>
      </c>
      <c r="C31" s="50">
        <v>2537347</v>
      </c>
      <c r="D31" s="398" t="s">
        <v>1207</v>
      </c>
      <c r="E31" s="398" t="s">
        <v>595</v>
      </c>
      <c r="F31" s="49">
        <v>43375</v>
      </c>
      <c r="G31" s="49">
        <v>43377</v>
      </c>
      <c r="H31" s="16">
        <f t="shared" si="0"/>
        <v>2</v>
      </c>
      <c r="I31" s="23"/>
      <c r="J31" s="23">
        <f>-22500*2</f>
        <v>-45000</v>
      </c>
      <c r="K31" s="23">
        <f t="shared" si="1"/>
        <v>1762594</v>
      </c>
      <c r="P31" s="105"/>
      <c r="Q31" s="105"/>
    </row>
    <row r="32" s="43" customFormat="1" spans="1:17">
      <c r="A32" s="398" t="s">
        <v>1156</v>
      </c>
      <c r="B32" s="50">
        <v>1371004</v>
      </c>
      <c r="C32" s="50">
        <v>2435108</v>
      </c>
      <c r="D32" s="398" t="s">
        <v>1208</v>
      </c>
      <c r="E32" s="398" t="s">
        <v>595</v>
      </c>
      <c r="F32" s="49">
        <v>43372</v>
      </c>
      <c r="G32" s="49">
        <v>43375</v>
      </c>
      <c r="H32" s="16">
        <f t="shared" si="0"/>
        <v>3</v>
      </c>
      <c r="I32" s="23"/>
      <c r="J32" s="23">
        <f>-14967*3</f>
        <v>-44901</v>
      </c>
      <c r="K32" s="23">
        <f t="shared" si="1"/>
        <v>1717693</v>
      </c>
      <c r="P32" s="105"/>
      <c r="Q32" s="105"/>
    </row>
    <row r="33" s="43" customFormat="1" spans="1:17">
      <c r="A33" s="398" t="s">
        <v>1156</v>
      </c>
      <c r="B33" s="50">
        <v>1371004</v>
      </c>
      <c r="C33" s="50">
        <v>2435109</v>
      </c>
      <c r="D33" s="398" t="s">
        <v>1209</v>
      </c>
      <c r="E33" s="398" t="s">
        <v>595</v>
      </c>
      <c r="F33" s="49">
        <v>43372</v>
      </c>
      <c r="G33" s="49">
        <v>43375</v>
      </c>
      <c r="H33" s="16">
        <f t="shared" si="0"/>
        <v>3</v>
      </c>
      <c r="I33" s="23"/>
      <c r="J33" s="23">
        <f>-14967*3</f>
        <v>-44901</v>
      </c>
      <c r="K33" s="23">
        <f t="shared" si="1"/>
        <v>1672792</v>
      </c>
      <c r="P33" s="105"/>
      <c r="Q33" s="105"/>
    </row>
    <row r="34" s="43" customFormat="1" spans="1:17">
      <c r="A34" s="398" t="s">
        <v>1156</v>
      </c>
      <c r="B34" s="50">
        <v>1371004</v>
      </c>
      <c r="C34" s="50">
        <v>2435124</v>
      </c>
      <c r="D34" s="398" t="s">
        <v>1208</v>
      </c>
      <c r="E34" s="398" t="s">
        <v>595</v>
      </c>
      <c r="F34" s="49">
        <v>43375</v>
      </c>
      <c r="G34" s="49">
        <v>43376</v>
      </c>
      <c r="H34" s="16">
        <f t="shared" si="0"/>
        <v>1</v>
      </c>
      <c r="I34" s="23"/>
      <c r="J34" s="23">
        <v>-22500</v>
      </c>
      <c r="K34" s="23">
        <f t="shared" si="1"/>
        <v>1650292</v>
      </c>
      <c r="P34" s="105"/>
      <c r="Q34" s="105"/>
    </row>
    <row r="35" s="43" customFormat="1" spans="1:17">
      <c r="A35" s="398" t="s">
        <v>1156</v>
      </c>
      <c r="B35" s="50">
        <v>1371004</v>
      </c>
      <c r="C35" s="50">
        <v>2537595</v>
      </c>
      <c r="D35" s="398" t="s">
        <v>1209</v>
      </c>
      <c r="E35" s="398" t="s">
        <v>595</v>
      </c>
      <c r="F35" s="49">
        <v>43375</v>
      </c>
      <c r="G35" s="49">
        <v>43376</v>
      </c>
      <c r="H35" s="16">
        <f t="shared" si="0"/>
        <v>1</v>
      </c>
      <c r="I35" s="23"/>
      <c r="J35" s="23">
        <v>-22500</v>
      </c>
      <c r="K35" s="23">
        <f t="shared" si="1"/>
        <v>1627792</v>
      </c>
      <c r="P35" s="105"/>
      <c r="Q35" s="105"/>
    </row>
    <row r="36" s="43" customFormat="1" spans="1:17">
      <c r="A36" s="398" t="s">
        <v>1156</v>
      </c>
      <c r="B36" s="50">
        <v>1370432</v>
      </c>
      <c r="C36" s="50">
        <v>2532597</v>
      </c>
      <c r="D36" s="415" t="s">
        <v>1210</v>
      </c>
      <c r="E36" s="399" t="s">
        <v>597</v>
      </c>
      <c r="F36" s="49">
        <v>43377</v>
      </c>
      <c r="G36" s="49">
        <v>43379</v>
      </c>
      <c r="H36" s="16">
        <f t="shared" si="0"/>
        <v>2</v>
      </c>
      <c r="I36" s="23"/>
      <c r="J36" s="23">
        <f>-24500-22050</f>
        <v>-46550</v>
      </c>
      <c r="K36" s="23">
        <f t="shared" si="1"/>
        <v>1581242</v>
      </c>
      <c r="P36" s="105"/>
      <c r="Q36" s="105"/>
    </row>
    <row r="37" s="43" customFormat="1" spans="1:17">
      <c r="A37" s="398" t="s">
        <v>1156</v>
      </c>
      <c r="B37" s="50">
        <v>1370432</v>
      </c>
      <c r="C37" s="50">
        <v>2537848</v>
      </c>
      <c r="D37" s="415" t="s">
        <v>1210</v>
      </c>
      <c r="E37" s="399" t="s">
        <v>597</v>
      </c>
      <c r="F37" s="49">
        <v>43377</v>
      </c>
      <c r="G37" s="49">
        <v>43379</v>
      </c>
      <c r="H37" s="16">
        <f t="shared" si="0"/>
        <v>2</v>
      </c>
      <c r="I37" s="23"/>
      <c r="J37" s="23">
        <f>-24500-22050</f>
        <v>-46550</v>
      </c>
      <c r="K37" s="23">
        <f t="shared" si="1"/>
        <v>1534692</v>
      </c>
      <c r="P37" s="105"/>
      <c r="Q37" s="105"/>
    </row>
    <row r="38" s="43" customFormat="1" spans="1:17">
      <c r="A38" s="49" t="s">
        <v>1164</v>
      </c>
      <c r="B38" s="50">
        <v>1371400</v>
      </c>
      <c r="C38" s="398" t="s">
        <v>1211</v>
      </c>
      <c r="D38" s="416" t="s">
        <v>1212</v>
      </c>
      <c r="E38" s="398" t="s">
        <v>595</v>
      </c>
      <c r="F38" s="49">
        <v>43375</v>
      </c>
      <c r="G38" s="49">
        <v>43377</v>
      </c>
      <c r="H38" s="16">
        <f t="shared" si="0"/>
        <v>2</v>
      </c>
      <c r="I38" s="23"/>
      <c r="J38" s="23">
        <f>-15204*2</f>
        <v>-30408</v>
      </c>
      <c r="K38" s="23">
        <f t="shared" si="1"/>
        <v>1504284</v>
      </c>
      <c r="P38" s="105"/>
      <c r="Q38" s="105"/>
    </row>
    <row r="39" s="43" customFormat="1" spans="1:17">
      <c r="A39" s="49" t="s">
        <v>1169</v>
      </c>
      <c r="B39" s="50">
        <v>1371769</v>
      </c>
      <c r="C39" s="50">
        <v>2435123</v>
      </c>
      <c r="D39" s="398" t="s">
        <v>1213</v>
      </c>
      <c r="E39" s="398" t="s">
        <v>595</v>
      </c>
      <c r="F39" s="49">
        <v>43374</v>
      </c>
      <c r="G39" s="49">
        <v>43375</v>
      </c>
      <c r="H39" s="16">
        <f t="shared" si="0"/>
        <v>1</v>
      </c>
      <c r="I39" s="23"/>
      <c r="J39" s="23">
        <f>-14519-6300-(750*2)-650</f>
        <v>-22969</v>
      </c>
      <c r="K39" s="23">
        <f t="shared" si="1"/>
        <v>1481315</v>
      </c>
      <c r="P39" s="105"/>
      <c r="Q39" s="105"/>
    </row>
    <row r="40" s="43" customFormat="1" spans="1:17">
      <c r="A40" s="49" t="s">
        <v>1169</v>
      </c>
      <c r="B40" s="50">
        <v>1371769</v>
      </c>
      <c r="C40" s="50">
        <v>2435126</v>
      </c>
      <c r="D40" s="398" t="s">
        <v>1213</v>
      </c>
      <c r="E40" s="398" t="s">
        <v>595</v>
      </c>
      <c r="F40" s="49">
        <v>43375</v>
      </c>
      <c r="G40" s="49">
        <v>43378</v>
      </c>
      <c r="H40" s="16">
        <f t="shared" si="0"/>
        <v>3</v>
      </c>
      <c r="I40" s="23"/>
      <c r="J40" s="23">
        <f>-((14519+6300)*3)-(650*3)</f>
        <v>-64407</v>
      </c>
      <c r="K40" s="23">
        <f t="shared" si="1"/>
        <v>1416908</v>
      </c>
      <c r="P40" s="105"/>
      <c r="Q40" s="105"/>
    </row>
    <row r="41" s="43" customFormat="1" spans="1:17">
      <c r="A41" s="49" t="s">
        <v>1169</v>
      </c>
      <c r="B41" s="50">
        <v>1371972</v>
      </c>
      <c r="C41" s="50">
        <v>2526355</v>
      </c>
      <c r="D41" s="398" t="s">
        <v>1214</v>
      </c>
      <c r="E41" s="398" t="s">
        <v>595</v>
      </c>
      <c r="F41" s="49">
        <v>43375</v>
      </c>
      <c r="G41" s="49">
        <v>43379</v>
      </c>
      <c r="H41" s="16">
        <f t="shared" si="0"/>
        <v>4</v>
      </c>
      <c r="I41" s="23"/>
      <c r="J41" s="23">
        <f>-17960*4</f>
        <v>-71840</v>
      </c>
      <c r="K41" s="23">
        <f t="shared" si="1"/>
        <v>1345068</v>
      </c>
      <c r="P41" s="105"/>
      <c r="Q41" s="105"/>
    </row>
    <row r="42" s="43" customFormat="1" spans="1:17">
      <c r="A42" s="49" t="s">
        <v>1169</v>
      </c>
      <c r="B42" s="50">
        <v>1371972</v>
      </c>
      <c r="C42" s="50">
        <v>2526350</v>
      </c>
      <c r="D42" s="398" t="s">
        <v>1214</v>
      </c>
      <c r="E42" s="398" t="s">
        <v>595</v>
      </c>
      <c r="F42" s="49">
        <v>43379</v>
      </c>
      <c r="G42" s="49">
        <v>43380</v>
      </c>
      <c r="H42" s="16">
        <f t="shared" si="0"/>
        <v>1</v>
      </c>
      <c r="I42" s="23"/>
      <c r="J42" s="23">
        <v>-15000</v>
      </c>
      <c r="K42" s="23">
        <f t="shared" si="1"/>
        <v>1330068</v>
      </c>
      <c r="P42" s="105"/>
      <c r="Q42" s="105"/>
    </row>
    <row r="43" s="43" customFormat="1" spans="1:17">
      <c r="A43" s="49" t="s">
        <v>1169</v>
      </c>
      <c r="B43" s="50">
        <v>1365326</v>
      </c>
      <c r="C43" s="50">
        <v>2435132</v>
      </c>
      <c r="D43" s="398" t="s">
        <v>1215</v>
      </c>
      <c r="E43" s="399" t="s">
        <v>597</v>
      </c>
      <c r="F43" s="49">
        <v>43376</v>
      </c>
      <c r="G43" s="49">
        <v>43379</v>
      </c>
      <c r="H43" s="16">
        <f t="shared" si="0"/>
        <v>3</v>
      </c>
      <c r="I43" s="23"/>
      <c r="J43" s="23">
        <f>-24500*3</f>
        <v>-73500</v>
      </c>
      <c r="K43" s="23">
        <f t="shared" si="1"/>
        <v>1256568</v>
      </c>
      <c r="P43" s="105"/>
      <c r="Q43" s="105"/>
    </row>
    <row r="44" s="43" customFormat="1" spans="1:17">
      <c r="A44" s="49" t="s">
        <v>1174</v>
      </c>
      <c r="B44" s="50">
        <v>1373026</v>
      </c>
      <c r="C44" s="50">
        <v>2435125</v>
      </c>
      <c r="D44" s="398" t="s">
        <v>1216</v>
      </c>
      <c r="E44" s="398" t="s">
        <v>595</v>
      </c>
      <c r="F44" s="49">
        <v>43376</v>
      </c>
      <c r="G44" s="49">
        <v>43377</v>
      </c>
      <c r="H44" s="16">
        <f t="shared" si="0"/>
        <v>1</v>
      </c>
      <c r="I44" s="23"/>
      <c r="J44" s="23">
        <v>-22500</v>
      </c>
      <c r="K44" s="23">
        <f t="shared" si="1"/>
        <v>1234068</v>
      </c>
      <c r="P44" s="105"/>
      <c r="Q44" s="105"/>
    </row>
    <row r="45" s="43" customFormat="1" spans="1:17">
      <c r="A45" s="49" t="s">
        <v>1174</v>
      </c>
      <c r="B45" s="50">
        <v>1373097</v>
      </c>
      <c r="C45" s="50">
        <v>2549351</v>
      </c>
      <c r="D45" s="398" t="s">
        <v>1217</v>
      </c>
      <c r="E45" s="398" t="s">
        <v>597</v>
      </c>
      <c r="F45" s="49">
        <v>43373</v>
      </c>
      <c r="G45" s="49">
        <v>43375</v>
      </c>
      <c r="H45" s="16">
        <f t="shared" si="0"/>
        <v>2</v>
      </c>
      <c r="I45" s="23"/>
      <c r="J45" s="23">
        <v>-32000</v>
      </c>
      <c r="K45" s="23">
        <f t="shared" si="1"/>
        <v>1202068</v>
      </c>
      <c r="P45" s="105"/>
      <c r="Q45" s="105"/>
    </row>
    <row r="46" s="43" customFormat="1" spans="1:17">
      <c r="A46" s="49" t="s">
        <v>1174</v>
      </c>
      <c r="B46" s="50">
        <v>1373097</v>
      </c>
      <c r="C46" s="50">
        <v>2549350</v>
      </c>
      <c r="D46" s="398" t="s">
        <v>1218</v>
      </c>
      <c r="E46" s="398" t="s">
        <v>597</v>
      </c>
      <c r="F46" s="49">
        <v>43373</v>
      </c>
      <c r="G46" s="49">
        <v>43375</v>
      </c>
      <c r="H46" s="16">
        <f t="shared" si="0"/>
        <v>2</v>
      </c>
      <c r="I46" s="23"/>
      <c r="J46" s="23">
        <v>-32000</v>
      </c>
      <c r="K46" s="23">
        <f t="shared" si="1"/>
        <v>1170068</v>
      </c>
      <c r="P46" s="105"/>
      <c r="Q46" s="105"/>
    </row>
    <row r="47" s="43" customFormat="1" spans="1:17">
      <c r="A47" s="49" t="s">
        <v>1174</v>
      </c>
      <c r="B47" s="50">
        <v>1372191</v>
      </c>
      <c r="C47" s="50">
        <v>2435120</v>
      </c>
      <c r="D47" s="398" t="s">
        <v>1219</v>
      </c>
      <c r="E47" s="398" t="s">
        <v>595</v>
      </c>
      <c r="F47" s="49">
        <v>43378</v>
      </c>
      <c r="G47" s="49">
        <v>43379</v>
      </c>
      <c r="H47" s="16">
        <f t="shared" si="0"/>
        <v>1</v>
      </c>
      <c r="I47" s="23"/>
      <c r="J47" s="23">
        <v>-15786</v>
      </c>
      <c r="K47" s="23">
        <f t="shared" si="1"/>
        <v>1154282</v>
      </c>
      <c r="P47" s="105"/>
      <c r="Q47" s="105"/>
    </row>
    <row r="48" s="43" customFormat="1" spans="1:17">
      <c r="A48" s="49" t="s">
        <v>1174</v>
      </c>
      <c r="B48" s="50">
        <v>1372191</v>
      </c>
      <c r="C48" s="50">
        <v>2526356</v>
      </c>
      <c r="D48" s="398" t="s">
        <v>1219</v>
      </c>
      <c r="E48" s="398" t="s">
        <v>595</v>
      </c>
      <c r="F48" s="49">
        <v>43379</v>
      </c>
      <c r="G48" s="49">
        <v>43380</v>
      </c>
      <c r="H48" s="16">
        <f t="shared" si="0"/>
        <v>1</v>
      </c>
      <c r="I48" s="23"/>
      <c r="J48" s="23">
        <v>-15786</v>
      </c>
      <c r="K48" s="23">
        <f t="shared" si="1"/>
        <v>1138496</v>
      </c>
      <c r="P48" s="105"/>
      <c r="Q48" s="105"/>
    </row>
    <row r="49" s="43" customFormat="1" spans="1:17">
      <c r="A49" s="49" t="s">
        <v>1176</v>
      </c>
      <c r="B49" s="50">
        <v>1367017</v>
      </c>
      <c r="C49" s="50">
        <v>2523593</v>
      </c>
      <c r="D49" s="399" t="s">
        <v>1220</v>
      </c>
      <c r="E49" s="398" t="s">
        <v>597</v>
      </c>
      <c r="F49" s="49">
        <v>43375</v>
      </c>
      <c r="G49" s="49">
        <v>43377</v>
      </c>
      <c r="H49" s="16">
        <f t="shared" si="0"/>
        <v>2</v>
      </c>
      <c r="I49" s="23"/>
      <c r="J49" s="23">
        <v>-49000</v>
      </c>
      <c r="K49" s="23">
        <f t="shared" si="1"/>
        <v>1089496</v>
      </c>
      <c r="P49" s="105"/>
      <c r="Q49" s="105"/>
    </row>
    <row r="50" s="43" customFormat="1" spans="1:17">
      <c r="A50" s="49" t="s">
        <v>1176</v>
      </c>
      <c r="B50" s="50">
        <v>1370544</v>
      </c>
      <c r="C50" s="50">
        <v>2435129</v>
      </c>
      <c r="D50" s="399" t="s">
        <v>1221</v>
      </c>
      <c r="E50" s="398" t="s">
        <v>597</v>
      </c>
      <c r="F50" s="49">
        <v>43375</v>
      </c>
      <c r="G50" s="49">
        <v>43378</v>
      </c>
      <c r="H50" s="16">
        <f t="shared" si="0"/>
        <v>3</v>
      </c>
      <c r="I50" s="23"/>
      <c r="J50" s="23">
        <v>-73500</v>
      </c>
      <c r="K50" s="23">
        <f t="shared" si="1"/>
        <v>1015996</v>
      </c>
      <c r="P50" s="105"/>
      <c r="Q50" s="105"/>
    </row>
    <row r="51" s="43" customFormat="1" spans="1:17">
      <c r="A51" s="49" t="s">
        <v>1176</v>
      </c>
      <c r="B51" s="50">
        <v>1371378</v>
      </c>
      <c r="C51" s="50">
        <v>2530618</v>
      </c>
      <c r="D51" s="399" t="s">
        <v>1222</v>
      </c>
      <c r="E51" s="398" t="s">
        <v>595</v>
      </c>
      <c r="F51" s="49">
        <v>43374</v>
      </c>
      <c r="G51" s="49">
        <v>43375</v>
      </c>
      <c r="H51" s="16">
        <f t="shared" si="0"/>
        <v>1</v>
      </c>
      <c r="I51" s="23"/>
      <c r="J51" s="23">
        <v>-16354</v>
      </c>
      <c r="K51" s="23">
        <f t="shared" si="1"/>
        <v>999642</v>
      </c>
      <c r="P51" s="105"/>
      <c r="Q51" s="105"/>
    </row>
    <row r="52" s="43" customFormat="1" spans="1:17">
      <c r="A52" s="49" t="s">
        <v>1176</v>
      </c>
      <c r="B52" s="50">
        <v>1371380</v>
      </c>
      <c r="C52" s="50">
        <v>2530624</v>
      </c>
      <c r="D52" s="399" t="s">
        <v>1223</v>
      </c>
      <c r="E52" s="398" t="s">
        <v>595</v>
      </c>
      <c r="F52" s="49">
        <v>43374</v>
      </c>
      <c r="G52" s="49">
        <v>43375</v>
      </c>
      <c r="H52" s="16">
        <f t="shared" si="0"/>
        <v>1</v>
      </c>
      <c r="I52" s="23"/>
      <c r="J52" s="23">
        <v>-16354</v>
      </c>
      <c r="K52" s="23">
        <f t="shared" si="1"/>
        <v>983288</v>
      </c>
      <c r="P52" s="105"/>
      <c r="Q52" s="105"/>
    </row>
    <row r="53" s="43" customFormat="1" spans="1:17">
      <c r="A53" s="92" t="s">
        <v>1176</v>
      </c>
      <c r="B53" s="93">
        <v>1370547</v>
      </c>
      <c r="C53" s="93">
        <v>2521142</v>
      </c>
      <c r="D53" s="417" t="s">
        <v>1224</v>
      </c>
      <c r="E53" s="418" t="s">
        <v>597</v>
      </c>
      <c r="F53" s="92">
        <v>43378</v>
      </c>
      <c r="G53" s="92">
        <v>43381</v>
      </c>
      <c r="H53" s="95">
        <f t="shared" si="0"/>
        <v>3</v>
      </c>
      <c r="I53" s="106"/>
      <c r="J53" s="106">
        <v>-67684</v>
      </c>
      <c r="K53" s="106">
        <f t="shared" si="1"/>
        <v>915604</v>
      </c>
      <c r="P53" s="105"/>
      <c r="Q53" s="105"/>
    </row>
    <row r="54" s="43" customFormat="1" spans="1:17">
      <c r="A54" s="49" t="s">
        <v>1225</v>
      </c>
      <c r="B54" s="50">
        <v>1370145</v>
      </c>
      <c r="C54" s="50">
        <v>2555095</v>
      </c>
      <c r="D54" s="399" t="s">
        <v>1226</v>
      </c>
      <c r="E54" s="398" t="s">
        <v>597</v>
      </c>
      <c r="F54" s="49">
        <v>43375</v>
      </c>
      <c r="G54" s="49">
        <v>43377</v>
      </c>
      <c r="H54" s="16">
        <f t="shared" si="0"/>
        <v>2</v>
      </c>
      <c r="I54" s="23"/>
      <c r="J54" s="23">
        <v>-49000</v>
      </c>
      <c r="K54" s="23">
        <f t="shared" si="1"/>
        <v>866604</v>
      </c>
      <c r="P54" s="105"/>
      <c r="Q54" s="105"/>
    </row>
    <row r="55" s="43" customFormat="1" spans="1:17">
      <c r="A55" s="49" t="s">
        <v>1227</v>
      </c>
      <c r="B55" s="50">
        <v>1374312</v>
      </c>
      <c r="C55" s="50">
        <v>2531598</v>
      </c>
      <c r="D55" s="399" t="s">
        <v>1228</v>
      </c>
      <c r="E55" s="398" t="s">
        <v>595</v>
      </c>
      <c r="F55" s="49">
        <v>43377</v>
      </c>
      <c r="G55" s="49">
        <v>43379</v>
      </c>
      <c r="H55" s="16">
        <f t="shared" si="0"/>
        <v>2</v>
      </c>
      <c r="I55" s="23"/>
      <c r="J55" s="23">
        <v>-45000</v>
      </c>
      <c r="K55" s="23">
        <f t="shared" si="1"/>
        <v>821604</v>
      </c>
      <c r="P55" s="105"/>
      <c r="Q55" s="105"/>
    </row>
    <row r="56" s="43" customFormat="1" spans="1:17">
      <c r="A56" s="96" t="s">
        <v>1227</v>
      </c>
      <c r="B56" s="97">
        <v>1373952</v>
      </c>
      <c r="C56" s="97">
        <v>2435134</v>
      </c>
      <c r="D56" s="419" t="s">
        <v>1229</v>
      </c>
      <c r="E56" s="420" t="s">
        <v>597</v>
      </c>
      <c r="F56" s="96">
        <v>43374</v>
      </c>
      <c r="G56" s="96">
        <v>43376</v>
      </c>
      <c r="H56" s="99">
        <f t="shared" si="0"/>
        <v>2</v>
      </c>
      <c r="I56" s="107"/>
      <c r="J56" s="107">
        <v>-49000</v>
      </c>
      <c r="K56" s="107">
        <f t="shared" si="1"/>
        <v>772604</v>
      </c>
      <c r="P56" s="105"/>
      <c r="Q56" s="105"/>
    </row>
    <row r="57" s="43" customFormat="1" spans="1:17">
      <c r="A57" s="49" t="s">
        <v>1227</v>
      </c>
      <c r="B57" s="50">
        <v>1374743</v>
      </c>
      <c r="C57" s="50">
        <v>2435136</v>
      </c>
      <c r="D57" s="399" t="s">
        <v>1230</v>
      </c>
      <c r="E57" s="398" t="s">
        <v>597</v>
      </c>
      <c r="F57" s="49">
        <v>43377</v>
      </c>
      <c r="G57" s="49">
        <v>43378</v>
      </c>
      <c r="H57" s="16">
        <f t="shared" si="0"/>
        <v>1</v>
      </c>
      <c r="I57" s="23"/>
      <c r="J57" s="23">
        <v>-16000</v>
      </c>
      <c r="K57" s="23">
        <f t="shared" si="1"/>
        <v>756604</v>
      </c>
      <c r="P57" s="105"/>
      <c r="Q57" s="105"/>
    </row>
    <row r="58" s="43" customFormat="1" spans="1:17">
      <c r="A58" s="49" t="s">
        <v>1227</v>
      </c>
      <c r="B58" s="50">
        <v>1374743</v>
      </c>
      <c r="C58" s="50">
        <v>2474603</v>
      </c>
      <c r="D58" s="399" t="s">
        <v>1231</v>
      </c>
      <c r="E58" s="398" t="s">
        <v>597</v>
      </c>
      <c r="F58" s="49">
        <v>43377</v>
      </c>
      <c r="G58" s="49">
        <v>43378</v>
      </c>
      <c r="H58" s="16">
        <f t="shared" si="0"/>
        <v>1</v>
      </c>
      <c r="I58" s="23"/>
      <c r="J58" s="23">
        <v>-16000</v>
      </c>
      <c r="K58" s="23">
        <f t="shared" si="1"/>
        <v>740604</v>
      </c>
      <c r="P58" s="105"/>
      <c r="Q58" s="105"/>
    </row>
    <row r="59" s="43" customFormat="1" spans="1:17">
      <c r="A59" s="49" t="s">
        <v>1227</v>
      </c>
      <c r="B59" s="50">
        <v>1374743</v>
      </c>
      <c r="C59" s="50">
        <v>2435131</v>
      </c>
      <c r="D59" s="399" t="s">
        <v>1230</v>
      </c>
      <c r="E59" s="398" t="s">
        <v>597</v>
      </c>
      <c r="F59" s="49">
        <v>43378</v>
      </c>
      <c r="G59" s="49">
        <v>43379</v>
      </c>
      <c r="H59" s="16">
        <f t="shared" si="0"/>
        <v>1</v>
      </c>
      <c r="I59" s="23"/>
      <c r="J59" s="23">
        <v>-16000</v>
      </c>
      <c r="K59" s="23">
        <f t="shared" si="1"/>
        <v>724604</v>
      </c>
      <c r="P59" s="105"/>
      <c r="Q59" s="105"/>
    </row>
    <row r="60" s="43" customFormat="1" spans="1:17">
      <c r="A60" s="49" t="s">
        <v>1227</v>
      </c>
      <c r="B60" s="50">
        <v>1374743</v>
      </c>
      <c r="C60" s="50">
        <v>2554094</v>
      </c>
      <c r="D60" s="399" t="s">
        <v>1231</v>
      </c>
      <c r="E60" s="398" t="s">
        <v>597</v>
      </c>
      <c r="F60" s="49">
        <v>43378</v>
      </c>
      <c r="G60" s="49">
        <v>43380</v>
      </c>
      <c r="H60" s="16">
        <f t="shared" si="0"/>
        <v>2</v>
      </c>
      <c r="I60" s="23"/>
      <c r="J60" s="23">
        <v>-32000</v>
      </c>
      <c r="K60" s="23">
        <f t="shared" si="1"/>
        <v>692604</v>
      </c>
      <c r="P60" s="105"/>
      <c r="Q60" s="105"/>
    </row>
    <row r="61" s="43" customFormat="1" spans="1:17">
      <c r="A61" s="49" t="s">
        <v>1227</v>
      </c>
      <c r="B61" s="50">
        <v>1374743</v>
      </c>
      <c r="C61" s="50">
        <v>2537845</v>
      </c>
      <c r="D61" s="399" t="s">
        <v>1230</v>
      </c>
      <c r="E61" s="398" t="s">
        <v>597</v>
      </c>
      <c r="F61" s="49">
        <v>43379</v>
      </c>
      <c r="G61" s="49">
        <v>43380</v>
      </c>
      <c r="H61" s="16">
        <f t="shared" si="0"/>
        <v>1</v>
      </c>
      <c r="I61" s="23"/>
      <c r="J61" s="23">
        <v>-16000</v>
      </c>
      <c r="K61" s="23">
        <f t="shared" si="1"/>
        <v>676604</v>
      </c>
      <c r="P61" s="105"/>
      <c r="Q61" s="105"/>
    </row>
    <row r="62" s="43" customFormat="1" spans="1:17">
      <c r="A62" s="49" t="s">
        <v>1232</v>
      </c>
      <c r="B62" s="50">
        <v>1375186</v>
      </c>
      <c r="C62" s="50">
        <v>2435127</v>
      </c>
      <c r="D62" s="399" t="s">
        <v>1233</v>
      </c>
      <c r="E62" s="398" t="s">
        <v>597</v>
      </c>
      <c r="F62" s="49">
        <v>43372</v>
      </c>
      <c r="G62" s="49">
        <v>43373</v>
      </c>
      <c r="H62" s="16">
        <f t="shared" si="0"/>
        <v>1</v>
      </c>
      <c r="I62" s="23"/>
      <c r="J62" s="23">
        <v>-24500</v>
      </c>
      <c r="K62" s="23">
        <f t="shared" si="1"/>
        <v>652104</v>
      </c>
      <c r="P62" s="105"/>
      <c r="Q62" s="105"/>
    </row>
    <row r="63" s="43" customFormat="1" spans="1:17">
      <c r="A63" s="49" t="s">
        <v>1232</v>
      </c>
      <c r="B63" s="50">
        <v>1375358</v>
      </c>
      <c r="C63" s="50">
        <v>2435133</v>
      </c>
      <c r="D63" s="399" t="s">
        <v>1234</v>
      </c>
      <c r="E63" s="398" t="s">
        <v>597</v>
      </c>
      <c r="F63" s="49">
        <v>43374</v>
      </c>
      <c r="G63" s="49">
        <v>43376</v>
      </c>
      <c r="H63" s="16">
        <f t="shared" si="0"/>
        <v>2</v>
      </c>
      <c r="I63" s="23"/>
      <c r="J63" s="23">
        <v>-49000</v>
      </c>
      <c r="K63" s="23">
        <f t="shared" si="1"/>
        <v>603104</v>
      </c>
      <c r="P63" s="105"/>
      <c r="Q63" s="105"/>
    </row>
    <row r="64" s="43" customFormat="1" spans="1:17">
      <c r="A64" s="100" t="s">
        <v>1232</v>
      </c>
      <c r="B64" s="101">
        <v>1375228</v>
      </c>
      <c r="C64" s="101">
        <v>2548872</v>
      </c>
      <c r="D64" s="421" t="s">
        <v>1235</v>
      </c>
      <c r="E64" s="422" t="s">
        <v>597</v>
      </c>
      <c r="F64" s="100">
        <v>43377</v>
      </c>
      <c r="G64" s="100">
        <v>43379</v>
      </c>
      <c r="H64" s="103">
        <f t="shared" si="0"/>
        <v>2</v>
      </c>
      <c r="I64" s="108"/>
      <c r="J64" s="108">
        <v>-49000</v>
      </c>
      <c r="K64" s="108">
        <f t="shared" si="1"/>
        <v>554104</v>
      </c>
      <c r="P64" s="105"/>
      <c r="Q64" s="105"/>
    </row>
    <row r="65" s="43" customFormat="1" spans="1:17">
      <c r="A65" s="49" t="s">
        <v>1232</v>
      </c>
      <c r="B65" s="50">
        <v>1375362</v>
      </c>
      <c r="C65" s="50">
        <v>2549348</v>
      </c>
      <c r="D65" s="399" t="s">
        <v>1236</v>
      </c>
      <c r="E65" s="398" t="s">
        <v>597</v>
      </c>
      <c r="F65" s="49">
        <v>43375</v>
      </c>
      <c r="G65" s="49">
        <v>43376</v>
      </c>
      <c r="H65" s="16">
        <f t="shared" si="0"/>
        <v>1</v>
      </c>
      <c r="I65" s="23"/>
      <c r="J65" s="23">
        <v>-24500</v>
      </c>
      <c r="K65" s="23">
        <f t="shared" si="1"/>
        <v>529604</v>
      </c>
      <c r="P65" s="105"/>
      <c r="Q65" s="105"/>
    </row>
    <row r="66" s="43" customFormat="1" spans="1:17">
      <c r="A66" s="49" t="s">
        <v>1232</v>
      </c>
      <c r="B66" s="50">
        <v>1372440</v>
      </c>
      <c r="C66" s="50">
        <v>2435117</v>
      </c>
      <c r="D66" s="399" t="s">
        <v>1237</v>
      </c>
      <c r="E66" s="398" t="s">
        <v>595</v>
      </c>
      <c r="F66" s="49">
        <v>43373</v>
      </c>
      <c r="G66" s="49">
        <v>43375</v>
      </c>
      <c r="H66" s="16">
        <f t="shared" si="0"/>
        <v>2</v>
      </c>
      <c r="I66" s="23"/>
      <c r="J66" s="23">
        <v>-32602</v>
      </c>
      <c r="K66" s="23">
        <f t="shared" si="1"/>
        <v>497002</v>
      </c>
      <c r="P66" s="105"/>
      <c r="Q66" s="105"/>
    </row>
    <row r="67" s="43" customFormat="1" spans="1:17">
      <c r="A67" s="49" t="s">
        <v>1232</v>
      </c>
      <c r="B67" s="109" t="s">
        <v>1238</v>
      </c>
      <c r="C67" s="50">
        <v>2435128</v>
      </c>
      <c r="D67" s="399" t="s">
        <v>1239</v>
      </c>
      <c r="E67" s="398" t="s">
        <v>597</v>
      </c>
      <c r="F67" s="49">
        <v>43372</v>
      </c>
      <c r="G67" s="49">
        <v>43373</v>
      </c>
      <c r="H67" s="16">
        <f t="shared" si="0"/>
        <v>1</v>
      </c>
      <c r="I67" s="23"/>
      <c r="J67" s="23">
        <v>-24500</v>
      </c>
      <c r="K67" s="23">
        <f t="shared" si="1"/>
        <v>472502</v>
      </c>
      <c r="P67" s="105"/>
      <c r="Q67" s="105"/>
    </row>
    <row r="68" s="43" customFormat="1" spans="1:17">
      <c r="A68" s="110" t="s">
        <v>1240</v>
      </c>
      <c r="B68" s="111">
        <v>1362263</v>
      </c>
      <c r="C68" s="111">
        <v>2565093</v>
      </c>
      <c r="D68" s="423" t="s">
        <v>1241</v>
      </c>
      <c r="E68" s="424" t="s">
        <v>595</v>
      </c>
      <c r="F68" s="110">
        <v>43374</v>
      </c>
      <c r="G68" s="110">
        <v>43375</v>
      </c>
      <c r="H68" s="113">
        <f t="shared" si="0"/>
        <v>1</v>
      </c>
      <c r="I68" s="114"/>
      <c r="J68" s="114">
        <v>-26300</v>
      </c>
      <c r="K68" s="114">
        <f t="shared" si="1"/>
        <v>446202</v>
      </c>
      <c r="P68" s="105"/>
      <c r="Q68" s="105"/>
    </row>
    <row r="69" s="43" customFormat="1" spans="1:17">
      <c r="A69" s="110" t="s">
        <v>1240</v>
      </c>
      <c r="B69" s="111">
        <v>1362263</v>
      </c>
      <c r="C69" s="111">
        <v>2564843</v>
      </c>
      <c r="D69" s="423" t="s">
        <v>1241</v>
      </c>
      <c r="E69" s="424" t="s">
        <v>595</v>
      </c>
      <c r="F69" s="110">
        <v>43377</v>
      </c>
      <c r="G69" s="110">
        <v>43379</v>
      </c>
      <c r="H69" s="113">
        <f t="shared" ref="H69:H132" si="2">+G69-F69</f>
        <v>2</v>
      </c>
      <c r="I69" s="114"/>
      <c r="J69" s="114">
        <v>-52600</v>
      </c>
      <c r="K69" s="114">
        <f t="shared" si="1"/>
        <v>393602</v>
      </c>
      <c r="P69" s="105"/>
      <c r="Q69" s="105"/>
    </row>
    <row r="70" s="43" customFormat="1" spans="1:17">
      <c r="A70" s="49" t="s">
        <v>1240</v>
      </c>
      <c r="B70" s="50">
        <v>1366847</v>
      </c>
      <c r="C70" s="50">
        <v>2521145</v>
      </c>
      <c r="D70" s="399" t="s">
        <v>1242</v>
      </c>
      <c r="E70" s="398" t="s">
        <v>595</v>
      </c>
      <c r="F70" s="49">
        <v>43376</v>
      </c>
      <c r="G70" s="49">
        <v>43380</v>
      </c>
      <c r="H70" s="16">
        <f t="shared" si="2"/>
        <v>4</v>
      </c>
      <c r="I70" s="23"/>
      <c r="J70" s="23">
        <v>-86625</v>
      </c>
      <c r="K70" s="23">
        <f>K69+I70+J70</f>
        <v>306977</v>
      </c>
      <c r="P70" s="105"/>
      <c r="Q70" s="105"/>
    </row>
    <row r="71" s="43" customFormat="1" spans="1:17">
      <c r="A71" s="49" t="s">
        <v>1243</v>
      </c>
      <c r="B71" s="50">
        <v>1368683</v>
      </c>
      <c r="C71" s="50">
        <v>2529103</v>
      </c>
      <c r="D71" s="399" t="s">
        <v>1244</v>
      </c>
      <c r="E71" s="399" t="s">
        <v>595</v>
      </c>
      <c r="F71" s="49">
        <v>43374</v>
      </c>
      <c r="G71" s="49">
        <v>43375</v>
      </c>
      <c r="H71" s="14">
        <f t="shared" si="2"/>
        <v>1</v>
      </c>
      <c r="I71" s="23"/>
      <c r="J71" s="23">
        <v>-16170</v>
      </c>
      <c r="K71" s="23">
        <f>K70+I71+J71</f>
        <v>290807</v>
      </c>
      <c r="P71" s="105"/>
      <c r="Q71" s="105"/>
    </row>
    <row r="72" s="43" customFormat="1" spans="1:17">
      <c r="A72" s="49" t="s">
        <v>1243</v>
      </c>
      <c r="B72" s="50">
        <v>1376339</v>
      </c>
      <c r="C72" s="50">
        <v>2537348</v>
      </c>
      <c r="D72" s="399" t="s">
        <v>1245</v>
      </c>
      <c r="E72" s="398" t="s">
        <v>595</v>
      </c>
      <c r="F72" s="49">
        <v>43377</v>
      </c>
      <c r="G72" s="49">
        <v>43378</v>
      </c>
      <c r="H72" s="16">
        <f t="shared" si="2"/>
        <v>1</v>
      </c>
      <c r="I72" s="23"/>
      <c r="J72" s="23">
        <v>-22500</v>
      </c>
      <c r="K72" s="23">
        <f>K71+I72+J72</f>
        <v>268307</v>
      </c>
      <c r="P72" s="105"/>
      <c r="Q72" s="105"/>
    </row>
    <row r="73" s="43" customFormat="1" spans="1:17">
      <c r="A73" s="49" t="s">
        <v>1246</v>
      </c>
      <c r="B73" s="109" t="s">
        <v>1238</v>
      </c>
      <c r="C73" s="50">
        <v>2545355</v>
      </c>
      <c r="D73" s="399" t="s">
        <v>1239</v>
      </c>
      <c r="E73" s="398" t="s">
        <v>595</v>
      </c>
      <c r="F73" s="49">
        <v>43380</v>
      </c>
      <c r="G73" s="49">
        <v>43381</v>
      </c>
      <c r="H73" s="16">
        <f t="shared" si="2"/>
        <v>1</v>
      </c>
      <c r="I73" s="23"/>
      <c r="J73" s="23">
        <v>-22500</v>
      </c>
      <c r="K73" s="23">
        <f>K72+I73+J73</f>
        <v>245807</v>
      </c>
      <c r="P73" s="105"/>
      <c r="Q73" s="105"/>
    </row>
    <row r="74" s="43" customFormat="1" spans="1:17">
      <c r="A74" s="49" t="s">
        <v>1246</v>
      </c>
      <c r="B74" s="109" t="s">
        <v>1238</v>
      </c>
      <c r="C74" s="50">
        <v>2550595</v>
      </c>
      <c r="D74" s="399" t="s">
        <v>1239</v>
      </c>
      <c r="E74" s="398" t="s">
        <v>595</v>
      </c>
      <c r="F74" s="49">
        <v>43380</v>
      </c>
      <c r="G74" s="49">
        <v>43381</v>
      </c>
      <c r="H74" s="16">
        <f t="shared" si="2"/>
        <v>1</v>
      </c>
      <c r="I74" s="23"/>
      <c r="J74" s="23">
        <v>-22500</v>
      </c>
      <c r="K74" s="23">
        <f>K73+I74+J74</f>
        <v>223307</v>
      </c>
      <c r="P74" s="105"/>
      <c r="Q74" s="105"/>
    </row>
    <row r="75" s="43" customFormat="1" ht="15" spans="1:17">
      <c r="A75" s="68" t="s">
        <v>1247</v>
      </c>
      <c r="B75" s="69"/>
      <c r="C75" s="69"/>
      <c r="D75" s="69"/>
      <c r="E75" s="69"/>
      <c r="F75" s="69"/>
      <c r="G75" s="70"/>
      <c r="H75" s="31">
        <f>SUM(H6:H74)</f>
        <v>146</v>
      </c>
      <c r="I75" s="31">
        <f>SUM(I5:I74)</f>
        <v>3378500</v>
      </c>
      <c r="J75" s="31">
        <f>SUM(J5:J74)</f>
        <v>-3155193</v>
      </c>
      <c r="K75" s="37">
        <f>+I75+J75</f>
        <v>223307</v>
      </c>
      <c r="P75" s="105"/>
      <c r="Q75" s="105"/>
    </row>
    <row r="76" s="43" customFormat="1" ht="15" spans="1:17">
      <c r="A76" s="71"/>
      <c r="B76" s="71"/>
      <c r="C76" s="72"/>
      <c r="D76" s="72"/>
      <c r="E76" s="72"/>
      <c r="F76" s="72"/>
      <c r="G76" s="72"/>
      <c r="H76" s="72"/>
      <c r="I76" s="38"/>
      <c r="J76" s="38"/>
      <c r="K76" s="39"/>
      <c r="P76" s="105"/>
      <c r="Q76" s="105"/>
    </row>
    <row r="77" s="43" customFormat="1" ht="15" spans="1:17">
      <c r="A77" s="73" t="s">
        <v>72</v>
      </c>
      <c r="B77" s="74"/>
      <c r="C77" s="74"/>
      <c r="D77" s="74"/>
      <c r="E77" s="74"/>
      <c r="F77" s="74"/>
      <c r="G77" s="74"/>
      <c r="H77" s="36">
        <f t="shared" ref="H77:J77" si="3">+H75</f>
        <v>146</v>
      </c>
      <c r="I77" s="36">
        <f t="shared" si="3"/>
        <v>3378500</v>
      </c>
      <c r="J77" s="36">
        <f t="shared" si="3"/>
        <v>-3155193</v>
      </c>
      <c r="K77" s="36">
        <f>+I77+J77</f>
        <v>223307</v>
      </c>
      <c r="L77" s="79" t="s">
        <v>1248</v>
      </c>
      <c r="P77" s="105"/>
      <c r="Q77" s="105"/>
    </row>
    <row r="78" s="43" customFormat="1" ht="15" spans="1:17">
      <c r="A78" s="75"/>
      <c r="B78" s="75"/>
      <c r="C78" s="76"/>
      <c r="D78" s="76"/>
      <c r="E78" s="76"/>
      <c r="F78" s="76"/>
      <c r="G78" s="76"/>
      <c r="H78" s="76"/>
      <c r="I78" s="79"/>
      <c r="K78" s="115"/>
      <c r="P78" s="105"/>
      <c r="Q78" s="105"/>
    </row>
    <row r="79" s="43" customFormat="1" spans="1:17">
      <c r="A79" s="41"/>
      <c r="B79" s="41"/>
      <c r="C79" s="46"/>
      <c r="D79" s="46"/>
      <c r="E79" s="46"/>
      <c r="F79" s="46"/>
      <c r="G79" s="46"/>
      <c r="H79" s="46"/>
      <c r="I79" s="7"/>
      <c r="J79" s="116" t="s">
        <v>1249</v>
      </c>
      <c r="K79" s="8">
        <f>J67+J73+J74</f>
        <v>-69500</v>
      </c>
      <c r="P79" s="105"/>
      <c r="Q79" s="105"/>
    </row>
    <row r="80" s="43" customFormat="1" spans="1:17">
      <c r="A80" s="41"/>
      <c r="B80" s="41"/>
      <c r="C80" s="46"/>
      <c r="D80" s="46"/>
      <c r="E80" s="46"/>
      <c r="F80" s="46"/>
      <c r="G80" s="46"/>
      <c r="H80" s="46"/>
      <c r="I80" s="7"/>
      <c r="J80" s="7"/>
      <c r="K80" s="8"/>
      <c r="P80" s="105"/>
      <c r="Q80" s="105"/>
    </row>
    <row r="81" s="43" customFormat="1" spans="1:17">
      <c r="A81" s="41"/>
      <c r="B81" s="41"/>
      <c r="C81" s="46"/>
      <c r="D81" s="46"/>
      <c r="E81" s="46"/>
      <c r="F81" s="46"/>
      <c r="G81" s="46"/>
      <c r="H81" s="46"/>
      <c r="I81" s="7"/>
      <c r="J81" s="7"/>
      <c r="K81" s="8"/>
      <c r="P81" s="105"/>
      <c r="Q81" s="105"/>
    </row>
    <row r="82" s="43" customFormat="1" spans="1:17">
      <c r="A82" s="41"/>
      <c r="B82" s="41"/>
      <c r="C82" s="46"/>
      <c r="D82" s="46"/>
      <c r="E82" s="46"/>
      <c r="F82" s="46"/>
      <c r="G82" s="46"/>
      <c r="H82" s="46"/>
      <c r="I82" s="7"/>
      <c r="J82" s="7"/>
      <c r="K82" s="8"/>
      <c r="P82" s="105"/>
      <c r="Q82" s="105"/>
    </row>
    <row r="83" s="43" customFormat="1" spans="1:17">
      <c r="A83" s="41"/>
      <c r="B83" s="41"/>
      <c r="C83" s="46"/>
      <c r="D83" s="46"/>
      <c r="E83" s="46"/>
      <c r="F83" s="46"/>
      <c r="G83" s="46"/>
      <c r="H83" s="46"/>
      <c r="I83" s="7"/>
      <c r="J83" s="7"/>
      <c r="K83" s="8"/>
      <c r="P83" s="105"/>
      <c r="Q83" s="105"/>
    </row>
    <row r="84" s="43" customFormat="1" spans="1:17">
      <c r="A84" s="41"/>
      <c r="B84" s="41"/>
      <c r="C84" s="46"/>
      <c r="D84" s="46"/>
      <c r="E84" s="46"/>
      <c r="F84" s="46"/>
      <c r="G84" s="46"/>
      <c r="H84" s="46"/>
      <c r="I84" s="7"/>
      <c r="J84" s="7"/>
      <c r="K84" s="8"/>
      <c r="P84" s="105"/>
      <c r="Q84" s="105"/>
    </row>
    <row r="85" s="43" customFormat="1" spans="1:17">
      <c r="A85" s="41"/>
      <c r="B85" s="41"/>
      <c r="C85" s="46"/>
      <c r="D85" s="46"/>
      <c r="E85" s="46"/>
      <c r="F85" s="46"/>
      <c r="G85" s="46"/>
      <c r="H85" s="46"/>
      <c r="I85" s="7"/>
      <c r="J85" s="7"/>
      <c r="K85" s="8"/>
      <c r="P85" s="105"/>
      <c r="Q85" s="105"/>
    </row>
    <row r="86" s="43" customFormat="1" spans="1:17">
      <c r="A86" s="41"/>
      <c r="B86" s="41"/>
      <c r="C86" s="46"/>
      <c r="D86" s="46"/>
      <c r="E86" s="46"/>
      <c r="F86" s="46"/>
      <c r="G86" s="46"/>
      <c r="H86" s="46"/>
      <c r="I86" s="7"/>
      <c r="J86" s="7"/>
      <c r="K86" s="8"/>
      <c r="P86" s="105"/>
      <c r="Q86" s="105"/>
    </row>
    <row r="87" s="43" customFormat="1" spans="1:17">
      <c r="A87" s="41"/>
      <c r="B87" s="41"/>
      <c r="C87" s="46"/>
      <c r="D87" s="46"/>
      <c r="E87" s="46"/>
      <c r="F87" s="46"/>
      <c r="G87" s="46"/>
      <c r="H87" s="46"/>
      <c r="I87" s="7"/>
      <c r="J87" s="7"/>
      <c r="K87" s="8"/>
      <c r="P87" s="105"/>
      <c r="Q87" s="105"/>
    </row>
    <row r="88" s="43" customFormat="1" spans="1:17">
      <c r="A88" s="41"/>
      <c r="B88" s="41"/>
      <c r="C88" s="46"/>
      <c r="D88" s="46"/>
      <c r="E88" s="46"/>
      <c r="F88" s="46"/>
      <c r="G88" s="46"/>
      <c r="H88" s="46"/>
      <c r="I88" s="7"/>
      <c r="J88" s="7"/>
      <c r="K88" s="8"/>
      <c r="P88" s="105"/>
      <c r="Q88" s="105"/>
    </row>
    <row r="89" s="43" customFormat="1" spans="1:17">
      <c r="A89" s="41"/>
      <c r="B89" s="41"/>
      <c r="C89" s="46"/>
      <c r="D89" s="46"/>
      <c r="E89" s="46"/>
      <c r="F89" s="46"/>
      <c r="G89" s="46"/>
      <c r="H89" s="46"/>
      <c r="I89" s="7"/>
      <c r="J89" s="7"/>
      <c r="K89" s="8"/>
      <c r="P89" s="105"/>
      <c r="Q89" s="105"/>
    </row>
    <row r="90" s="43" customFormat="1" spans="1:17">
      <c r="A90" s="41"/>
      <c r="B90" s="41"/>
      <c r="C90" s="46"/>
      <c r="D90" s="46"/>
      <c r="E90" s="46"/>
      <c r="F90" s="46"/>
      <c r="G90" s="46"/>
      <c r="H90" s="46"/>
      <c r="I90" s="7"/>
      <c r="J90" s="7"/>
      <c r="K90" s="8"/>
      <c r="P90" s="105"/>
      <c r="Q90" s="105"/>
    </row>
    <row r="91" s="43" customFormat="1" spans="1:17">
      <c r="A91" s="41"/>
      <c r="B91" s="41"/>
      <c r="C91" s="46"/>
      <c r="D91" s="46"/>
      <c r="E91" s="46"/>
      <c r="F91" s="46"/>
      <c r="G91" s="46"/>
      <c r="H91" s="46"/>
      <c r="I91" s="7"/>
      <c r="J91" s="7"/>
      <c r="K91" s="8"/>
      <c r="P91" s="105"/>
      <c r="Q91" s="105"/>
    </row>
    <row r="92" s="43" customFormat="1" spans="1:17">
      <c r="A92" s="41"/>
      <c r="B92" s="41"/>
      <c r="C92" s="46"/>
      <c r="D92" s="46"/>
      <c r="E92" s="46"/>
      <c r="F92" s="46"/>
      <c r="G92" s="46"/>
      <c r="H92" s="46"/>
      <c r="I92" s="7"/>
      <c r="J92" s="7"/>
      <c r="K92" s="8"/>
      <c r="P92" s="105"/>
      <c r="Q92" s="105"/>
    </row>
    <row r="93" s="43" customFormat="1" spans="1:17">
      <c r="A93" s="41"/>
      <c r="B93" s="41"/>
      <c r="C93" s="46"/>
      <c r="D93" s="46"/>
      <c r="E93" s="46"/>
      <c r="F93" s="46"/>
      <c r="G93" s="46"/>
      <c r="H93" s="46"/>
      <c r="I93" s="7"/>
      <c r="J93" s="7"/>
      <c r="K93" s="8"/>
      <c r="P93" s="105"/>
      <c r="Q93" s="105"/>
    </row>
    <row r="94" s="43" customFormat="1" spans="1:17">
      <c r="A94" s="41"/>
      <c r="B94" s="41"/>
      <c r="C94" s="46"/>
      <c r="D94" s="46"/>
      <c r="E94" s="46"/>
      <c r="F94" s="46"/>
      <c r="G94" s="46"/>
      <c r="H94" s="46"/>
      <c r="I94" s="7"/>
      <c r="J94" s="7"/>
      <c r="K94" s="8"/>
      <c r="P94" s="105"/>
      <c r="Q94" s="105"/>
    </row>
    <row r="95" s="43" customFormat="1" spans="1:17">
      <c r="A95" s="41"/>
      <c r="B95" s="41"/>
      <c r="C95" s="46"/>
      <c r="D95" s="46"/>
      <c r="E95" s="46"/>
      <c r="F95" s="46"/>
      <c r="G95" s="46"/>
      <c r="H95" s="46"/>
      <c r="I95" s="7"/>
      <c r="J95" s="7"/>
      <c r="K95" s="8"/>
      <c r="P95" s="105"/>
      <c r="Q95" s="105"/>
    </row>
    <row r="96" s="43" customFormat="1" spans="1:17">
      <c r="A96" s="41"/>
      <c r="B96" s="41"/>
      <c r="C96" s="46"/>
      <c r="D96" s="46"/>
      <c r="E96" s="46"/>
      <c r="F96" s="46"/>
      <c r="G96" s="46"/>
      <c r="H96" s="46"/>
      <c r="I96" s="7"/>
      <c r="J96" s="7"/>
      <c r="K96" s="8"/>
      <c r="P96" s="105"/>
      <c r="Q96" s="105"/>
    </row>
    <row r="97" s="43" customFormat="1" spans="1:17">
      <c r="A97" s="41"/>
      <c r="B97" s="41"/>
      <c r="C97" s="46"/>
      <c r="D97" s="46"/>
      <c r="E97" s="46"/>
      <c r="F97" s="46"/>
      <c r="G97" s="46"/>
      <c r="H97" s="46"/>
      <c r="I97" s="7"/>
      <c r="J97" s="7"/>
      <c r="K97" s="8"/>
      <c r="P97" s="105"/>
      <c r="Q97" s="105"/>
    </row>
    <row r="98" s="43" customFormat="1" spans="1:17">
      <c r="A98" s="41"/>
      <c r="B98" s="41"/>
      <c r="C98" s="46"/>
      <c r="D98" s="46"/>
      <c r="E98" s="46"/>
      <c r="F98" s="46"/>
      <c r="G98" s="46"/>
      <c r="H98" s="46"/>
      <c r="I98" s="7"/>
      <c r="J98" s="7"/>
      <c r="K98" s="8"/>
      <c r="P98" s="105"/>
      <c r="Q98" s="105"/>
    </row>
    <row r="99" s="43" customFormat="1" spans="1:17">
      <c r="A99" s="41"/>
      <c r="B99" s="41"/>
      <c r="C99" s="46"/>
      <c r="D99" s="46"/>
      <c r="E99" s="46"/>
      <c r="F99" s="46"/>
      <c r="G99" s="46"/>
      <c r="H99" s="46"/>
      <c r="I99" s="7"/>
      <c r="J99" s="7"/>
      <c r="K99" s="8"/>
      <c r="P99" s="105"/>
      <c r="Q99" s="105"/>
    </row>
    <row r="100" s="43" customFormat="1" spans="1:17">
      <c r="A100" s="41"/>
      <c r="B100" s="41"/>
      <c r="C100" s="46"/>
      <c r="D100" s="46"/>
      <c r="E100" s="46"/>
      <c r="F100" s="46"/>
      <c r="G100" s="46"/>
      <c r="H100" s="46"/>
      <c r="I100" s="7"/>
      <c r="J100" s="7"/>
      <c r="K100" s="8"/>
      <c r="P100" s="105"/>
      <c r="Q100" s="105"/>
    </row>
    <row r="101" s="43" customFormat="1" spans="1:17">
      <c r="A101" s="41"/>
      <c r="B101" s="41"/>
      <c r="C101" s="46"/>
      <c r="D101" s="46"/>
      <c r="E101" s="46"/>
      <c r="F101" s="46"/>
      <c r="G101" s="46"/>
      <c r="H101" s="46"/>
      <c r="I101" s="7"/>
      <c r="J101" s="7"/>
      <c r="K101" s="8"/>
      <c r="P101" s="105"/>
      <c r="Q101" s="105"/>
    </row>
    <row r="102" s="43" customFormat="1" spans="1:17">
      <c r="A102" s="41"/>
      <c r="B102" s="41"/>
      <c r="C102" s="46"/>
      <c r="D102" s="46"/>
      <c r="E102" s="46"/>
      <c r="F102" s="46"/>
      <c r="G102" s="46"/>
      <c r="H102" s="46"/>
      <c r="I102" s="7"/>
      <c r="J102" s="7"/>
      <c r="K102" s="8"/>
      <c r="P102" s="105"/>
      <c r="Q102" s="105"/>
    </row>
    <row r="103" s="43" customFormat="1" spans="1:17">
      <c r="A103" s="41"/>
      <c r="B103" s="41"/>
      <c r="C103" s="46"/>
      <c r="D103" s="46"/>
      <c r="E103" s="46"/>
      <c r="F103" s="46"/>
      <c r="G103" s="46"/>
      <c r="H103" s="46"/>
      <c r="I103" s="7"/>
      <c r="J103" s="7"/>
      <c r="K103" s="8"/>
      <c r="P103" s="105"/>
      <c r="Q103" s="105"/>
    </row>
    <row r="104" s="43" customFormat="1" spans="1:17">
      <c r="A104" s="41"/>
      <c r="B104" s="41"/>
      <c r="C104" s="46"/>
      <c r="D104" s="46"/>
      <c r="E104" s="46"/>
      <c r="F104" s="46"/>
      <c r="G104" s="46"/>
      <c r="H104" s="46"/>
      <c r="I104" s="7"/>
      <c r="J104" s="7"/>
      <c r="K104" s="8"/>
      <c r="P104" s="105"/>
      <c r="Q104" s="105"/>
    </row>
    <row r="105" s="43" customFormat="1" spans="1:17">
      <c r="A105" s="41"/>
      <c r="B105" s="41"/>
      <c r="C105" s="46"/>
      <c r="D105" s="46"/>
      <c r="E105" s="46"/>
      <c r="F105" s="46"/>
      <c r="G105" s="46"/>
      <c r="H105" s="46"/>
      <c r="I105" s="7"/>
      <c r="J105" s="7"/>
      <c r="K105" s="8"/>
      <c r="P105" s="105"/>
      <c r="Q105" s="105"/>
    </row>
    <row r="106" s="43" customFormat="1" spans="1:17">
      <c r="A106" s="41"/>
      <c r="B106" s="41"/>
      <c r="C106" s="46"/>
      <c r="D106" s="46"/>
      <c r="E106" s="46"/>
      <c r="F106" s="46"/>
      <c r="G106" s="46"/>
      <c r="H106" s="46"/>
      <c r="I106" s="7"/>
      <c r="J106" s="7"/>
      <c r="K106" s="8"/>
      <c r="P106" s="105"/>
      <c r="Q106" s="105"/>
    </row>
    <row r="107" s="43" customFormat="1" spans="1:17">
      <c r="A107" s="41"/>
      <c r="B107" s="41"/>
      <c r="C107" s="46"/>
      <c r="D107" s="46"/>
      <c r="E107" s="46"/>
      <c r="F107" s="46"/>
      <c r="G107" s="46"/>
      <c r="H107" s="46"/>
      <c r="I107" s="7"/>
      <c r="J107" s="7"/>
      <c r="K107" s="8"/>
      <c r="P107" s="105"/>
      <c r="Q107" s="105"/>
    </row>
    <row r="108" s="43" customFormat="1" spans="1:17">
      <c r="A108" s="41"/>
      <c r="B108" s="41"/>
      <c r="C108" s="46"/>
      <c r="D108" s="46"/>
      <c r="E108" s="46"/>
      <c r="F108" s="46"/>
      <c r="G108" s="46"/>
      <c r="H108" s="46"/>
      <c r="I108" s="7"/>
      <c r="J108" s="7"/>
      <c r="K108" s="8"/>
      <c r="P108" s="105"/>
      <c r="Q108" s="105"/>
    </row>
    <row r="109" s="43" customFormat="1" spans="1:17">
      <c r="A109" s="41"/>
      <c r="B109" s="41"/>
      <c r="C109" s="46"/>
      <c r="D109" s="46"/>
      <c r="E109" s="46"/>
      <c r="F109" s="46"/>
      <c r="G109" s="46"/>
      <c r="H109" s="46"/>
      <c r="I109" s="7"/>
      <c r="J109" s="7"/>
      <c r="K109" s="8"/>
      <c r="P109" s="105"/>
      <c r="Q109" s="105"/>
    </row>
    <row r="110" s="43" customFormat="1" spans="1:17">
      <c r="A110" s="41"/>
      <c r="B110" s="41"/>
      <c r="C110" s="46"/>
      <c r="D110" s="46"/>
      <c r="E110" s="46"/>
      <c r="F110" s="46"/>
      <c r="G110" s="46"/>
      <c r="H110" s="46"/>
      <c r="I110" s="7"/>
      <c r="J110" s="7"/>
      <c r="K110" s="8"/>
      <c r="P110" s="105"/>
      <c r="Q110" s="105"/>
    </row>
    <row r="111" s="43" customFormat="1" spans="1:17">
      <c r="A111" s="41"/>
      <c r="B111" s="41"/>
      <c r="C111" s="46"/>
      <c r="D111" s="46"/>
      <c r="E111" s="46"/>
      <c r="F111" s="46"/>
      <c r="G111" s="46"/>
      <c r="H111" s="46"/>
      <c r="I111" s="7"/>
      <c r="J111" s="7"/>
      <c r="K111" s="8"/>
      <c r="P111" s="105"/>
      <c r="Q111" s="105"/>
    </row>
    <row r="112" s="43" customFormat="1" spans="1:17">
      <c r="A112" s="41"/>
      <c r="B112" s="41"/>
      <c r="C112" s="46"/>
      <c r="D112" s="46"/>
      <c r="E112" s="46"/>
      <c r="F112" s="46"/>
      <c r="G112" s="46"/>
      <c r="H112" s="46"/>
      <c r="I112" s="7"/>
      <c r="J112" s="7"/>
      <c r="K112" s="8"/>
      <c r="P112" s="105"/>
      <c r="Q112" s="105"/>
    </row>
    <row r="113" s="43" customFormat="1" spans="1:17">
      <c r="A113" s="41"/>
      <c r="B113" s="41"/>
      <c r="C113" s="46"/>
      <c r="D113" s="46"/>
      <c r="E113" s="46"/>
      <c r="F113" s="46"/>
      <c r="G113" s="46"/>
      <c r="H113" s="46"/>
      <c r="I113" s="7"/>
      <c r="J113" s="7"/>
      <c r="K113" s="8"/>
      <c r="P113" s="105"/>
      <c r="Q113" s="105"/>
    </row>
    <row r="114" s="43" customFormat="1" spans="1:17">
      <c r="A114" s="41"/>
      <c r="B114" s="41"/>
      <c r="C114" s="46"/>
      <c r="D114" s="46"/>
      <c r="E114" s="46"/>
      <c r="F114" s="46"/>
      <c r="G114" s="46"/>
      <c r="H114" s="46"/>
      <c r="I114" s="7"/>
      <c r="J114" s="7"/>
      <c r="K114" s="8"/>
      <c r="P114" s="105"/>
      <c r="Q114" s="105"/>
    </row>
    <row r="115" s="43" customFormat="1" spans="1:17">
      <c r="A115" s="41"/>
      <c r="B115" s="41"/>
      <c r="C115" s="46"/>
      <c r="D115" s="46"/>
      <c r="E115" s="46"/>
      <c r="F115" s="46"/>
      <c r="G115" s="46"/>
      <c r="H115" s="46"/>
      <c r="I115" s="7"/>
      <c r="J115" s="7"/>
      <c r="K115" s="8"/>
      <c r="P115" s="105"/>
      <c r="Q115" s="105"/>
    </row>
    <row r="116" s="43" customFormat="1" spans="1:17">
      <c r="A116" s="41"/>
      <c r="B116" s="41"/>
      <c r="C116" s="46"/>
      <c r="D116" s="46"/>
      <c r="E116" s="46"/>
      <c r="F116" s="46"/>
      <c r="G116" s="46"/>
      <c r="H116" s="46"/>
      <c r="I116" s="7"/>
      <c r="J116" s="7"/>
      <c r="K116" s="8"/>
      <c r="P116" s="105"/>
      <c r="Q116" s="105"/>
    </row>
    <row r="117" s="43" customFormat="1" spans="1:17">
      <c r="A117" s="41"/>
      <c r="B117" s="41"/>
      <c r="C117" s="46"/>
      <c r="D117" s="46"/>
      <c r="E117" s="46"/>
      <c r="F117" s="46"/>
      <c r="G117" s="46"/>
      <c r="H117" s="46"/>
      <c r="I117" s="7"/>
      <c r="J117" s="7"/>
      <c r="K117" s="8"/>
      <c r="P117" s="105"/>
      <c r="Q117" s="105"/>
    </row>
    <row r="118" s="43" customFormat="1" spans="1:17">
      <c r="A118" s="41"/>
      <c r="B118" s="41"/>
      <c r="C118" s="46"/>
      <c r="D118" s="46"/>
      <c r="E118" s="46"/>
      <c r="F118" s="46"/>
      <c r="G118" s="46"/>
      <c r="H118" s="46"/>
      <c r="I118" s="7"/>
      <c r="J118" s="7"/>
      <c r="K118" s="8"/>
      <c r="P118" s="105"/>
      <c r="Q118" s="105"/>
    </row>
    <row r="119" s="43" customFormat="1" spans="1:17">
      <c r="A119" s="41"/>
      <c r="B119" s="41"/>
      <c r="C119" s="46"/>
      <c r="D119" s="46"/>
      <c r="E119" s="46"/>
      <c r="F119" s="46"/>
      <c r="G119" s="46"/>
      <c r="H119" s="46"/>
      <c r="I119" s="7"/>
      <c r="J119" s="7"/>
      <c r="K119" s="8"/>
      <c r="P119" s="105"/>
      <c r="Q119" s="105"/>
    </row>
    <row r="120" s="43" customFormat="1" spans="1:17">
      <c r="A120" s="41"/>
      <c r="B120" s="41"/>
      <c r="C120" s="46"/>
      <c r="D120" s="46"/>
      <c r="E120" s="46"/>
      <c r="F120" s="46"/>
      <c r="G120" s="46"/>
      <c r="H120" s="46"/>
      <c r="I120" s="7"/>
      <c r="J120" s="7"/>
      <c r="K120" s="8"/>
      <c r="P120" s="105"/>
      <c r="Q120" s="105"/>
    </row>
    <row r="121" s="43" customFormat="1" spans="1:17">
      <c r="A121" s="41"/>
      <c r="B121" s="41"/>
      <c r="C121" s="46"/>
      <c r="D121" s="46"/>
      <c r="E121" s="46"/>
      <c r="F121" s="46"/>
      <c r="G121" s="46"/>
      <c r="H121" s="46"/>
      <c r="I121" s="7"/>
      <c r="J121" s="7"/>
      <c r="K121" s="8"/>
      <c r="P121" s="105"/>
      <c r="Q121" s="105"/>
    </row>
    <row r="122" s="43" customFormat="1" spans="1:17">
      <c r="A122" s="41"/>
      <c r="B122" s="41"/>
      <c r="C122" s="46"/>
      <c r="D122" s="46"/>
      <c r="E122" s="46"/>
      <c r="F122" s="46"/>
      <c r="G122" s="46"/>
      <c r="H122" s="46"/>
      <c r="I122" s="7"/>
      <c r="J122" s="7"/>
      <c r="K122" s="8"/>
      <c r="P122" s="105"/>
      <c r="Q122" s="105"/>
    </row>
    <row r="123" s="43" customFormat="1" spans="1:17">
      <c r="A123" s="41"/>
      <c r="B123" s="41"/>
      <c r="C123" s="46"/>
      <c r="D123" s="46"/>
      <c r="E123" s="46"/>
      <c r="F123" s="46"/>
      <c r="G123" s="46"/>
      <c r="H123" s="46"/>
      <c r="I123" s="7"/>
      <c r="J123" s="7"/>
      <c r="K123" s="8"/>
      <c r="P123" s="105"/>
      <c r="Q123" s="105"/>
    </row>
    <row r="124" s="43" customFormat="1" spans="1:17">
      <c r="A124" s="41"/>
      <c r="B124" s="41"/>
      <c r="C124" s="46"/>
      <c r="D124" s="46"/>
      <c r="E124" s="46"/>
      <c r="F124" s="46"/>
      <c r="G124" s="46"/>
      <c r="H124" s="46"/>
      <c r="I124" s="7"/>
      <c r="J124" s="7"/>
      <c r="K124" s="8"/>
      <c r="P124" s="105"/>
      <c r="Q124" s="105"/>
    </row>
    <row r="125" s="43" customFormat="1" spans="1:17">
      <c r="A125" s="41"/>
      <c r="B125" s="41"/>
      <c r="C125" s="46"/>
      <c r="D125" s="46"/>
      <c r="E125" s="46"/>
      <c r="F125" s="46"/>
      <c r="G125" s="46"/>
      <c r="H125" s="46"/>
      <c r="I125" s="7"/>
      <c r="J125" s="7"/>
      <c r="K125" s="8"/>
      <c r="P125" s="105"/>
      <c r="Q125" s="105"/>
    </row>
    <row r="126" s="43" customFormat="1" spans="1:17">
      <c r="A126" s="41"/>
      <c r="B126" s="41"/>
      <c r="C126" s="46"/>
      <c r="D126" s="46"/>
      <c r="E126" s="46"/>
      <c r="F126" s="46"/>
      <c r="G126" s="46"/>
      <c r="H126" s="46"/>
      <c r="I126" s="7"/>
      <c r="J126" s="7"/>
      <c r="K126" s="8"/>
      <c r="P126" s="105"/>
      <c r="Q126" s="105"/>
    </row>
    <row r="127" s="43" customFormat="1" spans="1:17">
      <c r="A127" s="41"/>
      <c r="B127" s="41"/>
      <c r="C127" s="46"/>
      <c r="D127" s="46"/>
      <c r="E127" s="46"/>
      <c r="F127" s="46"/>
      <c r="G127" s="46"/>
      <c r="H127" s="46"/>
      <c r="I127" s="7"/>
      <c r="J127" s="7"/>
      <c r="K127" s="8"/>
      <c r="P127" s="105"/>
      <c r="Q127" s="105"/>
    </row>
    <row r="128" s="43" customFormat="1" spans="1:17">
      <c r="A128" s="41"/>
      <c r="B128" s="41"/>
      <c r="C128" s="46"/>
      <c r="D128" s="46"/>
      <c r="E128" s="46"/>
      <c r="F128" s="46"/>
      <c r="G128" s="46"/>
      <c r="H128" s="46"/>
      <c r="I128" s="7"/>
      <c r="J128" s="7"/>
      <c r="K128" s="8"/>
      <c r="P128" s="105"/>
      <c r="Q128" s="105"/>
    </row>
    <row r="129" s="43" customFormat="1" spans="1:17">
      <c r="A129" s="41"/>
      <c r="B129" s="41"/>
      <c r="C129" s="46"/>
      <c r="D129" s="46"/>
      <c r="E129" s="46"/>
      <c r="F129" s="46"/>
      <c r="G129" s="46"/>
      <c r="H129" s="46"/>
      <c r="I129" s="7"/>
      <c r="J129" s="7"/>
      <c r="K129" s="8"/>
      <c r="P129" s="105"/>
      <c r="Q129" s="105"/>
    </row>
    <row r="130" s="43" customFormat="1" spans="1:17">
      <c r="A130" s="41"/>
      <c r="B130" s="41"/>
      <c r="C130" s="46"/>
      <c r="D130" s="46"/>
      <c r="E130" s="46"/>
      <c r="F130" s="46"/>
      <c r="G130" s="46"/>
      <c r="H130" s="46"/>
      <c r="I130" s="7"/>
      <c r="J130" s="7"/>
      <c r="K130" s="8"/>
      <c r="P130" s="105"/>
      <c r="Q130" s="105"/>
    </row>
    <row r="131" s="43" customFormat="1" spans="1:17">
      <c r="A131" s="41"/>
      <c r="B131" s="41"/>
      <c r="C131" s="46"/>
      <c r="D131" s="46"/>
      <c r="E131" s="46"/>
      <c r="F131" s="46"/>
      <c r="G131" s="46"/>
      <c r="H131" s="46"/>
      <c r="I131" s="7"/>
      <c r="J131" s="7"/>
      <c r="K131" s="8"/>
      <c r="P131" s="105"/>
      <c r="Q131" s="105"/>
    </row>
    <row r="132" s="43" customFormat="1" spans="1:17">
      <c r="A132" s="41"/>
      <c r="B132" s="41"/>
      <c r="C132" s="46"/>
      <c r="D132" s="46"/>
      <c r="E132" s="46"/>
      <c r="F132" s="46"/>
      <c r="G132" s="46"/>
      <c r="H132" s="46"/>
      <c r="I132" s="7"/>
      <c r="J132" s="7"/>
      <c r="K132" s="8"/>
      <c r="P132" s="105"/>
      <c r="Q132" s="105"/>
    </row>
    <row r="133" s="43" customFormat="1" spans="1:17">
      <c r="A133" s="41"/>
      <c r="B133" s="41"/>
      <c r="C133" s="46"/>
      <c r="D133" s="46"/>
      <c r="E133" s="46"/>
      <c r="F133" s="46"/>
      <c r="G133" s="46"/>
      <c r="H133" s="46"/>
      <c r="I133" s="7"/>
      <c r="J133" s="7"/>
      <c r="K133" s="8"/>
      <c r="P133" s="105"/>
      <c r="Q133" s="105"/>
    </row>
    <row r="134" s="43" customFormat="1" spans="1:17">
      <c r="A134" s="41"/>
      <c r="B134" s="41"/>
      <c r="C134" s="46"/>
      <c r="D134" s="46"/>
      <c r="E134" s="46"/>
      <c r="F134" s="46"/>
      <c r="G134" s="46"/>
      <c r="H134" s="46"/>
      <c r="I134" s="7"/>
      <c r="J134" s="7"/>
      <c r="K134" s="8"/>
      <c r="P134" s="105"/>
      <c r="Q134" s="105"/>
    </row>
    <row r="135" s="44" customFormat="1" spans="1:17">
      <c r="A135" s="41"/>
      <c r="B135" s="41"/>
      <c r="C135" s="46"/>
      <c r="D135" s="46"/>
      <c r="E135" s="46"/>
      <c r="F135" s="46"/>
      <c r="G135" s="46"/>
      <c r="H135" s="46"/>
      <c r="I135" s="7"/>
      <c r="J135" s="7"/>
      <c r="K135" s="8"/>
      <c r="P135" s="105"/>
      <c r="Q135" s="105"/>
    </row>
    <row r="136" s="44" customFormat="1" spans="1:17">
      <c r="A136" s="41"/>
      <c r="B136" s="41"/>
      <c r="C136" s="46"/>
      <c r="D136" s="46"/>
      <c r="E136" s="46"/>
      <c r="F136" s="46"/>
      <c r="G136" s="46"/>
      <c r="H136" s="46"/>
      <c r="I136" s="7"/>
      <c r="J136" s="7"/>
      <c r="K136" s="8"/>
      <c r="P136" s="105"/>
      <c r="Q136" s="105"/>
    </row>
    <row r="137" s="43" customFormat="1" spans="1:17">
      <c r="A137" s="41"/>
      <c r="B137" s="41"/>
      <c r="C137" s="46"/>
      <c r="D137" s="46"/>
      <c r="E137" s="46"/>
      <c r="F137" s="46"/>
      <c r="G137" s="46"/>
      <c r="H137" s="46"/>
      <c r="I137" s="7"/>
      <c r="J137" s="7"/>
      <c r="K137" s="8"/>
      <c r="P137" s="105"/>
      <c r="Q137" s="105"/>
    </row>
    <row r="138" s="43" customFormat="1" spans="1:17">
      <c r="A138" s="41"/>
      <c r="B138" s="41"/>
      <c r="C138" s="46"/>
      <c r="D138" s="46"/>
      <c r="E138" s="46"/>
      <c r="F138" s="46"/>
      <c r="G138" s="46"/>
      <c r="H138" s="46"/>
      <c r="I138" s="7"/>
      <c r="J138" s="7"/>
      <c r="K138" s="8"/>
      <c r="P138" s="105"/>
      <c r="Q138" s="105"/>
    </row>
    <row r="139" s="43" customFormat="1" spans="1:17">
      <c r="A139" s="41"/>
      <c r="B139" s="41"/>
      <c r="C139" s="46"/>
      <c r="D139" s="46"/>
      <c r="E139" s="46"/>
      <c r="F139" s="46"/>
      <c r="G139" s="46"/>
      <c r="H139" s="46"/>
      <c r="I139" s="7"/>
      <c r="J139" s="7"/>
      <c r="K139" s="8"/>
      <c r="P139" s="105"/>
      <c r="Q139" s="105"/>
    </row>
    <row r="140" s="43" customFormat="1" spans="1:17">
      <c r="A140" s="41"/>
      <c r="B140" s="41"/>
      <c r="C140" s="46"/>
      <c r="D140" s="46"/>
      <c r="E140" s="46"/>
      <c r="F140" s="46"/>
      <c r="G140" s="46"/>
      <c r="H140" s="46"/>
      <c r="I140" s="7"/>
      <c r="J140" s="7"/>
      <c r="K140" s="8"/>
      <c r="P140" s="105"/>
      <c r="Q140" s="105"/>
    </row>
    <row r="141" s="43" customFormat="1" spans="1:17">
      <c r="A141" s="41"/>
      <c r="B141" s="41"/>
      <c r="C141" s="46"/>
      <c r="D141" s="46"/>
      <c r="E141" s="46"/>
      <c r="F141" s="46"/>
      <c r="G141" s="46"/>
      <c r="H141" s="46"/>
      <c r="I141" s="7"/>
      <c r="J141" s="7"/>
      <c r="K141" s="8"/>
      <c r="P141" s="105"/>
      <c r="Q141" s="105"/>
    </row>
    <row r="142" s="43" customFormat="1" spans="1:17">
      <c r="A142" s="41"/>
      <c r="B142" s="41"/>
      <c r="C142" s="46"/>
      <c r="D142" s="46"/>
      <c r="E142" s="46"/>
      <c r="F142" s="46"/>
      <c r="G142" s="46"/>
      <c r="H142" s="46"/>
      <c r="I142" s="7"/>
      <c r="J142" s="7"/>
      <c r="K142" s="8"/>
      <c r="P142" s="105"/>
      <c r="Q142" s="105"/>
    </row>
    <row r="143" s="43" customFormat="1" spans="1:17">
      <c r="A143" s="41"/>
      <c r="B143" s="41"/>
      <c r="C143" s="46"/>
      <c r="D143" s="46"/>
      <c r="E143" s="46"/>
      <c r="F143" s="46"/>
      <c r="G143" s="46"/>
      <c r="H143" s="46"/>
      <c r="I143" s="7"/>
      <c r="J143" s="7"/>
      <c r="K143" s="8"/>
      <c r="P143" s="105"/>
      <c r="Q143" s="105"/>
    </row>
    <row r="144" s="43" customFormat="1" spans="1:17">
      <c r="A144" s="41"/>
      <c r="B144" s="41"/>
      <c r="C144" s="46"/>
      <c r="D144" s="46"/>
      <c r="E144" s="46"/>
      <c r="F144" s="46"/>
      <c r="G144" s="46"/>
      <c r="H144" s="46"/>
      <c r="I144" s="7"/>
      <c r="J144" s="7"/>
      <c r="K144" s="8"/>
      <c r="P144" s="105"/>
      <c r="Q144" s="105"/>
    </row>
    <row r="145" s="43" customFormat="1" spans="1:17">
      <c r="A145" s="41"/>
      <c r="B145" s="41"/>
      <c r="C145" s="46"/>
      <c r="D145" s="46"/>
      <c r="E145" s="46"/>
      <c r="F145" s="46"/>
      <c r="G145" s="46"/>
      <c r="H145" s="46"/>
      <c r="I145" s="7"/>
      <c r="J145" s="7"/>
      <c r="K145" s="8"/>
      <c r="P145" s="105"/>
      <c r="Q145" s="105"/>
    </row>
    <row r="146" s="43" customFormat="1" spans="1:17">
      <c r="A146" s="41"/>
      <c r="B146" s="41"/>
      <c r="C146" s="46"/>
      <c r="D146" s="46"/>
      <c r="E146" s="46"/>
      <c r="F146" s="46"/>
      <c r="G146" s="46"/>
      <c r="H146" s="46"/>
      <c r="I146" s="7"/>
      <c r="J146" s="7"/>
      <c r="K146" s="8"/>
      <c r="P146" s="105"/>
      <c r="Q146" s="105"/>
    </row>
    <row r="147" s="43" customFormat="1" spans="1:17">
      <c r="A147" s="41"/>
      <c r="B147" s="41"/>
      <c r="C147" s="46"/>
      <c r="D147" s="46"/>
      <c r="E147" s="46"/>
      <c r="F147" s="46"/>
      <c r="G147" s="46"/>
      <c r="H147" s="46"/>
      <c r="I147" s="7"/>
      <c r="J147" s="7"/>
      <c r="K147" s="8"/>
      <c r="P147" s="105"/>
      <c r="Q147" s="105"/>
    </row>
    <row r="148" s="43" customFormat="1" spans="1:17">
      <c r="A148" s="41"/>
      <c r="B148" s="41"/>
      <c r="C148" s="46"/>
      <c r="D148" s="46"/>
      <c r="E148" s="46"/>
      <c r="F148" s="46"/>
      <c r="G148" s="46"/>
      <c r="H148" s="46"/>
      <c r="I148" s="7"/>
      <c r="J148" s="7"/>
      <c r="K148" s="8"/>
      <c r="P148" s="105"/>
      <c r="Q148" s="105"/>
    </row>
    <row r="149" s="43" customFormat="1" spans="1:17">
      <c r="A149" s="41"/>
      <c r="B149" s="41"/>
      <c r="C149" s="46"/>
      <c r="D149" s="46"/>
      <c r="E149" s="46"/>
      <c r="F149" s="46"/>
      <c r="G149" s="46"/>
      <c r="H149" s="46"/>
      <c r="I149" s="7"/>
      <c r="J149" s="7"/>
      <c r="K149" s="8"/>
      <c r="P149" s="105"/>
      <c r="Q149" s="105"/>
    </row>
    <row r="150" s="43" customFormat="1" spans="1:17">
      <c r="A150" s="41"/>
      <c r="B150" s="41"/>
      <c r="C150" s="46"/>
      <c r="D150" s="46"/>
      <c r="E150" s="46"/>
      <c r="F150" s="46"/>
      <c r="G150" s="46"/>
      <c r="H150" s="46"/>
      <c r="I150" s="7"/>
      <c r="J150" s="7"/>
      <c r="K150" s="8"/>
      <c r="P150" s="105"/>
      <c r="Q150" s="105"/>
    </row>
    <row r="151" s="43" customFormat="1" spans="1:17">
      <c r="A151" s="41"/>
      <c r="B151" s="41"/>
      <c r="C151" s="46"/>
      <c r="D151" s="46"/>
      <c r="E151" s="46"/>
      <c r="F151" s="46"/>
      <c r="G151" s="46"/>
      <c r="H151" s="46"/>
      <c r="I151" s="7"/>
      <c r="J151" s="7"/>
      <c r="K151" s="8"/>
      <c r="P151" s="86"/>
      <c r="Q151" s="86"/>
    </row>
    <row r="152" s="43" customFormat="1" spans="1:17">
      <c r="A152" s="41"/>
      <c r="B152" s="41"/>
      <c r="C152" s="46"/>
      <c r="D152" s="46"/>
      <c r="E152" s="46"/>
      <c r="F152" s="46"/>
      <c r="G152" s="46"/>
      <c r="H152" s="46"/>
      <c r="I152" s="7"/>
      <c r="J152" s="7"/>
      <c r="K152" s="8"/>
      <c r="P152" s="86"/>
      <c r="Q152" s="86"/>
    </row>
    <row r="153" s="43" customFormat="1" spans="1:17">
      <c r="A153" s="41"/>
      <c r="B153" s="41"/>
      <c r="C153" s="46"/>
      <c r="D153" s="46"/>
      <c r="E153" s="46"/>
      <c r="F153" s="46"/>
      <c r="G153" s="46"/>
      <c r="H153" s="46"/>
      <c r="I153" s="7"/>
      <c r="J153" s="7"/>
      <c r="K153" s="8"/>
      <c r="P153" s="86"/>
      <c r="Q153" s="86"/>
    </row>
    <row r="154" s="43" customFormat="1" spans="1:17">
      <c r="A154" s="41"/>
      <c r="B154" s="41"/>
      <c r="C154" s="46"/>
      <c r="D154" s="46"/>
      <c r="E154" s="46"/>
      <c r="F154" s="46"/>
      <c r="G154" s="46"/>
      <c r="H154" s="46"/>
      <c r="I154" s="7"/>
      <c r="J154" s="7"/>
      <c r="K154" s="8"/>
      <c r="P154" s="86"/>
      <c r="Q154" s="86"/>
    </row>
    <row r="155" s="43" customFormat="1" spans="1:17">
      <c r="A155" s="41"/>
      <c r="B155" s="41"/>
      <c r="C155" s="46"/>
      <c r="D155" s="46"/>
      <c r="E155" s="46"/>
      <c r="F155" s="46"/>
      <c r="G155" s="46"/>
      <c r="H155" s="46"/>
      <c r="I155" s="7"/>
      <c r="J155" s="7"/>
      <c r="K155" s="8"/>
      <c r="P155" s="86"/>
      <c r="Q155" s="86"/>
    </row>
    <row r="156" s="43" customFormat="1" spans="1:17">
      <c r="A156" s="41"/>
      <c r="B156" s="41"/>
      <c r="C156" s="46"/>
      <c r="D156" s="46"/>
      <c r="E156" s="46"/>
      <c r="F156" s="46"/>
      <c r="G156" s="46"/>
      <c r="H156" s="46"/>
      <c r="I156" s="7"/>
      <c r="J156" s="7"/>
      <c r="K156" s="8"/>
      <c r="P156" s="86"/>
      <c r="Q156" s="86"/>
    </row>
    <row r="157" s="43" customFormat="1" spans="1:17">
      <c r="A157" s="41"/>
      <c r="B157" s="41"/>
      <c r="C157" s="46"/>
      <c r="D157" s="46"/>
      <c r="E157" s="46"/>
      <c r="F157" s="46"/>
      <c r="G157" s="46"/>
      <c r="H157" s="46"/>
      <c r="I157" s="7"/>
      <c r="J157" s="7"/>
      <c r="K157" s="8"/>
      <c r="P157" s="86"/>
      <c r="Q157" s="86"/>
    </row>
    <row r="158" s="43" customFormat="1" spans="1:17">
      <c r="A158" s="41"/>
      <c r="B158" s="41"/>
      <c r="C158" s="46"/>
      <c r="D158" s="46"/>
      <c r="E158" s="46"/>
      <c r="F158" s="46"/>
      <c r="G158" s="46"/>
      <c r="H158" s="46"/>
      <c r="I158" s="7"/>
      <c r="J158" s="7"/>
      <c r="K158" s="8"/>
      <c r="P158" s="86"/>
      <c r="Q158" s="86"/>
    </row>
    <row r="159" s="43" customFormat="1" spans="1:17">
      <c r="A159" s="41"/>
      <c r="B159" s="41"/>
      <c r="C159" s="46"/>
      <c r="D159" s="46"/>
      <c r="E159" s="46"/>
      <c r="F159" s="46"/>
      <c r="G159" s="46"/>
      <c r="H159" s="46"/>
      <c r="I159" s="7"/>
      <c r="J159" s="7"/>
      <c r="K159" s="8"/>
      <c r="P159" s="86"/>
      <c r="Q159" s="86"/>
    </row>
    <row r="160" s="43" customFormat="1" spans="1:17">
      <c r="A160" s="41"/>
      <c r="B160" s="41"/>
      <c r="C160" s="46"/>
      <c r="D160" s="46"/>
      <c r="E160" s="46"/>
      <c r="F160" s="46"/>
      <c r="G160" s="46"/>
      <c r="H160" s="46"/>
      <c r="I160" s="7"/>
      <c r="J160" s="7"/>
      <c r="K160" s="8"/>
      <c r="P160" s="86"/>
      <c r="Q160" s="86"/>
    </row>
    <row r="161" s="43" customFormat="1" spans="1:17">
      <c r="A161" s="41"/>
      <c r="B161" s="41"/>
      <c r="C161" s="46"/>
      <c r="D161" s="46"/>
      <c r="E161" s="46"/>
      <c r="F161" s="46"/>
      <c r="G161" s="46"/>
      <c r="H161" s="46"/>
      <c r="I161" s="7"/>
      <c r="J161" s="7"/>
      <c r="K161" s="8"/>
      <c r="P161" s="86"/>
      <c r="Q161" s="86"/>
    </row>
    <row r="162" s="43" customFormat="1" spans="1:17">
      <c r="A162" s="41"/>
      <c r="B162" s="41"/>
      <c r="C162" s="46"/>
      <c r="D162" s="46"/>
      <c r="E162" s="46"/>
      <c r="F162" s="46"/>
      <c r="G162" s="46"/>
      <c r="H162" s="46"/>
      <c r="I162" s="7"/>
      <c r="J162" s="7"/>
      <c r="K162" s="8"/>
      <c r="P162" s="86"/>
      <c r="Q162" s="86"/>
    </row>
    <row r="163" s="43" customFormat="1" spans="1:17">
      <c r="A163" s="41"/>
      <c r="B163" s="41"/>
      <c r="C163" s="46"/>
      <c r="D163" s="46"/>
      <c r="E163" s="46"/>
      <c r="F163" s="46"/>
      <c r="G163" s="46"/>
      <c r="H163" s="46"/>
      <c r="I163" s="7"/>
      <c r="J163" s="7"/>
      <c r="K163" s="8"/>
      <c r="P163" s="86"/>
      <c r="Q163" s="86"/>
    </row>
    <row r="164" s="43" customFormat="1" spans="1:17">
      <c r="A164" s="41"/>
      <c r="B164" s="41"/>
      <c r="C164" s="46"/>
      <c r="D164" s="46"/>
      <c r="E164" s="46"/>
      <c r="F164" s="46"/>
      <c r="G164" s="46"/>
      <c r="H164" s="46"/>
      <c r="I164" s="7"/>
      <c r="J164" s="7"/>
      <c r="K164" s="8"/>
      <c r="P164" s="86"/>
      <c r="Q164" s="86"/>
    </row>
    <row r="165" s="43" customFormat="1" spans="1:17">
      <c r="A165" s="41"/>
      <c r="B165" s="41"/>
      <c r="C165" s="46"/>
      <c r="D165" s="46"/>
      <c r="E165" s="46"/>
      <c r="F165" s="46"/>
      <c r="G165" s="46"/>
      <c r="H165" s="46"/>
      <c r="I165" s="7"/>
      <c r="J165" s="7"/>
      <c r="K165" s="8"/>
      <c r="P165" s="86"/>
      <c r="Q165" s="86"/>
    </row>
    <row r="166" s="43" customFormat="1" spans="1:17">
      <c r="A166" s="41"/>
      <c r="B166" s="41"/>
      <c r="C166" s="46"/>
      <c r="D166" s="46"/>
      <c r="E166" s="46"/>
      <c r="F166" s="46"/>
      <c r="G166" s="46"/>
      <c r="H166" s="46"/>
      <c r="I166" s="7"/>
      <c r="J166" s="7"/>
      <c r="K166" s="8"/>
      <c r="P166" s="86"/>
      <c r="Q166" s="86"/>
    </row>
    <row r="167" s="43" customFormat="1" spans="1:17">
      <c r="A167" s="41"/>
      <c r="B167" s="41"/>
      <c r="C167" s="46"/>
      <c r="D167" s="46"/>
      <c r="E167" s="46"/>
      <c r="F167" s="46"/>
      <c r="G167" s="46"/>
      <c r="H167" s="46"/>
      <c r="I167" s="7"/>
      <c r="J167" s="7"/>
      <c r="K167" s="8"/>
      <c r="P167" s="86"/>
      <c r="Q167" s="86"/>
    </row>
    <row r="168" s="43" customFormat="1" spans="1:17">
      <c r="A168" s="41"/>
      <c r="B168" s="41"/>
      <c r="C168" s="46"/>
      <c r="D168" s="46"/>
      <c r="E168" s="46"/>
      <c r="F168" s="46"/>
      <c r="G168" s="46"/>
      <c r="H168" s="46"/>
      <c r="I168" s="7"/>
      <c r="J168" s="7"/>
      <c r="K168" s="8"/>
      <c r="P168" s="86"/>
      <c r="Q168" s="86"/>
    </row>
    <row r="169" s="43" customFormat="1" spans="1:17">
      <c r="A169" s="41"/>
      <c r="B169" s="41"/>
      <c r="C169" s="46"/>
      <c r="D169" s="46"/>
      <c r="E169" s="46"/>
      <c r="F169" s="46"/>
      <c r="G169" s="46"/>
      <c r="H169" s="46"/>
      <c r="I169" s="7"/>
      <c r="J169" s="7"/>
      <c r="K169" s="8"/>
      <c r="P169" s="86"/>
      <c r="Q169" s="86"/>
    </row>
    <row r="170" s="43" customFormat="1" spans="1:17">
      <c r="A170" s="41"/>
      <c r="B170" s="41"/>
      <c r="C170" s="46"/>
      <c r="D170" s="46"/>
      <c r="E170" s="46"/>
      <c r="F170" s="46"/>
      <c r="G170" s="46"/>
      <c r="H170" s="46"/>
      <c r="I170" s="7"/>
      <c r="J170" s="7"/>
      <c r="K170" s="8"/>
      <c r="P170" s="86"/>
      <c r="Q170" s="86"/>
    </row>
    <row r="171" s="43" customFormat="1" spans="1:17">
      <c r="A171" s="41"/>
      <c r="B171" s="41"/>
      <c r="C171" s="46"/>
      <c r="D171" s="46"/>
      <c r="E171" s="46"/>
      <c r="F171" s="46"/>
      <c r="G171" s="46"/>
      <c r="H171" s="46"/>
      <c r="I171" s="7"/>
      <c r="J171" s="7"/>
      <c r="K171" s="8"/>
      <c r="P171" s="86"/>
      <c r="Q171" s="86"/>
    </row>
    <row r="172" s="43" customFormat="1" spans="1:17">
      <c r="A172" s="41"/>
      <c r="B172" s="41"/>
      <c r="C172" s="46"/>
      <c r="D172" s="46"/>
      <c r="E172" s="46"/>
      <c r="F172" s="46"/>
      <c r="G172" s="46"/>
      <c r="H172" s="46"/>
      <c r="I172" s="7"/>
      <c r="J172" s="7"/>
      <c r="K172" s="8"/>
      <c r="P172" s="86"/>
      <c r="Q172" s="86"/>
    </row>
    <row r="173" s="43" customFormat="1" spans="1:17">
      <c r="A173" s="41"/>
      <c r="B173" s="41"/>
      <c r="C173" s="46"/>
      <c r="D173" s="46"/>
      <c r="E173" s="46"/>
      <c r="F173" s="46"/>
      <c r="G173" s="46"/>
      <c r="H173" s="46"/>
      <c r="I173" s="7"/>
      <c r="J173" s="7"/>
      <c r="K173" s="8"/>
      <c r="P173" s="86"/>
      <c r="Q173" s="86"/>
    </row>
    <row r="174" s="44" customFormat="1" spans="1:17">
      <c r="A174" s="41"/>
      <c r="B174" s="41"/>
      <c r="C174" s="46"/>
      <c r="D174" s="46"/>
      <c r="E174" s="46"/>
      <c r="F174" s="46"/>
      <c r="G174" s="46"/>
      <c r="H174" s="46"/>
      <c r="I174" s="7"/>
      <c r="J174" s="7"/>
      <c r="K174" s="8"/>
      <c r="P174" s="86"/>
      <c r="Q174" s="86"/>
    </row>
    <row r="175" s="44" customFormat="1" spans="1:17">
      <c r="A175" s="41"/>
      <c r="B175" s="41"/>
      <c r="C175" s="46"/>
      <c r="D175" s="46"/>
      <c r="E175" s="46"/>
      <c r="F175" s="46"/>
      <c r="G175" s="46"/>
      <c r="H175" s="46"/>
      <c r="I175" s="7"/>
      <c r="J175" s="7"/>
      <c r="K175" s="8"/>
      <c r="P175" s="86"/>
      <c r="Q175" s="86"/>
    </row>
    <row r="176" s="43" customFormat="1" spans="1:17">
      <c r="A176" s="41"/>
      <c r="B176" s="41"/>
      <c r="C176" s="46"/>
      <c r="D176" s="46"/>
      <c r="E176" s="46"/>
      <c r="F176" s="46"/>
      <c r="G176" s="46"/>
      <c r="H176" s="46"/>
      <c r="I176" s="7"/>
      <c r="J176" s="7"/>
      <c r="K176" s="8"/>
      <c r="P176" s="86"/>
      <c r="Q176" s="86"/>
    </row>
    <row r="177" s="43" customFormat="1" spans="1:17">
      <c r="A177" s="41"/>
      <c r="B177" s="41"/>
      <c r="C177" s="46"/>
      <c r="D177" s="46"/>
      <c r="E177" s="46"/>
      <c r="F177" s="46"/>
      <c r="G177" s="46"/>
      <c r="H177" s="46"/>
      <c r="I177" s="7"/>
      <c r="J177" s="7"/>
      <c r="K177" s="8"/>
      <c r="P177" s="86"/>
      <c r="Q177" s="86"/>
    </row>
    <row r="178" s="43" customFormat="1" spans="1:17">
      <c r="A178" s="41"/>
      <c r="B178" s="41"/>
      <c r="C178" s="46"/>
      <c r="D178" s="46"/>
      <c r="E178" s="46"/>
      <c r="F178" s="46"/>
      <c r="G178" s="46"/>
      <c r="H178" s="46"/>
      <c r="I178" s="7"/>
      <c r="J178" s="7"/>
      <c r="K178" s="8"/>
      <c r="P178" s="86"/>
      <c r="Q178" s="86"/>
    </row>
    <row r="179" s="43" customFormat="1" spans="1:17">
      <c r="A179" s="41"/>
      <c r="B179" s="41"/>
      <c r="C179" s="46"/>
      <c r="D179" s="46"/>
      <c r="E179" s="46"/>
      <c r="F179" s="46"/>
      <c r="G179" s="46"/>
      <c r="H179" s="46"/>
      <c r="I179" s="7"/>
      <c r="J179" s="7"/>
      <c r="K179" s="8"/>
      <c r="P179" s="86"/>
      <c r="Q179" s="86"/>
    </row>
    <row r="180" s="43" customFormat="1" spans="1:17">
      <c r="A180" s="41"/>
      <c r="B180" s="41"/>
      <c r="C180" s="46"/>
      <c r="D180" s="46"/>
      <c r="E180" s="46"/>
      <c r="F180" s="46"/>
      <c r="G180" s="46"/>
      <c r="H180" s="46"/>
      <c r="I180" s="7"/>
      <c r="J180" s="7"/>
      <c r="K180" s="8"/>
      <c r="P180" s="86"/>
      <c r="Q180" s="86"/>
    </row>
    <row r="181" s="43" customFormat="1" spans="1:17">
      <c r="A181" s="41"/>
      <c r="B181" s="41"/>
      <c r="C181" s="46"/>
      <c r="D181" s="46"/>
      <c r="E181" s="46"/>
      <c r="F181" s="46"/>
      <c r="G181" s="46"/>
      <c r="H181" s="46"/>
      <c r="I181" s="7"/>
      <c r="J181" s="7"/>
      <c r="K181" s="8"/>
      <c r="P181" s="86"/>
      <c r="Q181" s="86"/>
    </row>
    <row r="182" s="43" customFormat="1" spans="1:17">
      <c r="A182" s="41"/>
      <c r="B182" s="41"/>
      <c r="C182" s="46"/>
      <c r="D182" s="46"/>
      <c r="E182" s="46"/>
      <c r="F182" s="46"/>
      <c r="G182" s="46"/>
      <c r="H182" s="46"/>
      <c r="I182" s="7"/>
      <c r="J182" s="7"/>
      <c r="K182" s="8"/>
      <c r="P182" s="86"/>
      <c r="Q182" s="86"/>
    </row>
    <row r="183" s="43" customFormat="1" spans="1:17">
      <c r="A183" s="41"/>
      <c r="B183" s="41"/>
      <c r="C183" s="46"/>
      <c r="D183" s="46"/>
      <c r="E183" s="46"/>
      <c r="F183" s="46"/>
      <c r="G183" s="46"/>
      <c r="H183" s="46"/>
      <c r="I183" s="7"/>
      <c r="J183" s="7"/>
      <c r="K183" s="8"/>
      <c r="P183" s="86"/>
      <c r="Q183" s="86"/>
    </row>
    <row r="184" s="43" customFormat="1" spans="1:17">
      <c r="A184" s="41"/>
      <c r="B184" s="41"/>
      <c r="C184" s="46"/>
      <c r="D184" s="46"/>
      <c r="E184" s="46"/>
      <c r="F184" s="46"/>
      <c r="G184" s="46"/>
      <c r="H184" s="46"/>
      <c r="I184" s="7"/>
      <c r="J184" s="7"/>
      <c r="K184" s="8"/>
      <c r="P184" s="86"/>
      <c r="Q184" s="86"/>
    </row>
    <row r="185" s="43" customFormat="1" spans="1:17">
      <c r="A185" s="41"/>
      <c r="B185" s="41"/>
      <c r="C185" s="46"/>
      <c r="D185" s="46"/>
      <c r="E185" s="46"/>
      <c r="F185" s="46"/>
      <c r="G185" s="46"/>
      <c r="H185" s="46"/>
      <c r="I185" s="7"/>
      <c r="J185" s="7"/>
      <c r="K185" s="8"/>
      <c r="P185" s="86"/>
      <c r="Q185" s="86"/>
    </row>
    <row r="186" s="43" customFormat="1" spans="1:17">
      <c r="A186" s="41"/>
      <c r="B186" s="41"/>
      <c r="C186" s="46"/>
      <c r="D186" s="46"/>
      <c r="E186" s="46"/>
      <c r="F186" s="46"/>
      <c r="G186" s="46"/>
      <c r="H186" s="46"/>
      <c r="I186" s="7"/>
      <c r="J186" s="7"/>
      <c r="K186" s="8"/>
      <c r="P186" s="86"/>
      <c r="Q186" s="86"/>
    </row>
    <row r="187" s="43" customFormat="1" spans="1:17">
      <c r="A187" s="41"/>
      <c r="B187" s="41"/>
      <c r="C187" s="46"/>
      <c r="D187" s="46"/>
      <c r="E187" s="46"/>
      <c r="F187" s="46"/>
      <c r="G187" s="46"/>
      <c r="H187" s="46"/>
      <c r="I187" s="7"/>
      <c r="J187" s="7"/>
      <c r="K187" s="8"/>
      <c r="P187" s="86"/>
      <c r="Q187" s="86"/>
    </row>
    <row r="188" s="44" customFormat="1" spans="1:17">
      <c r="A188" s="41"/>
      <c r="B188" s="41"/>
      <c r="C188" s="46"/>
      <c r="D188" s="46"/>
      <c r="E188" s="46"/>
      <c r="F188" s="46"/>
      <c r="G188" s="46"/>
      <c r="H188" s="46"/>
      <c r="I188" s="7"/>
      <c r="J188" s="7"/>
      <c r="K188" s="8"/>
      <c r="P188" s="86"/>
      <c r="Q188" s="86"/>
    </row>
    <row r="189" s="44" customFormat="1" spans="1:17">
      <c r="A189" s="41"/>
      <c r="B189" s="41"/>
      <c r="C189" s="46"/>
      <c r="D189" s="46"/>
      <c r="E189" s="46"/>
      <c r="F189" s="46"/>
      <c r="G189" s="46"/>
      <c r="H189" s="46"/>
      <c r="I189" s="7"/>
      <c r="J189" s="7"/>
      <c r="K189" s="8"/>
      <c r="P189" s="86"/>
      <c r="Q189" s="86"/>
    </row>
    <row r="190" s="44" customFormat="1" spans="1:17">
      <c r="A190" s="41"/>
      <c r="B190" s="41"/>
      <c r="C190" s="46"/>
      <c r="D190" s="46"/>
      <c r="E190" s="46"/>
      <c r="F190" s="46"/>
      <c r="G190" s="46"/>
      <c r="H190" s="46"/>
      <c r="I190" s="7"/>
      <c r="J190" s="7"/>
      <c r="K190" s="8"/>
      <c r="P190" s="86"/>
      <c r="Q190" s="86"/>
    </row>
    <row r="191" s="44" customFormat="1" spans="1:17">
      <c r="A191" s="41"/>
      <c r="B191" s="41"/>
      <c r="C191" s="46"/>
      <c r="D191" s="46"/>
      <c r="E191" s="46"/>
      <c r="F191" s="46"/>
      <c r="G191" s="46"/>
      <c r="H191" s="46"/>
      <c r="I191" s="7"/>
      <c r="J191" s="7"/>
      <c r="K191" s="8"/>
      <c r="P191" s="86"/>
      <c r="Q191" s="86"/>
    </row>
    <row r="192" s="44" customFormat="1" spans="1:17">
      <c r="A192" s="41"/>
      <c r="B192" s="41"/>
      <c r="C192" s="46"/>
      <c r="D192" s="46"/>
      <c r="E192" s="46"/>
      <c r="F192" s="46"/>
      <c r="G192" s="46"/>
      <c r="H192" s="46"/>
      <c r="I192" s="7"/>
      <c r="J192" s="7"/>
      <c r="K192" s="8"/>
      <c r="P192" s="86"/>
      <c r="Q192" s="86"/>
    </row>
    <row r="193" s="44" customFormat="1" spans="1:17">
      <c r="A193" s="41"/>
      <c r="B193" s="41"/>
      <c r="C193" s="46"/>
      <c r="D193" s="46"/>
      <c r="E193" s="46"/>
      <c r="F193" s="46"/>
      <c r="G193" s="46"/>
      <c r="H193" s="46"/>
      <c r="I193" s="7"/>
      <c r="J193" s="7"/>
      <c r="K193" s="8"/>
      <c r="P193" s="86"/>
      <c r="Q193" s="86"/>
    </row>
    <row r="194" s="44" customFormat="1" spans="1:17">
      <c r="A194" s="41"/>
      <c r="B194" s="41"/>
      <c r="C194" s="46"/>
      <c r="D194" s="46"/>
      <c r="E194" s="46"/>
      <c r="F194" s="46"/>
      <c r="G194" s="46"/>
      <c r="H194" s="46"/>
      <c r="I194" s="7"/>
      <c r="J194" s="7"/>
      <c r="K194" s="8"/>
      <c r="P194" s="86"/>
      <c r="Q194" s="86"/>
    </row>
    <row r="195" s="44" customFormat="1" spans="1:17">
      <c r="A195" s="41"/>
      <c r="B195" s="41"/>
      <c r="C195" s="46"/>
      <c r="D195" s="46"/>
      <c r="E195" s="46"/>
      <c r="F195" s="46"/>
      <c r="G195" s="46"/>
      <c r="H195" s="46"/>
      <c r="I195" s="7"/>
      <c r="J195" s="7"/>
      <c r="K195" s="8"/>
      <c r="P195" s="86"/>
      <c r="Q195" s="86"/>
    </row>
    <row r="196" s="43" customFormat="1" spans="1:17">
      <c r="A196" s="41"/>
      <c r="B196" s="41"/>
      <c r="C196" s="46"/>
      <c r="D196" s="46"/>
      <c r="E196" s="46"/>
      <c r="F196" s="46"/>
      <c r="G196" s="46"/>
      <c r="H196" s="46"/>
      <c r="I196" s="7"/>
      <c r="J196" s="7"/>
      <c r="K196" s="8"/>
      <c r="P196" s="86"/>
      <c r="Q196" s="86"/>
    </row>
    <row r="197" s="43" customFormat="1" spans="1:17">
      <c r="A197" s="41"/>
      <c r="B197" s="41"/>
      <c r="C197" s="46"/>
      <c r="D197" s="46"/>
      <c r="E197" s="46"/>
      <c r="F197" s="46"/>
      <c r="G197" s="46"/>
      <c r="H197" s="46"/>
      <c r="I197" s="7"/>
      <c r="J197" s="7"/>
      <c r="K197" s="8"/>
      <c r="P197" s="86"/>
      <c r="Q197" s="86"/>
    </row>
    <row r="198" s="43" customFormat="1" spans="1:17">
      <c r="A198" s="41"/>
      <c r="B198" s="41"/>
      <c r="C198" s="46"/>
      <c r="D198" s="46"/>
      <c r="E198" s="46"/>
      <c r="F198" s="46"/>
      <c r="G198" s="46"/>
      <c r="H198" s="46"/>
      <c r="I198" s="7"/>
      <c r="J198" s="7"/>
      <c r="K198" s="8"/>
      <c r="P198" s="86"/>
      <c r="Q198" s="86"/>
    </row>
    <row r="199" s="43" customFormat="1" spans="1:17">
      <c r="A199" s="41"/>
      <c r="B199" s="41"/>
      <c r="C199" s="46"/>
      <c r="D199" s="46"/>
      <c r="E199" s="46"/>
      <c r="F199" s="46"/>
      <c r="G199" s="46"/>
      <c r="H199" s="46"/>
      <c r="I199" s="7"/>
      <c r="J199" s="7"/>
      <c r="K199" s="8"/>
      <c r="P199" s="86"/>
      <c r="Q199" s="86"/>
    </row>
    <row r="200" s="43" customFormat="1" spans="1:17">
      <c r="A200" s="41"/>
      <c r="B200" s="41"/>
      <c r="C200" s="46"/>
      <c r="D200" s="46"/>
      <c r="E200" s="46"/>
      <c r="F200" s="46"/>
      <c r="G200" s="46"/>
      <c r="H200" s="46"/>
      <c r="I200" s="7"/>
      <c r="J200" s="7"/>
      <c r="K200" s="8"/>
      <c r="P200" s="86"/>
      <c r="Q200" s="86"/>
    </row>
    <row r="201" s="43" customFormat="1" spans="1:17">
      <c r="A201" s="41"/>
      <c r="B201" s="41"/>
      <c r="C201" s="46"/>
      <c r="D201" s="46"/>
      <c r="E201" s="46"/>
      <c r="F201" s="46"/>
      <c r="G201" s="46"/>
      <c r="H201" s="46"/>
      <c r="I201" s="7"/>
      <c r="J201" s="7"/>
      <c r="K201" s="8"/>
      <c r="P201" s="86"/>
      <c r="Q201" s="86"/>
    </row>
    <row r="202" s="43" customFormat="1" spans="1:17">
      <c r="A202" s="41"/>
      <c r="B202" s="41"/>
      <c r="C202" s="46"/>
      <c r="D202" s="46"/>
      <c r="E202" s="46"/>
      <c r="F202" s="46"/>
      <c r="G202" s="46"/>
      <c r="H202" s="46"/>
      <c r="I202" s="7"/>
      <c r="J202" s="7"/>
      <c r="K202" s="8"/>
      <c r="P202" s="86"/>
      <c r="Q202" s="86"/>
    </row>
    <row r="203" s="43" customFormat="1" spans="1:17">
      <c r="A203" s="41"/>
      <c r="B203" s="41"/>
      <c r="C203" s="46"/>
      <c r="D203" s="46"/>
      <c r="E203" s="46"/>
      <c r="F203" s="46"/>
      <c r="G203" s="46"/>
      <c r="H203" s="46"/>
      <c r="I203" s="7"/>
      <c r="J203" s="7"/>
      <c r="K203" s="8"/>
      <c r="P203" s="86"/>
      <c r="Q203" s="86"/>
    </row>
    <row r="204" s="43" customFormat="1" spans="1:17">
      <c r="A204" s="41"/>
      <c r="B204" s="41"/>
      <c r="C204" s="46"/>
      <c r="D204" s="46"/>
      <c r="E204" s="46"/>
      <c r="F204" s="46"/>
      <c r="G204" s="46"/>
      <c r="H204" s="46"/>
      <c r="I204" s="7"/>
      <c r="J204" s="7"/>
      <c r="K204" s="8"/>
      <c r="P204" s="86"/>
      <c r="Q204" s="86"/>
    </row>
    <row r="205" s="43" customFormat="1" spans="1:17">
      <c r="A205" s="41"/>
      <c r="B205" s="41"/>
      <c r="C205" s="46"/>
      <c r="D205" s="46"/>
      <c r="E205" s="46"/>
      <c r="F205" s="46"/>
      <c r="G205" s="46"/>
      <c r="H205" s="46"/>
      <c r="I205" s="7"/>
      <c r="J205" s="7"/>
      <c r="K205" s="8"/>
      <c r="P205" s="86"/>
      <c r="Q205" s="86"/>
    </row>
    <row r="206" s="43" customFormat="1" spans="1:17">
      <c r="A206" s="41"/>
      <c r="B206" s="41"/>
      <c r="C206" s="46"/>
      <c r="D206" s="46"/>
      <c r="E206" s="46"/>
      <c r="F206" s="46"/>
      <c r="G206" s="46"/>
      <c r="H206" s="46"/>
      <c r="I206" s="7"/>
      <c r="J206" s="7"/>
      <c r="K206" s="8"/>
      <c r="P206" s="86"/>
      <c r="Q206" s="86"/>
    </row>
    <row r="207" s="44" customFormat="1" spans="1:17">
      <c r="A207" s="41"/>
      <c r="B207" s="41"/>
      <c r="C207" s="46"/>
      <c r="D207" s="46"/>
      <c r="E207" s="46"/>
      <c r="F207" s="46"/>
      <c r="G207" s="46"/>
      <c r="H207" s="46"/>
      <c r="I207" s="7"/>
      <c r="J207" s="7"/>
      <c r="K207" s="8"/>
      <c r="P207" s="86"/>
      <c r="Q207" s="86"/>
    </row>
    <row r="208" s="44" customFormat="1" spans="1:17">
      <c r="A208" s="41"/>
      <c r="B208" s="41"/>
      <c r="C208" s="46"/>
      <c r="D208" s="46"/>
      <c r="E208" s="46"/>
      <c r="F208" s="46"/>
      <c r="G208" s="46"/>
      <c r="H208" s="46"/>
      <c r="I208" s="7"/>
      <c r="J208" s="7"/>
      <c r="K208" s="8"/>
      <c r="P208" s="86"/>
      <c r="Q208" s="86"/>
    </row>
    <row r="209" s="44" customFormat="1" spans="1:17">
      <c r="A209" s="41"/>
      <c r="B209" s="41"/>
      <c r="C209" s="46"/>
      <c r="D209" s="46"/>
      <c r="E209" s="46"/>
      <c r="F209" s="46"/>
      <c r="G209" s="46"/>
      <c r="H209" s="46"/>
      <c r="I209" s="7"/>
      <c r="J209" s="7"/>
      <c r="K209" s="8"/>
      <c r="P209" s="86"/>
      <c r="Q209" s="86"/>
    </row>
    <row r="210" s="43" customFormat="1" spans="1:17">
      <c r="A210" s="41"/>
      <c r="B210" s="41"/>
      <c r="C210" s="46"/>
      <c r="D210" s="46"/>
      <c r="E210" s="46"/>
      <c r="F210" s="46"/>
      <c r="G210" s="46"/>
      <c r="H210" s="46"/>
      <c r="I210" s="7"/>
      <c r="J210" s="7"/>
      <c r="K210" s="8"/>
      <c r="P210" s="86"/>
      <c r="Q210" s="86"/>
    </row>
    <row r="211" s="43" customFormat="1" spans="1:17">
      <c r="A211" s="41"/>
      <c r="B211" s="41"/>
      <c r="C211" s="46"/>
      <c r="D211" s="46"/>
      <c r="E211" s="46"/>
      <c r="F211" s="46"/>
      <c r="G211" s="46"/>
      <c r="H211" s="46"/>
      <c r="I211" s="7"/>
      <c r="J211" s="7"/>
      <c r="K211" s="8"/>
      <c r="P211" s="86"/>
      <c r="Q211" s="86"/>
    </row>
    <row r="212" s="43" customFormat="1" spans="1:17">
      <c r="A212" s="41"/>
      <c r="B212" s="41"/>
      <c r="C212" s="46"/>
      <c r="D212" s="46"/>
      <c r="E212" s="46"/>
      <c r="F212" s="46"/>
      <c r="G212" s="46"/>
      <c r="H212" s="46"/>
      <c r="I212" s="7"/>
      <c r="J212" s="7"/>
      <c r="K212" s="8"/>
      <c r="P212" s="86"/>
      <c r="Q212" s="86"/>
    </row>
    <row r="213" s="43" customFormat="1" spans="1:17">
      <c r="A213" s="41"/>
      <c r="B213" s="41"/>
      <c r="C213" s="46"/>
      <c r="D213" s="46"/>
      <c r="E213" s="46"/>
      <c r="F213" s="46"/>
      <c r="G213" s="46"/>
      <c r="H213" s="46"/>
      <c r="I213" s="7"/>
      <c r="J213" s="7"/>
      <c r="K213" s="8"/>
      <c r="P213" s="86"/>
      <c r="Q213" s="86"/>
    </row>
    <row r="214" s="43" customFormat="1" spans="1:17">
      <c r="A214" s="41"/>
      <c r="B214" s="41"/>
      <c r="C214" s="46"/>
      <c r="D214" s="46"/>
      <c r="E214" s="46"/>
      <c r="F214" s="46"/>
      <c r="G214" s="46"/>
      <c r="H214" s="46"/>
      <c r="I214" s="7"/>
      <c r="J214" s="7"/>
      <c r="K214" s="8"/>
      <c r="P214" s="86"/>
      <c r="Q214" s="86"/>
    </row>
    <row r="215" s="43" customFormat="1" spans="1:17">
      <c r="A215" s="41"/>
      <c r="B215" s="41"/>
      <c r="C215" s="46"/>
      <c r="D215" s="46"/>
      <c r="E215" s="46"/>
      <c r="F215" s="46"/>
      <c r="G215" s="46"/>
      <c r="H215" s="46"/>
      <c r="I215" s="7"/>
      <c r="J215" s="7"/>
      <c r="K215" s="8"/>
      <c r="P215" s="86"/>
      <c r="Q215" s="86"/>
    </row>
    <row r="216" s="43" customFormat="1" spans="1:17">
      <c r="A216" s="41"/>
      <c r="B216" s="41"/>
      <c r="C216" s="46"/>
      <c r="D216" s="46"/>
      <c r="E216" s="46"/>
      <c r="F216" s="46"/>
      <c r="G216" s="46"/>
      <c r="H216" s="46"/>
      <c r="I216" s="7"/>
      <c r="J216" s="7"/>
      <c r="K216" s="8"/>
      <c r="P216" s="86"/>
      <c r="Q216" s="86"/>
    </row>
    <row r="217" s="43" customFormat="1" spans="1:17">
      <c r="A217" s="41"/>
      <c r="B217" s="41"/>
      <c r="C217" s="46"/>
      <c r="D217" s="46"/>
      <c r="E217" s="46"/>
      <c r="F217" s="46"/>
      <c r="G217" s="46"/>
      <c r="H217" s="46"/>
      <c r="I217" s="7"/>
      <c r="J217" s="7"/>
      <c r="K217" s="8"/>
      <c r="P217" s="86"/>
      <c r="Q217" s="86"/>
    </row>
    <row r="218" s="43" customFormat="1" spans="1:17">
      <c r="A218" s="41"/>
      <c r="B218" s="41"/>
      <c r="C218" s="46"/>
      <c r="D218" s="46"/>
      <c r="E218" s="46"/>
      <c r="F218" s="46"/>
      <c r="G218" s="46"/>
      <c r="H218" s="46"/>
      <c r="I218" s="7"/>
      <c r="J218" s="7"/>
      <c r="K218" s="8"/>
      <c r="P218" s="86"/>
      <c r="Q218" s="86"/>
    </row>
    <row r="219" s="44" customFormat="1" spans="1:17">
      <c r="A219" s="41"/>
      <c r="B219" s="41"/>
      <c r="C219" s="46"/>
      <c r="D219" s="46"/>
      <c r="E219" s="46"/>
      <c r="F219" s="46"/>
      <c r="G219" s="46"/>
      <c r="H219" s="46"/>
      <c r="I219" s="7"/>
      <c r="J219" s="7"/>
      <c r="K219" s="8"/>
      <c r="P219" s="86"/>
      <c r="Q219" s="86"/>
    </row>
    <row r="220" s="44" customFormat="1" spans="1:17">
      <c r="A220" s="41"/>
      <c r="B220" s="41"/>
      <c r="C220" s="46"/>
      <c r="D220" s="46"/>
      <c r="E220" s="46"/>
      <c r="F220" s="46"/>
      <c r="G220" s="46"/>
      <c r="H220" s="46"/>
      <c r="I220" s="7"/>
      <c r="J220" s="7"/>
      <c r="K220" s="8"/>
      <c r="P220" s="86"/>
      <c r="Q220" s="86"/>
    </row>
    <row r="221" s="44" customFormat="1" spans="1:17">
      <c r="A221" s="41"/>
      <c r="B221" s="41"/>
      <c r="C221" s="46"/>
      <c r="D221" s="46"/>
      <c r="E221" s="46"/>
      <c r="F221" s="46"/>
      <c r="G221" s="46"/>
      <c r="H221" s="46"/>
      <c r="I221" s="7"/>
      <c r="J221" s="7"/>
      <c r="K221" s="8"/>
      <c r="P221" s="86"/>
      <c r="Q221" s="86"/>
    </row>
    <row r="222" s="44" customFormat="1" spans="1:17">
      <c r="A222" s="41"/>
      <c r="B222" s="41"/>
      <c r="C222" s="46"/>
      <c r="D222" s="46"/>
      <c r="E222" s="46"/>
      <c r="F222" s="46"/>
      <c r="G222" s="46"/>
      <c r="H222" s="46"/>
      <c r="I222" s="7"/>
      <c r="J222" s="7"/>
      <c r="K222" s="8"/>
      <c r="P222" s="86"/>
      <c r="Q222" s="86"/>
    </row>
    <row r="223" s="44" customFormat="1" spans="1:17">
      <c r="A223" s="41"/>
      <c r="B223" s="41"/>
      <c r="C223" s="46"/>
      <c r="D223" s="46"/>
      <c r="E223" s="46"/>
      <c r="F223" s="46"/>
      <c r="G223" s="46"/>
      <c r="H223" s="46"/>
      <c r="I223" s="7"/>
      <c r="J223" s="7"/>
      <c r="K223" s="8"/>
      <c r="P223" s="86"/>
      <c r="Q223" s="86"/>
    </row>
    <row r="224" s="44" customFormat="1" spans="1:17">
      <c r="A224" s="41"/>
      <c r="B224" s="41"/>
      <c r="C224" s="46"/>
      <c r="D224" s="46"/>
      <c r="E224" s="46"/>
      <c r="F224" s="46"/>
      <c r="G224" s="46"/>
      <c r="H224" s="46"/>
      <c r="I224" s="7"/>
      <c r="J224" s="7"/>
      <c r="K224" s="8"/>
      <c r="P224" s="86"/>
      <c r="Q224" s="86"/>
    </row>
    <row r="225" s="44" customFormat="1" spans="1:17">
      <c r="A225" s="41"/>
      <c r="B225" s="41"/>
      <c r="C225" s="46"/>
      <c r="D225" s="46"/>
      <c r="E225" s="46"/>
      <c r="F225" s="46"/>
      <c r="G225" s="46"/>
      <c r="H225" s="46"/>
      <c r="I225" s="7"/>
      <c r="J225" s="7"/>
      <c r="K225" s="8"/>
      <c r="P225" s="86"/>
      <c r="Q225" s="86"/>
    </row>
    <row r="226" s="43" customFormat="1" spans="1:17">
      <c r="A226" s="41"/>
      <c r="B226" s="41"/>
      <c r="C226" s="46"/>
      <c r="D226" s="46"/>
      <c r="E226" s="46"/>
      <c r="F226" s="46"/>
      <c r="G226" s="46"/>
      <c r="H226" s="46"/>
      <c r="I226" s="7"/>
      <c r="J226" s="7"/>
      <c r="K226" s="8"/>
      <c r="P226" s="86"/>
      <c r="Q226" s="86"/>
    </row>
    <row r="227" s="43" customFormat="1" spans="1:17">
      <c r="A227" s="41"/>
      <c r="B227" s="41"/>
      <c r="C227" s="46"/>
      <c r="D227" s="46"/>
      <c r="E227" s="46"/>
      <c r="F227" s="46"/>
      <c r="G227" s="46"/>
      <c r="H227" s="46"/>
      <c r="I227" s="7"/>
      <c r="J227" s="7"/>
      <c r="K227" s="8"/>
      <c r="P227" s="86"/>
      <c r="Q227" s="86"/>
    </row>
    <row r="228" s="43" customFormat="1" spans="1:17">
      <c r="A228" s="41"/>
      <c r="B228" s="41"/>
      <c r="C228" s="46"/>
      <c r="D228" s="46"/>
      <c r="E228" s="46"/>
      <c r="F228" s="46"/>
      <c r="G228" s="46"/>
      <c r="H228" s="46"/>
      <c r="I228" s="7"/>
      <c r="J228" s="7"/>
      <c r="K228" s="8"/>
      <c r="P228" s="86"/>
      <c r="Q228" s="86"/>
    </row>
    <row r="229" s="43" customFormat="1" spans="1:17">
      <c r="A229" s="41"/>
      <c r="B229" s="41"/>
      <c r="C229" s="46"/>
      <c r="D229" s="46"/>
      <c r="E229" s="46"/>
      <c r="F229" s="46"/>
      <c r="G229" s="46"/>
      <c r="H229" s="46"/>
      <c r="I229" s="7"/>
      <c r="J229" s="7"/>
      <c r="K229" s="8"/>
      <c r="P229" s="86"/>
      <c r="Q229" s="86"/>
    </row>
    <row r="230" s="43" customFormat="1" spans="1:17">
      <c r="A230" s="41"/>
      <c r="B230" s="41"/>
      <c r="C230" s="46"/>
      <c r="D230" s="46"/>
      <c r="E230" s="46"/>
      <c r="F230" s="46"/>
      <c r="G230" s="46"/>
      <c r="H230" s="46"/>
      <c r="I230" s="7"/>
      <c r="J230" s="7"/>
      <c r="K230" s="8"/>
      <c r="P230" s="86"/>
      <c r="Q230" s="86"/>
    </row>
    <row r="231" s="43" customFormat="1" spans="1:17">
      <c r="A231" s="41"/>
      <c r="B231" s="41"/>
      <c r="C231" s="46"/>
      <c r="D231" s="46"/>
      <c r="E231" s="46"/>
      <c r="F231" s="46"/>
      <c r="G231" s="46"/>
      <c r="H231" s="46"/>
      <c r="I231" s="7"/>
      <c r="J231" s="7"/>
      <c r="K231" s="8"/>
      <c r="P231" s="86"/>
      <c r="Q231" s="86"/>
    </row>
    <row r="232" s="43" customFormat="1" spans="1:17">
      <c r="A232" s="41"/>
      <c r="B232" s="41"/>
      <c r="C232" s="46"/>
      <c r="D232" s="46"/>
      <c r="E232" s="46"/>
      <c r="F232" s="46"/>
      <c r="G232" s="46"/>
      <c r="H232" s="46"/>
      <c r="I232" s="7"/>
      <c r="J232" s="7"/>
      <c r="K232" s="8"/>
      <c r="P232" s="86"/>
      <c r="Q232" s="86"/>
    </row>
    <row r="233" s="43" customFormat="1" spans="1:17">
      <c r="A233" s="41"/>
      <c r="B233" s="41"/>
      <c r="C233" s="46"/>
      <c r="D233" s="46"/>
      <c r="E233" s="46"/>
      <c r="F233" s="46"/>
      <c r="G233" s="46"/>
      <c r="H233" s="46"/>
      <c r="I233" s="7"/>
      <c r="J233" s="7"/>
      <c r="K233" s="8"/>
      <c r="P233" s="86"/>
      <c r="Q233" s="86"/>
    </row>
    <row r="234" s="44" customFormat="1" spans="1:17">
      <c r="A234" s="41"/>
      <c r="B234" s="41"/>
      <c r="C234" s="46"/>
      <c r="D234" s="46"/>
      <c r="E234" s="46"/>
      <c r="F234" s="46"/>
      <c r="G234" s="46"/>
      <c r="H234" s="46"/>
      <c r="I234" s="7"/>
      <c r="J234" s="7"/>
      <c r="K234" s="8"/>
      <c r="P234" s="86"/>
      <c r="Q234" s="86"/>
    </row>
    <row r="235" s="44" customFormat="1" spans="1:17">
      <c r="A235" s="41"/>
      <c r="B235" s="41"/>
      <c r="C235" s="46"/>
      <c r="D235" s="46"/>
      <c r="E235" s="46"/>
      <c r="F235" s="46"/>
      <c r="G235" s="46"/>
      <c r="H235" s="46"/>
      <c r="I235" s="7"/>
      <c r="J235" s="7"/>
      <c r="K235" s="8"/>
      <c r="P235" s="86"/>
      <c r="Q235" s="86"/>
    </row>
    <row r="236" s="44" customFormat="1" spans="1:17">
      <c r="A236" s="41"/>
      <c r="B236" s="41"/>
      <c r="C236" s="46"/>
      <c r="D236" s="46"/>
      <c r="E236" s="46"/>
      <c r="F236" s="46"/>
      <c r="G236" s="46"/>
      <c r="H236" s="46"/>
      <c r="I236" s="7"/>
      <c r="J236" s="7"/>
      <c r="K236" s="8"/>
      <c r="P236" s="86"/>
      <c r="Q236" s="86"/>
    </row>
    <row r="237" s="44" customFormat="1" spans="1:17">
      <c r="A237" s="41"/>
      <c r="B237" s="41"/>
      <c r="C237" s="46"/>
      <c r="D237" s="46"/>
      <c r="E237" s="46"/>
      <c r="F237" s="46"/>
      <c r="G237" s="46"/>
      <c r="H237" s="46"/>
      <c r="I237" s="7"/>
      <c r="J237" s="7"/>
      <c r="K237" s="8"/>
      <c r="P237" s="86"/>
      <c r="Q237" s="86"/>
    </row>
    <row r="238" s="44" customFormat="1" spans="1:17">
      <c r="A238" s="41"/>
      <c r="B238" s="41"/>
      <c r="C238" s="46"/>
      <c r="D238" s="46"/>
      <c r="E238" s="46"/>
      <c r="F238" s="46"/>
      <c r="G238" s="46"/>
      <c r="H238" s="46"/>
      <c r="I238" s="7"/>
      <c r="J238" s="7"/>
      <c r="K238" s="8"/>
      <c r="P238" s="86"/>
      <c r="Q238" s="86"/>
    </row>
    <row r="239" s="44" customFormat="1" spans="1:17">
      <c r="A239" s="41"/>
      <c r="B239" s="41"/>
      <c r="C239" s="46"/>
      <c r="D239" s="46"/>
      <c r="E239" s="46"/>
      <c r="F239" s="46"/>
      <c r="G239" s="46"/>
      <c r="H239" s="46"/>
      <c r="I239" s="7"/>
      <c r="J239" s="7"/>
      <c r="K239" s="8"/>
      <c r="P239" s="86"/>
      <c r="Q239" s="86"/>
    </row>
    <row r="240" s="45" customFormat="1" spans="1:17">
      <c r="A240" s="41"/>
      <c r="B240" s="41"/>
      <c r="C240" s="46"/>
      <c r="D240" s="46"/>
      <c r="E240" s="46"/>
      <c r="F240" s="46"/>
      <c r="G240" s="46"/>
      <c r="H240" s="46"/>
      <c r="I240" s="7"/>
      <c r="J240" s="7"/>
      <c r="K240" s="8"/>
      <c r="P240" s="86"/>
      <c r="Q240" s="86"/>
    </row>
    <row r="241" s="41" customFormat="1" spans="3:17">
      <c r="C241" s="46"/>
      <c r="D241" s="46"/>
      <c r="E241" s="46"/>
      <c r="F241" s="46"/>
      <c r="G241" s="46"/>
      <c r="H241" s="46"/>
      <c r="I241" s="7"/>
      <c r="J241" s="7"/>
      <c r="K241" s="8"/>
      <c r="P241" s="86"/>
      <c r="Q241" s="86"/>
    </row>
    <row r="242" s="41" customFormat="1" spans="3:17">
      <c r="C242" s="46"/>
      <c r="D242" s="46"/>
      <c r="E242" s="46"/>
      <c r="F242" s="46"/>
      <c r="G242" s="46"/>
      <c r="H242" s="46"/>
      <c r="I242" s="7"/>
      <c r="J242" s="7"/>
      <c r="K242" s="8"/>
      <c r="L242" s="117"/>
      <c r="P242" s="86"/>
      <c r="Q242" s="86"/>
    </row>
    <row r="243" s="41" customFormat="1" spans="3:17">
      <c r="C243" s="46"/>
      <c r="D243" s="46"/>
      <c r="E243" s="46"/>
      <c r="F243" s="46"/>
      <c r="G243" s="46"/>
      <c r="H243" s="46"/>
      <c r="I243" s="7"/>
      <c r="J243" s="7"/>
      <c r="K243" s="8"/>
      <c r="P243" s="86"/>
      <c r="Q243" s="86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  <vt:lpstr>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2018-11-19T03:53:28Z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