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0" windowWidth="14895" windowHeight="7275"/>
  </bookViews>
  <sheets>
    <sheet name="Statement " sheetId="1" r:id="rId1"/>
    <sheet name="Sheet1" sheetId="2" r:id="rId2"/>
  </sheets>
  <definedNames>
    <definedName name="_xlnm.Print_Area" localSheetId="0">'Statement '!$A$102:$K$102</definedName>
    <definedName name="_xlnm.Print_Titles" localSheetId="0">'Statement '!$1:$4</definedName>
  </definedNames>
  <calcPr calcId="125725"/>
</workbook>
</file>

<file path=xl/calcChain.xml><?xml version="1.0" encoding="utf-8"?>
<calcChain xmlns="http://schemas.openxmlformats.org/spreadsheetml/2006/main">
  <c r="K7" i="1"/>
  <c r="K8"/>
  <c r="K9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6"/>
  <c r="J98" l="1"/>
  <c r="J97" l="1"/>
  <c r="J95" l="1"/>
  <c r="J94"/>
  <c r="J93"/>
  <c r="J88"/>
  <c r="J87"/>
  <c r="U232" l="1"/>
  <c r="H69" l="1"/>
  <c r="J60" l="1"/>
  <c r="J59"/>
  <c r="J39" l="1"/>
  <c r="J38" l="1"/>
  <c r="J37"/>
  <c r="J36" l="1"/>
  <c r="J35"/>
  <c r="J34"/>
  <c r="J33"/>
  <c r="J31" l="1"/>
  <c r="J26" l="1"/>
  <c r="M26" l="1"/>
  <c r="J25"/>
  <c r="J9" l="1"/>
  <c r="J17"/>
  <c r="J16" l="1"/>
  <c r="J15"/>
  <c r="J14"/>
  <c r="J13"/>
  <c r="J12"/>
  <c r="J11"/>
  <c r="J7" l="1"/>
  <c r="J6"/>
  <c r="J5"/>
  <c r="M5" s="1"/>
  <c r="Q106" l="1"/>
  <c r="Q105"/>
  <c r="Q104"/>
  <c r="Q103"/>
  <c r="M6" l="1"/>
  <c r="M7"/>
  <c r="M8"/>
  <c r="M9"/>
  <c r="M13"/>
  <c r="M14"/>
  <c r="M15"/>
  <c r="M16"/>
  <c r="M18"/>
  <c r="M19"/>
  <c r="M20"/>
  <c r="M21"/>
  <c r="M22"/>
  <c r="M10"/>
  <c r="M17"/>
  <c r="M23"/>
  <c r="M24"/>
  <c r="M25"/>
  <c r="M30"/>
  <c r="M40"/>
  <c r="M41"/>
  <c r="M42"/>
  <c r="M45"/>
  <c r="M46"/>
  <c r="M47"/>
  <c r="M48"/>
  <c r="M49"/>
  <c r="M50"/>
  <c r="M51"/>
  <c r="M59"/>
  <c r="M60"/>
  <c r="M62"/>
  <c r="M63"/>
  <c r="M64"/>
  <c r="M66"/>
  <c r="M67"/>
  <c r="M68"/>
  <c r="M69"/>
  <c r="M70"/>
  <c r="M71"/>
  <c r="M72"/>
  <c r="M73"/>
  <c r="M74"/>
  <c r="M75"/>
  <c r="M76"/>
  <c r="M77"/>
  <c r="M78"/>
  <c r="M79"/>
  <c r="M83"/>
  <c r="M85"/>
  <c r="M86"/>
  <c r="M87"/>
  <c r="M88"/>
  <c r="M94"/>
  <c r="M97"/>
  <c r="M99"/>
  <c r="M100"/>
  <c r="M101"/>
  <c r="M103"/>
  <c r="M104"/>
  <c r="M105"/>
  <c r="M106"/>
  <c r="M107"/>
  <c r="M108"/>
  <c r="M109"/>
  <c r="M110"/>
  <c r="M111"/>
  <c r="M112"/>
  <c r="M113"/>
  <c r="M114"/>
  <c r="Q102"/>
  <c r="Q101"/>
  <c r="Q100"/>
  <c r="Q99"/>
  <c r="Q98"/>
  <c r="Q97"/>
  <c r="M98" l="1"/>
  <c r="M102"/>
  <c r="Q96"/>
  <c r="Q95"/>
  <c r="M96"/>
  <c r="M95" l="1"/>
  <c r="Q94"/>
  <c r="H95"/>
  <c r="H94"/>
  <c r="O94" s="1"/>
  <c r="H96"/>
  <c r="O96" s="1"/>
  <c r="W95" l="1"/>
  <c r="O95"/>
  <c r="R95" s="1"/>
  <c r="T95" s="1"/>
  <c r="U95" s="1"/>
  <c r="R94"/>
  <c r="T94" s="1"/>
  <c r="U94" s="1"/>
  <c r="R96"/>
  <c r="T96" s="1"/>
  <c r="U96" s="1"/>
  <c r="W96"/>
  <c r="W94"/>
  <c r="Q93"/>
  <c r="Q92"/>
  <c r="M93" l="1"/>
  <c r="M92" l="1"/>
  <c r="Q91"/>
  <c r="Q90"/>
  <c r="Q89"/>
  <c r="Q88"/>
  <c r="Q87"/>
  <c r="Q86"/>
  <c r="Q85"/>
  <c r="Q84"/>
  <c r="Q83"/>
  <c r="Q82"/>
  <c r="Q81"/>
  <c r="Q80"/>
  <c r="Q79"/>
  <c r="M91" l="1"/>
  <c r="M90"/>
  <c r="M89"/>
  <c r="M84"/>
  <c r="M82"/>
  <c r="M81"/>
  <c r="M80"/>
  <c r="Q78" l="1"/>
  <c r="Q77"/>
  <c r="Q76"/>
  <c r="Q75"/>
  <c r="Q74"/>
  <c r="Q73"/>
  <c r="Q72"/>
  <c r="Q71"/>
  <c r="Q70"/>
  <c r="H77"/>
  <c r="O77" s="1"/>
  <c r="H76"/>
  <c r="H75"/>
  <c r="O75" s="1"/>
  <c r="H74"/>
  <c r="O74" s="1"/>
  <c r="H73"/>
  <c r="O73" s="1"/>
  <c r="H72"/>
  <c r="O72" s="1"/>
  <c r="H71"/>
  <c r="O71" s="1"/>
  <c r="H80"/>
  <c r="H79"/>
  <c r="O79" s="1"/>
  <c r="H78"/>
  <c r="O78" s="1"/>
  <c r="H70"/>
  <c r="O70" s="1"/>
  <c r="O76" l="1"/>
  <c r="R76" s="1"/>
  <c r="T76" s="1"/>
  <c r="U76" s="1"/>
  <c r="W80"/>
  <c r="O80"/>
  <c r="R80" s="1"/>
  <c r="T80" s="1"/>
  <c r="U80" s="1"/>
  <c r="R70"/>
  <c r="T70" s="1"/>
  <c r="U70" s="1"/>
  <c r="R79"/>
  <c r="T79" s="1"/>
  <c r="U79" s="1"/>
  <c r="W79"/>
  <c r="R74"/>
  <c r="T74" s="1"/>
  <c r="U74" s="1"/>
  <c r="R78"/>
  <c r="T78" s="1"/>
  <c r="U78" s="1"/>
  <c r="R72"/>
  <c r="T72" s="1"/>
  <c r="U72" s="1"/>
  <c r="R75"/>
  <c r="T75" s="1"/>
  <c r="U75" s="1"/>
  <c r="R71"/>
  <c r="T71" s="1"/>
  <c r="U71" s="1"/>
  <c r="R73"/>
  <c r="T73" s="1"/>
  <c r="U73" s="1"/>
  <c r="R77"/>
  <c r="T77" s="1"/>
  <c r="U77" s="1"/>
  <c r="W70"/>
  <c r="W72"/>
  <c r="W74"/>
  <c r="W76"/>
  <c r="W78"/>
  <c r="W71"/>
  <c r="W73"/>
  <c r="W75"/>
  <c r="W77"/>
  <c r="Q69"/>
  <c r="Q68"/>
  <c r="Q67"/>
  <c r="Q66"/>
  <c r="H68"/>
  <c r="O68" s="1"/>
  <c r="H67"/>
  <c r="H66"/>
  <c r="O66" s="1"/>
  <c r="H82"/>
  <c r="O82" s="1"/>
  <c r="H81"/>
  <c r="O81" s="1"/>
  <c r="O67" l="1"/>
  <c r="R67" s="1"/>
  <c r="T67" s="1"/>
  <c r="U67" s="1"/>
  <c r="O69"/>
  <c r="R69" s="1"/>
  <c r="T69" s="1"/>
  <c r="U69" s="1"/>
  <c r="W81"/>
  <c r="R81"/>
  <c r="T81" s="1"/>
  <c r="U81" s="1"/>
  <c r="W82"/>
  <c r="R82"/>
  <c r="T82" s="1"/>
  <c r="U82" s="1"/>
  <c r="R66"/>
  <c r="T66" s="1"/>
  <c r="U66" s="1"/>
  <c r="W67"/>
  <c r="R68"/>
  <c r="T68" s="1"/>
  <c r="U68" s="1"/>
  <c r="W69"/>
  <c r="W66"/>
  <c r="W68"/>
  <c r="Q65"/>
  <c r="M65"/>
  <c r="Q64" l="1"/>
  <c r="Q63"/>
  <c r="Q62" l="1"/>
  <c r="Q61"/>
  <c r="Q60"/>
  <c r="M61"/>
  <c r="Q59"/>
  <c r="Q58"/>
  <c r="M58"/>
  <c r="Q57" l="1"/>
  <c r="M57"/>
  <c r="Q56"/>
  <c r="Q55"/>
  <c r="Q54"/>
  <c r="Q53"/>
  <c r="M56"/>
  <c r="H56"/>
  <c r="O56" s="1"/>
  <c r="M55"/>
  <c r="R56" l="1"/>
  <c r="T56" s="1"/>
  <c r="U56" s="1"/>
  <c r="W56"/>
  <c r="M54"/>
  <c r="M53" l="1"/>
  <c r="Q52" l="1"/>
  <c r="Q51"/>
  <c r="M52" l="1"/>
  <c r="Q50" l="1"/>
  <c r="Q49"/>
  <c r="Q48"/>
  <c r="H51"/>
  <c r="O51" s="1"/>
  <c r="H50"/>
  <c r="H49"/>
  <c r="O49" s="1"/>
  <c r="H48"/>
  <c r="O48" s="1"/>
  <c r="H53"/>
  <c r="O53" s="1"/>
  <c r="H52"/>
  <c r="O52" s="1"/>
  <c r="O50" l="1"/>
  <c r="R50" s="1"/>
  <c r="T50" s="1"/>
  <c r="U50" s="1"/>
  <c r="W52"/>
  <c r="R48"/>
  <c r="T48" s="1"/>
  <c r="U48" s="1"/>
  <c r="W53"/>
  <c r="R53"/>
  <c r="T53" s="1"/>
  <c r="U53" s="1"/>
  <c r="R51"/>
  <c r="T51" s="1"/>
  <c r="U51" s="1"/>
  <c r="W51"/>
  <c r="R52"/>
  <c r="T52" s="1"/>
  <c r="U52" s="1"/>
  <c r="R49"/>
  <c r="T49" s="1"/>
  <c r="U49" s="1"/>
  <c r="W48"/>
  <c r="W50"/>
  <c r="W49"/>
  <c r="Q47"/>
  <c r="Q46"/>
  <c r="Q45"/>
  <c r="H47"/>
  <c r="O47" s="1"/>
  <c r="H46"/>
  <c r="O46" s="1"/>
  <c r="H45"/>
  <c r="O45" s="1"/>
  <c r="R47" l="1"/>
  <c r="T47" s="1"/>
  <c r="U47" s="1"/>
  <c r="R45"/>
  <c r="T45" s="1"/>
  <c r="U45" s="1"/>
  <c r="R46"/>
  <c r="T46" s="1"/>
  <c r="U46" s="1"/>
  <c r="W47"/>
  <c r="W45"/>
  <c r="W46"/>
  <c r="Q44"/>
  <c r="M44"/>
  <c r="Q43" l="1"/>
  <c r="Q42"/>
  <c r="M43"/>
  <c r="Q41" l="1"/>
  <c r="Q40"/>
  <c r="Q39"/>
  <c r="M39" l="1"/>
  <c r="Q38" l="1"/>
  <c r="Q37"/>
  <c r="Q36"/>
  <c r="Q35"/>
  <c r="Q34"/>
  <c r="Q33"/>
  <c r="Q32"/>
  <c r="Q31"/>
  <c r="M38"/>
  <c r="M37"/>
  <c r="M36" l="1"/>
  <c r="M35" l="1"/>
  <c r="M34" l="1"/>
  <c r="M33" l="1"/>
  <c r="M32" l="1"/>
  <c r="M31" l="1"/>
  <c r="Q30" l="1"/>
  <c r="Q29"/>
  <c r="M29"/>
  <c r="Q28" l="1"/>
  <c r="Q27"/>
  <c r="Q26"/>
  <c r="M28"/>
  <c r="M27"/>
  <c r="Q25" l="1"/>
  <c r="Q24" l="1"/>
  <c r="Q23" l="1"/>
  <c r="Q17"/>
  <c r="Q10" l="1"/>
  <c r="Q22"/>
  <c r="Q21"/>
  <c r="Q20" l="1"/>
  <c r="Q19" l="1"/>
  <c r="Q18" l="1"/>
  <c r="Q16" l="1"/>
  <c r="Q15"/>
  <c r="Q14" l="1"/>
  <c r="Q13" l="1"/>
  <c r="Q12"/>
  <c r="Q11"/>
  <c r="M12" l="1"/>
  <c r="M11"/>
  <c r="M228" s="1"/>
  <c r="M229" l="1"/>
  <c r="Q9"/>
  <c r="Q8" l="1"/>
  <c r="Q7" l="1"/>
  <c r="K5" l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H146" l="1"/>
  <c r="O146" s="1"/>
  <c r="H145"/>
  <c r="O145" s="1"/>
  <c r="H144"/>
  <c r="O144" s="1"/>
  <c r="H149"/>
  <c r="O149" s="1"/>
  <c r="H148"/>
  <c r="O148" s="1"/>
  <c r="H147"/>
  <c r="O147" s="1"/>
  <c r="W147" l="1"/>
  <c r="W148"/>
  <c r="W149"/>
  <c r="W144"/>
  <c r="W146"/>
  <c r="W145"/>
  <c r="H151" l="1"/>
  <c r="O151" s="1"/>
  <c r="H150"/>
  <c r="O150" s="1"/>
  <c r="H152"/>
  <c r="O152" s="1"/>
  <c r="H143"/>
  <c r="O143" s="1"/>
  <c r="W143" l="1"/>
  <c r="H139" l="1"/>
  <c r="O139" s="1"/>
  <c r="H138"/>
  <c r="O138" s="1"/>
  <c r="H137"/>
  <c r="O137" s="1"/>
  <c r="W139" l="1"/>
  <c r="W138"/>
  <c r="W137"/>
  <c r="H124" l="1"/>
  <c r="O124" s="1"/>
  <c r="H123"/>
  <c r="O123" s="1"/>
  <c r="H122"/>
  <c r="O122" s="1"/>
  <c r="W124" l="1"/>
  <c r="W123"/>
  <c r="W122"/>
  <c r="H120" l="1"/>
  <c r="O120" s="1"/>
  <c r="W120" l="1"/>
  <c r="H27"/>
  <c r="O27" s="1"/>
  <c r="W27" l="1"/>
  <c r="R27"/>
  <c r="T27" s="1"/>
  <c r="U27" s="1"/>
  <c r="H109"/>
  <c r="O109" s="1"/>
  <c r="W109" l="1"/>
  <c r="H90"/>
  <c r="O90" s="1"/>
  <c r="H92"/>
  <c r="O92" s="1"/>
  <c r="H105"/>
  <c r="O105" s="1"/>
  <c r="H89"/>
  <c r="O89" s="1"/>
  <c r="H59"/>
  <c r="O59" s="1"/>
  <c r="H106"/>
  <c r="O106" s="1"/>
  <c r="H91"/>
  <c r="O91" s="1"/>
  <c r="H101"/>
  <c r="O101" s="1"/>
  <c r="H100"/>
  <c r="O100" s="1"/>
  <c r="H99"/>
  <c r="O99" s="1"/>
  <c r="H97"/>
  <c r="O97" s="1"/>
  <c r="H93"/>
  <c r="O93" s="1"/>
  <c r="R101" l="1"/>
  <c r="T101" s="1"/>
  <c r="U101" s="1"/>
  <c r="W101"/>
  <c r="R97"/>
  <c r="T97" s="1"/>
  <c r="U97" s="1"/>
  <c r="W97"/>
  <c r="R105"/>
  <c r="T105" s="1"/>
  <c r="U105" s="1"/>
  <c r="W105"/>
  <c r="R99"/>
  <c r="T99" s="1"/>
  <c r="U99" s="1"/>
  <c r="W99"/>
  <c r="R106"/>
  <c r="T106" s="1"/>
  <c r="U106" s="1"/>
  <c r="W106"/>
  <c r="W92"/>
  <c r="R92"/>
  <c r="T92" s="1"/>
  <c r="U92" s="1"/>
  <c r="R100"/>
  <c r="T100" s="1"/>
  <c r="U100" s="1"/>
  <c r="W100"/>
  <c r="R93"/>
  <c r="T93" s="1"/>
  <c r="U93" s="1"/>
  <c r="W93"/>
  <c r="W91"/>
  <c r="R91"/>
  <c r="T91" s="1"/>
  <c r="U91" s="1"/>
  <c r="W89"/>
  <c r="R89"/>
  <c r="T89" s="1"/>
  <c r="U89" s="1"/>
  <c r="W90"/>
  <c r="R90"/>
  <c r="T90" s="1"/>
  <c r="U90" s="1"/>
  <c r="R59"/>
  <c r="T59" s="1"/>
  <c r="U59" s="1"/>
  <c r="W59"/>
  <c r="H31"/>
  <c r="O31" s="1"/>
  <c r="W31" l="1"/>
  <c r="R31"/>
  <c r="T31" s="1"/>
  <c r="U31" s="1"/>
  <c r="H116"/>
  <c r="O116" s="1"/>
  <c r="H115"/>
  <c r="O115" s="1"/>
  <c r="H55"/>
  <c r="O55" s="1"/>
  <c r="H44"/>
  <c r="O44" s="1"/>
  <c r="W55" l="1"/>
  <c r="R55"/>
  <c r="T55" s="1"/>
  <c r="U55" s="1"/>
  <c r="R44"/>
  <c r="T44" s="1"/>
  <c r="U44" s="1"/>
  <c r="W44"/>
  <c r="W115"/>
  <c r="W116"/>
  <c r="H10"/>
  <c r="O10" s="1"/>
  <c r="H20"/>
  <c r="O20" s="1"/>
  <c r="H19"/>
  <c r="O19" s="1"/>
  <c r="R19" l="1"/>
  <c r="T19" s="1"/>
  <c r="U19" s="1"/>
  <c r="W19"/>
  <c r="R20"/>
  <c r="T20" s="1"/>
  <c r="U20" s="1"/>
  <c r="W20"/>
  <c r="R10"/>
  <c r="T10" s="1"/>
  <c r="U10" s="1"/>
  <c r="W10"/>
  <c r="H22"/>
  <c r="O22" s="1"/>
  <c r="R22" l="1"/>
  <c r="T22" s="1"/>
  <c r="U22" s="1"/>
  <c r="W22"/>
  <c r="H18"/>
  <c r="O18" s="1"/>
  <c r="H60"/>
  <c r="O60" s="1"/>
  <c r="R60" l="1"/>
  <c r="T60" s="1"/>
  <c r="U60" s="1"/>
  <c r="W60"/>
  <c r="R18"/>
  <c r="T18" s="1"/>
  <c r="U18" s="1"/>
  <c r="W18"/>
  <c r="H29"/>
  <c r="H28"/>
  <c r="O28" s="1"/>
  <c r="H35"/>
  <c r="O35" s="1"/>
  <c r="O29" l="1"/>
  <c r="R29" s="1"/>
  <c r="T29" s="1"/>
  <c r="U29" s="1"/>
  <c r="R28"/>
  <c r="T28" s="1"/>
  <c r="U28" s="1"/>
  <c r="W28"/>
  <c r="R35"/>
  <c r="T35" s="1"/>
  <c r="U35" s="1"/>
  <c r="W35"/>
  <c r="W29"/>
  <c r="H11"/>
  <c r="O11" s="1"/>
  <c r="W11" l="1"/>
  <c r="R11"/>
  <c r="T11" s="1"/>
  <c r="U11" s="1"/>
  <c r="H13"/>
  <c r="O13" s="1"/>
  <c r="R13" l="1"/>
  <c r="T13" s="1"/>
  <c r="U13" s="1"/>
  <c r="W13"/>
  <c r="H111"/>
  <c r="O111" s="1"/>
  <c r="H42"/>
  <c r="O42" s="1"/>
  <c r="R42" l="1"/>
  <c r="T42" s="1"/>
  <c r="U42" s="1"/>
  <c r="W42"/>
  <c r="W111"/>
  <c r="H33"/>
  <c r="O33" s="1"/>
  <c r="H23"/>
  <c r="O23" s="1"/>
  <c r="R23" l="1"/>
  <c r="T23" s="1"/>
  <c r="U23" s="1"/>
  <c r="W23"/>
  <c r="R33"/>
  <c r="T33" s="1"/>
  <c r="U33" s="1"/>
  <c r="W33"/>
  <c r="H57"/>
  <c r="O57" s="1"/>
  <c r="H34"/>
  <c r="O34" s="1"/>
  <c r="R57" l="1"/>
  <c r="T57" s="1"/>
  <c r="U57" s="1"/>
  <c r="W57"/>
  <c r="R34"/>
  <c r="T34" s="1"/>
  <c r="U34" s="1"/>
  <c r="W34"/>
  <c r="J225"/>
  <c r="I225"/>
  <c r="H21"/>
  <c r="O21" s="1"/>
  <c r="H36"/>
  <c r="O36" s="1"/>
  <c r="H114"/>
  <c r="O114" s="1"/>
  <c r="H103"/>
  <c r="O103" s="1"/>
  <c r="K225" l="1"/>
  <c r="M230" s="1"/>
  <c r="R103"/>
  <c r="T103" s="1"/>
  <c r="U103" s="1"/>
  <c r="W103"/>
  <c r="I227"/>
  <c r="R21"/>
  <c r="T21" s="1"/>
  <c r="U21" s="1"/>
  <c r="W21"/>
  <c r="R36"/>
  <c r="T36" s="1"/>
  <c r="U36" s="1"/>
  <c r="W36"/>
  <c r="W114"/>
  <c r="H110"/>
  <c r="O110" s="1"/>
  <c r="H108"/>
  <c r="O108" s="1"/>
  <c r="H107"/>
  <c r="O107" s="1"/>
  <c r="W110" l="1"/>
  <c r="W108"/>
  <c r="W107"/>
  <c r="H16"/>
  <c r="H14"/>
  <c r="O14" s="1"/>
  <c r="H9"/>
  <c r="O9" s="1"/>
  <c r="O16" l="1"/>
  <c r="R16" s="1"/>
  <c r="T16" s="1"/>
  <c r="U16" s="1"/>
  <c r="R14"/>
  <c r="T14" s="1"/>
  <c r="U14" s="1"/>
  <c r="W14"/>
  <c r="R9"/>
  <c r="T9" s="1"/>
  <c r="U9" s="1"/>
  <c r="W9"/>
  <c r="W16"/>
  <c r="H40"/>
  <c r="O40" s="1"/>
  <c r="H85"/>
  <c r="O85" s="1"/>
  <c r="H8"/>
  <c r="O8" s="1"/>
  <c r="H61"/>
  <c r="O61" s="1"/>
  <c r="H87"/>
  <c r="O87" s="1"/>
  <c r="H88"/>
  <c r="O88" s="1"/>
  <c r="R88" l="1"/>
  <c r="T88" s="1"/>
  <c r="U88" s="1"/>
  <c r="W88"/>
  <c r="R87"/>
  <c r="T87" s="1"/>
  <c r="U87" s="1"/>
  <c r="W87"/>
  <c r="R85"/>
  <c r="T85" s="1"/>
  <c r="U85" s="1"/>
  <c r="W85"/>
  <c r="R61"/>
  <c r="T61" s="1"/>
  <c r="U61" s="1"/>
  <c r="W61"/>
  <c r="R40"/>
  <c r="T40" s="1"/>
  <c r="U40" s="1"/>
  <c r="W40"/>
  <c r="R8"/>
  <c r="T8" s="1"/>
  <c r="U8" s="1"/>
  <c r="W8"/>
  <c r="J227"/>
  <c r="H5"/>
  <c r="K227" l="1"/>
  <c r="H7"/>
  <c r="O7" s="1"/>
  <c r="R7" l="1"/>
  <c r="T7" s="1"/>
  <c r="U7" s="1"/>
  <c r="W7"/>
  <c r="H15"/>
  <c r="H43"/>
  <c r="O43" s="1"/>
  <c r="H37"/>
  <c r="O37" s="1"/>
  <c r="H84"/>
  <c r="O84" s="1"/>
  <c r="H17"/>
  <c r="H38"/>
  <c r="O38" s="1"/>
  <c r="H39"/>
  <c r="O39" s="1"/>
  <c r="Q6"/>
  <c r="H6"/>
  <c r="O6" s="1"/>
  <c r="O17" l="1"/>
  <c r="R17" s="1"/>
  <c r="T17" s="1"/>
  <c r="U17" s="1"/>
  <c r="R15"/>
  <c r="T15" s="1"/>
  <c r="U15" s="1"/>
  <c r="W84"/>
  <c r="R84"/>
  <c r="T84" s="1"/>
  <c r="U84" s="1"/>
  <c r="W39"/>
  <c r="R39"/>
  <c r="T39" s="1"/>
  <c r="U39" s="1"/>
  <c r="W43"/>
  <c r="R43"/>
  <c r="T43" s="1"/>
  <c r="U43" s="1"/>
  <c r="R37"/>
  <c r="T37" s="1"/>
  <c r="U37" s="1"/>
  <c r="W37"/>
  <c r="R38"/>
  <c r="T38" s="1"/>
  <c r="U38" s="1"/>
  <c r="W38"/>
  <c r="W15"/>
  <c r="R6"/>
  <c r="T6" s="1"/>
  <c r="U6" s="1"/>
  <c r="W17"/>
  <c r="W6"/>
  <c r="H118"/>
  <c r="O118" s="1"/>
  <c r="H25"/>
  <c r="O25" l="1"/>
  <c r="R25" s="1"/>
  <c r="T25" s="1"/>
  <c r="U25" s="1"/>
  <c r="W118"/>
  <c r="W25"/>
  <c r="H63" l="1"/>
  <c r="O63" s="1"/>
  <c r="R63" l="1"/>
  <c r="T63" s="1"/>
  <c r="U63" s="1"/>
  <c r="W63"/>
  <c r="H102"/>
  <c r="O102" s="1"/>
  <c r="H12"/>
  <c r="O12" s="1"/>
  <c r="H64"/>
  <c r="O64" s="1"/>
  <c r="H30"/>
  <c r="O30" s="1"/>
  <c r="H54"/>
  <c r="O54" s="1"/>
  <c r="H24"/>
  <c r="O24" s="1"/>
  <c r="W102" l="1"/>
  <c r="R102"/>
  <c r="T102" s="1"/>
  <c r="U102" s="1"/>
  <c r="R64"/>
  <c r="T64" s="1"/>
  <c r="U64" s="1"/>
  <c r="W64"/>
  <c r="W54"/>
  <c r="R54"/>
  <c r="T54" s="1"/>
  <c r="U54" s="1"/>
  <c r="W12"/>
  <c r="R12"/>
  <c r="T12" s="1"/>
  <c r="U12" s="1"/>
  <c r="R24"/>
  <c r="T24" s="1"/>
  <c r="U24" s="1"/>
  <c r="W24"/>
  <c r="R30"/>
  <c r="T30" s="1"/>
  <c r="U30" s="1"/>
  <c r="W30"/>
  <c r="H62"/>
  <c r="O62" s="1"/>
  <c r="R62" l="1"/>
  <c r="T62" s="1"/>
  <c r="U62" s="1"/>
  <c r="W62"/>
  <c r="Q5"/>
  <c r="H184" l="1"/>
  <c r="O184" s="1"/>
  <c r="H183"/>
  <c r="O183" s="1"/>
  <c r="H192" l="1"/>
  <c r="O192" s="1"/>
  <c r="H189"/>
  <c r="O189" s="1"/>
  <c r="H187"/>
  <c r="O187" s="1"/>
  <c r="H188"/>
  <c r="O188" s="1"/>
  <c r="H176"/>
  <c r="O176" s="1"/>
  <c r="H169"/>
  <c r="O169" s="1"/>
  <c r="H168"/>
  <c r="O168" s="1"/>
  <c r="H165"/>
  <c r="O165" s="1"/>
  <c r="H164"/>
  <c r="O164" s="1"/>
  <c r="H135"/>
  <c r="O135" s="1"/>
  <c r="H136"/>
  <c r="O136" s="1"/>
  <c r="H134"/>
  <c r="O134" s="1"/>
  <c r="W135" l="1"/>
  <c r="W134"/>
  <c r="W136"/>
  <c r="H163"/>
  <c r="O163" s="1"/>
  <c r="H222" l="1"/>
  <c r="O222" s="1"/>
  <c r="H223"/>
  <c r="O223" s="1"/>
  <c r="H196" l="1"/>
  <c r="O196" s="1"/>
  <c r="H177"/>
  <c r="O177" s="1"/>
  <c r="H178"/>
  <c r="O178" s="1"/>
  <c r="H179"/>
  <c r="O179" s="1"/>
  <c r="H206"/>
  <c r="O206" s="1"/>
  <c r="H207"/>
  <c r="O207" s="1"/>
  <c r="H175"/>
  <c r="O175" s="1"/>
  <c r="H220"/>
  <c r="O220" s="1"/>
  <c r="H208"/>
  <c r="O208" s="1"/>
  <c r="H209"/>
  <c r="O209" s="1"/>
  <c r="H170"/>
  <c r="O170" s="1"/>
  <c r="H194"/>
  <c r="O194" s="1"/>
  <c r="H174" l="1"/>
  <c r="O174" s="1"/>
  <c r="H202" l="1"/>
  <c r="O202" s="1"/>
  <c r="H131"/>
  <c r="O131" s="1"/>
  <c r="W131" l="1"/>
  <c r="H216"/>
  <c r="O216" s="1"/>
  <c r="H212" l="1"/>
  <c r="O212" s="1"/>
  <c r="H205"/>
  <c r="O205" s="1"/>
  <c r="H133"/>
  <c r="O133" s="1"/>
  <c r="H127"/>
  <c r="O127" s="1"/>
  <c r="H126"/>
  <c r="O126" s="1"/>
  <c r="H125"/>
  <c r="O125" s="1"/>
  <c r="W133" l="1"/>
  <c r="W127"/>
  <c r="W125"/>
  <c r="W126"/>
  <c r="H221"/>
  <c r="O221" s="1"/>
  <c r="H219"/>
  <c r="O219" s="1"/>
  <c r="H218"/>
  <c r="O218" s="1"/>
  <c r="H217"/>
  <c r="O217" s="1"/>
  <c r="H215"/>
  <c r="O215" s="1"/>
  <c r="H214"/>
  <c r="O214" s="1"/>
  <c r="H213"/>
  <c r="O213" s="1"/>
  <c r="H211"/>
  <c r="O211" s="1"/>
  <c r="H210"/>
  <c r="O210" s="1"/>
  <c r="H204"/>
  <c r="O204" s="1"/>
  <c r="H203"/>
  <c r="O203" s="1"/>
  <c r="H180"/>
  <c r="O180" s="1"/>
  <c r="H173"/>
  <c r="O173" s="1"/>
  <c r="H172"/>
  <c r="O172" s="1"/>
  <c r="H171"/>
  <c r="O171" s="1"/>
  <c r="H167"/>
  <c r="O167" s="1"/>
  <c r="H166"/>
  <c r="O166" s="1"/>
  <c r="H162"/>
  <c r="O162" s="1"/>
  <c r="H161"/>
  <c r="O161" s="1"/>
  <c r="H160"/>
  <c r="O160" s="1"/>
  <c r="H159"/>
  <c r="O159" s="1"/>
  <c r="H158"/>
  <c r="O158" s="1"/>
  <c r="H157"/>
  <c r="O157" s="1"/>
  <c r="H156"/>
  <c r="O156" s="1"/>
  <c r="H155"/>
  <c r="O155" s="1"/>
  <c r="H154"/>
  <c r="O154" s="1"/>
  <c r="H153"/>
  <c r="O153" s="1"/>
  <c r="H142"/>
  <c r="O142" s="1"/>
  <c r="H141"/>
  <c r="O141" s="1"/>
  <c r="H140"/>
  <c r="O140" s="1"/>
  <c r="H132"/>
  <c r="O132" s="1"/>
  <c r="H130"/>
  <c r="O130" s="1"/>
  <c r="H129"/>
  <c r="O129" s="1"/>
  <c r="H128"/>
  <c r="O128" s="1"/>
  <c r="H121"/>
  <c r="O121" s="1"/>
  <c r="H119"/>
  <c r="O119" s="1"/>
  <c r="H117"/>
  <c r="O117" s="1"/>
  <c r="H201"/>
  <c r="O201" s="1"/>
  <c r="H200"/>
  <c r="O200" s="1"/>
  <c r="H199"/>
  <c r="O199" s="1"/>
  <c r="H198"/>
  <c r="O198" s="1"/>
  <c r="H197"/>
  <c r="O197" s="1"/>
  <c r="H195"/>
  <c r="O195" s="1"/>
  <c r="H193"/>
  <c r="O193" s="1"/>
  <c r="H191"/>
  <c r="O191" s="1"/>
  <c r="H190"/>
  <c r="O190" s="1"/>
  <c r="H186"/>
  <c r="O186" s="1"/>
  <c r="H185"/>
  <c r="O185" s="1"/>
  <c r="H182"/>
  <c r="O182" s="1"/>
  <c r="H181"/>
  <c r="O181" s="1"/>
  <c r="W142" l="1"/>
  <c r="W140"/>
  <c r="W141"/>
  <c r="W130"/>
  <c r="W132"/>
  <c r="W128"/>
  <c r="W129"/>
  <c r="W121"/>
  <c r="W117"/>
  <c r="W119"/>
  <c r="H26"/>
  <c r="O26" s="1"/>
  <c r="H32"/>
  <c r="H41"/>
  <c r="O41" s="1"/>
  <c r="H58"/>
  <c r="O58" s="1"/>
  <c r="H65"/>
  <c r="O65" s="1"/>
  <c r="H83"/>
  <c r="O83" s="1"/>
  <c r="H86"/>
  <c r="O86" s="1"/>
  <c r="H98"/>
  <c r="O98" s="1"/>
  <c r="H104"/>
  <c r="O104" s="1"/>
  <c r="H112"/>
  <c r="O112" s="1"/>
  <c r="H113"/>
  <c r="O113" s="1"/>
  <c r="W104" l="1"/>
  <c r="R104"/>
  <c r="T104" s="1"/>
  <c r="U104" s="1"/>
  <c r="W98"/>
  <c r="R98"/>
  <c r="T98" s="1"/>
  <c r="U98" s="1"/>
  <c r="R83"/>
  <c r="T83" s="1"/>
  <c r="U83" s="1"/>
  <c r="W83"/>
  <c r="R86"/>
  <c r="T86" s="1"/>
  <c r="U86" s="1"/>
  <c r="W86"/>
  <c r="R65"/>
  <c r="T65" s="1"/>
  <c r="U65" s="1"/>
  <c r="W65"/>
  <c r="W58"/>
  <c r="R58"/>
  <c r="T58" s="1"/>
  <c r="U58" s="1"/>
  <c r="R41"/>
  <c r="T41" s="1"/>
  <c r="U41" s="1"/>
  <c r="W41"/>
  <c r="W32"/>
  <c r="R32"/>
  <c r="T32" s="1"/>
  <c r="U32" s="1"/>
  <c r="R26"/>
  <c r="T26" s="1"/>
  <c r="U26" s="1"/>
  <c r="W26"/>
  <c r="W112"/>
  <c r="W113"/>
  <c r="H224"/>
  <c r="H225" s="1"/>
  <c r="E244" l="1"/>
  <c r="E246"/>
  <c r="E242"/>
  <c r="E243"/>
  <c r="F245"/>
  <c r="F244"/>
  <c r="E245"/>
  <c r="E247"/>
  <c r="F246"/>
  <c r="F247"/>
  <c r="F243"/>
  <c r="H227"/>
  <c r="H231" s="1"/>
  <c r="I231"/>
  <c r="E248" l="1"/>
  <c r="E252" s="1"/>
  <c r="H232"/>
  <c r="I234"/>
  <c r="J231" l="1"/>
  <c r="K231" s="1"/>
  <c r="J234" l="1"/>
  <c r="K236" s="1"/>
  <c r="K234"/>
  <c r="W5"/>
  <c r="W225" s="1"/>
  <c r="U231" s="1"/>
  <c r="O5"/>
  <c r="R5" l="1"/>
  <c r="T5" s="1"/>
  <c r="T225" s="1"/>
  <c r="U5" l="1"/>
  <c r="G244"/>
  <c r="F242" l="1"/>
  <c r="F248" s="1"/>
  <c r="U225"/>
  <c r="U228" s="1"/>
  <c r="G243"/>
  <c r="G246"/>
  <c r="G245"/>
  <c r="G247"/>
  <c r="G242"/>
  <c r="F252" l="1"/>
  <c r="G248"/>
  <c r="G252" s="1"/>
  <c r="U229"/>
  <c r="U230" s="1"/>
  <c r="U233" s="1"/>
  <c r="U234" s="1"/>
</calcChain>
</file>

<file path=xl/sharedStrings.xml><?xml version="1.0" encoding="utf-8"?>
<sst xmlns="http://schemas.openxmlformats.org/spreadsheetml/2006/main" count="1739" uniqueCount="448">
  <si>
    <t xml:space="preserve">Deposit Balance </t>
  </si>
  <si>
    <t>Booking amount</t>
  </si>
  <si>
    <t xml:space="preserve">Paid Amount </t>
  </si>
  <si>
    <t xml:space="preserve">Guest Name </t>
  </si>
  <si>
    <t>Conf no.</t>
  </si>
  <si>
    <t xml:space="preserve"> Date</t>
  </si>
  <si>
    <t>Arrival</t>
  </si>
  <si>
    <t>Departure</t>
  </si>
  <si>
    <t xml:space="preserve">RN </t>
  </si>
  <si>
    <t>Grand Total</t>
  </si>
  <si>
    <t>RN</t>
  </si>
  <si>
    <t>Deposit</t>
  </si>
  <si>
    <t>Room Rev</t>
  </si>
  <si>
    <t>Grand Total Remain Deposit Balance</t>
  </si>
  <si>
    <t>Target</t>
  </si>
  <si>
    <t>Period</t>
  </si>
  <si>
    <t>Balance</t>
  </si>
  <si>
    <t xml:space="preserve">Booking number </t>
  </si>
  <si>
    <t>Villa Type</t>
  </si>
  <si>
    <t>Horizon Hillcrest PV</t>
  </si>
  <si>
    <t>Deluxe PV</t>
  </si>
  <si>
    <t>Partial Ocean View PV</t>
  </si>
  <si>
    <t>Royal Banyan Ocean PV</t>
  </si>
  <si>
    <t>ABF Breakdown per night</t>
  </si>
  <si>
    <t>Room rate/ night</t>
  </si>
  <si>
    <t xml:space="preserve">Person </t>
  </si>
  <si>
    <t>ABF</t>
  </si>
  <si>
    <t>Room After ABF / night</t>
  </si>
  <si>
    <t>Room revenue after ABF &amp; 18.7% / night</t>
  </si>
  <si>
    <t xml:space="preserve">Net Room revenue </t>
  </si>
  <si>
    <t>Room Revenue before ABF &amp; SVC 18.7%</t>
  </si>
  <si>
    <t>SVC &amp; Tax 18.7%</t>
  </si>
  <si>
    <t>Room Total</t>
  </si>
  <si>
    <t>ABF package brekdown from room</t>
  </si>
  <si>
    <t>Extra ABF child &amp; Afternoon tea</t>
  </si>
  <si>
    <t>Ocean View PV</t>
  </si>
  <si>
    <t>Room Type</t>
  </si>
  <si>
    <t>Room Night</t>
  </si>
  <si>
    <t>Room Revenue after ABF &amp; SVC 18.7%</t>
  </si>
  <si>
    <t>Family Ocean PV</t>
  </si>
  <si>
    <t>Total</t>
  </si>
  <si>
    <t>Summary Deposit Report of Hong Kong Convergent on 02 - 31 January 2019</t>
  </si>
  <si>
    <t>Booking on 02 - 31 January 2019</t>
  </si>
  <si>
    <t>14.12.2018</t>
  </si>
  <si>
    <t>TING BAI,ZHENGZHANG XUE</t>
  </si>
  <si>
    <t>UNP</t>
  </si>
  <si>
    <t>MA YAN,MA MING</t>
  </si>
  <si>
    <t>16.12.2018</t>
  </si>
  <si>
    <t>TIE LEI,WAN SHILI</t>
  </si>
  <si>
    <t>17.12.2018</t>
  </si>
  <si>
    <t>Wang Rui</t>
  </si>
  <si>
    <t>TAN/JIAJIA,CHEN/RONG</t>
  </si>
  <si>
    <t>18.12.2018</t>
  </si>
  <si>
    <t>19.12.2018</t>
  </si>
  <si>
    <t>YANG TAO</t>
  </si>
  <si>
    <t>ZHENG MIAORONG,</t>
  </si>
  <si>
    <t>ZHOU QIJIN</t>
  </si>
  <si>
    <t>LIU YICAI</t>
  </si>
  <si>
    <t>ABF Child 5,200</t>
  </si>
  <si>
    <t>XI/WANG,CHEN/XIAOWEN</t>
  </si>
  <si>
    <t>20.12.2018</t>
  </si>
  <si>
    <t>Yuan Li Yu</t>
  </si>
  <si>
    <t>Li Nuo Han</t>
  </si>
  <si>
    <t>Zhou Han Fen</t>
  </si>
  <si>
    <t>Li Ke Ning</t>
  </si>
  <si>
    <t>21.12.2018</t>
  </si>
  <si>
    <t xml:space="preserve">Deposit payment </t>
  </si>
  <si>
    <t>Cui Jinshu</t>
  </si>
  <si>
    <t>Qi Shen</t>
  </si>
  <si>
    <t>Pei Hong</t>
  </si>
  <si>
    <t>x</t>
  </si>
  <si>
    <t>24.12.2018</t>
  </si>
  <si>
    <t>Zheng Yawen</t>
  </si>
  <si>
    <t>25.12.2018</t>
  </si>
  <si>
    <t>LIU JIA,LU QIRONG</t>
  </si>
  <si>
    <t>WANG ZHE,BAI KUN</t>
  </si>
  <si>
    <t>26.12.2018</t>
  </si>
  <si>
    <t>Xu Ying</t>
  </si>
  <si>
    <t>27.12.2018</t>
  </si>
  <si>
    <t>28.12.2018</t>
  </si>
  <si>
    <t>Honglin Wu</t>
  </si>
  <si>
    <t>Zhao Sheng Dong</t>
  </si>
  <si>
    <t>31.12.2018</t>
  </si>
  <si>
    <t>WANG/LONG,YANG/JING</t>
  </si>
  <si>
    <t>ZHU LUOXUAN,CHEN CHENG LUNG</t>
  </si>
  <si>
    <t>TAI LUNG,YU XIYANG</t>
  </si>
  <si>
    <t>WANG YANG</t>
  </si>
  <si>
    <t>GongDACHENG,ZhangJinmei,ZhangManyi,LuMin</t>
  </si>
  <si>
    <t>HE YAN,XU XINDONG</t>
  </si>
  <si>
    <t>ZHENG YUEPAN,YANG JIANPING,ZHENG YINUO,ZHENG YANGYI</t>
  </si>
  <si>
    <t>Roundtrip transfer 5,000</t>
  </si>
  <si>
    <t>01.01.2019</t>
  </si>
  <si>
    <t>Yu Yao</t>
  </si>
  <si>
    <t>03.01.2019</t>
  </si>
  <si>
    <t>Zhou Yang</t>
  </si>
  <si>
    <t>Liu Weichi</t>
  </si>
  <si>
    <t>Song Yiyang</t>
  </si>
  <si>
    <t>Zeng Zhao Xing</t>
  </si>
  <si>
    <t>Zhou Hongbao</t>
  </si>
  <si>
    <t>06.01.2019</t>
  </si>
  <si>
    <t>Fu Zhen Ni</t>
  </si>
  <si>
    <t>08.01.2019</t>
  </si>
  <si>
    <t>Feng Chenkai</t>
  </si>
  <si>
    <t>09.01.2019</t>
  </si>
  <si>
    <t>Yang Jiani</t>
  </si>
  <si>
    <t>Feng Chen Kai</t>
  </si>
  <si>
    <t>10.01.2019</t>
  </si>
  <si>
    <t>Zhang Hui</t>
  </si>
  <si>
    <t>Feng Xingda</t>
  </si>
  <si>
    <t>YAO/YONGJI</t>
  </si>
  <si>
    <t>11.01.2019</t>
  </si>
  <si>
    <t>Chen Miaoxin</t>
  </si>
  <si>
    <t>Li Jie</t>
  </si>
  <si>
    <t>Lei Jin Hong</t>
  </si>
  <si>
    <t>Di Quan</t>
  </si>
  <si>
    <t>Yang Jie</t>
  </si>
  <si>
    <t>Zhang Zhe Miao</t>
  </si>
  <si>
    <t>12.01.2019</t>
  </si>
  <si>
    <t>2790595</t>
  </si>
  <si>
    <t>Ka Sha Tian</t>
  </si>
  <si>
    <t>Wei Tian</t>
  </si>
  <si>
    <t>13.01.2019</t>
  </si>
  <si>
    <t>HUANG DONGHAI</t>
  </si>
  <si>
    <t>14.01.2019</t>
  </si>
  <si>
    <t>Yang Feifei</t>
  </si>
  <si>
    <t>Hua Zhenfeng</t>
  </si>
  <si>
    <t>Balance from deposit in December 2018</t>
  </si>
  <si>
    <t>15.01.2019</t>
  </si>
  <si>
    <t>Ling Riqiang</t>
  </si>
  <si>
    <t>Zou Xiaodi</t>
  </si>
  <si>
    <t>Feng Ning</t>
  </si>
  <si>
    <t>Chen Zeping</t>
  </si>
  <si>
    <t>Xie Tian</t>
  </si>
  <si>
    <t>Deng Chunzhi</t>
  </si>
  <si>
    <t>Tian Mi</t>
  </si>
  <si>
    <t>17.01.2019</t>
  </si>
  <si>
    <t>Zhou Jing Yuan</t>
  </si>
  <si>
    <t>Yu Wei</t>
  </si>
  <si>
    <t>Lu Tingting</t>
  </si>
  <si>
    <t>Fei Jian Feng</t>
  </si>
  <si>
    <t>Ma Xiaoli</t>
  </si>
  <si>
    <t>Zhong Shu Yi</t>
  </si>
  <si>
    <t>Jiao Ying</t>
  </si>
  <si>
    <t>18.01.2019</t>
  </si>
  <si>
    <t>He Chen</t>
  </si>
  <si>
    <t>Fan Li Na</t>
  </si>
  <si>
    <t>Zhang Chen Yu</t>
  </si>
  <si>
    <t>Xue Yao Zhen</t>
  </si>
  <si>
    <t>21.01.2019</t>
  </si>
  <si>
    <t>QING JIAN</t>
  </si>
  <si>
    <t>BAI XIAOFENG</t>
  </si>
  <si>
    <t>Yan Beiqi,Cai Jian</t>
  </si>
  <si>
    <t>WANG WENYI,ZHOU YAYING,SUN MEIHUA,WANG MEI</t>
  </si>
  <si>
    <t>WU SHAOFENG</t>
  </si>
  <si>
    <t>ZHOU BIN,FAN LIPING</t>
  </si>
  <si>
    <t>LIU FANG</t>
  </si>
  <si>
    <t>TONG BAOHUA</t>
  </si>
  <si>
    <t>ZHANG ZIMIN</t>
  </si>
  <si>
    <t>LUO XIYAO,CHEN SIYU</t>
  </si>
  <si>
    <t>23.01.2019</t>
  </si>
  <si>
    <t>LIU DAN,CAI ZHIWU</t>
  </si>
  <si>
    <t>25.01.2019</t>
  </si>
  <si>
    <t>28.01.2019</t>
  </si>
  <si>
    <t>Chen Feng Min</t>
  </si>
  <si>
    <t>Remark : This booking amend period to 01-03.02.2019 due to tropical storm PABUK : New Ref No.1432492</t>
  </si>
  <si>
    <t>Deposit payment for top up booking no.1436993</t>
  </si>
  <si>
    <t>30.01.2019</t>
  </si>
  <si>
    <t>Wang Huaijun</t>
  </si>
  <si>
    <t>Date :  Jan 31, 2019</t>
  </si>
  <si>
    <t>c</t>
  </si>
  <si>
    <t>酒店名</t>
  </si>
  <si>
    <t>采购单号</t>
  </si>
  <si>
    <t>酒店确认号</t>
  </si>
  <si>
    <t>出账银行</t>
  </si>
  <si>
    <t>出账金额</t>
  </si>
  <si>
    <t>出账币种</t>
  </si>
  <si>
    <t>出账汇率</t>
  </si>
  <si>
    <t>原币金额</t>
  </si>
  <si>
    <t>原币币种</t>
  </si>
  <si>
    <t>原币汇率</t>
  </si>
  <si>
    <t>抵冲单RMB金额</t>
  </si>
  <si>
    <t>抵冲单原币金额</t>
  </si>
  <si>
    <t>应付款日期</t>
  </si>
  <si>
    <t>结算周期</t>
  </si>
  <si>
    <t>付款方式</t>
  </si>
  <si>
    <t>生成日期</t>
  </si>
  <si>
    <t>收款人</t>
  </si>
  <si>
    <t>入住日期</t>
  </si>
  <si>
    <t>离店日期</t>
  </si>
  <si>
    <t>状态</t>
  </si>
  <si>
    <t>酒店确认状态</t>
  </si>
  <si>
    <t>内部备注</t>
  </si>
  <si>
    <t>refuse_order_rate</t>
  </si>
  <si>
    <t>苏梅岛悦榕庄度假村</t>
  </si>
  <si>
    <t/>
  </si>
  <si>
    <t>2698853</t>
  </si>
  <si>
    <t>23564.8</t>
  </si>
  <si>
    <t>RMB</t>
  </si>
  <si>
    <t>1</t>
  </si>
  <si>
    <t>THB</t>
  </si>
  <si>
    <t>0.2104</t>
  </si>
  <si>
    <t>0.00</t>
  </si>
  <si>
    <t>0.0000</t>
  </si>
  <si>
    <t>2019-01-29</t>
  </si>
  <si>
    <t>虚拟信用卡</t>
  </si>
  <si>
    <t>2018-11-19</t>
  </si>
  <si>
    <t>汇智包房/预采购</t>
  </si>
  <si>
    <t>2019/2/5 0:00:00</t>
  </si>
  <si>
    <t>2019/2/9 0:00:00</t>
  </si>
  <si>
    <t>已确认</t>
  </si>
  <si>
    <t>酒店已确认</t>
  </si>
  <si>
    <t>0</t>
  </si>
  <si>
    <t>2749347</t>
  </si>
  <si>
    <t>3147</t>
  </si>
  <si>
    <t>0.2098</t>
  </si>
  <si>
    <t>2019-01-31</t>
  </si>
  <si>
    <t>2018-11-22</t>
  </si>
  <si>
    <t>2019/2/1 0:00:00</t>
  </si>
  <si>
    <t>2019/2/2 0:00:00</t>
  </si>
  <si>
    <t>16:35:37
CIT-Phoebe-胡苑怡 2018/12/18 星期二 16:35:37
CIT-Phoebe-胡苑怡 2018/12/18 星期二 16:35:44
这个单，不用勾选包房
CIT-Phoebe-胡苑怡 2018/12/18 星期二 16:35:53
我把底价改成了0
CIT-Phoebe-胡苑怡 2018/12/18 星期二 16:36:21
请发单，备注，complimentary room , 
CIT-Phoebe-胡苑怡 2018/12/18 星期二 16:36:34
然后发了单告诉我，我再把底价加回去
发免费房，后把底价加回去给财务
14:28:31
CIT-Phoebe-胡苑怡 2019/1/21 星期一 14:28:31
CIT-Phoebe-胡苑怡 2019/1/21 星期一 14:28:50
samy，这个单麻烦在系统勾选包房，不用重新发单</t>
  </si>
  <si>
    <t>2826603</t>
  </si>
  <si>
    <t>8101.6</t>
  </si>
  <si>
    <t>0.2132</t>
  </si>
  <si>
    <t>2019-02-02</t>
  </si>
  <si>
    <t>单结</t>
  </si>
  <si>
    <t>2019-01-28</t>
  </si>
  <si>
    <t>酒店直付</t>
  </si>
  <si>
    <t>2019/2/16 0:00:00</t>
  </si>
  <si>
    <t>2019/2/18 0:00:00</t>
  </si>
  <si>
    <t>mr.jome</t>
  </si>
  <si>
    <t>6390</t>
  </si>
  <si>
    <t>0.213</t>
  </si>
  <si>
    <t>2019-01-09</t>
  </si>
  <si>
    <t>Phoebe-胡苑怡  14:32:54
最后一天的底价是21000THB
你加给系统上就行，发给酒店的，底价一定要为0，此单不用安排汇款！</t>
  </si>
  <si>
    <t>2822354</t>
  </si>
  <si>
    <t>8086.4</t>
  </si>
  <si>
    <t>0.2128</t>
  </si>
  <si>
    <t>2019-02-12</t>
  </si>
  <si>
    <t>2019-01-22</t>
  </si>
  <si>
    <t>2019/2/19 0:00:00</t>
  </si>
  <si>
    <t>2019/2/21 0:00:00</t>
  </si>
  <si>
    <t>2758094</t>
  </si>
  <si>
    <t>37029.7</t>
  </si>
  <si>
    <t>2018-12-21</t>
  </si>
  <si>
    <t>2019/2/10 0:00:00</t>
  </si>
  <si>
    <t>2761104, 2720844</t>
  </si>
  <si>
    <t>12009.8</t>
  </si>
  <si>
    <t>0.212</t>
  </si>
  <si>
    <t>2019-01-02</t>
  </si>
  <si>
    <t>phoebe 2019/1/2 星期三 20:43:19
小孩早餐，底价是650THB, 卖价是150RMB
Tracy 2019/1/2 星期三 18:47:45
卖价150，
Tracy 2019/1/2 星期三 18:47:47
底价650
19:18:04
phoebe 2019/1/2 星期三 19:18:04
那个单先直接确认</t>
  </si>
  <si>
    <t>2759344</t>
  </si>
  <si>
    <t>6324</t>
  </si>
  <si>
    <t>0.2108</t>
  </si>
  <si>
    <t>2019-02-14</t>
  </si>
  <si>
    <t>2018-12-22</t>
  </si>
  <si>
    <t>2019/2/12 0:00:00</t>
  </si>
  <si>
    <t>2019/2/14 0:00:00</t>
  </si>
  <si>
    <t>14:28:31
CIT-Phoebe-胡苑怡 2019/1/21 星期一 14:28:31
CIT-Phoebe-胡苑怡 2019/1/21 星期一 14:28:50
samy，这个单麻烦在系统勾选包房，不用重新发单</t>
  </si>
  <si>
    <t>2720845</t>
  </si>
  <si>
    <t>11670.4</t>
  </si>
  <si>
    <t>0.2084</t>
  </si>
  <si>
    <t>2018-12-07</t>
  </si>
  <si>
    <t>2019/2/7 0:00:00</t>
  </si>
  <si>
    <t>2723846</t>
  </si>
  <si>
    <t>12712.4</t>
  </si>
  <si>
    <t>2694846</t>
  </si>
  <si>
    <t>17732.4</t>
  </si>
  <si>
    <t>0.2111</t>
  </si>
  <si>
    <t>2019-01-16</t>
  </si>
  <si>
    <t>2019/2/8 0:00:00</t>
  </si>
  <si>
    <t>2019/2/11 0:00:00</t>
  </si>
  <si>
    <t>2019年2月以后的单请hold单</t>
  </si>
  <si>
    <t>2704095,2704099</t>
  </si>
  <si>
    <t>35112</t>
  </si>
  <si>
    <t>0.209</t>
  </si>
  <si>
    <t>2018-11-05</t>
  </si>
  <si>
    <t>2772104</t>
  </si>
  <si>
    <t>2019-01-01</t>
  </si>
  <si>
    <t>2714850</t>
  </si>
  <si>
    <t>6517.85</t>
  </si>
  <si>
    <t>0.2137</t>
  </si>
  <si>
    <t>2019-01-05</t>
  </si>
  <si>
    <t>2019/2/6 0:00:00</t>
  </si>
  <si>
    <t>2726093</t>
  </si>
  <si>
    <t>8097.8</t>
  </si>
  <si>
    <t>0.2131</t>
  </si>
  <si>
    <t>2019/2/3 0:00:00</t>
  </si>
  <si>
    <t>系统备注：代理商使用配额房
确认，先不发</t>
  </si>
  <si>
    <t>14071.2</t>
  </si>
  <si>
    <t>2019-02-01</t>
  </si>
  <si>
    <t>2019-01-27</t>
  </si>
  <si>
    <t>先发7号的，后面3晚的先不发、
Phoebe-胡苑怡 2019/1/27 星期日 10:57:57
后面的我们有包房，7号用完了
Phoebe-胡苑怡 2019/1/27 星期日 10:58:02
所以先发7号就行
Jolin邹津 2019/1/27 星期日 10:58:07
好
Phoebe-胡苑怡 2019/1/27 星期日 10:58:09
8号以后的先hold</t>
  </si>
  <si>
    <t>2720105</t>
  </si>
  <si>
    <t>19068.6</t>
  </si>
  <si>
    <t>2019-02-22</t>
  </si>
  <si>
    <t>2749348,2761105</t>
  </si>
  <si>
    <t>24295.2</t>
  </si>
  <si>
    <t>--</t>
  </si>
  <si>
    <t>23441.6</t>
  </si>
  <si>
    <t>0.2093</t>
  </si>
  <si>
    <t>2019-01-30</t>
  </si>
  <si>
    <t>2018-11-26</t>
  </si>
  <si>
    <t>2019年1月以后的单请hold单</t>
  </si>
  <si>
    <t>2695094</t>
  </si>
  <si>
    <t>11810.4</t>
  </si>
  <si>
    <t>0.2109</t>
  </si>
  <si>
    <t>2019-01-12</t>
  </si>
  <si>
    <t>2745125</t>
  </si>
  <si>
    <t>6315</t>
  </si>
  <si>
    <t>0.2105</t>
  </si>
  <si>
    <t>2019-02-10</t>
  </si>
  <si>
    <t>2018-12-01</t>
  </si>
  <si>
    <t>2019/2/17 0:00:00</t>
  </si>
  <si>
    <t>发单是免费房的形式发单，之后把底价加回去了！
Phoebe-胡苑怡 2019/1/30 星期三 10:33:31
may，这个单的底价可以改成15000THB吗</t>
  </si>
  <si>
    <t>2694845</t>
  </si>
  <si>
    <t>8954.4</t>
  </si>
  <si>
    <t>2695106,2695107</t>
  </si>
  <si>
    <t>47744.62</t>
  </si>
  <si>
    <t>0.2107</t>
  </si>
  <si>
    <t>汇智圣诞大促,hold单</t>
  </si>
  <si>
    <t>2818861</t>
  </si>
  <si>
    <t>7956.09</t>
  </si>
  <si>
    <t>0.2133</t>
  </si>
  <si>
    <t>2019-02-08</t>
  </si>
  <si>
    <t>2761848</t>
  </si>
  <si>
    <t>21997.08</t>
  </si>
  <si>
    <t>2018-12-24</t>
  </si>
  <si>
    <t>2713345</t>
  </si>
  <si>
    <t>19826.1</t>
  </si>
  <si>
    <t>2019-02-21</t>
  </si>
  <si>
    <t>2018-11-30</t>
  </si>
  <si>
    <t>17:08:23
CIT-Phoebe-胡苑怡 2018/12/4 星期二 17:08:23
CIT-Phoebe-胡苑怡 2018/12/4 星期二 17:08:43
这个单直接发单吧</t>
  </si>
  <si>
    <t>2714847</t>
  </si>
  <si>
    <t>12761.2</t>
  </si>
  <si>
    <t>0.2092</t>
  </si>
  <si>
    <t>2018-12-04</t>
  </si>
  <si>
    <t>2695104,2713844,2713845,2713846</t>
  </si>
  <si>
    <t>11715.2</t>
  </si>
  <si>
    <t>2019-02-03</t>
  </si>
  <si>
    <t>2818866</t>
  </si>
  <si>
    <t>9576</t>
  </si>
  <si>
    <t>2019-01-24</t>
  </si>
  <si>
    <t>2019/1/28 0:00:00</t>
  </si>
  <si>
    <t>2019/1/31 0:00:00</t>
  </si>
  <si>
    <t>1月的单请勾选包房，亏单不要发
Phoebe-胡苑怡  18:07:08
jerry，这个单勾选包房，然后发免费房，备注complimentary， 发了单之后，再把底价加回去，然后就不需要再次发给酒店的
底价要改为0哦</t>
  </si>
  <si>
    <t>2695110</t>
  </si>
  <si>
    <t>11726.4</t>
  </si>
  <si>
    <t>0.2094</t>
  </si>
  <si>
    <t>2018-11-02</t>
  </si>
  <si>
    <t>2826883</t>
  </si>
  <si>
    <t>3835.8</t>
  </si>
  <si>
    <t>2019/1/30 0:00:00</t>
  </si>
  <si>
    <t>2823095</t>
  </si>
  <si>
    <t>4475.1</t>
  </si>
  <si>
    <t>2695117,2796845 ,2723845</t>
  </si>
  <si>
    <t>25729.8</t>
  </si>
  <si>
    <t>2019-01-14</t>
  </si>
  <si>
    <t>Mr Jone</t>
  </si>
  <si>
    <t>2704093</t>
  </si>
  <si>
    <t>17556</t>
  </si>
  <si>
    <t>59022.6</t>
  </si>
  <si>
    <t>预付对帐结算</t>
  </si>
  <si>
    <t>汇智HOLD房</t>
  </si>
  <si>
    <t>2019年1月以后的单请hold单
2695136, 2695138</t>
  </si>
  <si>
    <t>12779.5</t>
  </si>
  <si>
    <t>0.2095</t>
  </si>
  <si>
    <t>2018-12-17</t>
  </si>
  <si>
    <t>2718105</t>
  </si>
  <si>
    <t>6362.3</t>
  </si>
  <si>
    <t>0.2086</t>
  </si>
  <si>
    <t>2018-12-06</t>
  </si>
  <si>
    <t>2699103,2699105</t>
  </si>
  <si>
    <t>21808.8</t>
  </si>
  <si>
    <t>0.2097</t>
  </si>
  <si>
    <t>2018-11-21</t>
  </si>
  <si>
    <t>2019/2/4 0:00:00</t>
  </si>
  <si>
    <t>2713353</t>
  </si>
  <si>
    <t>4393.2</t>
  </si>
  <si>
    <t>2019/2/13 0:00:00</t>
  </si>
  <si>
    <t>ms wi .
mr  joan .
2713353</t>
  </si>
  <si>
    <t>2794095</t>
  </si>
  <si>
    <t>11933.6</t>
  </si>
  <si>
    <t>2019-02-05</t>
  </si>
  <si>
    <t>2694853</t>
  </si>
  <si>
    <t>2722847</t>
  </si>
  <si>
    <t>19086.9</t>
  </si>
  <si>
    <t>2018-12-10</t>
  </si>
  <si>
    <t>2019年1月以后的单请hold单；泰国名字的单请别发，预防测试单！！
17:23:47
CIT-Phoebe-胡苑怡 2018/12/10 星期一 17:23:47
直接确认，勾选包房，备注pre-block
CIT-Phoebe-胡苑怡 2018/12/10 星期一 17:23:52
可以发单</t>
  </si>
  <si>
    <t>2695112, 2694850 , 2761106</t>
  </si>
  <si>
    <t>71343.02</t>
  </si>
  <si>
    <t>汇智圣诞大促，hold单</t>
  </si>
  <si>
    <t>4143.75</t>
  </si>
  <si>
    <t>0.2125</t>
  </si>
  <si>
    <t>2019-01-21</t>
  </si>
  <si>
    <t>2019-01-20</t>
  </si>
  <si>
    <t>Mr Jone
2732357</t>
  </si>
  <si>
    <t>2695113</t>
  </si>
  <si>
    <t>29427.9</t>
  </si>
  <si>
    <t>汇智圣诞大促</t>
  </si>
  <si>
    <t>2818865</t>
  </si>
  <si>
    <t>7678.8</t>
  </si>
  <si>
    <t>0-3岁</t>
  </si>
  <si>
    <t>11901288699267</t>
  </si>
  <si>
    <t>26781.31</t>
  </si>
  <si>
    <t>周结</t>
  </si>
  <si>
    <t>好巧网</t>
  </si>
  <si>
    <t>2019年2月以后的单请hold单；
1664336</t>
  </si>
  <si>
    <t>2695093</t>
  </si>
  <si>
    <t>27902.55</t>
  </si>
  <si>
    <t>HUANG/YIZHOU (2岁）  HUANG/ZIYU (4岁）</t>
  </si>
  <si>
    <t>2694843</t>
  </si>
  <si>
    <t>24721</t>
  </si>
  <si>
    <t>2019-01-25</t>
  </si>
  <si>
    <t>1415050，增加一份双人下午茶，180元，，底价800泰铢，客人到店再约时间用餐，</t>
  </si>
  <si>
    <t>2823345</t>
  </si>
  <si>
    <t>4259.33</t>
  </si>
  <si>
    <t>0.2135</t>
  </si>
  <si>
    <t>2019-01-26</t>
  </si>
  <si>
    <t>Ms  Wui</t>
  </si>
  <si>
    <t>2694848</t>
  </si>
  <si>
    <t>30691.2</t>
  </si>
  <si>
    <t>0.2085</t>
  </si>
  <si>
    <t>2018-12-08</t>
  </si>
  <si>
    <t>2695116,2755346</t>
  </si>
  <si>
    <t>30735.7</t>
  </si>
  <si>
    <t>2694857</t>
  </si>
  <si>
    <t>25522.4</t>
  </si>
  <si>
    <t>2714849 2771096</t>
  </si>
  <si>
    <t>51337.6</t>
  </si>
  <si>
    <t>2018-12-31</t>
  </si>
  <si>
    <t>6375</t>
  </si>
  <si>
    <t>Mr Jone
21000
发了免费房，发单后又改回原价  2814347</t>
  </si>
  <si>
    <t>17791.2</t>
  </si>
  <si>
    <t>0.2118</t>
  </si>
  <si>
    <t>2019-01-04</t>
  </si>
  <si>
    <t>7号从安道那里拿回房，价格是9500元，安道从我们这拿房的价格是6380元
Phoebe-胡苑怡(2672247794)  08:07:23
订单1425283，苏梅岛悦榕庄的，不要发单，不要确认
ms kobkun满房</t>
  </si>
  <si>
    <t>2814641</t>
  </si>
  <si>
    <t>8937.6</t>
  </si>
  <si>
    <t>2019/1/27 0:00:00</t>
  </si>
  <si>
    <t>2019/1/29 0:00:00</t>
  </si>
  <si>
    <t>ms nan .</t>
  </si>
  <si>
    <t>2760628</t>
  </si>
  <si>
    <t>19279.05</t>
  </si>
  <si>
    <t>2019-02-09</t>
  </si>
  <si>
    <t>2018-12-23</t>
  </si>
  <si>
    <t>Samy,这个单勾选包房
CIT-Phoebe-胡苑怡 2018/12/23 18:51:27
可以发单</t>
  </si>
  <si>
    <t>1436243,1436490,1438811,1440536</t>
    <phoneticPr fontId="14" type="noConversion"/>
  </si>
  <si>
    <t>P190131135436206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</si>
</sst>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-* #,##0.00_-;\-* #,##0.00_-;_-* &quot;-&quot;??_-;_-@_-"/>
    <numFmt numFmtId="178" formatCode="&quot; &quot;#,##0.00&quot; &quot;;&quot; (&quot;#,##0.00&quot;)&quot;;&quot; -&quot;00&quot; &quot;;&quot; &quot;@&quot; &quot;"/>
    <numFmt numFmtId="179" formatCode="_(* #,##0.00_);_(* \(#,##0.00\);_(* &quot;-&quot;???_);_(@_)"/>
  </numFmts>
  <fonts count="1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Optimum"/>
    </font>
    <font>
      <sz val="10"/>
      <name val="Optimum"/>
    </font>
    <font>
      <sz val="10"/>
      <color theme="1"/>
      <name val="Optimum"/>
    </font>
    <font>
      <sz val="11"/>
      <color rgb="FFFF0000"/>
      <name val="Optimum"/>
    </font>
    <font>
      <b/>
      <sz val="11"/>
      <color theme="1"/>
      <name val="Optimum"/>
    </font>
    <font>
      <b/>
      <sz val="12"/>
      <color theme="1"/>
      <name val="Optimum"/>
    </font>
    <font>
      <sz val="14"/>
      <name val="Cordia New"/>
      <family val="2"/>
    </font>
    <font>
      <b/>
      <sz val="10"/>
      <name val="Optimum"/>
    </font>
    <font>
      <sz val="11"/>
      <name val="Optimum"/>
    </font>
    <font>
      <b/>
      <sz val="11"/>
      <name val="Optimum"/>
    </font>
    <font>
      <sz val="11"/>
      <color rgb="FF0000CC"/>
      <name val="Optimum"/>
    </font>
    <font>
      <sz val="10"/>
      <color theme="3"/>
      <name val="Optimum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Optimum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15" fillId="0" borderId="0"/>
  </cellStyleXfs>
  <cellXfs count="129">
    <xf numFmtId="0" fontId="0" fillId="0" borderId="0" xfId="0"/>
    <xf numFmtId="0" fontId="2" fillId="0" borderId="0" xfId="0" applyFont="1" applyFill="1"/>
    <xf numFmtId="176" fontId="2" fillId="0" borderId="0" xfId="1" applyFont="1" applyFill="1"/>
    <xf numFmtId="0" fontId="2" fillId="0" borderId="0" xfId="0" applyFont="1" applyFill="1" applyAlignment="1">
      <alignment horizontal="center"/>
    </xf>
    <xf numFmtId="176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5" fillId="0" borderId="4" xfId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3" fillId="0" borderId="5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76" fontId="6" fillId="0" borderId="7" xfId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2" fillId="0" borderId="4" xfId="1" applyFont="1" applyFill="1" applyBorder="1" applyAlignment="1">
      <alignment horizontal="center" vertical="center"/>
    </xf>
    <xf numFmtId="176" fontId="2" fillId="0" borderId="0" xfId="1" applyFont="1" applyFill="1" applyAlignment="1">
      <alignment horizontal="center" vertical="center"/>
    </xf>
    <xf numFmtId="176" fontId="9" fillId="0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176" fontId="3" fillId="0" borderId="6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176" fontId="10" fillId="0" borderId="0" xfId="1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176" fontId="10" fillId="0" borderId="0" xfId="1" applyFont="1" applyFill="1"/>
    <xf numFmtId="178" fontId="10" fillId="0" borderId="0" xfId="0" applyNumberFormat="1" applyFont="1" applyFill="1" applyAlignment="1">
      <alignment vertical="center"/>
    </xf>
    <xf numFmtId="178" fontId="10" fillId="0" borderId="9" xfId="0" applyNumberFormat="1" applyFont="1" applyFill="1" applyBorder="1" applyAlignment="1">
      <alignment vertical="center"/>
    </xf>
    <xf numFmtId="176" fontId="10" fillId="0" borderId="9" xfId="1" applyFont="1" applyFill="1" applyBorder="1" applyAlignment="1">
      <alignment vertical="center"/>
    </xf>
    <xf numFmtId="176" fontId="3" fillId="0" borderId="10" xfId="1" applyFont="1" applyFill="1" applyBorder="1" applyAlignment="1">
      <alignment horizontal="center" vertical="center" wrapText="1"/>
    </xf>
    <xf numFmtId="176" fontId="10" fillId="0" borderId="11" xfId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176" fontId="6" fillId="0" borderId="0" xfId="1" applyFont="1" applyFill="1" applyAlignment="1">
      <alignment horizontal="center"/>
    </xf>
    <xf numFmtId="176" fontId="6" fillId="0" borderId="0" xfId="1" applyFont="1" applyFill="1"/>
    <xf numFmtId="0" fontId="6" fillId="0" borderId="0" xfId="0" applyFont="1" applyFill="1"/>
    <xf numFmtId="0" fontId="11" fillId="0" borderId="0" xfId="0" applyFont="1" applyFill="1" applyAlignment="1">
      <alignment horizontal="center" vertical="center"/>
    </xf>
    <xf numFmtId="176" fontId="11" fillId="0" borderId="0" xfId="1" applyFont="1" applyFill="1" applyAlignment="1">
      <alignment horizontal="center" vertical="center"/>
    </xf>
    <xf numFmtId="176" fontId="11" fillId="0" borderId="0" xfId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vertical="center"/>
    </xf>
    <xf numFmtId="0" fontId="3" fillId="0" borderId="5" xfId="0" quotePrefix="1" applyFont="1" applyFill="1" applyBorder="1" applyAlignment="1">
      <alignment horizontal="center" vertical="center"/>
    </xf>
    <xf numFmtId="176" fontId="3" fillId="0" borderId="8" xfId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wrapText="1"/>
    </xf>
    <xf numFmtId="0" fontId="0" fillId="0" borderId="0" xfId="0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0" fontId="2" fillId="0" borderId="0" xfId="0" applyFont="1" applyFill="1" applyAlignment="1">
      <alignment horizontal="right"/>
    </xf>
    <xf numFmtId="176" fontId="2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176" fontId="1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6" fontId="10" fillId="0" borderId="0" xfId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176" fontId="10" fillId="0" borderId="2" xfId="0" applyNumberFormat="1" applyFont="1" applyFill="1" applyBorder="1" applyAlignment="1">
      <alignment horizontal="center" wrapText="1"/>
    </xf>
    <xf numFmtId="176" fontId="2" fillId="0" borderId="0" xfId="0" applyNumberFormat="1" applyFont="1" applyFill="1" applyAlignment="1">
      <alignment horizontal="right"/>
    </xf>
    <xf numFmtId="10" fontId="2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176" fontId="12" fillId="0" borderId="0" xfId="1" applyFont="1" applyFill="1" applyAlignment="1">
      <alignment horizontal="center"/>
    </xf>
    <xf numFmtId="176" fontId="12" fillId="0" borderId="0" xfId="0" applyNumberFormat="1" applyFont="1" applyFill="1" applyAlignment="1">
      <alignment horizontal="center"/>
    </xf>
    <xf numFmtId="176" fontId="12" fillId="0" borderId="0" xfId="0" applyNumberFormat="1" applyFont="1" applyFill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indent="1"/>
    </xf>
    <xf numFmtId="0" fontId="3" fillId="0" borderId="5" xfId="0" quotePrefix="1" applyFont="1" applyFill="1" applyBorder="1" applyAlignment="1">
      <alignment horizontal="left" vertical="center"/>
    </xf>
    <xf numFmtId="176" fontId="10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/>
    </xf>
    <xf numFmtId="14" fontId="1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179" fontId="12" fillId="2" borderId="0" xfId="0" applyNumberFormat="1" applyFont="1" applyFill="1" applyAlignment="1">
      <alignment horizontal="center"/>
    </xf>
    <xf numFmtId="176" fontId="4" fillId="0" borderId="8" xfId="1" applyFont="1" applyFill="1" applyBorder="1" applyAlignment="1">
      <alignment horizontal="center" vertical="center" wrapText="1"/>
    </xf>
    <xf numFmtId="176" fontId="4" fillId="0" borderId="5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3" fillId="0" borderId="6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left" vertical="center"/>
    </xf>
    <xf numFmtId="0" fontId="3" fillId="0" borderId="6" xfId="0" quotePrefix="1" applyFont="1" applyFill="1" applyBorder="1" applyAlignment="1">
      <alignment horizontal="left" vertical="center" wrapText="1"/>
    </xf>
    <xf numFmtId="0" fontId="3" fillId="0" borderId="5" xfId="0" quotePrefix="1" applyFont="1" applyFill="1" applyBorder="1" applyAlignment="1">
      <alignment vertical="center"/>
    </xf>
    <xf numFmtId="0" fontId="3" fillId="0" borderId="5" xfId="0" quotePrefix="1" applyFont="1" applyFill="1" applyBorder="1" applyAlignment="1">
      <alignment vertical="center" wrapText="1"/>
    </xf>
    <xf numFmtId="0" fontId="10" fillId="3" borderId="0" xfId="0" applyFont="1" applyFill="1" applyAlignment="1">
      <alignment horizontal="center"/>
    </xf>
    <xf numFmtId="176" fontId="2" fillId="3" borderId="0" xfId="1" applyFont="1" applyFill="1"/>
    <xf numFmtId="176" fontId="11" fillId="0" borderId="2" xfId="1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3" fillId="0" borderId="6" xfId="0" quotePrefix="1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176" fontId="10" fillId="0" borderId="7" xfId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 vertical="center" wrapText="1"/>
    </xf>
    <xf numFmtId="0" fontId="3" fillId="3" borderId="6" xfId="0" quotePrefix="1" applyFont="1" applyFill="1" applyBorder="1" applyAlignment="1">
      <alignment horizontal="center" vertical="center" wrapText="1"/>
    </xf>
    <xf numFmtId="176" fontId="3" fillId="3" borderId="6" xfId="1" applyFont="1" applyFill="1" applyBorder="1" applyAlignment="1">
      <alignment horizontal="center" vertical="center" wrapText="1"/>
    </xf>
    <xf numFmtId="176" fontId="3" fillId="3" borderId="5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quotePrefix="1" applyFont="1" applyFill="1" applyBorder="1" applyAlignment="1">
      <alignment horizontal="center" vertical="center" wrapText="1"/>
    </xf>
    <xf numFmtId="0" fontId="3" fillId="0" borderId="15" xfId="0" quotePrefix="1" applyFont="1" applyFill="1" applyBorder="1" applyAlignment="1">
      <alignment horizontal="center" vertical="center" wrapText="1"/>
    </xf>
    <xf numFmtId="0" fontId="3" fillId="0" borderId="16" xfId="0" quotePrefix="1" applyFont="1" applyFill="1" applyBorder="1" applyAlignment="1">
      <alignment horizontal="center" vertical="center" wrapText="1"/>
    </xf>
    <xf numFmtId="0" fontId="15" fillId="0" borderId="0" xfId="4"/>
    <xf numFmtId="0" fontId="16" fillId="0" borderId="0" xfId="4" applyFont="1" applyAlignment="1">
      <alignment horizontal="center" vertical="center"/>
    </xf>
    <xf numFmtId="176" fontId="17" fillId="0" borderId="5" xfId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vertical="center"/>
    </xf>
    <xf numFmtId="176" fontId="3" fillId="4" borderId="6" xfId="1" applyFont="1" applyFill="1" applyBorder="1" applyAlignment="1">
      <alignment horizontal="center" vertical="center" wrapText="1"/>
    </xf>
    <xf numFmtId="176" fontId="3" fillId="4" borderId="5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176" fontId="10" fillId="4" borderId="0" xfId="0" applyNumberFormat="1" applyFont="1" applyFill="1" applyAlignment="1">
      <alignment horizontal="center"/>
    </xf>
    <xf numFmtId="176" fontId="10" fillId="4" borderId="0" xfId="1" applyFont="1" applyFill="1" applyAlignment="1">
      <alignment horizontal="center"/>
    </xf>
    <xf numFmtId="0" fontId="3" fillId="4" borderId="5" xfId="0" quotePrefix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left" vertical="center"/>
    </xf>
    <xf numFmtId="0" fontId="18" fillId="0" borderId="0" xfId="0" applyFont="1"/>
  </cellXfs>
  <cellStyles count="5">
    <cellStyle name="Comma 2" xfId="2"/>
    <cellStyle name="Normal 2" xfId="3"/>
    <cellStyle name="常规" xfId="0" builtinId="0"/>
    <cellStyle name="常规 2" xfId="4"/>
    <cellStyle name="千位分隔" xfId="1" builtinId="3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133351</xdr:rowOff>
    </xdr:from>
    <xdr:to>
      <xdr:col>1</xdr:col>
      <xdr:colOff>200025</xdr:colOff>
      <xdr:row>2</xdr:row>
      <xdr:rowOff>114301</xdr:rowOff>
    </xdr:to>
    <xdr:pic>
      <xdr:nvPicPr>
        <xdr:cNvPr id="2" name="Picture 1" descr="Logo Resized5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33351"/>
          <a:ext cx="619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260</xdr:row>
      <xdr:rowOff>171450</xdr:rowOff>
    </xdr:from>
    <xdr:to>
      <xdr:col>4</xdr:col>
      <xdr:colOff>732794</xdr:colOff>
      <xdr:row>282</xdr:row>
      <xdr:rowOff>180475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E73D47D-064E-4F43-8ABF-1CDFF8F7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29260800"/>
          <a:ext cx="5047619" cy="3990476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260</xdr:row>
      <xdr:rowOff>57150</xdr:rowOff>
    </xdr:from>
    <xdr:to>
      <xdr:col>10</xdr:col>
      <xdr:colOff>828600</xdr:colOff>
      <xdr:row>268</xdr:row>
      <xdr:rowOff>114299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26E8B8C-5FD2-4EE2-B477-09DE0FADA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33975" y="29146500"/>
          <a:ext cx="665790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253</xdr:row>
      <xdr:rowOff>95250</xdr:rowOff>
    </xdr:from>
    <xdr:to>
      <xdr:col>8</xdr:col>
      <xdr:colOff>35524</xdr:colOff>
      <xdr:row>260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B9C5A9A-BC2D-43AD-9B8B-DD0329A9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27917775"/>
          <a:ext cx="8579449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276"/>
  <sheetViews>
    <sheetView tabSelected="1" topLeftCell="A79" zoomScale="82" zoomScaleNormal="82" workbookViewId="0">
      <selection activeCell="N104" sqref="N104"/>
    </sheetView>
  </sheetViews>
  <sheetFormatPr defaultColWidth="9.125" defaultRowHeight="14.25" outlineLevelCol="1"/>
  <cols>
    <col min="1" max="2" width="12" style="1" customWidth="1"/>
    <col min="3" max="3" width="13.125" style="48" customWidth="1"/>
    <col min="4" max="5" width="20.625" style="53" customWidth="1"/>
    <col min="6" max="6" width="15.875" style="53" customWidth="1"/>
    <col min="7" max="7" width="14" style="53" customWidth="1"/>
    <col min="8" max="8" width="7.75" style="48" customWidth="1"/>
    <col min="9" max="9" width="13.875" style="51" customWidth="1"/>
    <col min="10" max="10" width="14" style="51" customWidth="1"/>
    <col min="11" max="11" width="15.375" style="2" customWidth="1"/>
    <col min="12" max="12" width="9" style="1" hidden="1" customWidth="1" outlineLevel="1"/>
    <col min="13" max="13" width="12.75" style="1" hidden="1" customWidth="1" outlineLevel="1"/>
    <col min="14" max="14" width="12.75" style="1" customWidth="1" outlineLevel="1"/>
    <col min="15" max="15" width="12.25" style="40" customWidth="1"/>
    <col min="16" max="16" width="10.5" style="1" customWidth="1"/>
    <col min="17" max="17" width="9.125" style="1" customWidth="1"/>
    <col min="18" max="18" width="11.375" style="1" customWidth="1"/>
    <col min="19" max="19" width="4.375" style="1" customWidth="1"/>
    <col min="20" max="20" width="15.375" style="1" customWidth="1"/>
    <col min="21" max="21" width="13.375" style="1" customWidth="1"/>
    <col min="22" max="22" width="9.125" style="1" customWidth="1"/>
    <col min="23" max="23" width="11.125" style="1" customWidth="1"/>
    <col min="24" max="24" width="12.375" style="1" customWidth="1"/>
    <col min="25" max="26" width="9.125" style="1" customWidth="1"/>
    <col min="27" max="16384" width="9.125" style="1"/>
  </cols>
  <sheetData>
    <row r="1" spans="1:24" ht="16.5" customHeight="1">
      <c r="O1" s="47"/>
      <c r="P1" s="47"/>
      <c r="Q1" s="47"/>
      <c r="R1" s="47"/>
      <c r="S1" s="47"/>
      <c r="T1" s="47"/>
      <c r="U1" s="47"/>
    </row>
    <row r="2" spans="1:24" ht="22.5" customHeight="1">
      <c r="A2" s="105" t="s">
        <v>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4"/>
      <c r="O2" s="53"/>
      <c r="P2" s="53"/>
      <c r="Q2" s="53"/>
      <c r="R2" s="53"/>
      <c r="S2" s="53"/>
      <c r="T2" s="53"/>
      <c r="U2" s="63"/>
    </row>
    <row r="3" spans="1:24" ht="16.5" customHeight="1">
      <c r="A3" s="3"/>
      <c r="B3" s="48"/>
      <c r="I3" s="48"/>
      <c r="J3" s="48"/>
      <c r="K3" s="50" t="s">
        <v>168</v>
      </c>
      <c r="L3" s="14"/>
      <c r="O3" s="53"/>
      <c r="P3" s="56" t="s">
        <v>23</v>
      </c>
      <c r="Q3" s="52">
        <v>860</v>
      </c>
      <c r="R3" s="52"/>
      <c r="S3" s="52"/>
      <c r="T3" s="52"/>
      <c r="U3" s="63"/>
    </row>
    <row r="4" spans="1:24" s="11" customFormat="1" ht="42.75">
      <c r="A4" s="13" t="s">
        <v>5</v>
      </c>
      <c r="B4" s="13" t="s">
        <v>17</v>
      </c>
      <c r="C4" s="13" t="s">
        <v>4</v>
      </c>
      <c r="D4" s="92" t="s">
        <v>3</v>
      </c>
      <c r="E4" s="92" t="s">
        <v>18</v>
      </c>
      <c r="F4" s="92" t="s">
        <v>6</v>
      </c>
      <c r="G4" s="92" t="s">
        <v>7</v>
      </c>
      <c r="H4" s="13" t="s">
        <v>8</v>
      </c>
      <c r="I4" s="12" t="s">
        <v>2</v>
      </c>
      <c r="J4" s="12" t="s">
        <v>1</v>
      </c>
      <c r="K4" s="12" t="s">
        <v>0</v>
      </c>
      <c r="O4" s="54" t="s">
        <v>24</v>
      </c>
      <c r="P4" s="53" t="s">
        <v>25</v>
      </c>
      <c r="Q4" s="53" t="s">
        <v>26</v>
      </c>
      <c r="R4" s="54" t="s">
        <v>27</v>
      </c>
      <c r="S4" s="54"/>
      <c r="T4" s="54" t="s">
        <v>28</v>
      </c>
      <c r="U4" s="58" t="s">
        <v>29</v>
      </c>
    </row>
    <row r="5" spans="1:24" s="53" customFormat="1">
      <c r="A5" s="19" t="s">
        <v>43</v>
      </c>
      <c r="B5" s="20">
        <v>1401780</v>
      </c>
      <c r="C5" s="20">
        <v>2738357</v>
      </c>
      <c r="D5" s="81" t="s">
        <v>44</v>
      </c>
      <c r="E5" s="75" t="s">
        <v>20</v>
      </c>
      <c r="F5" s="19">
        <v>43484</v>
      </c>
      <c r="G5" s="19">
        <v>43486</v>
      </c>
      <c r="H5" s="45">
        <f t="shared" ref="H5:H13" si="0">+G5-F5</f>
        <v>2</v>
      </c>
      <c r="I5" s="10"/>
      <c r="J5" s="10">
        <f>-19500*2</f>
        <v>-39000</v>
      </c>
      <c r="K5" s="10">
        <f>+I5+J5</f>
        <v>-39000</v>
      </c>
      <c r="L5" s="53" t="s">
        <v>70</v>
      </c>
      <c r="M5" s="55">
        <f>+J5</f>
        <v>-39000</v>
      </c>
      <c r="N5" s="55"/>
      <c r="O5" s="55">
        <f>-J5/H5</f>
        <v>19500</v>
      </c>
      <c r="P5" s="55">
        <v>2</v>
      </c>
      <c r="Q5" s="55">
        <f t="shared" ref="Q5:Q30" si="1">P5*$Q$3</f>
        <v>1720</v>
      </c>
      <c r="R5" s="55">
        <f t="shared" ref="R5:R30" si="2">+O5-Q5</f>
        <v>17780</v>
      </c>
      <c r="S5" s="55"/>
      <c r="T5" s="57">
        <f t="shared" ref="T5:T30" si="3">R5/1.187</f>
        <v>14978.938500421229</v>
      </c>
      <c r="U5" s="57">
        <f t="shared" ref="U5:U30" si="4">T5*H5</f>
        <v>29957.877000842458</v>
      </c>
      <c r="W5" s="57">
        <f t="shared" ref="W5:W30" si="5">Q5*H5</f>
        <v>3440</v>
      </c>
    </row>
    <row r="6" spans="1:24" s="53" customFormat="1">
      <c r="A6" s="19" t="s">
        <v>43</v>
      </c>
      <c r="B6" s="20">
        <v>1413052</v>
      </c>
      <c r="C6" s="20">
        <v>2738594</v>
      </c>
      <c r="D6" s="75" t="s">
        <v>46</v>
      </c>
      <c r="E6" s="75" t="s">
        <v>22</v>
      </c>
      <c r="F6" s="19">
        <v>43480</v>
      </c>
      <c r="G6" s="19">
        <v>43483</v>
      </c>
      <c r="H6" s="45">
        <f t="shared" si="0"/>
        <v>3</v>
      </c>
      <c r="I6" s="10"/>
      <c r="J6" s="10">
        <f>-27000*3</f>
        <v>-81000</v>
      </c>
      <c r="K6" s="10">
        <f>+K5+I6+J6</f>
        <v>-120000</v>
      </c>
      <c r="L6" s="53" t="s">
        <v>70</v>
      </c>
      <c r="M6" s="55">
        <f t="shared" ref="M6:M64" si="6">+J6</f>
        <v>-81000</v>
      </c>
      <c r="N6" s="55"/>
      <c r="O6" s="55">
        <f>IFERROR(-J6/H6,0)</f>
        <v>27000</v>
      </c>
      <c r="P6" s="55">
        <v>2</v>
      </c>
      <c r="Q6" s="55">
        <f t="shared" si="1"/>
        <v>1720</v>
      </c>
      <c r="R6" s="55">
        <f t="shared" si="2"/>
        <v>25280</v>
      </c>
      <c r="S6" s="55"/>
      <c r="T6" s="57">
        <f t="shared" si="3"/>
        <v>21297.388374052232</v>
      </c>
      <c r="U6" s="57">
        <f t="shared" si="4"/>
        <v>63892.165122156701</v>
      </c>
      <c r="W6" s="57">
        <f t="shared" si="5"/>
        <v>5160</v>
      </c>
    </row>
    <row r="7" spans="1:24" s="53" customFormat="1">
      <c r="A7" s="19" t="s">
        <v>47</v>
      </c>
      <c r="B7" s="20">
        <v>1414018</v>
      </c>
      <c r="C7" s="20">
        <v>2742845</v>
      </c>
      <c r="D7" s="75" t="s">
        <v>48</v>
      </c>
      <c r="E7" s="75" t="s">
        <v>35</v>
      </c>
      <c r="F7" s="19">
        <v>43468</v>
      </c>
      <c r="G7" s="19">
        <v>43476</v>
      </c>
      <c r="H7" s="45">
        <f t="shared" si="0"/>
        <v>8</v>
      </c>
      <c r="I7" s="10"/>
      <c r="J7" s="10">
        <f>-29000*8</f>
        <v>-232000</v>
      </c>
      <c r="K7" s="10">
        <f t="shared" ref="K7:K70" si="7">+K6+I7+J7</f>
        <v>-352000</v>
      </c>
      <c r="L7" s="53" t="s">
        <v>70</v>
      </c>
      <c r="M7" s="55">
        <f t="shared" si="6"/>
        <v>-232000</v>
      </c>
      <c r="N7" s="55"/>
      <c r="O7" s="55">
        <f t="shared" ref="O7:O66" si="8">IFERROR(-J7/H7,0)</f>
        <v>29000</v>
      </c>
      <c r="P7" s="55">
        <v>2</v>
      </c>
      <c r="Q7" s="55">
        <f t="shared" si="1"/>
        <v>1720</v>
      </c>
      <c r="R7" s="55">
        <f t="shared" si="2"/>
        <v>27280</v>
      </c>
      <c r="S7" s="55"/>
      <c r="T7" s="57">
        <f t="shared" si="3"/>
        <v>22982.308340353833</v>
      </c>
      <c r="U7" s="57">
        <f t="shared" si="4"/>
        <v>183858.46672283066</v>
      </c>
      <c r="W7" s="57">
        <f t="shared" si="5"/>
        <v>13760</v>
      </c>
    </row>
    <row r="8" spans="1:24" s="53" customFormat="1">
      <c r="A8" s="19" t="s">
        <v>49</v>
      </c>
      <c r="B8" s="20">
        <v>1414013</v>
      </c>
      <c r="C8" s="20">
        <v>2732594</v>
      </c>
      <c r="D8" s="75" t="s">
        <v>50</v>
      </c>
      <c r="E8" s="75" t="s">
        <v>20</v>
      </c>
      <c r="F8" s="19">
        <v>43496</v>
      </c>
      <c r="G8" s="19">
        <v>43497</v>
      </c>
      <c r="H8" s="45">
        <f t="shared" si="0"/>
        <v>1</v>
      </c>
      <c r="I8" s="10"/>
      <c r="J8" s="10">
        <v>-19500</v>
      </c>
      <c r="K8" s="10">
        <f t="shared" si="7"/>
        <v>-371500</v>
      </c>
      <c r="L8" s="53" t="s">
        <v>70</v>
      </c>
      <c r="M8" s="55">
        <f t="shared" si="6"/>
        <v>-19500</v>
      </c>
      <c r="N8" s="55"/>
      <c r="O8" s="55">
        <f t="shared" si="8"/>
        <v>19500</v>
      </c>
      <c r="P8" s="55">
        <v>2</v>
      </c>
      <c r="Q8" s="55">
        <f t="shared" si="1"/>
        <v>1720</v>
      </c>
      <c r="R8" s="55">
        <f t="shared" si="2"/>
        <v>17780</v>
      </c>
      <c r="S8" s="55"/>
      <c r="T8" s="57">
        <f t="shared" si="3"/>
        <v>14978.938500421229</v>
      </c>
      <c r="U8" s="57">
        <f t="shared" si="4"/>
        <v>14978.938500421229</v>
      </c>
      <c r="W8" s="57">
        <f t="shared" si="5"/>
        <v>1720</v>
      </c>
    </row>
    <row r="9" spans="1:24" s="53" customFormat="1">
      <c r="A9" s="19" t="s">
        <v>49</v>
      </c>
      <c r="B9" s="20">
        <v>1414217</v>
      </c>
      <c r="C9" s="20">
        <v>2744344</v>
      </c>
      <c r="D9" s="75" t="s">
        <v>51</v>
      </c>
      <c r="E9" s="75" t="s">
        <v>20</v>
      </c>
      <c r="F9" s="19">
        <v>43495</v>
      </c>
      <c r="G9" s="19">
        <v>43497</v>
      </c>
      <c r="H9" s="45">
        <f t="shared" si="0"/>
        <v>2</v>
      </c>
      <c r="I9" s="10"/>
      <c r="J9" s="10">
        <f>-19500*2</f>
        <v>-39000</v>
      </c>
      <c r="K9" s="10">
        <f t="shared" si="7"/>
        <v>-410500</v>
      </c>
      <c r="L9" s="53" t="s">
        <v>70</v>
      </c>
      <c r="M9" s="55">
        <f t="shared" si="6"/>
        <v>-39000</v>
      </c>
      <c r="N9" s="55"/>
      <c r="O9" s="55">
        <f t="shared" si="8"/>
        <v>19500</v>
      </c>
      <c r="P9" s="55">
        <v>2</v>
      </c>
      <c r="Q9" s="55">
        <f t="shared" si="1"/>
        <v>1720</v>
      </c>
      <c r="R9" s="55">
        <f t="shared" si="2"/>
        <v>17780</v>
      </c>
      <c r="S9" s="55"/>
      <c r="T9" s="57">
        <f t="shared" si="3"/>
        <v>14978.938500421229</v>
      </c>
      <c r="U9" s="57">
        <f t="shared" si="4"/>
        <v>29957.877000842458</v>
      </c>
      <c r="W9" s="57">
        <f t="shared" si="5"/>
        <v>3440</v>
      </c>
    </row>
    <row r="10" spans="1:24" s="53" customFormat="1">
      <c r="A10" s="19" t="s">
        <v>52</v>
      </c>
      <c r="B10" s="20">
        <v>1414783</v>
      </c>
      <c r="C10" s="20">
        <v>2747345</v>
      </c>
      <c r="D10" s="20" t="s">
        <v>67</v>
      </c>
      <c r="E10" s="75" t="s">
        <v>20</v>
      </c>
      <c r="F10" s="19">
        <v>43473</v>
      </c>
      <c r="G10" s="19">
        <v>43474</v>
      </c>
      <c r="H10" s="21">
        <f>+G10-F10</f>
        <v>1</v>
      </c>
      <c r="I10" s="10"/>
      <c r="J10" s="10">
        <v>-22000</v>
      </c>
      <c r="K10" s="10">
        <f t="shared" si="7"/>
        <v>-432500</v>
      </c>
      <c r="L10" s="53" t="s">
        <v>70</v>
      </c>
      <c r="M10" s="55">
        <f>+J10</f>
        <v>-22000</v>
      </c>
      <c r="N10" s="55"/>
      <c r="O10" s="55">
        <f>IFERROR(-J10/H10,0)</f>
        <v>22000</v>
      </c>
      <c r="P10" s="55">
        <v>2</v>
      </c>
      <c r="Q10" s="55">
        <f t="shared" si="1"/>
        <v>1720</v>
      </c>
      <c r="R10" s="55">
        <f t="shared" si="2"/>
        <v>20280</v>
      </c>
      <c r="S10" s="55"/>
      <c r="T10" s="57">
        <f t="shared" si="3"/>
        <v>17085.088458298229</v>
      </c>
      <c r="U10" s="57">
        <f t="shared" si="4"/>
        <v>17085.088458298229</v>
      </c>
      <c r="W10" s="57">
        <f t="shared" si="5"/>
        <v>1720</v>
      </c>
    </row>
    <row r="11" spans="1:24" s="53" customFormat="1">
      <c r="A11" s="19" t="s">
        <v>53</v>
      </c>
      <c r="B11" s="20">
        <v>1415071</v>
      </c>
      <c r="C11" s="20">
        <v>2749350</v>
      </c>
      <c r="D11" s="81" t="s">
        <v>54</v>
      </c>
      <c r="E11" s="75" t="s">
        <v>20</v>
      </c>
      <c r="F11" s="19">
        <v>43478</v>
      </c>
      <c r="G11" s="19">
        <v>43480</v>
      </c>
      <c r="H11" s="77">
        <f t="shared" si="0"/>
        <v>2</v>
      </c>
      <c r="I11" s="78"/>
      <c r="J11" s="78">
        <f>-19500*2</f>
        <v>-39000</v>
      </c>
      <c r="K11" s="10">
        <f t="shared" si="7"/>
        <v>-471500</v>
      </c>
      <c r="L11" s="53" t="s">
        <v>70</v>
      </c>
      <c r="M11" s="55">
        <f t="shared" si="6"/>
        <v>-39000</v>
      </c>
      <c r="N11" s="55"/>
      <c r="O11" s="55">
        <f t="shared" si="8"/>
        <v>19500</v>
      </c>
      <c r="P11" s="55">
        <v>2</v>
      </c>
      <c r="Q11" s="55">
        <f t="shared" si="1"/>
        <v>1720</v>
      </c>
      <c r="R11" s="55">
        <f t="shared" si="2"/>
        <v>17780</v>
      </c>
      <c r="S11" s="55"/>
      <c r="T11" s="57">
        <f t="shared" si="3"/>
        <v>14978.938500421229</v>
      </c>
      <c r="U11" s="57">
        <f t="shared" si="4"/>
        <v>29957.877000842458</v>
      </c>
      <c r="W11" s="57">
        <f t="shared" si="5"/>
        <v>3440</v>
      </c>
    </row>
    <row r="12" spans="1:24" s="53" customFormat="1">
      <c r="A12" s="19" t="s">
        <v>53</v>
      </c>
      <c r="B12" s="20">
        <v>1415071</v>
      </c>
      <c r="C12" s="20">
        <v>2749349</v>
      </c>
      <c r="D12" s="75" t="s">
        <v>55</v>
      </c>
      <c r="E12" s="75" t="s">
        <v>20</v>
      </c>
      <c r="F12" s="19">
        <v>43478</v>
      </c>
      <c r="G12" s="19">
        <v>43480</v>
      </c>
      <c r="H12" s="45">
        <f t="shared" si="0"/>
        <v>2</v>
      </c>
      <c r="I12" s="10"/>
      <c r="J12" s="78">
        <f>-19500*2</f>
        <v>-39000</v>
      </c>
      <c r="K12" s="10">
        <f t="shared" si="7"/>
        <v>-510500</v>
      </c>
      <c r="L12" s="53" t="s">
        <v>70</v>
      </c>
      <c r="M12" s="55">
        <f t="shared" si="6"/>
        <v>-39000</v>
      </c>
      <c r="N12" s="55"/>
      <c r="O12" s="55">
        <f t="shared" si="8"/>
        <v>19500</v>
      </c>
      <c r="P12" s="55">
        <v>2</v>
      </c>
      <c r="Q12" s="55">
        <f t="shared" si="1"/>
        <v>1720</v>
      </c>
      <c r="R12" s="55">
        <f t="shared" si="2"/>
        <v>17780</v>
      </c>
      <c r="S12" s="55"/>
      <c r="T12" s="57">
        <f t="shared" si="3"/>
        <v>14978.938500421229</v>
      </c>
      <c r="U12" s="57">
        <f t="shared" si="4"/>
        <v>29957.877000842458</v>
      </c>
      <c r="W12" s="57">
        <f t="shared" si="5"/>
        <v>3440</v>
      </c>
    </row>
    <row r="13" spans="1:24" s="53" customFormat="1">
      <c r="A13" s="19" t="s">
        <v>53</v>
      </c>
      <c r="B13" s="20">
        <v>1415071</v>
      </c>
      <c r="C13" s="20">
        <v>2749351</v>
      </c>
      <c r="D13" s="20" t="s">
        <v>56</v>
      </c>
      <c r="E13" s="75" t="s">
        <v>20</v>
      </c>
      <c r="F13" s="19">
        <v>43478</v>
      </c>
      <c r="G13" s="19">
        <v>43480</v>
      </c>
      <c r="H13" s="21">
        <f t="shared" si="0"/>
        <v>2</v>
      </c>
      <c r="I13" s="10"/>
      <c r="J13" s="78">
        <f>-19500*2</f>
        <v>-39000</v>
      </c>
      <c r="K13" s="10">
        <f t="shared" si="7"/>
        <v>-549500</v>
      </c>
      <c r="L13" s="53" t="s">
        <v>70</v>
      </c>
      <c r="M13" s="55">
        <f t="shared" si="6"/>
        <v>-39000</v>
      </c>
      <c r="N13" s="55"/>
      <c r="O13" s="55">
        <f t="shared" si="8"/>
        <v>19500</v>
      </c>
      <c r="P13" s="55">
        <v>2</v>
      </c>
      <c r="Q13" s="55">
        <f t="shared" si="1"/>
        <v>1720</v>
      </c>
      <c r="R13" s="55">
        <f t="shared" si="2"/>
        <v>17780</v>
      </c>
      <c r="S13" s="55"/>
      <c r="T13" s="57">
        <f t="shared" si="3"/>
        <v>14978.938500421229</v>
      </c>
      <c r="U13" s="57">
        <f t="shared" si="4"/>
        <v>29957.877000842458</v>
      </c>
      <c r="W13" s="57">
        <f t="shared" si="5"/>
        <v>3440</v>
      </c>
      <c r="X13" s="79"/>
    </row>
    <row r="14" spans="1:24" s="53" customFormat="1">
      <c r="A14" s="19" t="s">
        <v>53</v>
      </c>
      <c r="B14" s="20">
        <v>1415071</v>
      </c>
      <c r="C14" s="20">
        <v>2732351</v>
      </c>
      <c r="D14" s="20" t="s">
        <v>56</v>
      </c>
      <c r="E14" s="75" t="s">
        <v>20</v>
      </c>
      <c r="F14" s="19">
        <v>43478</v>
      </c>
      <c r="G14" s="19">
        <v>43480</v>
      </c>
      <c r="H14" s="21">
        <f t="shared" ref="H14:H45" si="9">+G14-F14</f>
        <v>2</v>
      </c>
      <c r="I14" s="10"/>
      <c r="J14" s="78">
        <f>-19500*2</f>
        <v>-39000</v>
      </c>
      <c r="K14" s="10">
        <f t="shared" si="7"/>
        <v>-588500</v>
      </c>
      <c r="L14" s="53" t="s">
        <v>70</v>
      </c>
      <c r="M14" s="55">
        <f t="shared" si="6"/>
        <v>-39000</v>
      </c>
      <c r="N14" s="55"/>
      <c r="O14" s="55">
        <f t="shared" si="8"/>
        <v>19500</v>
      </c>
      <c r="P14" s="55">
        <v>2</v>
      </c>
      <c r="Q14" s="55">
        <f t="shared" si="1"/>
        <v>1720</v>
      </c>
      <c r="R14" s="55">
        <f t="shared" si="2"/>
        <v>17780</v>
      </c>
      <c r="S14" s="55"/>
      <c r="T14" s="57">
        <f t="shared" si="3"/>
        <v>14978.938500421229</v>
      </c>
      <c r="U14" s="57">
        <f t="shared" si="4"/>
        <v>29957.877000842458</v>
      </c>
      <c r="W14" s="57">
        <f t="shared" si="5"/>
        <v>3440</v>
      </c>
    </row>
    <row r="15" spans="1:24" s="53" customFormat="1">
      <c r="A15" s="19" t="s">
        <v>53</v>
      </c>
      <c r="B15" s="20">
        <v>1415456</v>
      </c>
      <c r="C15" s="20">
        <v>2750595</v>
      </c>
      <c r="D15" s="20" t="s">
        <v>57</v>
      </c>
      <c r="E15" s="75" t="s">
        <v>21</v>
      </c>
      <c r="F15" s="19">
        <v>43491</v>
      </c>
      <c r="G15" s="19">
        <v>43495</v>
      </c>
      <c r="H15" s="21">
        <f t="shared" si="9"/>
        <v>4</v>
      </c>
      <c r="I15" s="10"/>
      <c r="J15" s="10">
        <f>-(21000*4)-(1300*4)</f>
        <v>-89200</v>
      </c>
      <c r="K15" s="10">
        <f t="shared" si="7"/>
        <v>-677700</v>
      </c>
      <c r="L15" s="53" t="s">
        <v>70</v>
      </c>
      <c r="M15" s="55">
        <f t="shared" si="6"/>
        <v>-89200</v>
      </c>
      <c r="N15" s="55"/>
      <c r="O15" s="55">
        <v>21000</v>
      </c>
      <c r="P15" s="55">
        <v>2</v>
      </c>
      <c r="Q15" s="55">
        <f t="shared" si="1"/>
        <v>1720</v>
      </c>
      <c r="R15" s="55">
        <f t="shared" si="2"/>
        <v>19280</v>
      </c>
      <c r="S15" s="55"/>
      <c r="T15" s="57">
        <f t="shared" si="3"/>
        <v>16242.62847514743</v>
      </c>
      <c r="U15" s="57">
        <f t="shared" si="4"/>
        <v>64970.513900589722</v>
      </c>
      <c r="W15" s="57">
        <f t="shared" si="5"/>
        <v>6880</v>
      </c>
      <c r="X15" s="53" t="s">
        <v>58</v>
      </c>
    </row>
    <row r="16" spans="1:24" s="53" customFormat="1">
      <c r="A16" s="19" t="s">
        <v>53</v>
      </c>
      <c r="B16" s="20">
        <v>1415560</v>
      </c>
      <c r="C16" s="20">
        <v>2750597</v>
      </c>
      <c r="D16" s="44" t="s">
        <v>59</v>
      </c>
      <c r="E16" s="75" t="s">
        <v>20</v>
      </c>
      <c r="F16" s="19">
        <v>43468</v>
      </c>
      <c r="G16" s="19">
        <v>43470</v>
      </c>
      <c r="H16" s="21">
        <f t="shared" si="9"/>
        <v>2</v>
      </c>
      <c r="I16" s="10"/>
      <c r="J16" s="10">
        <f>-22000*2</f>
        <v>-44000</v>
      </c>
      <c r="K16" s="10">
        <f t="shared" si="7"/>
        <v>-721700</v>
      </c>
      <c r="L16" s="53" t="s">
        <v>70</v>
      </c>
      <c r="M16" s="55">
        <f t="shared" si="6"/>
        <v>-44000</v>
      </c>
      <c r="N16" s="55"/>
      <c r="O16" s="55">
        <f t="shared" si="8"/>
        <v>22000</v>
      </c>
      <c r="P16" s="55">
        <v>2</v>
      </c>
      <c r="Q16" s="55">
        <f t="shared" si="1"/>
        <v>1720</v>
      </c>
      <c r="R16" s="55">
        <f t="shared" si="2"/>
        <v>20280</v>
      </c>
      <c r="S16" s="55"/>
      <c r="T16" s="57">
        <f t="shared" si="3"/>
        <v>17085.088458298229</v>
      </c>
      <c r="U16" s="57">
        <f t="shared" si="4"/>
        <v>34170.176916596458</v>
      </c>
      <c r="W16" s="57">
        <f t="shared" si="5"/>
        <v>3440</v>
      </c>
    </row>
    <row r="17" spans="1:24" s="53" customFormat="1">
      <c r="A17" s="19" t="s">
        <v>60</v>
      </c>
      <c r="B17" s="20">
        <v>1416354</v>
      </c>
      <c r="C17" s="20">
        <v>2752610</v>
      </c>
      <c r="D17" s="20" t="s">
        <v>68</v>
      </c>
      <c r="E17" s="20" t="s">
        <v>22</v>
      </c>
      <c r="F17" s="19">
        <v>43487</v>
      </c>
      <c r="G17" s="19">
        <v>43491</v>
      </c>
      <c r="H17" s="21">
        <f t="shared" si="9"/>
        <v>4</v>
      </c>
      <c r="I17" s="10"/>
      <c r="J17" s="10">
        <f>-27000*4</f>
        <v>-108000</v>
      </c>
      <c r="K17" s="10">
        <f t="shared" si="7"/>
        <v>-829700</v>
      </c>
      <c r="L17" s="53" t="s">
        <v>70</v>
      </c>
      <c r="M17" s="55">
        <f>+J17</f>
        <v>-108000</v>
      </c>
      <c r="N17" s="55"/>
      <c r="O17" s="55">
        <f>IFERROR(-J17/H17,0)</f>
        <v>27000</v>
      </c>
      <c r="P17" s="55">
        <v>2</v>
      </c>
      <c r="Q17" s="55">
        <f t="shared" si="1"/>
        <v>1720</v>
      </c>
      <c r="R17" s="55">
        <f t="shared" si="2"/>
        <v>25280</v>
      </c>
      <c r="S17" s="55"/>
      <c r="T17" s="57">
        <f t="shared" si="3"/>
        <v>21297.388374052232</v>
      </c>
      <c r="U17" s="57">
        <f t="shared" si="4"/>
        <v>85189.55349620893</v>
      </c>
      <c r="W17" s="57">
        <f t="shared" si="5"/>
        <v>6880</v>
      </c>
    </row>
    <row r="18" spans="1:24" s="53" customFormat="1">
      <c r="A18" s="19" t="s">
        <v>60</v>
      </c>
      <c r="B18" s="20">
        <v>1386213</v>
      </c>
      <c r="C18" s="20">
        <v>2735096</v>
      </c>
      <c r="D18" s="20" t="s">
        <v>61</v>
      </c>
      <c r="E18" s="20" t="s">
        <v>20</v>
      </c>
      <c r="F18" s="19">
        <v>43483</v>
      </c>
      <c r="G18" s="19">
        <v>43484</v>
      </c>
      <c r="H18" s="21">
        <f t="shared" si="9"/>
        <v>1</v>
      </c>
      <c r="I18" s="10"/>
      <c r="J18" s="10">
        <v>-19500</v>
      </c>
      <c r="K18" s="10">
        <f t="shared" si="7"/>
        <v>-849200</v>
      </c>
      <c r="L18" s="53" t="s">
        <v>70</v>
      </c>
      <c r="M18" s="55">
        <f t="shared" si="6"/>
        <v>-19500</v>
      </c>
      <c r="N18" s="55"/>
      <c r="O18" s="55">
        <f t="shared" si="8"/>
        <v>19500</v>
      </c>
      <c r="P18" s="55">
        <v>2</v>
      </c>
      <c r="Q18" s="55">
        <f t="shared" si="1"/>
        <v>1720</v>
      </c>
      <c r="R18" s="55">
        <f t="shared" si="2"/>
        <v>17780</v>
      </c>
      <c r="S18" s="55"/>
      <c r="T18" s="57">
        <f t="shared" si="3"/>
        <v>14978.938500421229</v>
      </c>
      <c r="U18" s="57">
        <f t="shared" si="4"/>
        <v>14978.938500421229</v>
      </c>
      <c r="W18" s="57">
        <f t="shared" si="5"/>
        <v>1720</v>
      </c>
    </row>
    <row r="19" spans="1:24" s="53" customFormat="1">
      <c r="A19" s="19" t="s">
        <v>60</v>
      </c>
      <c r="B19" s="20">
        <v>1411823</v>
      </c>
      <c r="C19" s="20">
        <v>2735343</v>
      </c>
      <c r="D19" s="20" t="s">
        <v>62</v>
      </c>
      <c r="E19" s="20" t="s">
        <v>20</v>
      </c>
      <c r="F19" s="19">
        <v>43495</v>
      </c>
      <c r="G19" s="19">
        <v>43497</v>
      </c>
      <c r="H19" s="21">
        <f t="shared" si="9"/>
        <v>2</v>
      </c>
      <c r="I19" s="10"/>
      <c r="J19" s="10">
        <v>-39000</v>
      </c>
      <c r="K19" s="10">
        <f t="shared" si="7"/>
        <v>-888200</v>
      </c>
      <c r="L19" s="53" t="s">
        <v>70</v>
      </c>
      <c r="M19" s="55">
        <f t="shared" si="6"/>
        <v>-39000</v>
      </c>
      <c r="N19" s="55"/>
      <c r="O19" s="55">
        <f t="shared" si="8"/>
        <v>19500</v>
      </c>
      <c r="P19" s="55">
        <v>2</v>
      </c>
      <c r="Q19" s="55">
        <f t="shared" si="1"/>
        <v>1720</v>
      </c>
      <c r="R19" s="55">
        <f t="shared" si="2"/>
        <v>17780</v>
      </c>
      <c r="S19" s="55"/>
      <c r="T19" s="57">
        <f t="shared" si="3"/>
        <v>14978.938500421229</v>
      </c>
      <c r="U19" s="57">
        <f t="shared" si="4"/>
        <v>29957.877000842458</v>
      </c>
      <c r="W19" s="57">
        <f t="shared" si="5"/>
        <v>3440</v>
      </c>
    </row>
    <row r="20" spans="1:24" s="53" customFormat="1">
      <c r="A20" s="19" t="s">
        <v>60</v>
      </c>
      <c r="B20" s="20">
        <v>1411710</v>
      </c>
      <c r="C20" s="20">
        <v>2735593</v>
      </c>
      <c r="D20" s="20" t="s">
        <v>63</v>
      </c>
      <c r="E20" s="20" t="s">
        <v>39</v>
      </c>
      <c r="F20" s="19">
        <v>43485</v>
      </c>
      <c r="G20" s="19">
        <v>43487</v>
      </c>
      <c r="H20" s="21">
        <f t="shared" si="9"/>
        <v>2</v>
      </c>
      <c r="I20" s="10"/>
      <c r="J20" s="10">
        <v>-68000</v>
      </c>
      <c r="K20" s="10">
        <f t="shared" si="7"/>
        <v>-956200</v>
      </c>
      <c r="L20" s="53" t="s">
        <v>70</v>
      </c>
      <c r="M20" s="55">
        <f t="shared" si="6"/>
        <v>-68000</v>
      </c>
      <c r="N20" s="55"/>
      <c r="O20" s="55">
        <f t="shared" si="8"/>
        <v>34000</v>
      </c>
      <c r="P20" s="55">
        <v>2</v>
      </c>
      <c r="Q20" s="55">
        <f t="shared" si="1"/>
        <v>1720</v>
      </c>
      <c r="R20" s="55">
        <f t="shared" si="2"/>
        <v>32280</v>
      </c>
      <c r="S20" s="55"/>
      <c r="T20" s="57">
        <f t="shared" si="3"/>
        <v>27194.608256107833</v>
      </c>
      <c r="U20" s="57">
        <f t="shared" si="4"/>
        <v>54389.216512215666</v>
      </c>
      <c r="W20" s="57">
        <f t="shared" si="5"/>
        <v>3440</v>
      </c>
    </row>
    <row r="21" spans="1:24" s="53" customFormat="1">
      <c r="A21" s="19" t="s">
        <v>60</v>
      </c>
      <c r="B21" s="20">
        <v>1410631</v>
      </c>
      <c r="C21" s="20">
        <v>2735597</v>
      </c>
      <c r="D21" s="20" t="s">
        <v>64</v>
      </c>
      <c r="E21" s="20" t="s">
        <v>21</v>
      </c>
      <c r="F21" s="19">
        <v>43492</v>
      </c>
      <c r="G21" s="19">
        <v>43496</v>
      </c>
      <c r="H21" s="21">
        <f t="shared" si="9"/>
        <v>4</v>
      </c>
      <c r="I21" s="10"/>
      <c r="J21" s="10">
        <v>-84000</v>
      </c>
      <c r="K21" s="10">
        <f t="shared" si="7"/>
        <v>-1040200</v>
      </c>
      <c r="L21" s="53" t="s">
        <v>70</v>
      </c>
      <c r="M21" s="55">
        <f t="shared" si="6"/>
        <v>-84000</v>
      </c>
      <c r="N21" s="55"/>
      <c r="O21" s="55">
        <f t="shared" si="8"/>
        <v>21000</v>
      </c>
      <c r="P21" s="55">
        <v>2</v>
      </c>
      <c r="Q21" s="55">
        <f t="shared" si="1"/>
        <v>1720</v>
      </c>
      <c r="R21" s="55">
        <f t="shared" si="2"/>
        <v>19280</v>
      </c>
      <c r="S21" s="55"/>
      <c r="T21" s="57">
        <f t="shared" si="3"/>
        <v>16242.62847514743</v>
      </c>
      <c r="U21" s="57">
        <f t="shared" si="4"/>
        <v>64970.513900589722</v>
      </c>
      <c r="W21" s="57">
        <f t="shared" si="5"/>
        <v>6880</v>
      </c>
    </row>
    <row r="22" spans="1:24" s="53" customFormat="1">
      <c r="A22" s="19" t="s">
        <v>65</v>
      </c>
      <c r="B22" s="111" t="s">
        <v>66</v>
      </c>
      <c r="C22" s="112"/>
      <c r="D22" s="112"/>
      <c r="E22" s="112"/>
      <c r="F22" s="112"/>
      <c r="G22" s="113"/>
      <c r="H22" s="21">
        <f t="shared" si="9"/>
        <v>0</v>
      </c>
      <c r="I22" s="10">
        <v>1000000</v>
      </c>
      <c r="J22" s="10"/>
      <c r="K22" s="10">
        <f t="shared" si="7"/>
        <v>-40200</v>
      </c>
      <c r="L22" s="53" t="s">
        <v>70</v>
      </c>
      <c r="M22" s="55">
        <f t="shared" si="6"/>
        <v>0</v>
      </c>
      <c r="N22" s="55"/>
      <c r="O22" s="55">
        <f t="shared" si="8"/>
        <v>0</v>
      </c>
      <c r="P22" s="55">
        <v>2</v>
      </c>
      <c r="Q22" s="55">
        <f t="shared" si="1"/>
        <v>1720</v>
      </c>
      <c r="R22" s="55">
        <f t="shared" si="2"/>
        <v>-1720</v>
      </c>
      <c r="S22" s="55"/>
      <c r="T22" s="57">
        <f t="shared" si="3"/>
        <v>-1449.0311710193764</v>
      </c>
      <c r="U22" s="57">
        <f t="shared" si="4"/>
        <v>0</v>
      </c>
      <c r="W22" s="57">
        <f t="shared" si="5"/>
        <v>0</v>
      </c>
    </row>
    <row r="23" spans="1:24" s="53" customFormat="1">
      <c r="A23" s="19" t="s">
        <v>65</v>
      </c>
      <c r="B23" s="20">
        <v>1717013</v>
      </c>
      <c r="C23" s="20">
        <v>2755352</v>
      </c>
      <c r="D23" s="20" t="s">
        <v>69</v>
      </c>
      <c r="E23" s="20" t="s">
        <v>20</v>
      </c>
      <c r="F23" s="19">
        <v>43482</v>
      </c>
      <c r="G23" s="19">
        <v>43484</v>
      </c>
      <c r="H23" s="21">
        <f t="shared" si="9"/>
        <v>2</v>
      </c>
      <c r="I23" s="10"/>
      <c r="J23" s="10">
        <v>-39000</v>
      </c>
      <c r="K23" s="10">
        <f t="shared" si="7"/>
        <v>-79200</v>
      </c>
      <c r="L23" s="53" t="s">
        <v>70</v>
      </c>
      <c r="M23" s="55">
        <f t="shared" si="6"/>
        <v>-39000</v>
      </c>
      <c r="N23" s="55"/>
      <c r="O23" s="55">
        <f t="shared" si="8"/>
        <v>19500</v>
      </c>
      <c r="P23" s="55">
        <v>2</v>
      </c>
      <c r="Q23" s="55">
        <f t="shared" si="1"/>
        <v>1720</v>
      </c>
      <c r="R23" s="55">
        <f t="shared" si="2"/>
        <v>17780</v>
      </c>
      <c r="S23" s="55"/>
      <c r="T23" s="57">
        <f t="shared" si="3"/>
        <v>14978.938500421229</v>
      </c>
      <c r="U23" s="57">
        <f t="shared" si="4"/>
        <v>29957.877000842458</v>
      </c>
      <c r="W23" s="57">
        <f t="shared" si="5"/>
        <v>3440</v>
      </c>
    </row>
    <row r="24" spans="1:24" s="53" customFormat="1">
      <c r="A24" s="19" t="s">
        <v>71</v>
      </c>
      <c r="B24" s="20">
        <v>1418160</v>
      </c>
      <c r="C24" s="20">
        <v>2760093</v>
      </c>
      <c r="D24" s="20" t="s">
        <v>72</v>
      </c>
      <c r="E24" s="20" t="s">
        <v>20</v>
      </c>
      <c r="F24" s="19">
        <v>43485</v>
      </c>
      <c r="G24" s="19">
        <v>43487</v>
      </c>
      <c r="H24" s="21">
        <f t="shared" si="9"/>
        <v>2</v>
      </c>
      <c r="I24" s="10"/>
      <c r="J24" s="10">
        <v>-39000</v>
      </c>
      <c r="K24" s="10">
        <f t="shared" si="7"/>
        <v>-118200</v>
      </c>
      <c r="L24" s="53" t="s">
        <v>70</v>
      </c>
      <c r="M24" s="55">
        <f t="shared" si="6"/>
        <v>-39000</v>
      </c>
      <c r="N24" s="55"/>
      <c r="O24" s="55">
        <f t="shared" si="8"/>
        <v>19500</v>
      </c>
      <c r="P24" s="55">
        <v>2</v>
      </c>
      <c r="Q24" s="55">
        <f t="shared" si="1"/>
        <v>1720</v>
      </c>
      <c r="R24" s="55">
        <f t="shared" si="2"/>
        <v>17780</v>
      </c>
      <c r="S24" s="55"/>
      <c r="T24" s="57">
        <f t="shared" si="3"/>
        <v>14978.938500421229</v>
      </c>
      <c r="U24" s="57">
        <f t="shared" si="4"/>
        <v>29957.877000842458</v>
      </c>
      <c r="W24" s="57">
        <f t="shared" si="5"/>
        <v>3440</v>
      </c>
    </row>
    <row r="25" spans="1:24" s="53" customFormat="1">
      <c r="A25" s="19" t="s">
        <v>73</v>
      </c>
      <c r="B25" s="20">
        <v>1418907</v>
      </c>
      <c r="C25" s="20">
        <v>2761102</v>
      </c>
      <c r="D25" s="20" t="s">
        <v>74</v>
      </c>
      <c r="E25" s="75" t="s">
        <v>35</v>
      </c>
      <c r="F25" s="19">
        <v>43476</v>
      </c>
      <c r="G25" s="19">
        <v>43478</v>
      </c>
      <c r="H25" s="21">
        <f t="shared" si="9"/>
        <v>2</v>
      </c>
      <c r="I25" s="10"/>
      <c r="J25" s="10">
        <f>-24500*2</f>
        <v>-49000</v>
      </c>
      <c r="K25" s="10">
        <f t="shared" si="7"/>
        <v>-167200</v>
      </c>
      <c r="L25" s="53" t="s">
        <v>70</v>
      </c>
      <c r="M25" s="55">
        <f t="shared" si="6"/>
        <v>-49000</v>
      </c>
      <c r="N25" s="55"/>
      <c r="O25" s="55">
        <f t="shared" si="8"/>
        <v>24500</v>
      </c>
      <c r="P25" s="55">
        <v>2</v>
      </c>
      <c r="Q25" s="55">
        <f t="shared" si="1"/>
        <v>1720</v>
      </c>
      <c r="R25" s="55">
        <f t="shared" si="2"/>
        <v>22780</v>
      </c>
      <c r="S25" s="55"/>
      <c r="T25" s="57">
        <f t="shared" si="3"/>
        <v>19191.238416175231</v>
      </c>
      <c r="U25" s="57">
        <f t="shared" si="4"/>
        <v>38382.476832350461</v>
      </c>
      <c r="W25" s="57">
        <f t="shared" si="5"/>
        <v>3440</v>
      </c>
    </row>
    <row r="26" spans="1:24" s="53" customFormat="1">
      <c r="A26" s="19" t="s">
        <v>73</v>
      </c>
      <c r="B26" s="20">
        <v>1419254</v>
      </c>
      <c r="C26" s="20">
        <v>2761598</v>
      </c>
      <c r="D26" s="20" t="s">
        <v>75</v>
      </c>
      <c r="E26" s="20" t="s">
        <v>21</v>
      </c>
      <c r="F26" s="19">
        <v>43469</v>
      </c>
      <c r="G26" s="19">
        <v>43471</v>
      </c>
      <c r="H26" s="21">
        <f t="shared" si="9"/>
        <v>2</v>
      </c>
      <c r="I26" s="10"/>
      <c r="J26" s="10">
        <f>-25000*2</f>
        <v>-50000</v>
      </c>
      <c r="K26" s="10">
        <f t="shared" si="7"/>
        <v>-217200</v>
      </c>
      <c r="L26" s="53" t="s">
        <v>70</v>
      </c>
      <c r="M26" s="55">
        <f>+J26</f>
        <v>-50000</v>
      </c>
      <c r="N26" s="55"/>
      <c r="O26" s="55">
        <f t="shared" si="8"/>
        <v>25000</v>
      </c>
      <c r="P26" s="55">
        <v>2</v>
      </c>
      <c r="Q26" s="55">
        <f t="shared" si="1"/>
        <v>1720</v>
      </c>
      <c r="R26" s="55">
        <f t="shared" si="2"/>
        <v>23280</v>
      </c>
      <c r="S26" s="55"/>
      <c r="T26" s="57">
        <f t="shared" si="3"/>
        <v>19612.468407750632</v>
      </c>
      <c r="U26" s="57">
        <f t="shared" si="4"/>
        <v>39224.936815501263</v>
      </c>
      <c r="W26" s="57">
        <f t="shared" si="5"/>
        <v>3440</v>
      </c>
      <c r="X26" s="98" t="s">
        <v>164</v>
      </c>
    </row>
    <row r="27" spans="1:24" s="53" customFormat="1">
      <c r="A27" s="19" t="s">
        <v>76</v>
      </c>
      <c r="B27" s="111" t="s">
        <v>66</v>
      </c>
      <c r="C27" s="112"/>
      <c r="D27" s="112"/>
      <c r="E27" s="112"/>
      <c r="F27" s="112"/>
      <c r="G27" s="113"/>
      <c r="H27" s="21">
        <f t="shared" si="9"/>
        <v>0</v>
      </c>
      <c r="I27" s="10">
        <v>1000000</v>
      </c>
      <c r="J27" s="10"/>
      <c r="K27" s="10">
        <f t="shared" si="7"/>
        <v>782800</v>
      </c>
      <c r="L27" s="53" t="s">
        <v>70</v>
      </c>
      <c r="M27" s="55">
        <f t="shared" si="6"/>
        <v>0</v>
      </c>
      <c r="N27" s="55"/>
      <c r="O27" s="55">
        <f t="shared" si="8"/>
        <v>0</v>
      </c>
      <c r="P27" s="55">
        <v>2</v>
      </c>
      <c r="Q27" s="55">
        <f t="shared" si="1"/>
        <v>1720</v>
      </c>
      <c r="R27" s="55">
        <f t="shared" si="2"/>
        <v>-1720</v>
      </c>
      <c r="S27" s="55"/>
      <c r="T27" s="57">
        <f t="shared" si="3"/>
        <v>-1449.0311710193764</v>
      </c>
      <c r="U27" s="57">
        <f t="shared" si="4"/>
        <v>0</v>
      </c>
      <c r="W27" s="57">
        <f t="shared" si="5"/>
        <v>0</v>
      </c>
    </row>
    <row r="28" spans="1:24" s="53" customFormat="1">
      <c r="A28" s="19" t="s">
        <v>76</v>
      </c>
      <c r="B28" s="20">
        <v>1419883</v>
      </c>
      <c r="C28" s="20">
        <v>2763602</v>
      </c>
      <c r="D28" s="75" t="s">
        <v>77</v>
      </c>
      <c r="E28" s="20" t="s">
        <v>21</v>
      </c>
      <c r="F28" s="19">
        <v>43494</v>
      </c>
      <c r="G28" s="19">
        <v>43497</v>
      </c>
      <c r="H28" s="21">
        <f t="shared" si="9"/>
        <v>3</v>
      </c>
      <c r="I28" s="10"/>
      <c r="J28" s="10">
        <v>-63000</v>
      </c>
      <c r="K28" s="10">
        <f t="shared" si="7"/>
        <v>719800</v>
      </c>
      <c r="L28" s="53" t="s">
        <v>70</v>
      </c>
      <c r="M28" s="55">
        <f t="shared" si="6"/>
        <v>-63000</v>
      </c>
      <c r="N28" s="55"/>
      <c r="O28" s="55">
        <f t="shared" si="8"/>
        <v>21000</v>
      </c>
      <c r="P28" s="55">
        <v>2</v>
      </c>
      <c r="Q28" s="55">
        <f t="shared" si="1"/>
        <v>1720</v>
      </c>
      <c r="R28" s="55">
        <f t="shared" si="2"/>
        <v>19280</v>
      </c>
      <c r="S28" s="55"/>
      <c r="T28" s="57">
        <f t="shared" si="3"/>
        <v>16242.62847514743</v>
      </c>
      <c r="U28" s="57">
        <f t="shared" si="4"/>
        <v>48727.885425442291</v>
      </c>
      <c r="W28" s="57">
        <f t="shared" si="5"/>
        <v>5160</v>
      </c>
    </row>
    <row r="29" spans="1:24" s="53" customFormat="1">
      <c r="A29" s="19" t="s">
        <v>78</v>
      </c>
      <c r="B29" s="111" t="s">
        <v>66</v>
      </c>
      <c r="C29" s="112"/>
      <c r="D29" s="112"/>
      <c r="E29" s="112"/>
      <c r="F29" s="112"/>
      <c r="G29" s="113"/>
      <c r="H29" s="21">
        <f t="shared" si="9"/>
        <v>0</v>
      </c>
      <c r="I29" s="10">
        <v>1000000</v>
      </c>
      <c r="J29" s="10"/>
      <c r="K29" s="10">
        <f t="shared" si="7"/>
        <v>1719800</v>
      </c>
      <c r="L29" s="53" t="s">
        <v>70</v>
      </c>
      <c r="M29" s="55">
        <f t="shared" si="6"/>
        <v>0</v>
      </c>
      <c r="N29" s="55"/>
      <c r="O29" s="55">
        <f t="shared" si="8"/>
        <v>0</v>
      </c>
      <c r="P29" s="55">
        <v>2</v>
      </c>
      <c r="Q29" s="55">
        <f t="shared" si="1"/>
        <v>1720</v>
      </c>
      <c r="R29" s="55">
        <f t="shared" si="2"/>
        <v>-1720</v>
      </c>
      <c r="S29" s="55"/>
      <c r="T29" s="57">
        <f t="shared" si="3"/>
        <v>-1449.0311710193764</v>
      </c>
      <c r="U29" s="57">
        <f t="shared" si="4"/>
        <v>0</v>
      </c>
      <c r="W29" s="57">
        <f t="shared" si="5"/>
        <v>0</v>
      </c>
    </row>
    <row r="30" spans="1:24" s="53" customFormat="1">
      <c r="A30" s="19" t="s">
        <v>79</v>
      </c>
      <c r="B30" s="111" t="s">
        <v>66</v>
      </c>
      <c r="C30" s="112"/>
      <c r="D30" s="112"/>
      <c r="E30" s="112"/>
      <c r="F30" s="112"/>
      <c r="G30" s="113"/>
      <c r="H30" s="21">
        <f t="shared" si="9"/>
        <v>0</v>
      </c>
      <c r="I30" s="10">
        <v>900000</v>
      </c>
      <c r="J30" s="10"/>
      <c r="K30" s="10">
        <f t="shared" si="7"/>
        <v>2619800</v>
      </c>
      <c r="L30" s="53" t="s">
        <v>70</v>
      </c>
      <c r="M30" s="55">
        <f t="shared" si="6"/>
        <v>0</v>
      </c>
      <c r="N30" s="55"/>
      <c r="O30" s="55">
        <f t="shared" si="8"/>
        <v>0</v>
      </c>
      <c r="P30" s="55">
        <v>2</v>
      </c>
      <c r="Q30" s="55">
        <f t="shared" si="1"/>
        <v>1720</v>
      </c>
      <c r="R30" s="55">
        <f t="shared" si="2"/>
        <v>-1720</v>
      </c>
      <c r="S30" s="55"/>
      <c r="T30" s="57">
        <f t="shared" si="3"/>
        <v>-1449.0311710193764</v>
      </c>
      <c r="U30" s="57">
        <f t="shared" si="4"/>
        <v>0</v>
      </c>
      <c r="W30" s="57">
        <f t="shared" si="5"/>
        <v>0</v>
      </c>
      <c r="X30" s="88"/>
    </row>
    <row r="31" spans="1:24" s="53" customFormat="1">
      <c r="A31" s="19" t="s">
        <v>78</v>
      </c>
      <c r="B31" s="20">
        <v>1420093</v>
      </c>
      <c r="C31" s="20">
        <v>2764355</v>
      </c>
      <c r="D31" s="75" t="s">
        <v>80</v>
      </c>
      <c r="E31" s="20" t="s">
        <v>21</v>
      </c>
      <c r="F31" s="19">
        <v>43477</v>
      </c>
      <c r="G31" s="19">
        <v>43480</v>
      </c>
      <c r="H31" s="21">
        <f t="shared" si="9"/>
        <v>3</v>
      </c>
      <c r="I31" s="10"/>
      <c r="J31" s="10">
        <f>-21000*3</f>
        <v>-63000</v>
      </c>
      <c r="K31" s="10">
        <f t="shared" si="7"/>
        <v>2556800</v>
      </c>
      <c r="L31" s="53" t="s">
        <v>70</v>
      </c>
      <c r="M31" s="55">
        <f t="shared" si="6"/>
        <v>-63000</v>
      </c>
      <c r="N31" s="55"/>
      <c r="O31" s="55">
        <f t="shared" si="8"/>
        <v>21000</v>
      </c>
      <c r="P31" s="55">
        <v>2</v>
      </c>
      <c r="Q31" s="55">
        <f t="shared" ref="Q31:Q38" si="10">P31*$Q$3</f>
        <v>1720</v>
      </c>
      <c r="R31" s="55">
        <f t="shared" ref="R31:R38" si="11">+O31-Q31</f>
        <v>19280</v>
      </c>
      <c r="S31" s="55"/>
      <c r="T31" s="57">
        <f t="shared" ref="T31:T38" si="12">R31/1.187</f>
        <v>16242.62847514743</v>
      </c>
      <c r="U31" s="57">
        <f t="shared" ref="U31:U38" si="13">T31*H31</f>
        <v>48727.885425442291</v>
      </c>
      <c r="W31" s="57">
        <f t="shared" ref="W31:W38" si="14">Q31*H31</f>
        <v>5160</v>
      </c>
    </row>
    <row r="32" spans="1:24" s="53" customFormat="1">
      <c r="A32" s="19" t="s">
        <v>79</v>
      </c>
      <c r="B32" s="20">
        <v>1421375</v>
      </c>
      <c r="C32" s="20">
        <v>2766633</v>
      </c>
      <c r="D32" s="75" t="s">
        <v>81</v>
      </c>
      <c r="E32" s="20" t="s">
        <v>35</v>
      </c>
      <c r="F32" s="19">
        <v>43488</v>
      </c>
      <c r="G32" s="19">
        <v>43492</v>
      </c>
      <c r="H32" s="21">
        <f t="shared" si="9"/>
        <v>4</v>
      </c>
      <c r="I32" s="10"/>
      <c r="J32" s="10">
        <v>-127200</v>
      </c>
      <c r="K32" s="10">
        <f t="shared" si="7"/>
        <v>2429600</v>
      </c>
      <c r="L32" s="53" t="s">
        <v>70</v>
      </c>
      <c r="M32" s="55">
        <f t="shared" si="6"/>
        <v>-127200</v>
      </c>
      <c r="N32" s="55"/>
      <c r="O32" s="55">
        <v>30800</v>
      </c>
      <c r="P32" s="55">
        <v>2</v>
      </c>
      <c r="Q32" s="55">
        <f t="shared" si="10"/>
        <v>1720</v>
      </c>
      <c r="R32" s="55">
        <f t="shared" si="11"/>
        <v>29080</v>
      </c>
      <c r="S32" s="55"/>
      <c r="T32" s="57">
        <f t="shared" si="12"/>
        <v>24498.736310025273</v>
      </c>
      <c r="U32" s="57">
        <f t="shared" si="13"/>
        <v>97994.945240101093</v>
      </c>
      <c r="W32" s="57">
        <f t="shared" si="14"/>
        <v>6880</v>
      </c>
      <c r="X32" s="90" t="s">
        <v>90</v>
      </c>
    </row>
    <row r="33" spans="1:23" s="53" customFormat="1">
      <c r="A33" s="19" t="s">
        <v>82</v>
      </c>
      <c r="B33" s="20">
        <v>1421501</v>
      </c>
      <c r="C33" s="20">
        <v>2732348</v>
      </c>
      <c r="D33" s="75" t="s">
        <v>83</v>
      </c>
      <c r="E33" s="20" t="s">
        <v>20</v>
      </c>
      <c r="F33" s="19">
        <v>43481</v>
      </c>
      <c r="G33" s="19">
        <v>43483</v>
      </c>
      <c r="H33" s="21">
        <f t="shared" si="9"/>
        <v>2</v>
      </c>
      <c r="I33" s="10"/>
      <c r="J33" s="10">
        <f>-19500*2</f>
        <v>-39000</v>
      </c>
      <c r="K33" s="10">
        <f t="shared" si="7"/>
        <v>2390600</v>
      </c>
      <c r="L33" s="53" t="s">
        <v>70</v>
      </c>
      <c r="M33" s="55">
        <f t="shared" si="6"/>
        <v>-39000</v>
      </c>
      <c r="N33" s="55"/>
      <c r="O33" s="55">
        <f t="shared" si="8"/>
        <v>19500</v>
      </c>
      <c r="P33" s="55">
        <v>2</v>
      </c>
      <c r="Q33" s="55">
        <f t="shared" si="10"/>
        <v>1720</v>
      </c>
      <c r="R33" s="55">
        <f t="shared" si="11"/>
        <v>17780</v>
      </c>
      <c r="S33" s="55"/>
      <c r="T33" s="57">
        <f t="shared" si="12"/>
        <v>14978.938500421229</v>
      </c>
      <c r="U33" s="57">
        <f t="shared" si="13"/>
        <v>29957.877000842458</v>
      </c>
      <c r="W33" s="57">
        <f t="shared" si="14"/>
        <v>3440</v>
      </c>
    </row>
    <row r="34" spans="1:23" s="53" customFormat="1">
      <c r="A34" s="19" t="s">
        <v>82</v>
      </c>
      <c r="B34" s="20">
        <v>1421537</v>
      </c>
      <c r="C34" s="20">
        <v>2767602</v>
      </c>
      <c r="D34" s="81" t="s">
        <v>84</v>
      </c>
      <c r="E34" s="20" t="s">
        <v>21</v>
      </c>
      <c r="F34" s="19">
        <v>43485</v>
      </c>
      <c r="G34" s="19">
        <v>43487</v>
      </c>
      <c r="H34" s="21">
        <f t="shared" si="9"/>
        <v>2</v>
      </c>
      <c r="I34" s="10"/>
      <c r="J34" s="10">
        <f>-21000*2</f>
        <v>-42000</v>
      </c>
      <c r="K34" s="10">
        <f t="shared" si="7"/>
        <v>2348600</v>
      </c>
      <c r="L34" s="53" t="s">
        <v>70</v>
      </c>
      <c r="M34" s="55">
        <f t="shared" si="6"/>
        <v>-42000</v>
      </c>
      <c r="N34" s="55"/>
      <c r="O34" s="55">
        <f t="shared" si="8"/>
        <v>21000</v>
      </c>
      <c r="P34" s="55">
        <v>2</v>
      </c>
      <c r="Q34" s="55">
        <f t="shared" si="10"/>
        <v>1720</v>
      </c>
      <c r="R34" s="55">
        <f t="shared" si="11"/>
        <v>19280</v>
      </c>
      <c r="S34" s="55"/>
      <c r="T34" s="57">
        <f t="shared" si="12"/>
        <v>16242.62847514743</v>
      </c>
      <c r="U34" s="57">
        <f t="shared" si="13"/>
        <v>32485.256950294861</v>
      </c>
      <c r="W34" s="57">
        <f t="shared" si="14"/>
        <v>3440</v>
      </c>
    </row>
    <row r="35" spans="1:23" s="53" customFormat="1">
      <c r="A35" s="19" t="s">
        <v>82</v>
      </c>
      <c r="B35" s="20">
        <v>1422048</v>
      </c>
      <c r="C35" s="20">
        <v>2767618</v>
      </c>
      <c r="D35" s="82" t="s">
        <v>85</v>
      </c>
      <c r="E35" s="20" t="s">
        <v>35</v>
      </c>
      <c r="F35" s="19">
        <v>43480</v>
      </c>
      <c r="G35" s="19">
        <v>43483</v>
      </c>
      <c r="H35" s="21">
        <f t="shared" si="9"/>
        <v>3</v>
      </c>
      <c r="I35" s="10"/>
      <c r="J35" s="10">
        <f>-24500*3</f>
        <v>-73500</v>
      </c>
      <c r="K35" s="10">
        <f t="shared" si="7"/>
        <v>2275100</v>
      </c>
      <c r="L35" s="53" t="s">
        <v>70</v>
      </c>
      <c r="M35" s="55">
        <f t="shared" si="6"/>
        <v>-73500</v>
      </c>
      <c r="N35" s="55"/>
      <c r="O35" s="55">
        <f t="shared" si="8"/>
        <v>24500</v>
      </c>
      <c r="P35" s="55">
        <v>2</v>
      </c>
      <c r="Q35" s="55">
        <f t="shared" si="10"/>
        <v>1720</v>
      </c>
      <c r="R35" s="55">
        <f t="shared" si="11"/>
        <v>22780</v>
      </c>
      <c r="S35" s="55"/>
      <c r="T35" s="57">
        <f t="shared" si="12"/>
        <v>19191.238416175231</v>
      </c>
      <c r="U35" s="57">
        <f t="shared" si="13"/>
        <v>57573.715248525696</v>
      </c>
      <c r="W35" s="57">
        <f t="shared" si="14"/>
        <v>5160</v>
      </c>
    </row>
    <row r="36" spans="1:23" s="53" customFormat="1">
      <c r="A36" s="19" t="s">
        <v>82</v>
      </c>
      <c r="B36" s="20">
        <v>1422138</v>
      </c>
      <c r="C36" s="20">
        <v>2768599</v>
      </c>
      <c r="D36" s="81" t="s">
        <v>86</v>
      </c>
      <c r="E36" s="20" t="s">
        <v>35</v>
      </c>
      <c r="F36" s="19">
        <v>43494</v>
      </c>
      <c r="G36" s="19">
        <v>43497</v>
      </c>
      <c r="H36" s="21">
        <f t="shared" si="9"/>
        <v>3</v>
      </c>
      <c r="I36" s="10"/>
      <c r="J36" s="10">
        <f>-24500*3</f>
        <v>-73500</v>
      </c>
      <c r="K36" s="10">
        <f t="shared" si="7"/>
        <v>2201600</v>
      </c>
      <c r="L36" s="53" t="s">
        <v>70</v>
      </c>
      <c r="M36" s="55">
        <f t="shared" si="6"/>
        <v>-73500</v>
      </c>
      <c r="N36" s="55"/>
      <c r="O36" s="55">
        <f t="shared" si="8"/>
        <v>24500</v>
      </c>
      <c r="P36" s="55">
        <v>2</v>
      </c>
      <c r="Q36" s="55">
        <f t="shared" si="10"/>
        <v>1720</v>
      </c>
      <c r="R36" s="55">
        <f t="shared" si="11"/>
        <v>22780</v>
      </c>
      <c r="S36" s="55"/>
      <c r="T36" s="57">
        <f t="shared" si="12"/>
        <v>19191.238416175231</v>
      </c>
      <c r="U36" s="57">
        <f t="shared" si="13"/>
        <v>57573.715248525696</v>
      </c>
      <c r="W36" s="57">
        <f t="shared" si="14"/>
        <v>5160</v>
      </c>
    </row>
    <row r="37" spans="1:23" s="53" customFormat="1">
      <c r="A37" s="19" t="s">
        <v>82</v>
      </c>
      <c r="B37" s="20">
        <v>1422512</v>
      </c>
      <c r="C37" s="20">
        <v>2769104</v>
      </c>
      <c r="D37" s="89" t="s">
        <v>87</v>
      </c>
      <c r="E37" s="20" t="s">
        <v>39</v>
      </c>
      <c r="F37" s="19">
        <v>43482</v>
      </c>
      <c r="G37" s="19">
        <v>43484</v>
      </c>
      <c r="H37" s="21">
        <f t="shared" si="9"/>
        <v>2</v>
      </c>
      <c r="I37" s="10"/>
      <c r="J37" s="10">
        <f>-34000*2</f>
        <v>-68000</v>
      </c>
      <c r="K37" s="10">
        <f t="shared" si="7"/>
        <v>2133600</v>
      </c>
      <c r="L37" s="53" t="s">
        <v>70</v>
      </c>
      <c r="M37" s="55">
        <f t="shared" si="6"/>
        <v>-68000</v>
      </c>
      <c r="N37" s="55"/>
      <c r="O37" s="55">
        <f t="shared" si="8"/>
        <v>34000</v>
      </c>
      <c r="P37" s="55">
        <v>2</v>
      </c>
      <c r="Q37" s="55">
        <f t="shared" si="10"/>
        <v>1720</v>
      </c>
      <c r="R37" s="55">
        <f t="shared" si="11"/>
        <v>32280</v>
      </c>
      <c r="S37" s="55"/>
      <c r="T37" s="57">
        <f t="shared" si="12"/>
        <v>27194.608256107833</v>
      </c>
      <c r="U37" s="57">
        <f t="shared" si="13"/>
        <v>54389.216512215666</v>
      </c>
      <c r="W37" s="57">
        <f t="shared" si="14"/>
        <v>3440</v>
      </c>
    </row>
    <row r="38" spans="1:23" s="53" customFormat="1">
      <c r="A38" s="19" t="s">
        <v>82</v>
      </c>
      <c r="B38" s="20">
        <v>1422615</v>
      </c>
      <c r="C38" s="20">
        <v>2769108</v>
      </c>
      <c r="D38" s="81" t="s">
        <v>88</v>
      </c>
      <c r="E38" s="20" t="s">
        <v>21</v>
      </c>
      <c r="F38" s="19">
        <v>43488</v>
      </c>
      <c r="G38" s="19">
        <v>43491</v>
      </c>
      <c r="H38" s="21">
        <f t="shared" si="9"/>
        <v>3</v>
      </c>
      <c r="I38" s="10"/>
      <c r="J38" s="10">
        <f>-21000*3</f>
        <v>-63000</v>
      </c>
      <c r="K38" s="10">
        <f t="shared" si="7"/>
        <v>2070600</v>
      </c>
      <c r="L38" s="53" t="s">
        <v>70</v>
      </c>
      <c r="M38" s="55">
        <f t="shared" si="6"/>
        <v>-63000</v>
      </c>
      <c r="N38" s="55"/>
      <c r="O38" s="55">
        <f t="shared" si="8"/>
        <v>21000</v>
      </c>
      <c r="P38" s="55">
        <v>2</v>
      </c>
      <c r="Q38" s="55">
        <f t="shared" si="10"/>
        <v>1720</v>
      </c>
      <c r="R38" s="55">
        <f t="shared" si="11"/>
        <v>19280</v>
      </c>
      <c r="S38" s="55"/>
      <c r="T38" s="57">
        <f t="shared" si="12"/>
        <v>16242.62847514743</v>
      </c>
      <c r="U38" s="57">
        <f t="shared" si="13"/>
        <v>48727.885425442291</v>
      </c>
      <c r="W38" s="57">
        <f t="shared" si="14"/>
        <v>5160</v>
      </c>
    </row>
    <row r="39" spans="1:23" s="53" customFormat="1">
      <c r="A39" s="19" t="s">
        <v>82</v>
      </c>
      <c r="B39" s="20">
        <v>1422994</v>
      </c>
      <c r="C39" s="20">
        <v>2770357</v>
      </c>
      <c r="D39" s="81" t="s">
        <v>89</v>
      </c>
      <c r="E39" s="20" t="s">
        <v>39</v>
      </c>
      <c r="F39" s="19">
        <v>43494</v>
      </c>
      <c r="G39" s="19">
        <v>43497</v>
      </c>
      <c r="H39" s="21">
        <f t="shared" si="9"/>
        <v>3</v>
      </c>
      <c r="I39" s="10"/>
      <c r="J39" s="10">
        <f>-34000*3</f>
        <v>-102000</v>
      </c>
      <c r="K39" s="10">
        <f t="shared" si="7"/>
        <v>1968600</v>
      </c>
      <c r="L39" s="53" t="s">
        <v>70</v>
      </c>
      <c r="M39" s="55">
        <f t="shared" si="6"/>
        <v>-102000</v>
      </c>
      <c r="N39" s="55"/>
      <c r="O39" s="55">
        <f t="shared" si="8"/>
        <v>34000</v>
      </c>
      <c r="P39" s="55">
        <v>2</v>
      </c>
      <c r="Q39" s="55">
        <f t="shared" ref="Q39:Q69" si="15">P39*$Q$3</f>
        <v>1720</v>
      </c>
      <c r="R39" s="55">
        <f t="shared" ref="R39:R69" si="16">+O39-Q39</f>
        <v>32280</v>
      </c>
      <c r="S39" s="55"/>
      <c r="T39" s="57">
        <f t="shared" ref="T39:T69" si="17">R39/1.187</f>
        <v>27194.608256107833</v>
      </c>
      <c r="U39" s="57">
        <f t="shared" ref="U39:U69" si="18">T39*H39</f>
        <v>81583.824768323495</v>
      </c>
      <c r="W39" s="57">
        <f t="shared" ref="W39:W44" si="19">Q39*H39</f>
        <v>5160</v>
      </c>
    </row>
    <row r="40" spans="1:23" s="53" customFormat="1">
      <c r="A40" s="19" t="s">
        <v>91</v>
      </c>
      <c r="B40" s="20">
        <v>1423525</v>
      </c>
      <c r="C40" s="20">
        <v>2772107</v>
      </c>
      <c r="D40" s="75" t="s">
        <v>92</v>
      </c>
      <c r="E40" s="20" t="s">
        <v>35</v>
      </c>
      <c r="F40" s="19">
        <v>43468</v>
      </c>
      <c r="G40" s="19">
        <v>43471</v>
      </c>
      <c r="H40" s="21">
        <f t="shared" si="9"/>
        <v>3</v>
      </c>
      <c r="I40" s="10"/>
      <c r="J40" s="10">
        <v>-87000</v>
      </c>
      <c r="K40" s="10">
        <f t="shared" si="7"/>
        <v>1881600</v>
      </c>
      <c r="L40" s="53" t="s">
        <v>70</v>
      </c>
      <c r="M40" s="55">
        <f t="shared" si="6"/>
        <v>-87000</v>
      </c>
      <c r="N40" s="55"/>
      <c r="O40" s="55">
        <f t="shared" si="8"/>
        <v>29000</v>
      </c>
      <c r="P40" s="55">
        <v>2</v>
      </c>
      <c r="Q40" s="55">
        <f t="shared" si="15"/>
        <v>1720</v>
      </c>
      <c r="R40" s="55">
        <f t="shared" si="16"/>
        <v>27280</v>
      </c>
      <c r="S40" s="55"/>
      <c r="T40" s="57">
        <f t="shared" si="17"/>
        <v>22982.308340353833</v>
      </c>
      <c r="U40" s="57">
        <f t="shared" si="18"/>
        <v>68946.925021061499</v>
      </c>
      <c r="W40" s="57">
        <f t="shared" si="19"/>
        <v>5160</v>
      </c>
    </row>
    <row r="41" spans="1:23" s="53" customFormat="1">
      <c r="A41" s="19" t="s">
        <v>93</v>
      </c>
      <c r="B41" s="20">
        <v>1423976</v>
      </c>
      <c r="C41" s="20">
        <v>2763601</v>
      </c>
      <c r="D41" s="75" t="s">
        <v>94</v>
      </c>
      <c r="E41" s="20" t="s">
        <v>20</v>
      </c>
      <c r="F41" s="19">
        <v>43494</v>
      </c>
      <c r="G41" s="19">
        <v>43497</v>
      </c>
      <c r="H41" s="21">
        <f t="shared" si="9"/>
        <v>3</v>
      </c>
      <c r="I41" s="10"/>
      <c r="J41" s="10">
        <v>-58500</v>
      </c>
      <c r="K41" s="10">
        <f t="shared" si="7"/>
        <v>1823100</v>
      </c>
      <c r="L41" s="53" t="s">
        <v>70</v>
      </c>
      <c r="M41" s="55">
        <f t="shared" si="6"/>
        <v>-58500</v>
      </c>
      <c r="N41" s="55"/>
      <c r="O41" s="55">
        <f t="shared" si="8"/>
        <v>19500</v>
      </c>
      <c r="P41" s="55">
        <v>2</v>
      </c>
      <c r="Q41" s="55">
        <f t="shared" si="15"/>
        <v>1720</v>
      </c>
      <c r="R41" s="55">
        <f t="shared" si="16"/>
        <v>17780</v>
      </c>
      <c r="S41" s="55"/>
      <c r="T41" s="57">
        <f t="shared" si="17"/>
        <v>14978.938500421229</v>
      </c>
      <c r="U41" s="57">
        <f t="shared" si="18"/>
        <v>44936.815501263685</v>
      </c>
      <c r="W41" s="57">
        <f t="shared" si="19"/>
        <v>5160</v>
      </c>
    </row>
    <row r="42" spans="1:23" s="53" customFormat="1">
      <c r="A42" s="19" t="s">
        <v>93</v>
      </c>
      <c r="B42" s="20">
        <v>1423914</v>
      </c>
      <c r="C42" s="20">
        <v>2773359</v>
      </c>
      <c r="D42" s="20" t="s">
        <v>95</v>
      </c>
      <c r="E42" s="20" t="s">
        <v>35</v>
      </c>
      <c r="F42" s="19">
        <v>43494</v>
      </c>
      <c r="G42" s="19">
        <v>43496</v>
      </c>
      <c r="H42" s="21">
        <f t="shared" si="9"/>
        <v>2</v>
      </c>
      <c r="I42" s="10"/>
      <c r="J42" s="10">
        <v>-49000</v>
      </c>
      <c r="K42" s="10">
        <f t="shared" si="7"/>
        <v>1774100</v>
      </c>
      <c r="L42" s="53" t="s">
        <v>70</v>
      </c>
      <c r="M42" s="55">
        <f t="shared" si="6"/>
        <v>-49000</v>
      </c>
      <c r="N42" s="55"/>
      <c r="O42" s="55">
        <f t="shared" si="8"/>
        <v>24500</v>
      </c>
      <c r="P42" s="55">
        <v>2</v>
      </c>
      <c r="Q42" s="55">
        <f t="shared" si="15"/>
        <v>1720</v>
      </c>
      <c r="R42" s="55">
        <f t="shared" si="16"/>
        <v>22780</v>
      </c>
      <c r="S42" s="55"/>
      <c r="T42" s="57">
        <f t="shared" si="17"/>
        <v>19191.238416175231</v>
      </c>
      <c r="U42" s="57">
        <f t="shared" si="18"/>
        <v>38382.476832350461</v>
      </c>
      <c r="W42" s="57">
        <f t="shared" si="19"/>
        <v>3440</v>
      </c>
    </row>
    <row r="43" spans="1:23" s="53" customFormat="1">
      <c r="A43" s="19" t="s">
        <v>93</v>
      </c>
      <c r="B43" s="20">
        <v>1424220</v>
      </c>
      <c r="C43" s="20">
        <v>2732359</v>
      </c>
      <c r="D43" s="20" t="s">
        <v>96</v>
      </c>
      <c r="E43" s="20" t="s">
        <v>39</v>
      </c>
      <c r="F43" s="19">
        <v>43482</v>
      </c>
      <c r="G43" s="19">
        <v>43485</v>
      </c>
      <c r="H43" s="21">
        <f t="shared" si="9"/>
        <v>3</v>
      </c>
      <c r="I43" s="10"/>
      <c r="J43" s="10">
        <v>-102000</v>
      </c>
      <c r="K43" s="10">
        <f t="shared" si="7"/>
        <v>1672100</v>
      </c>
      <c r="L43" s="53" t="s">
        <v>70</v>
      </c>
      <c r="M43" s="55">
        <f t="shared" si="6"/>
        <v>-102000</v>
      </c>
      <c r="N43" s="55"/>
      <c r="O43" s="55">
        <f t="shared" si="8"/>
        <v>34000</v>
      </c>
      <c r="P43" s="55">
        <v>2</v>
      </c>
      <c r="Q43" s="55">
        <f t="shared" si="15"/>
        <v>1720</v>
      </c>
      <c r="R43" s="55">
        <f t="shared" si="16"/>
        <v>32280</v>
      </c>
      <c r="S43" s="55"/>
      <c r="T43" s="57">
        <f t="shared" si="17"/>
        <v>27194.608256107833</v>
      </c>
      <c r="U43" s="57">
        <f t="shared" si="18"/>
        <v>81583.824768323495</v>
      </c>
      <c r="W43" s="57">
        <f t="shared" si="19"/>
        <v>5160</v>
      </c>
    </row>
    <row r="44" spans="1:23" s="53" customFormat="1">
      <c r="A44" s="19" t="s">
        <v>93</v>
      </c>
      <c r="B44" s="20">
        <v>1424426</v>
      </c>
      <c r="C44" s="20">
        <v>2775345</v>
      </c>
      <c r="D44" s="20" t="s">
        <v>97</v>
      </c>
      <c r="E44" s="20" t="s">
        <v>39</v>
      </c>
      <c r="F44" s="19">
        <v>43494</v>
      </c>
      <c r="G44" s="19">
        <v>43497</v>
      </c>
      <c r="H44" s="21">
        <f t="shared" si="9"/>
        <v>3</v>
      </c>
      <c r="I44" s="10"/>
      <c r="J44" s="10">
        <v>-102000</v>
      </c>
      <c r="K44" s="10">
        <f t="shared" si="7"/>
        <v>1570100</v>
      </c>
      <c r="L44" s="53" t="s">
        <v>70</v>
      </c>
      <c r="M44" s="55">
        <f t="shared" si="6"/>
        <v>-102000</v>
      </c>
      <c r="N44" s="55"/>
      <c r="O44" s="55">
        <f t="shared" si="8"/>
        <v>34000</v>
      </c>
      <c r="P44" s="55">
        <v>2</v>
      </c>
      <c r="Q44" s="55">
        <f t="shared" si="15"/>
        <v>1720</v>
      </c>
      <c r="R44" s="55">
        <f t="shared" si="16"/>
        <v>32280</v>
      </c>
      <c r="S44" s="55"/>
      <c r="T44" s="57">
        <f t="shared" si="17"/>
        <v>27194.608256107833</v>
      </c>
      <c r="U44" s="57">
        <f t="shared" si="18"/>
        <v>81583.824768323495</v>
      </c>
      <c r="W44" s="57">
        <f t="shared" si="19"/>
        <v>5160</v>
      </c>
    </row>
    <row r="45" spans="1:23" s="53" customFormat="1">
      <c r="A45" s="19" t="s">
        <v>93</v>
      </c>
      <c r="B45" s="20">
        <v>1424356</v>
      </c>
      <c r="C45" s="20">
        <v>2775349</v>
      </c>
      <c r="D45" s="20" t="s">
        <v>98</v>
      </c>
      <c r="E45" s="20" t="s">
        <v>21</v>
      </c>
      <c r="F45" s="19">
        <v>43491</v>
      </c>
      <c r="G45" s="19">
        <v>43495</v>
      </c>
      <c r="H45" s="21">
        <f t="shared" si="9"/>
        <v>4</v>
      </c>
      <c r="I45" s="10"/>
      <c r="J45" s="10">
        <v>-84000</v>
      </c>
      <c r="K45" s="10">
        <f t="shared" si="7"/>
        <v>1486100</v>
      </c>
      <c r="L45" s="53" t="s">
        <v>70</v>
      </c>
      <c r="M45" s="55">
        <f t="shared" si="6"/>
        <v>-84000</v>
      </c>
      <c r="N45" s="55"/>
      <c r="O45" s="55">
        <f t="shared" si="8"/>
        <v>21000</v>
      </c>
      <c r="P45" s="55">
        <v>2</v>
      </c>
      <c r="Q45" s="55">
        <f t="shared" si="15"/>
        <v>1720</v>
      </c>
      <c r="R45" s="55">
        <f t="shared" si="16"/>
        <v>19280</v>
      </c>
      <c r="S45" s="55"/>
      <c r="T45" s="57">
        <f t="shared" si="17"/>
        <v>16242.62847514743</v>
      </c>
      <c r="U45" s="57">
        <f t="shared" si="18"/>
        <v>64970.513900589722</v>
      </c>
      <c r="W45" s="57">
        <f t="shared" ref="W45:W52" si="20">Q45*H45</f>
        <v>6880</v>
      </c>
    </row>
    <row r="46" spans="1:23" s="53" customFormat="1">
      <c r="A46" s="19" t="s">
        <v>99</v>
      </c>
      <c r="B46" s="20">
        <v>1426436</v>
      </c>
      <c r="C46" s="20">
        <v>2732352</v>
      </c>
      <c r="D46" s="20" t="s">
        <v>100</v>
      </c>
      <c r="E46" s="20" t="s">
        <v>35</v>
      </c>
      <c r="F46" s="19">
        <v>43470</v>
      </c>
      <c r="G46" s="19">
        <v>43471</v>
      </c>
      <c r="H46" s="21">
        <f t="shared" ref="H46:H67" si="21">+G46-F46</f>
        <v>1</v>
      </c>
      <c r="I46" s="10"/>
      <c r="J46" s="10">
        <v>-29000</v>
      </c>
      <c r="K46" s="10">
        <f t="shared" si="7"/>
        <v>1457100</v>
      </c>
      <c r="L46" s="53" t="s">
        <v>70</v>
      </c>
      <c r="M46" s="55">
        <f t="shared" si="6"/>
        <v>-29000</v>
      </c>
      <c r="N46" s="55"/>
      <c r="O46" s="55">
        <f t="shared" si="8"/>
        <v>29000</v>
      </c>
      <c r="P46" s="55">
        <v>2</v>
      </c>
      <c r="Q46" s="55">
        <f t="shared" si="15"/>
        <v>1720</v>
      </c>
      <c r="R46" s="55">
        <f t="shared" si="16"/>
        <v>27280</v>
      </c>
      <c r="S46" s="55"/>
      <c r="T46" s="57">
        <f t="shared" si="17"/>
        <v>22982.308340353833</v>
      </c>
      <c r="U46" s="57">
        <f t="shared" si="18"/>
        <v>22982.308340353833</v>
      </c>
      <c r="W46" s="57">
        <f t="shared" si="20"/>
        <v>1720</v>
      </c>
    </row>
    <row r="47" spans="1:23" s="53" customFormat="1">
      <c r="A47" s="19" t="s">
        <v>101</v>
      </c>
      <c r="B47" s="20">
        <v>1427809</v>
      </c>
      <c r="C47" s="20">
        <v>2783850</v>
      </c>
      <c r="D47" s="20" t="s">
        <v>102</v>
      </c>
      <c r="E47" s="20" t="s">
        <v>20</v>
      </c>
      <c r="F47" s="19">
        <v>43474</v>
      </c>
      <c r="G47" s="19">
        <v>43475</v>
      </c>
      <c r="H47" s="21">
        <f t="shared" si="21"/>
        <v>1</v>
      </c>
      <c r="I47" s="10"/>
      <c r="J47" s="10">
        <v>-19500</v>
      </c>
      <c r="K47" s="10">
        <f t="shared" si="7"/>
        <v>1437600</v>
      </c>
      <c r="L47" s="53" t="s">
        <v>70</v>
      </c>
      <c r="M47" s="55">
        <f t="shared" si="6"/>
        <v>-19500</v>
      </c>
      <c r="N47" s="55"/>
      <c r="O47" s="55">
        <f t="shared" si="8"/>
        <v>19500</v>
      </c>
      <c r="P47" s="55">
        <v>2</v>
      </c>
      <c r="Q47" s="55">
        <f t="shared" si="15"/>
        <v>1720</v>
      </c>
      <c r="R47" s="55">
        <f t="shared" si="16"/>
        <v>17780</v>
      </c>
      <c r="S47" s="55"/>
      <c r="T47" s="57">
        <f t="shared" si="17"/>
        <v>14978.938500421229</v>
      </c>
      <c r="U47" s="57">
        <f t="shared" si="18"/>
        <v>14978.938500421229</v>
      </c>
      <c r="W47" s="57">
        <f t="shared" si="20"/>
        <v>1720</v>
      </c>
    </row>
    <row r="48" spans="1:23" s="53" customFormat="1">
      <c r="A48" s="99" t="s">
        <v>103</v>
      </c>
      <c r="B48" s="100">
        <v>1428625</v>
      </c>
      <c r="C48" s="100">
        <v>2785595</v>
      </c>
      <c r="D48" s="100" t="s">
        <v>104</v>
      </c>
      <c r="E48" s="100" t="s">
        <v>20</v>
      </c>
      <c r="F48" s="99">
        <v>43496</v>
      </c>
      <c r="G48" s="99">
        <v>43497</v>
      </c>
      <c r="H48" s="102">
        <f t="shared" si="21"/>
        <v>1</v>
      </c>
      <c r="I48" s="103"/>
      <c r="J48" s="103">
        <v>-19500</v>
      </c>
      <c r="K48" s="103">
        <f t="shared" si="7"/>
        <v>1418100</v>
      </c>
      <c r="L48" s="85" t="s">
        <v>45</v>
      </c>
      <c r="M48" s="55">
        <f t="shared" si="6"/>
        <v>-19500</v>
      </c>
      <c r="N48" s="55"/>
      <c r="O48" s="55">
        <f t="shared" si="8"/>
        <v>19500</v>
      </c>
      <c r="P48" s="55">
        <v>2</v>
      </c>
      <c r="Q48" s="55">
        <f t="shared" si="15"/>
        <v>1720</v>
      </c>
      <c r="R48" s="55">
        <f t="shared" si="16"/>
        <v>17780</v>
      </c>
      <c r="S48" s="55"/>
      <c r="T48" s="57">
        <f t="shared" si="17"/>
        <v>14978.938500421229</v>
      </c>
      <c r="U48" s="57">
        <f t="shared" si="18"/>
        <v>14978.938500421229</v>
      </c>
      <c r="W48" s="57">
        <f>Q48*H48</f>
        <v>1720</v>
      </c>
    </row>
    <row r="49" spans="1:23" s="53" customFormat="1">
      <c r="A49" s="19" t="s">
        <v>103</v>
      </c>
      <c r="B49" s="20">
        <v>1429107</v>
      </c>
      <c r="C49" s="20">
        <v>2786118</v>
      </c>
      <c r="D49" s="20" t="s">
        <v>105</v>
      </c>
      <c r="E49" s="20" t="s">
        <v>20</v>
      </c>
      <c r="F49" s="19">
        <v>43475</v>
      </c>
      <c r="G49" s="19">
        <v>43476</v>
      </c>
      <c r="H49" s="21">
        <f t="shared" si="21"/>
        <v>1</v>
      </c>
      <c r="I49" s="10"/>
      <c r="J49" s="10">
        <v>-19500</v>
      </c>
      <c r="K49" s="10">
        <f t="shared" si="7"/>
        <v>1398600</v>
      </c>
      <c r="L49" s="53" t="s">
        <v>70</v>
      </c>
      <c r="M49" s="55">
        <f t="shared" si="6"/>
        <v>-19500</v>
      </c>
      <c r="N49" s="55"/>
      <c r="O49" s="55">
        <f t="shared" si="8"/>
        <v>19500</v>
      </c>
      <c r="P49" s="55">
        <v>2</v>
      </c>
      <c r="Q49" s="55">
        <f t="shared" si="15"/>
        <v>1720</v>
      </c>
      <c r="R49" s="55">
        <f t="shared" si="16"/>
        <v>17780</v>
      </c>
      <c r="S49" s="55"/>
      <c r="T49" s="57">
        <f t="shared" si="17"/>
        <v>14978.938500421229</v>
      </c>
      <c r="U49" s="57">
        <f t="shared" si="18"/>
        <v>14978.938500421229</v>
      </c>
      <c r="W49" s="57">
        <f>Q49*H49</f>
        <v>1720</v>
      </c>
    </row>
    <row r="50" spans="1:23" s="53" customFormat="1">
      <c r="A50" s="19" t="s">
        <v>106</v>
      </c>
      <c r="B50" s="20">
        <v>1429612</v>
      </c>
      <c r="C50" s="20">
        <v>2787608</v>
      </c>
      <c r="D50" s="20" t="s">
        <v>107</v>
      </c>
      <c r="E50" s="20" t="s">
        <v>20</v>
      </c>
      <c r="F50" s="19">
        <v>43475</v>
      </c>
      <c r="G50" s="19">
        <v>43476</v>
      </c>
      <c r="H50" s="21">
        <f t="shared" si="21"/>
        <v>1</v>
      </c>
      <c r="I50" s="10"/>
      <c r="J50" s="10">
        <v>-19500</v>
      </c>
      <c r="K50" s="10">
        <f t="shared" si="7"/>
        <v>1379100</v>
      </c>
      <c r="L50" s="53" t="s">
        <v>70</v>
      </c>
      <c r="M50" s="55">
        <f t="shared" si="6"/>
        <v>-19500</v>
      </c>
      <c r="N50" s="55"/>
      <c r="O50" s="55">
        <f t="shared" si="8"/>
        <v>19500</v>
      </c>
      <c r="P50" s="55">
        <v>2</v>
      </c>
      <c r="Q50" s="55">
        <f t="shared" si="15"/>
        <v>1720</v>
      </c>
      <c r="R50" s="55">
        <f t="shared" si="16"/>
        <v>17780</v>
      </c>
      <c r="S50" s="55"/>
      <c r="T50" s="57">
        <f t="shared" si="17"/>
        <v>14978.938500421229</v>
      </c>
      <c r="U50" s="57">
        <f t="shared" si="18"/>
        <v>14978.938500421229</v>
      </c>
      <c r="W50" s="57">
        <f>Q50*H50</f>
        <v>1720</v>
      </c>
    </row>
    <row r="51" spans="1:23" s="53" customFormat="1">
      <c r="A51" s="19" t="s">
        <v>106</v>
      </c>
      <c r="B51" s="20">
        <v>1427150</v>
      </c>
      <c r="C51" s="20">
        <v>2732593</v>
      </c>
      <c r="D51" s="20" t="s">
        <v>108</v>
      </c>
      <c r="E51" s="20" t="s">
        <v>20</v>
      </c>
      <c r="F51" s="19">
        <v>43487</v>
      </c>
      <c r="G51" s="19">
        <v>43490</v>
      </c>
      <c r="H51" s="21">
        <f t="shared" si="21"/>
        <v>3</v>
      </c>
      <c r="I51" s="10"/>
      <c r="J51" s="10">
        <v>-51000</v>
      </c>
      <c r="K51" s="10">
        <f t="shared" si="7"/>
        <v>1328100</v>
      </c>
      <c r="L51" s="53" t="s">
        <v>70</v>
      </c>
      <c r="M51" s="55">
        <f t="shared" si="6"/>
        <v>-51000</v>
      </c>
      <c r="N51" s="55"/>
      <c r="O51" s="55">
        <f t="shared" si="8"/>
        <v>17000</v>
      </c>
      <c r="P51" s="55">
        <v>2</v>
      </c>
      <c r="Q51" s="55">
        <f t="shared" si="15"/>
        <v>1720</v>
      </c>
      <c r="R51" s="55">
        <f t="shared" si="16"/>
        <v>15280</v>
      </c>
      <c r="S51" s="55"/>
      <c r="T51" s="57">
        <f t="shared" si="17"/>
        <v>12872.788542544229</v>
      </c>
      <c r="U51" s="57">
        <f t="shared" si="18"/>
        <v>38618.365627632687</v>
      </c>
      <c r="W51" s="57">
        <f>Q51*H51</f>
        <v>5160</v>
      </c>
    </row>
    <row r="52" spans="1:23" s="53" customFormat="1">
      <c r="A52" s="19" t="s">
        <v>106</v>
      </c>
      <c r="B52" s="20">
        <v>1429432</v>
      </c>
      <c r="C52" s="20">
        <v>2788347</v>
      </c>
      <c r="D52" s="20" t="s">
        <v>109</v>
      </c>
      <c r="E52" s="20" t="s">
        <v>20</v>
      </c>
      <c r="F52" s="19">
        <v>43476</v>
      </c>
      <c r="G52" s="19">
        <v>43477</v>
      </c>
      <c r="H52" s="21">
        <f t="shared" si="21"/>
        <v>1</v>
      </c>
      <c r="I52" s="10"/>
      <c r="J52" s="10">
        <v>-19500</v>
      </c>
      <c r="K52" s="10">
        <f t="shared" si="7"/>
        <v>1308600</v>
      </c>
      <c r="L52" s="53" t="s">
        <v>70</v>
      </c>
      <c r="M52" s="55">
        <f t="shared" si="6"/>
        <v>-19500</v>
      </c>
      <c r="N52" s="55"/>
      <c r="O52" s="55">
        <f t="shared" si="8"/>
        <v>19500</v>
      </c>
      <c r="P52" s="55">
        <v>2</v>
      </c>
      <c r="Q52" s="55">
        <f t="shared" si="15"/>
        <v>1720</v>
      </c>
      <c r="R52" s="55">
        <f t="shared" si="16"/>
        <v>17780</v>
      </c>
      <c r="S52" s="55"/>
      <c r="T52" s="57">
        <f t="shared" si="17"/>
        <v>14978.938500421229</v>
      </c>
      <c r="U52" s="57">
        <f t="shared" si="18"/>
        <v>14978.938500421229</v>
      </c>
      <c r="W52" s="57">
        <f t="shared" si="20"/>
        <v>1720</v>
      </c>
    </row>
    <row r="53" spans="1:23" s="53" customFormat="1">
      <c r="A53" s="19" t="s">
        <v>110</v>
      </c>
      <c r="B53" s="20">
        <v>1426316</v>
      </c>
      <c r="C53" s="20">
        <v>2738624</v>
      </c>
      <c r="D53" s="20" t="s">
        <v>111</v>
      </c>
      <c r="E53" s="20" t="s">
        <v>20</v>
      </c>
      <c r="F53" s="19">
        <v>43479</v>
      </c>
      <c r="G53" s="19">
        <v>43482</v>
      </c>
      <c r="H53" s="21">
        <f t="shared" si="21"/>
        <v>3</v>
      </c>
      <c r="I53" s="10"/>
      <c r="J53" s="10">
        <v>-58500</v>
      </c>
      <c r="K53" s="10">
        <f t="shared" si="7"/>
        <v>1250100</v>
      </c>
      <c r="L53" s="53" t="s">
        <v>70</v>
      </c>
      <c r="M53" s="55">
        <f t="shared" si="6"/>
        <v>-58500</v>
      </c>
      <c r="N53" s="55"/>
      <c r="O53" s="55">
        <f t="shared" si="8"/>
        <v>19500</v>
      </c>
      <c r="P53" s="55">
        <v>2</v>
      </c>
      <c r="Q53" s="55">
        <f t="shared" si="15"/>
        <v>1720</v>
      </c>
      <c r="R53" s="55">
        <f t="shared" si="16"/>
        <v>17780</v>
      </c>
      <c r="S53" s="55"/>
      <c r="T53" s="57">
        <f t="shared" si="17"/>
        <v>14978.938500421229</v>
      </c>
      <c r="U53" s="57">
        <f t="shared" si="18"/>
        <v>44936.815501263685</v>
      </c>
      <c r="W53" s="57">
        <f t="shared" ref="W53:W69" si="22">Q53*H53</f>
        <v>5160</v>
      </c>
    </row>
    <row r="54" spans="1:23" s="53" customFormat="1">
      <c r="A54" s="19" t="s">
        <v>110</v>
      </c>
      <c r="B54" s="20">
        <v>1429601</v>
      </c>
      <c r="C54" s="20">
        <v>2788600</v>
      </c>
      <c r="D54" s="20" t="s">
        <v>112</v>
      </c>
      <c r="E54" s="20" t="s">
        <v>20</v>
      </c>
      <c r="F54" s="19">
        <v>43488</v>
      </c>
      <c r="G54" s="19">
        <v>43492</v>
      </c>
      <c r="H54" s="21">
        <f t="shared" si="21"/>
        <v>4</v>
      </c>
      <c r="I54" s="10"/>
      <c r="J54" s="10">
        <v>-72000</v>
      </c>
      <c r="K54" s="10">
        <f t="shared" si="7"/>
        <v>1178100</v>
      </c>
      <c r="L54" s="53" t="s">
        <v>70</v>
      </c>
      <c r="M54" s="55">
        <f t="shared" si="6"/>
        <v>-72000</v>
      </c>
      <c r="N54" s="55"/>
      <c r="O54" s="55">
        <f t="shared" si="8"/>
        <v>18000</v>
      </c>
      <c r="P54" s="55">
        <v>2</v>
      </c>
      <c r="Q54" s="55">
        <f t="shared" si="15"/>
        <v>1720</v>
      </c>
      <c r="R54" s="55">
        <f t="shared" si="16"/>
        <v>16280</v>
      </c>
      <c r="S54" s="55"/>
      <c r="T54" s="57">
        <f t="shared" si="17"/>
        <v>13715.248525695029</v>
      </c>
      <c r="U54" s="57">
        <f t="shared" si="18"/>
        <v>54860.994102780118</v>
      </c>
      <c r="W54" s="57">
        <f t="shared" si="22"/>
        <v>6880</v>
      </c>
    </row>
    <row r="55" spans="1:23" s="53" customFormat="1">
      <c r="A55" s="19" t="s">
        <v>110</v>
      </c>
      <c r="B55" s="20">
        <v>1430278</v>
      </c>
      <c r="C55" s="20">
        <v>2732349</v>
      </c>
      <c r="D55" s="20" t="s">
        <v>113</v>
      </c>
      <c r="E55" s="20" t="s">
        <v>20</v>
      </c>
      <c r="F55" s="19">
        <v>43494</v>
      </c>
      <c r="G55" s="19">
        <v>43497</v>
      </c>
      <c r="H55" s="21">
        <f t="shared" si="21"/>
        <v>3</v>
      </c>
      <c r="I55" s="10"/>
      <c r="J55" s="10">
        <v>-54000</v>
      </c>
      <c r="K55" s="10">
        <f t="shared" si="7"/>
        <v>1124100</v>
      </c>
      <c r="L55" s="53" t="s">
        <v>70</v>
      </c>
      <c r="M55" s="55">
        <f t="shared" si="6"/>
        <v>-54000</v>
      </c>
      <c r="N55" s="55"/>
      <c r="O55" s="55">
        <f t="shared" si="8"/>
        <v>18000</v>
      </c>
      <c r="P55" s="55">
        <v>2</v>
      </c>
      <c r="Q55" s="55">
        <f t="shared" si="15"/>
        <v>1720</v>
      </c>
      <c r="R55" s="55">
        <f t="shared" si="16"/>
        <v>16280</v>
      </c>
      <c r="S55" s="55"/>
      <c r="T55" s="57">
        <f t="shared" si="17"/>
        <v>13715.248525695029</v>
      </c>
      <c r="U55" s="57">
        <f t="shared" si="18"/>
        <v>41145.745577085087</v>
      </c>
      <c r="W55" s="57">
        <f t="shared" si="22"/>
        <v>5160</v>
      </c>
    </row>
    <row r="56" spans="1:23" s="53" customFormat="1">
      <c r="A56" s="19" t="s">
        <v>110</v>
      </c>
      <c r="B56" s="20">
        <v>1430278</v>
      </c>
      <c r="C56" s="20">
        <v>2790349</v>
      </c>
      <c r="D56" s="44" t="s">
        <v>114</v>
      </c>
      <c r="E56" s="20" t="s">
        <v>20</v>
      </c>
      <c r="F56" s="19">
        <v>43494</v>
      </c>
      <c r="G56" s="19">
        <v>43497</v>
      </c>
      <c r="H56" s="21">
        <f t="shared" si="21"/>
        <v>3</v>
      </c>
      <c r="I56" s="10"/>
      <c r="J56" s="10">
        <v>-54000</v>
      </c>
      <c r="K56" s="10">
        <f t="shared" si="7"/>
        <v>1070100</v>
      </c>
      <c r="L56" s="53" t="s">
        <v>70</v>
      </c>
      <c r="M56" s="55">
        <f t="shared" si="6"/>
        <v>-54000</v>
      </c>
      <c r="N56" s="55"/>
      <c r="O56" s="55">
        <f t="shared" si="8"/>
        <v>18000</v>
      </c>
      <c r="P56" s="55">
        <v>2</v>
      </c>
      <c r="Q56" s="55">
        <f t="shared" si="15"/>
        <v>1720</v>
      </c>
      <c r="R56" s="55">
        <f t="shared" si="16"/>
        <v>16280</v>
      </c>
      <c r="S56" s="55"/>
      <c r="T56" s="57">
        <f t="shared" si="17"/>
        <v>13715.248525695029</v>
      </c>
      <c r="U56" s="57">
        <f t="shared" si="18"/>
        <v>41145.745577085087</v>
      </c>
      <c r="W56" s="57">
        <f t="shared" si="22"/>
        <v>5160</v>
      </c>
    </row>
    <row r="57" spans="1:23" s="53" customFormat="1">
      <c r="A57" s="19" t="s">
        <v>110</v>
      </c>
      <c r="B57" s="20">
        <v>1430197</v>
      </c>
      <c r="C57" s="20">
        <v>2790348</v>
      </c>
      <c r="D57" s="20" t="s">
        <v>115</v>
      </c>
      <c r="E57" s="20" t="s">
        <v>35</v>
      </c>
      <c r="F57" s="19">
        <v>43480</v>
      </c>
      <c r="G57" s="19">
        <v>43483</v>
      </c>
      <c r="H57" s="21">
        <f t="shared" si="21"/>
        <v>3</v>
      </c>
      <c r="I57" s="10"/>
      <c r="J57" s="10">
        <v>-63000</v>
      </c>
      <c r="K57" s="10">
        <f t="shared" si="7"/>
        <v>1007100</v>
      </c>
      <c r="L57" s="53" t="s">
        <v>70</v>
      </c>
      <c r="M57" s="55">
        <f t="shared" si="6"/>
        <v>-63000</v>
      </c>
      <c r="N57" s="55"/>
      <c r="O57" s="55">
        <f t="shared" si="8"/>
        <v>21000</v>
      </c>
      <c r="P57" s="55">
        <v>2</v>
      </c>
      <c r="Q57" s="55">
        <f t="shared" si="15"/>
        <v>1720</v>
      </c>
      <c r="R57" s="55">
        <f t="shared" si="16"/>
        <v>19280</v>
      </c>
      <c r="S57" s="55"/>
      <c r="T57" s="57">
        <f t="shared" si="17"/>
        <v>16242.62847514743</v>
      </c>
      <c r="U57" s="57">
        <f t="shared" si="18"/>
        <v>48727.885425442291</v>
      </c>
      <c r="W57" s="57">
        <f t="shared" si="22"/>
        <v>5160</v>
      </c>
    </row>
    <row r="58" spans="1:23" s="53" customFormat="1">
      <c r="A58" s="19" t="s">
        <v>110</v>
      </c>
      <c r="B58" s="20">
        <v>1430347</v>
      </c>
      <c r="C58" s="20">
        <v>2790355</v>
      </c>
      <c r="D58" s="20" t="s">
        <v>116</v>
      </c>
      <c r="E58" s="20" t="s">
        <v>21</v>
      </c>
      <c r="F58" s="19">
        <v>43490</v>
      </c>
      <c r="G58" s="19">
        <v>43492</v>
      </c>
      <c r="H58" s="21">
        <f t="shared" si="21"/>
        <v>2</v>
      </c>
      <c r="I58" s="10"/>
      <c r="J58" s="10">
        <v>-42000</v>
      </c>
      <c r="K58" s="10">
        <f t="shared" si="7"/>
        <v>965100</v>
      </c>
      <c r="L58" s="53" t="s">
        <v>70</v>
      </c>
      <c r="M58" s="55">
        <f t="shared" si="6"/>
        <v>-42000</v>
      </c>
      <c r="N58" s="55"/>
      <c r="O58" s="55">
        <f t="shared" si="8"/>
        <v>21000</v>
      </c>
      <c r="P58" s="55">
        <v>2</v>
      </c>
      <c r="Q58" s="55">
        <f t="shared" si="15"/>
        <v>1720</v>
      </c>
      <c r="R58" s="55">
        <f t="shared" si="16"/>
        <v>19280</v>
      </c>
      <c r="S58" s="55"/>
      <c r="T58" s="57">
        <f t="shared" si="17"/>
        <v>16242.62847514743</v>
      </c>
      <c r="U58" s="57">
        <f t="shared" si="18"/>
        <v>32485.256950294861</v>
      </c>
      <c r="W58" s="57">
        <f t="shared" si="22"/>
        <v>3440</v>
      </c>
    </row>
    <row r="59" spans="1:23" s="53" customFormat="1">
      <c r="A59" s="19" t="s">
        <v>117</v>
      </c>
      <c r="B59" s="20">
        <v>1430297</v>
      </c>
      <c r="C59" s="20" t="s">
        <v>118</v>
      </c>
      <c r="D59" s="44" t="s">
        <v>119</v>
      </c>
      <c r="E59" s="20" t="s">
        <v>20</v>
      </c>
      <c r="F59" s="19">
        <v>43480</v>
      </c>
      <c r="G59" s="19">
        <v>43483</v>
      </c>
      <c r="H59" s="21">
        <f t="shared" si="21"/>
        <v>3</v>
      </c>
      <c r="I59" s="10"/>
      <c r="J59" s="10">
        <f>-17000*3</f>
        <v>-51000</v>
      </c>
      <c r="K59" s="10">
        <f t="shared" si="7"/>
        <v>914100</v>
      </c>
      <c r="L59" s="53" t="s">
        <v>70</v>
      </c>
      <c r="M59" s="55">
        <f t="shared" si="6"/>
        <v>-51000</v>
      </c>
      <c r="N59" s="55"/>
      <c r="O59" s="55">
        <f t="shared" si="8"/>
        <v>17000</v>
      </c>
      <c r="P59" s="55">
        <v>2</v>
      </c>
      <c r="Q59" s="55">
        <f t="shared" si="15"/>
        <v>1720</v>
      </c>
      <c r="R59" s="55">
        <f t="shared" si="16"/>
        <v>15280</v>
      </c>
      <c r="S59" s="55"/>
      <c r="T59" s="57">
        <f t="shared" si="17"/>
        <v>12872.788542544229</v>
      </c>
      <c r="U59" s="57">
        <f t="shared" si="18"/>
        <v>38618.365627632687</v>
      </c>
      <c r="W59" s="57">
        <f t="shared" si="22"/>
        <v>5160</v>
      </c>
    </row>
    <row r="60" spans="1:23" s="53" customFormat="1">
      <c r="A60" s="19" t="s">
        <v>117</v>
      </c>
      <c r="B60" s="20">
        <v>1430297</v>
      </c>
      <c r="C60" s="20">
        <v>2790596</v>
      </c>
      <c r="D60" s="20" t="s">
        <v>120</v>
      </c>
      <c r="E60" s="20" t="s">
        <v>20</v>
      </c>
      <c r="F60" s="19">
        <v>43480</v>
      </c>
      <c r="G60" s="19">
        <v>43483</v>
      </c>
      <c r="H60" s="21">
        <f t="shared" si="21"/>
        <v>3</v>
      </c>
      <c r="I60" s="10"/>
      <c r="J60" s="10">
        <f>-17000*3</f>
        <v>-51000</v>
      </c>
      <c r="K60" s="10">
        <f t="shared" si="7"/>
        <v>863100</v>
      </c>
      <c r="L60" s="53" t="s">
        <v>70</v>
      </c>
      <c r="M60" s="55">
        <f t="shared" si="6"/>
        <v>-51000</v>
      </c>
      <c r="N60" s="55"/>
      <c r="O60" s="55">
        <f t="shared" si="8"/>
        <v>17000</v>
      </c>
      <c r="P60" s="55">
        <v>2</v>
      </c>
      <c r="Q60" s="55">
        <f t="shared" si="15"/>
        <v>1720</v>
      </c>
      <c r="R60" s="55">
        <f t="shared" si="16"/>
        <v>15280</v>
      </c>
      <c r="S60" s="55"/>
      <c r="T60" s="57">
        <f t="shared" si="17"/>
        <v>12872.788542544229</v>
      </c>
      <c r="U60" s="57">
        <f t="shared" si="18"/>
        <v>38618.365627632687</v>
      </c>
      <c r="W60" s="57">
        <f t="shared" si="22"/>
        <v>5160</v>
      </c>
    </row>
    <row r="61" spans="1:23" s="53" customFormat="1">
      <c r="A61" s="19" t="s">
        <v>121</v>
      </c>
      <c r="B61" s="20">
        <v>1431310</v>
      </c>
      <c r="C61" s="20">
        <v>2794355</v>
      </c>
      <c r="D61" s="44" t="s">
        <v>122</v>
      </c>
      <c r="E61" s="20" t="s">
        <v>20</v>
      </c>
      <c r="F61" s="19">
        <v>43482</v>
      </c>
      <c r="G61" s="19">
        <v>43483</v>
      </c>
      <c r="H61" s="21">
        <f t="shared" si="21"/>
        <v>1</v>
      </c>
      <c r="I61" s="10"/>
      <c r="J61" s="10">
        <v>-19500</v>
      </c>
      <c r="K61" s="10">
        <f t="shared" si="7"/>
        <v>843600</v>
      </c>
      <c r="L61" s="53" t="s">
        <v>70</v>
      </c>
      <c r="M61" s="55">
        <f t="shared" si="6"/>
        <v>-19500</v>
      </c>
      <c r="N61" s="55"/>
      <c r="O61" s="55">
        <f t="shared" si="8"/>
        <v>19500</v>
      </c>
      <c r="P61" s="55">
        <v>2</v>
      </c>
      <c r="Q61" s="55">
        <f t="shared" si="15"/>
        <v>1720</v>
      </c>
      <c r="R61" s="55">
        <f t="shared" si="16"/>
        <v>17780</v>
      </c>
      <c r="S61" s="55"/>
      <c r="T61" s="57">
        <f t="shared" si="17"/>
        <v>14978.938500421229</v>
      </c>
      <c r="U61" s="57">
        <f t="shared" si="18"/>
        <v>14978.938500421229</v>
      </c>
      <c r="W61" s="57">
        <f t="shared" si="22"/>
        <v>1720</v>
      </c>
    </row>
    <row r="62" spans="1:23" s="53" customFormat="1">
      <c r="A62" s="19" t="s">
        <v>123</v>
      </c>
      <c r="B62" s="20">
        <v>1429681</v>
      </c>
      <c r="C62" s="20">
        <v>2795626</v>
      </c>
      <c r="D62" s="44" t="s">
        <v>124</v>
      </c>
      <c r="E62" s="20" t="s">
        <v>20</v>
      </c>
      <c r="F62" s="19">
        <v>43485</v>
      </c>
      <c r="G62" s="19">
        <v>43487</v>
      </c>
      <c r="H62" s="21">
        <f t="shared" si="21"/>
        <v>2</v>
      </c>
      <c r="I62" s="10"/>
      <c r="J62" s="10">
        <v>-39000</v>
      </c>
      <c r="K62" s="10">
        <f t="shared" si="7"/>
        <v>804600</v>
      </c>
      <c r="L62" s="53" t="s">
        <v>70</v>
      </c>
      <c r="M62" s="55">
        <f t="shared" si="6"/>
        <v>-39000</v>
      </c>
      <c r="N62" s="55"/>
      <c r="O62" s="55">
        <f t="shared" si="8"/>
        <v>19500</v>
      </c>
      <c r="P62" s="55">
        <v>2</v>
      </c>
      <c r="Q62" s="55">
        <f t="shared" si="15"/>
        <v>1720</v>
      </c>
      <c r="R62" s="55">
        <f t="shared" si="16"/>
        <v>17780</v>
      </c>
      <c r="S62" s="55"/>
      <c r="T62" s="57">
        <f t="shared" si="17"/>
        <v>14978.938500421229</v>
      </c>
      <c r="U62" s="57">
        <f t="shared" si="18"/>
        <v>29957.877000842458</v>
      </c>
      <c r="W62" s="57">
        <f t="shared" si="22"/>
        <v>3440</v>
      </c>
    </row>
    <row r="63" spans="1:23" s="53" customFormat="1">
      <c r="A63" s="19" t="s">
        <v>123</v>
      </c>
      <c r="B63" s="20">
        <v>1427358</v>
      </c>
      <c r="C63" s="20">
        <v>2794354</v>
      </c>
      <c r="D63" s="20" t="s">
        <v>125</v>
      </c>
      <c r="E63" s="20" t="s">
        <v>20</v>
      </c>
      <c r="F63" s="19">
        <v>43492</v>
      </c>
      <c r="G63" s="19">
        <v>43494</v>
      </c>
      <c r="H63" s="21">
        <f t="shared" si="21"/>
        <v>2</v>
      </c>
      <c r="I63" s="10"/>
      <c r="J63" s="10">
        <v>-39000</v>
      </c>
      <c r="K63" s="10">
        <f t="shared" si="7"/>
        <v>765600</v>
      </c>
      <c r="L63" s="53" t="s">
        <v>70</v>
      </c>
      <c r="M63" s="55">
        <f t="shared" si="6"/>
        <v>-39000</v>
      </c>
      <c r="N63" s="55"/>
      <c r="O63" s="55">
        <f t="shared" si="8"/>
        <v>19500</v>
      </c>
      <c r="P63" s="55">
        <v>2</v>
      </c>
      <c r="Q63" s="55">
        <f t="shared" si="15"/>
        <v>1720</v>
      </c>
      <c r="R63" s="55">
        <f t="shared" si="16"/>
        <v>17780</v>
      </c>
      <c r="S63" s="55"/>
      <c r="T63" s="57">
        <f t="shared" si="17"/>
        <v>14978.938500421229</v>
      </c>
      <c r="U63" s="57">
        <f t="shared" si="18"/>
        <v>29957.877000842458</v>
      </c>
      <c r="W63" s="57">
        <f t="shared" si="22"/>
        <v>3440</v>
      </c>
    </row>
    <row r="64" spans="1:23" s="53" customFormat="1">
      <c r="A64" s="19" t="s">
        <v>123</v>
      </c>
      <c r="B64" s="111" t="s">
        <v>126</v>
      </c>
      <c r="C64" s="112"/>
      <c r="D64" s="112"/>
      <c r="E64" s="112"/>
      <c r="F64" s="112"/>
      <c r="G64" s="113"/>
      <c r="H64" s="21">
        <f t="shared" si="21"/>
        <v>0</v>
      </c>
      <c r="I64" s="10">
        <v>32176</v>
      </c>
      <c r="J64" s="10"/>
      <c r="K64" s="10">
        <f t="shared" si="7"/>
        <v>797776</v>
      </c>
      <c r="L64" s="53" t="s">
        <v>70</v>
      </c>
      <c r="M64" s="55">
        <f t="shared" si="6"/>
        <v>0</v>
      </c>
      <c r="N64" s="55"/>
      <c r="O64" s="55">
        <f t="shared" si="8"/>
        <v>0</v>
      </c>
      <c r="P64" s="55">
        <v>2</v>
      </c>
      <c r="Q64" s="55">
        <f t="shared" si="15"/>
        <v>1720</v>
      </c>
      <c r="R64" s="55">
        <f t="shared" si="16"/>
        <v>-1720</v>
      </c>
      <c r="S64" s="55"/>
      <c r="T64" s="57">
        <f t="shared" si="17"/>
        <v>-1449.0311710193764</v>
      </c>
      <c r="U64" s="57">
        <f t="shared" si="18"/>
        <v>0</v>
      </c>
      <c r="W64" s="57">
        <f t="shared" si="22"/>
        <v>0</v>
      </c>
    </row>
    <row r="65" spans="1:23" s="53" customFormat="1">
      <c r="A65" s="19" t="s">
        <v>127</v>
      </c>
      <c r="B65" s="20">
        <v>1432123</v>
      </c>
      <c r="C65" s="20">
        <v>2767351</v>
      </c>
      <c r="D65" s="44" t="s">
        <v>128</v>
      </c>
      <c r="E65" s="20" t="s">
        <v>20</v>
      </c>
      <c r="F65" s="19">
        <v>43487</v>
      </c>
      <c r="G65" s="19">
        <v>43491</v>
      </c>
      <c r="H65" s="21">
        <f t="shared" si="21"/>
        <v>4</v>
      </c>
      <c r="I65" s="10"/>
      <c r="J65" s="10">
        <v>-78000</v>
      </c>
      <c r="K65" s="10">
        <f t="shared" si="7"/>
        <v>719776</v>
      </c>
      <c r="L65" s="53" t="s">
        <v>70</v>
      </c>
      <c r="M65" s="55">
        <f t="shared" ref="M65:M114" si="23">+J65</f>
        <v>-78000</v>
      </c>
      <c r="N65" s="55"/>
      <c r="O65" s="55">
        <f t="shared" si="8"/>
        <v>19500</v>
      </c>
      <c r="P65" s="55">
        <v>2</v>
      </c>
      <c r="Q65" s="55">
        <f t="shared" si="15"/>
        <v>1720</v>
      </c>
      <c r="R65" s="55">
        <f t="shared" si="16"/>
        <v>17780</v>
      </c>
      <c r="S65" s="55"/>
      <c r="T65" s="57">
        <f t="shared" si="17"/>
        <v>14978.938500421229</v>
      </c>
      <c r="U65" s="57">
        <f t="shared" si="18"/>
        <v>59915.754001684916</v>
      </c>
      <c r="W65" s="57">
        <f t="shared" si="22"/>
        <v>6880</v>
      </c>
    </row>
    <row r="66" spans="1:23" s="53" customFormat="1">
      <c r="A66" s="19" t="s">
        <v>127</v>
      </c>
      <c r="B66" s="20">
        <v>1432254</v>
      </c>
      <c r="C66" s="20">
        <v>2796107</v>
      </c>
      <c r="D66" s="75" t="s">
        <v>129</v>
      </c>
      <c r="E66" s="20" t="s">
        <v>20</v>
      </c>
      <c r="F66" s="19">
        <v>43484</v>
      </c>
      <c r="G66" s="19">
        <v>43486</v>
      </c>
      <c r="H66" s="21">
        <f t="shared" si="21"/>
        <v>2</v>
      </c>
      <c r="I66" s="10"/>
      <c r="J66" s="10">
        <v>-39000</v>
      </c>
      <c r="K66" s="10">
        <f t="shared" si="7"/>
        <v>680776</v>
      </c>
      <c r="L66" s="53" t="s">
        <v>70</v>
      </c>
      <c r="M66" s="55">
        <f t="shared" si="23"/>
        <v>-39000</v>
      </c>
      <c r="N66" s="55"/>
      <c r="O66" s="55">
        <f t="shared" si="8"/>
        <v>19500</v>
      </c>
      <c r="P66" s="55">
        <v>2</v>
      </c>
      <c r="Q66" s="55">
        <f t="shared" si="15"/>
        <v>1720</v>
      </c>
      <c r="R66" s="55">
        <f t="shared" si="16"/>
        <v>17780</v>
      </c>
      <c r="S66" s="55"/>
      <c r="T66" s="57">
        <f t="shared" si="17"/>
        <v>14978.938500421229</v>
      </c>
      <c r="U66" s="57">
        <f t="shared" si="18"/>
        <v>29957.877000842458</v>
      </c>
      <c r="W66" s="57">
        <f t="shared" si="22"/>
        <v>3440</v>
      </c>
    </row>
    <row r="67" spans="1:23" s="53" customFormat="1">
      <c r="A67" s="19" t="s">
        <v>127</v>
      </c>
      <c r="B67" s="20">
        <v>1432441</v>
      </c>
      <c r="C67" s="20">
        <v>2798347</v>
      </c>
      <c r="D67" s="20" t="s">
        <v>130</v>
      </c>
      <c r="E67" s="20" t="s">
        <v>21</v>
      </c>
      <c r="F67" s="19">
        <v>43492</v>
      </c>
      <c r="G67" s="19">
        <v>43495</v>
      </c>
      <c r="H67" s="21">
        <f t="shared" si="21"/>
        <v>3</v>
      </c>
      <c r="I67" s="10"/>
      <c r="J67" s="10">
        <v>-63000</v>
      </c>
      <c r="K67" s="10">
        <f t="shared" si="7"/>
        <v>617776</v>
      </c>
      <c r="L67" s="53" t="s">
        <v>70</v>
      </c>
      <c r="M67" s="55">
        <f t="shared" si="23"/>
        <v>-63000</v>
      </c>
      <c r="N67" s="55"/>
      <c r="O67" s="55">
        <f t="shared" ref="O67:O130" si="24">IFERROR(-J67/H67,0)</f>
        <v>21000</v>
      </c>
      <c r="P67" s="55">
        <v>2</v>
      </c>
      <c r="Q67" s="55">
        <f t="shared" si="15"/>
        <v>1720</v>
      </c>
      <c r="R67" s="55">
        <f t="shared" si="16"/>
        <v>19280</v>
      </c>
      <c r="S67" s="55"/>
      <c r="T67" s="57">
        <f t="shared" si="17"/>
        <v>16242.62847514743</v>
      </c>
      <c r="U67" s="57">
        <f t="shared" si="18"/>
        <v>48727.885425442291</v>
      </c>
      <c r="W67" s="57">
        <f t="shared" si="22"/>
        <v>5160</v>
      </c>
    </row>
    <row r="68" spans="1:23" s="53" customFormat="1">
      <c r="A68" s="19" t="s">
        <v>127</v>
      </c>
      <c r="B68" s="20">
        <v>1430918</v>
      </c>
      <c r="C68" s="20">
        <v>2798352</v>
      </c>
      <c r="D68" s="75" t="s">
        <v>131</v>
      </c>
      <c r="E68" s="20" t="s">
        <v>20</v>
      </c>
      <c r="F68" s="19">
        <v>43492</v>
      </c>
      <c r="G68" s="19">
        <v>43495</v>
      </c>
      <c r="H68" s="21">
        <f t="shared" ref="H68:H80" si="25">+G68-F68</f>
        <v>3</v>
      </c>
      <c r="I68" s="10"/>
      <c r="J68" s="10">
        <v>-58500</v>
      </c>
      <c r="K68" s="10">
        <f t="shared" si="7"/>
        <v>559276</v>
      </c>
      <c r="L68" s="53" t="s">
        <v>70</v>
      </c>
      <c r="M68" s="55">
        <f t="shared" si="23"/>
        <v>-58500</v>
      </c>
      <c r="N68" s="55"/>
      <c r="O68" s="55">
        <f t="shared" si="24"/>
        <v>19500</v>
      </c>
      <c r="P68" s="55">
        <v>2</v>
      </c>
      <c r="Q68" s="55">
        <f t="shared" si="15"/>
        <v>1720</v>
      </c>
      <c r="R68" s="55">
        <f t="shared" si="16"/>
        <v>17780</v>
      </c>
      <c r="S68" s="55"/>
      <c r="T68" s="57">
        <f t="shared" si="17"/>
        <v>14978.938500421229</v>
      </c>
      <c r="U68" s="57">
        <f t="shared" si="18"/>
        <v>44936.815501263685</v>
      </c>
      <c r="W68" s="57">
        <f t="shared" si="22"/>
        <v>5160</v>
      </c>
    </row>
    <row r="69" spans="1:23" s="53" customFormat="1" ht="13.5" customHeight="1">
      <c r="A69" s="19" t="s">
        <v>127</v>
      </c>
      <c r="B69" s="20">
        <v>1430918</v>
      </c>
      <c r="C69" s="20">
        <v>2798351</v>
      </c>
      <c r="D69" s="20" t="s">
        <v>131</v>
      </c>
      <c r="E69" s="20" t="s">
        <v>20</v>
      </c>
      <c r="F69" s="19">
        <v>43492</v>
      </c>
      <c r="G69" s="19">
        <v>43495</v>
      </c>
      <c r="H69" s="21">
        <f t="shared" ref="H69" si="26">+G69-F69</f>
        <v>3</v>
      </c>
      <c r="I69" s="10"/>
      <c r="J69" s="10">
        <v>-58500</v>
      </c>
      <c r="K69" s="10">
        <f t="shared" si="7"/>
        <v>500776</v>
      </c>
      <c r="L69" s="53" t="s">
        <v>70</v>
      </c>
      <c r="M69" s="55">
        <f t="shared" si="23"/>
        <v>-58500</v>
      </c>
      <c r="N69" s="55"/>
      <c r="O69" s="55">
        <f t="shared" si="24"/>
        <v>19500</v>
      </c>
      <c r="P69" s="55">
        <v>2</v>
      </c>
      <c r="Q69" s="55">
        <f t="shared" si="15"/>
        <v>1720</v>
      </c>
      <c r="R69" s="55">
        <f t="shared" si="16"/>
        <v>17780</v>
      </c>
      <c r="S69" s="55"/>
      <c r="T69" s="57">
        <f t="shared" si="17"/>
        <v>14978.938500421229</v>
      </c>
      <c r="U69" s="57">
        <f t="shared" si="18"/>
        <v>44936.815501263685</v>
      </c>
      <c r="W69" s="57">
        <f t="shared" si="22"/>
        <v>5160</v>
      </c>
    </row>
    <row r="70" spans="1:23" s="53" customFormat="1">
      <c r="A70" s="19" t="s">
        <v>127</v>
      </c>
      <c r="B70" s="20">
        <v>1430502</v>
      </c>
      <c r="C70" s="20">
        <v>2798355</v>
      </c>
      <c r="D70" s="75" t="s">
        <v>132</v>
      </c>
      <c r="E70" s="20" t="s">
        <v>20</v>
      </c>
      <c r="F70" s="19">
        <v>43488</v>
      </c>
      <c r="G70" s="19">
        <v>43489</v>
      </c>
      <c r="H70" s="21">
        <f t="shared" si="25"/>
        <v>1</v>
      </c>
      <c r="I70" s="10"/>
      <c r="J70" s="10">
        <v>-19500</v>
      </c>
      <c r="K70" s="10">
        <f t="shared" si="7"/>
        <v>481276</v>
      </c>
      <c r="L70" s="53" t="s">
        <v>70</v>
      </c>
      <c r="M70" s="55">
        <f t="shared" si="23"/>
        <v>-19500</v>
      </c>
      <c r="N70" s="55"/>
      <c r="O70" s="55">
        <f t="shared" si="24"/>
        <v>19500</v>
      </c>
      <c r="P70" s="55">
        <v>2</v>
      </c>
      <c r="Q70" s="55">
        <f t="shared" ref="Q70:Q78" si="27">P70*$Q$3</f>
        <v>1720</v>
      </c>
      <c r="R70" s="55">
        <f t="shared" ref="R70:R78" si="28">+O70-Q70</f>
        <v>17780</v>
      </c>
      <c r="S70" s="55"/>
      <c r="T70" s="57">
        <f t="shared" ref="T70:T78" si="29">R70/1.187</f>
        <v>14978.938500421229</v>
      </c>
      <c r="U70" s="57">
        <f t="shared" ref="U70:U78" si="30">T70*H70</f>
        <v>14978.938500421229</v>
      </c>
      <c r="W70" s="57">
        <f t="shared" ref="W70:W78" si="31">Q70*H70</f>
        <v>1720</v>
      </c>
    </row>
    <row r="71" spans="1:23" s="53" customFormat="1">
      <c r="A71" s="19" t="s">
        <v>127</v>
      </c>
      <c r="B71" s="20">
        <v>1432527</v>
      </c>
      <c r="C71" s="20">
        <v>2798359</v>
      </c>
      <c r="D71" s="75" t="s">
        <v>133</v>
      </c>
      <c r="E71" s="20" t="s">
        <v>20</v>
      </c>
      <c r="F71" s="19">
        <v>43481</v>
      </c>
      <c r="G71" s="19">
        <v>43482</v>
      </c>
      <c r="H71" s="21">
        <f t="shared" ref="H71:H77" si="32">+G71-F71</f>
        <v>1</v>
      </c>
      <c r="I71" s="10"/>
      <c r="J71" s="10">
        <v>-19500</v>
      </c>
      <c r="K71" s="10">
        <f t="shared" ref="K71:K114" si="33">+K70+I71+J71</f>
        <v>461776</v>
      </c>
      <c r="L71" s="53" t="s">
        <v>70</v>
      </c>
      <c r="M71" s="55">
        <f t="shared" si="23"/>
        <v>-19500</v>
      </c>
      <c r="N71" s="55"/>
      <c r="O71" s="55">
        <f t="shared" si="24"/>
        <v>19500</v>
      </c>
      <c r="P71" s="55">
        <v>2</v>
      </c>
      <c r="Q71" s="55">
        <f t="shared" si="27"/>
        <v>1720</v>
      </c>
      <c r="R71" s="55">
        <f t="shared" si="28"/>
        <v>17780</v>
      </c>
      <c r="S71" s="55"/>
      <c r="T71" s="57">
        <f t="shared" si="29"/>
        <v>14978.938500421229</v>
      </c>
      <c r="U71" s="57">
        <f t="shared" si="30"/>
        <v>14978.938500421229</v>
      </c>
      <c r="W71" s="57">
        <f t="shared" si="31"/>
        <v>1720</v>
      </c>
    </row>
    <row r="72" spans="1:23" s="53" customFormat="1">
      <c r="A72" s="99" t="s">
        <v>127</v>
      </c>
      <c r="B72" s="100">
        <v>1432491</v>
      </c>
      <c r="C72" s="100">
        <v>2799610</v>
      </c>
      <c r="D72" s="101" t="s">
        <v>134</v>
      </c>
      <c r="E72" s="100" t="s">
        <v>21</v>
      </c>
      <c r="F72" s="99">
        <v>43495</v>
      </c>
      <c r="G72" s="99">
        <v>43497</v>
      </c>
      <c r="H72" s="102">
        <f t="shared" si="32"/>
        <v>2</v>
      </c>
      <c r="I72" s="103"/>
      <c r="J72" s="103">
        <v>-42000</v>
      </c>
      <c r="K72" s="103">
        <f t="shared" si="33"/>
        <v>419776</v>
      </c>
      <c r="L72" s="85" t="s">
        <v>45</v>
      </c>
      <c r="M72" s="55">
        <f t="shared" si="23"/>
        <v>-42000</v>
      </c>
      <c r="N72" s="55"/>
      <c r="O72" s="55">
        <f t="shared" si="24"/>
        <v>21000</v>
      </c>
      <c r="P72" s="55">
        <v>2</v>
      </c>
      <c r="Q72" s="55">
        <f t="shared" si="27"/>
        <v>1720</v>
      </c>
      <c r="R72" s="55">
        <f t="shared" si="28"/>
        <v>19280</v>
      </c>
      <c r="S72" s="55"/>
      <c r="T72" s="57">
        <f t="shared" si="29"/>
        <v>16242.62847514743</v>
      </c>
      <c r="U72" s="57">
        <f t="shared" si="30"/>
        <v>32485.256950294861</v>
      </c>
      <c r="W72" s="57">
        <f t="shared" si="31"/>
        <v>3440</v>
      </c>
    </row>
    <row r="73" spans="1:23" s="53" customFormat="1">
      <c r="A73" s="19" t="s">
        <v>135</v>
      </c>
      <c r="B73" s="20">
        <v>1433879</v>
      </c>
      <c r="C73" s="20">
        <v>2803849</v>
      </c>
      <c r="D73" s="20" t="s">
        <v>136</v>
      </c>
      <c r="E73" s="20" t="s">
        <v>20</v>
      </c>
      <c r="F73" s="19">
        <v>43482</v>
      </c>
      <c r="G73" s="19">
        <v>43483</v>
      </c>
      <c r="H73" s="21">
        <f t="shared" si="32"/>
        <v>1</v>
      </c>
      <c r="I73" s="10"/>
      <c r="J73" s="10">
        <v>-19500</v>
      </c>
      <c r="K73" s="10">
        <f t="shared" si="33"/>
        <v>400276</v>
      </c>
      <c r="L73" s="53" t="s">
        <v>70</v>
      </c>
      <c r="M73" s="55">
        <f t="shared" si="23"/>
        <v>-19500</v>
      </c>
      <c r="N73" s="55"/>
      <c r="O73" s="55">
        <f t="shared" si="24"/>
        <v>19500</v>
      </c>
      <c r="P73" s="55">
        <v>2</v>
      </c>
      <c r="Q73" s="55">
        <f t="shared" si="27"/>
        <v>1720</v>
      </c>
      <c r="R73" s="55">
        <f t="shared" si="28"/>
        <v>17780</v>
      </c>
      <c r="S73" s="55"/>
      <c r="T73" s="57">
        <f t="shared" si="29"/>
        <v>14978.938500421229</v>
      </c>
      <c r="U73" s="57">
        <f t="shared" si="30"/>
        <v>14978.938500421229</v>
      </c>
      <c r="W73" s="57">
        <f t="shared" si="31"/>
        <v>1720</v>
      </c>
    </row>
    <row r="74" spans="1:23" s="53" customFormat="1">
      <c r="A74" s="19" t="s">
        <v>135</v>
      </c>
      <c r="B74" s="20">
        <v>1434090</v>
      </c>
      <c r="C74" s="20">
        <v>2805097</v>
      </c>
      <c r="D74" s="75" t="s">
        <v>137</v>
      </c>
      <c r="E74" s="20" t="s">
        <v>35</v>
      </c>
      <c r="F74" s="19">
        <v>43495</v>
      </c>
      <c r="G74" s="19">
        <v>43496</v>
      </c>
      <c r="H74" s="21">
        <f t="shared" si="32"/>
        <v>1</v>
      </c>
      <c r="I74" s="10"/>
      <c r="J74" s="10">
        <v>-24500</v>
      </c>
      <c r="K74" s="10">
        <f t="shared" si="33"/>
        <v>375776</v>
      </c>
      <c r="L74" s="53" t="s">
        <v>70</v>
      </c>
      <c r="M74" s="55">
        <f t="shared" si="23"/>
        <v>-24500</v>
      </c>
      <c r="N74" s="55"/>
      <c r="O74" s="55">
        <f t="shared" si="24"/>
        <v>24500</v>
      </c>
      <c r="P74" s="55">
        <v>2</v>
      </c>
      <c r="Q74" s="55">
        <f t="shared" si="27"/>
        <v>1720</v>
      </c>
      <c r="R74" s="55">
        <f t="shared" si="28"/>
        <v>22780</v>
      </c>
      <c r="S74" s="55"/>
      <c r="T74" s="57">
        <f t="shared" si="29"/>
        <v>19191.238416175231</v>
      </c>
      <c r="U74" s="57">
        <f t="shared" si="30"/>
        <v>19191.238416175231</v>
      </c>
      <c r="W74" s="57">
        <f t="shared" si="31"/>
        <v>1720</v>
      </c>
    </row>
    <row r="75" spans="1:23" s="53" customFormat="1">
      <c r="A75" s="19" t="s">
        <v>135</v>
      </c>
      <c r="B75" s="20">
        <v>1433842</v>
      </c>
      <c r="C75" s="20">
        <v>2804616</v>
      </c>
      <c r="D75" s="20" t="s">
        <v>138</v>
      </c>
      <c r="E75" s="20" t="s">
        <v>20</v>
      </c>
      <c r="F75" s="19">
        <v>43483</v>
      </c>
      <c r="G75" s="19">
        <v>43486</v>
      </c>
      <c r="H75" s="21">
        <f t="shared" si="32"/>
        <v>3</v>
      </c>
      <c r="I75" s="10"/>
      <c r="J75" s="10">
        <v>-58500</v>
      </c>
      <c r="K75" s="10">
        <f t="shared" si="33"/>
        <v>317276</v>
      </c>
      <c r="L75" s="53" t="s">
        <v>70</v>
      </c>
      <c r="M75" s="55">
        <f t="shared" si="23"/>
        <v>-58500</v>
      </c>
      <c r="N75" s="55"/>
      <c r="O75" s="55">
        <f t="shared" si="24"/>
        <v>19500</v>
      </c>
      <c r="P75" s="55">
        <v>2</v>
      </c>
      <c r="Q75" s="55">
        <f t="shared" si="27"/>
        <v>1720</v>
      </c>
      <c r="R75" s="55">
        <f t="shared" si="28"/>
        <v>17780</v>
      </c>
      <c r="S75" s="55"/>
      <c r="T75" s="57">
        <f t="shared" si="29"/>
        <v>14978.938500421229</v>
      </c>
      <c r="U75" s="57">
        <f t="shared" si="30"/>
        <v>44936.815501263685</v>
      </c>
      <c r="W75" s="57">
        <f t="shared" si="31"/>
        <v>5160</v>
      </c>
    </row>
    <row r="76" spans="1:23" s="53" customFormat="1">
      <c r="A76" s="19" t="s">
        <v>135</v>
      </c>
      <c r="B76" s="20">
        <v>1426050</v>
      </c>
      <c r="C76" s="20">
        <v>2802112</v>
      </c>
      <c r="D76" s="75" t="s">
        <v>139</v>
      </c>
      <c r="E76" s="20" t="s">
        <v>20</v>
      </c>
      <c r="F76" s="19">
        <v>43487</v>
      </c>
      <c r="G76" s="19">
        <v>43490</v>
      </c>
      <c r="H76" s="21">
        <f t="shared" si="32"/>
        <v>3</v>
      </c>
      <c r="I76" s="10"/>
      <c r="J76" s="10">
        <v>-58500</v>
      </c>
      <c r="K76" s="10">
        <f t="shared" si="33"/>
        <v>258776</v>
      </c>
      <c r="L76" s="53" t="s">
        <v>70</v>
      </c>
      <c r="M76" s="55">
        <f t="shared" si="23"/>
        <v>-58500</v>
      </c>
      <c r="N76" s="55"/>
      <c r="O76" s="55">
        <f t="shared" si="24"/>
        <v>19500</v>
      </c>
      <c r="P76" s="55">
        <v>2</v>
      </c>
      <c r="Q76" s="55">
        <f t="shared" si="27"/>
        <v>1720</v>
      </c>
      <c r="R76" s="55">
        <f t="shared" si="28"/>
        <v>17780</v>
      </c>
      <c r="S76" s="55"/>
      <c r="T76" s="57">
        <f t="shared" si="29"/>
        <v>14978.938500421229</v>
      </c>
      <c r="U76" s="57">
        <f t="shared" si="30"/>
        <v>44936.815501263685</v>
      </c>
      <c r="W76" s="57">
        <f t="shared" si="31"/>
        <v>5160</v>
      </c>
    </row>
    <row r="77" spans="1:23" s="53" customFormat="1">
      <c r="A77" s="19" t="s">
        <v>135</v>
      </c>
      <c r="B77" s="20">
        <v>1429489</v>
      </c>
      <c r="C77" s="20">
        <v>2732356</v>
      </c>
      <c r="D77" s="20" t="s">
        <v>140</v>
      </c>
      <c r="E77" s="20" t="s">
        <v>20</v>
      </c>
      <c r="F77" s="19">
        <v>43492</v>
      </c>
      <c r="G77" s="19">
        <v>43494</v>
      </c>
      <c r="H77" s="21">
        <f t="shared" si="32"/>
        <v>2</v>
      </c>
      <c r="I77" s="10"/>
      <c r="J77" s="10">
        <v>-39000</v>
      </c>
      <c r="K77" s="10">
        <f t="shared" si="33"/>
        <v>219776</v>
      </c>
      <c r="L77" s="53" t="s">
        <v>70</v>
      </c>
      <c r="M77" s="55">
        <f t="shared" si="23"/>
        <v>-39000</v>
      </c>
      <c r="N77" s="55"/>
      <c r="O77" s="55">
        <f t="shared" si="24"/>
        <v>19500</v>
      </c>
      <c r="P77" s="55">
        <v>2</v>
      </c>
      <c r="Q77" s="55">
        <f t="shared" si="27"/>
        <v>1720</v>
      </c>
      <c r="R77" s="55">
        <f t="shared" si="28"/>
        <v>17780</v>
      </c>
      <c r="S77" s="55"/>
      <c r="T77" s="57">
        <f t="shared" si="29"/>
        <v>14978.938500421229</v>
      </c>
      <c r="U77" s="57">
        <f t="shared" si="30"/>
        <v>29957.877000842458</v>
      </c>
      <c r="W77" s="57">
        <f t="shared" si="31"/>
        <v>3440</v>
      </c>
    </row>
    <row r="78" spans="1:23" s="53" customFormat="1">
      <c r="A78" s="19" t="s">
        <v>135</v>
      </c>
      <c r="B78" s="20">
        <v>1430066</v>
      </c>
      <c r="C78" s="20">
        <v>2802109</v>
      </c>
      <c r="D78" s="20" t="s">
        <v>132</v>
      </c>
      <c r="E78" s="20" t="s">
        <v>21</v>
      </c>
      <c r="F78" s="19">
        <v>43489</v>
      </c>
      <c r="G78" s="19">
        <v>43490</v>
      </c>
      <c r="H78" s="21">
        <f t="shared" si="25"/>
        <v>1</v>
      </c>
      <c r="I78" s="10"/>
      <c r="J78" s="10">
        <v>-21000</v>
      </c>
      <c r="K78" s="10">
        <f t="shared" si="33"/>
        <v>198776</v>
      </c>
      <c r="L78" s="53" t="s">
        <v>70</v>
      </c>
      <c r="M78" s="55">
        <f t="shared" si="23"/>
        <v>-21000</v>
      </c>
      <c r="N78" s="55"/>
      <c r="O78" s="55">
        <f t="shared" si="24"/>
        <v>21000</v>
      </c>
      <c r="P78" s="55">
        <v>2</v>
      </c>
      <c r="Q78" s="55">
        <f t="shared" si="27"/>
        <v>1720</v>
      </c>
      <c r="R78" s="55">
        <f t="shared" si="28"/>
        <v>19280</v>
      </c>
      <c r="S78" s="55"/>
      <c r="T78" s="57">
        <f t="shared" si="29"/>
        <v>16242.62847514743</v>
      </c>
      <c r="U78" s="57">
        <f t="shared" si="30"/>
        <v>16242.62847514743</v>
      </c>
      <c r="W78" s="57">
        <f t="shared" si="31"/>
        <v>1720</v>
      </c>
    </row>
    <row r="79" spans="1:23" s="53" customFormat="1">
      <c r="A79" s="19" t="s">
        <v>135</v>
      </c>
      <c r="B79" s="20">
        <v>1432535</v>
      </c>
      <c r="C79" s="20">
        <v>2797845</v>
      </c>
      <c r="D79" s="80" t="s">
        <v>141</v>
      </c>
      <c r="E79" s="20" t="s">
        <v>20</v>
      </c>
      <c r="F79" s="19">
        <v>43486</v>
      </c>
      <c r="G79" s="19">
        <v>43488</v>
      </c>
      <c r="H79" s="21">
        <f t="shared" si="25"/>
        <v>2</v>
      </c>
      <c r="I79" s="10"/>
      <c r="J79" s="10">
        <v>-39000</v>
      </c>
      <c r="K79" s="10">
        <f t="shared" si="33"/>
        <v>159776</v>
      </c>
      <c r="L79" s="53" t="s">
        <v>70</v>
      </c>
      <c r="M79" s="55">
        <f t="shared" si="23"/>
        <v>-39000</v>
      </c>
      <c r="N79" s="55"/>
      <c r="O79" s="55">
        <f t="shared" si="24"/>
        <v>19500</v>
      </c>
      <c r="P79" s="55">
        <v>2</v>
      </c>
      <c r="Q79" s="55">
        <f t="shared" ref="Q79:Q91" si="34">P79*$Q$3</f>
        <v>1720</v>
      </c>
      <c r="R79" s="55">
        <f t="shared" ref="R79:R91" si="35">+O79-Q79</f>
        <v>17780</v>
      </c>
      <c r="S79" s="55"/>
      <c r="T79" s="57">
        <f t="shared" ref="T79:T91" si="36">R79/1.187</f>
        <v>14978.938500421229</v>
      </c>
      <c r="U79" s="57">
        <f t="shared" ref="U79:U91" si="37">T79*H79</f>
        <v>29957.877000842458</v>
      </c>
      <c r="W79" s="57">
        <f t="shared" ref="W79:W91" si="38">Q79*H79</f>
        <v>3440</v>
      </c>
    </row>
    <row r="80" spans="1:23" s="53" customFormat="1">
      <c r="A80" s="19" t="s">
        <v>135</v>
      </c>
      <c r="B80" s="20">
        <v>1432509</v>
      </c>
      <c r="C80" s="20">
        <v>2792845</v>
      </c>
      <c r="D80" s="44" t="s">
        <v>142</v>
      </c>
      <c r="E80" s="20" t="s">
        <v>20</v>
      </c>
      <c r="F80" s="19">
        <v>43485</v>
      </c>
      <c r="G80" s="19">
        <v>43486</v>
      </c>
      <c r="H80" s="21">
        <f t="shared" si="25"/>
        <v>1</v>
      </c>
      <c r="I80" s="10"/>
      <c r="J80" s="10">
        <v>-19500</v>
      </c>
      <c r="K80" s="10">
        <f t="shared" si="33"/>
        <v>140276</v>
      </c>
      <c r="L80" s="53" t="s">
        <v>70</v>
      </c>
      <c r="M80" s="55">
        <f t="shared" si="23"/>
        <v>-19500</v>
      </c>
      <c r="N80" s="55"/>
      <c r="O80" s="55">
        <f t="shared" si="24"/>
        <v>19500</v>
      </c>
      <c r="P80" s="55">
        <v>2</v>
      </c>
      <c r="Q80" s="55">
        <f t="shared" si="34"/>
        <v>1720</v>
      </c>
      <c r="R80" s="55">
        <f t="shared" si="35"/>
        <v>17780</v>
      </c>
      <c r="S80" s="55"/>
      <c r="T80" s="57">
        <f t="shared" si="36"/>
        <v>14978.938500421229</v>
      </c>
      <c r="U80" s="57">
        <f t="shared" si="37"/>
        <v>14978.938500421229</v>
      </c>
      <c r="W80" s="57">
        <f t="shared" si="38"/>
        <v>1720</v>
      </c>
    </row>
    <row r="81" spans="1:23" s="53" customFormat="1">
      <c r="A81" s="99" t="s">
        <v>143</v>
      </c>
      <c r="B81" s="100">
        <v>1434282</v>
      </c>
      <c r="C81" s="100">
        <v>2784600</v>
      </c>
      <c r="D81" s="101" t="s">
        <v>144</v>
      </c>
      <c r="E81" s="100" t="s">
        <v>20</v>
      </c>
      <c r="F81" s="99">
        <v>43495</v>
      </c>
      <c r="G81" s="99">
        <v>43497</v>
      </c>
      <c r="H81" s="102">
        <f t="shared" ref="H81:H97" si="39">+G81-F81</f>
        <v>2</v>
      </c>
      <c r="I81" s="103"/>
      <c r="J81" s="103">
        <v>-39000</v>
      </c>
      <c r="K81" s="103">
        <f t="shared" si="33"/>
        <v>101276</v>
      </c>
      <c r="L81" s="85" t="s">
        <v>45</v>
      </c>
      <c r="M81" s="55">
        <f t="shared" si="23"/>
        <v>-39000</v>
      </c>
      <c r="N81" s="55"/>
      <c r="O81" s="55">
        <f t="shared" si="24"/>
        <v>19500</v>
      </c>
      <c r="P81" s="55">
        <v>2</v>
      </c>
      <c r="Q81" s="55">
        <f t="shared" si="34"/>
        <v>1720</v>
      </c>
      <c r="R81" s="55">
        <f t="shared" si="35"/>
        <v>17780</v>
      </c>
      <c r="S81" s="55"/>
      <c r="T81" s="57">
        <f t="shared" si="36"/>
        <v>14978.938500421229</v>
      </c>
      <c r="U81" s="57">
        <f t="shared" si="37"/>
        <v>29957.877000842458</v>
      </c>
      <c r="W81" s="57">
        <f t="shared" si="38"/>
        <v>3440</v>
      </c>
    </row>
    <row r="82" spans="1:23" s="53" customFormat="1">
      <c r="A82" s="19" t="s">
        <v>143</v>
      </c>
      <c r="B82" s="20">
        <v>1434817</v>
      </c>
      <c r="C82" s="20">
        <v>2732346</v>
      </c>
      <c r="D82" s="20" t="s">
        <v>145</v>
      </c>
      <c r="E82" s="20" t="s">
        <v>35</v>
      </c>
      <c r="F82" s="19">
        <v>43492</v>
      </c>
      <c r="G82" s="19">
        <v>43497</v>
      </c>
      <c r="H82" s="21">
        <f t="shared" si="39"/>
        <v>5</v>
      </c>
      <c r="I82" s="10"/>
      <c r="J82" s="10">
        <v>-105000</v>
      </c>
      <c r="K82" s="10">
        <f t="shared" si="33"/>
        <v>-3724</v>
      </c>
      <c r="L82" s="53" t="s">
        <v>70</v>
      </c>
      <c r="M82" s="55">
        <f t="shared" si="23"/>
        <v>-105000</v>
      </c>
      <c r="N82" s="55"/>
      <c r="O82" s="55">
        <f t="shared" si="24"/>
        <v>21000</v>
      </c>
      <c r="P82" s="55">
        <v>2</v>
      </c>
      <c r="Q82" s="55">
        <f t="shared" si="34"/>
        <v>1720</v>
      </c>
      <c r="R82" s="55">
        <f t="shared" si="35"/>
        <v>19280</v>
      </c>
      <c r="S82" s="55"/>
      <c r="T82" s="57">
        <f t="shared" si="36"/>
        <v>16242.62847514743</v>
      </c>
      <c r="U82" s="57">
        <f t="shared" si="37"/>
        <v>81213.142375737152</v>
      </c>
      <c r="W82" s="57">
        <f t="shared" si="38"/>
        <v>8600</v>
      </c>
    </row>
    <row r="83" spans="1:23" s="53" customFormat="1">
      <c r="A83" s="19" t="s">
        <v>143</v>
      </c>
      <c r="B83" s="20">
        <v>1434814</v>
      </c>
      <c r="C83" s="20">
        <v>2808596</v>
      </c>
      <c r="D83" s="75" t="s">
        <v>146</v>
      </c>
      <c r="E83" s="20" t="s">
        <v>20</v>
      </c>
      <c r="F83" s="19">
        <v>43495</v>
      </c>
      <c r="G83" s="19">
        <v>43496</v>
      </c>
      <c r="H83" s="21">
        <f t="shared" si="39"/>
        <v>1</v>
      </c>
      <c r="I83" s="10"/>
      <c r="J83" s="10">
        <v>-19500</v>
      </c>
      <c r="K83" s="10">
        <f t="shared" si="33"/>
        <v>-23224</v>
      </c>
      <c r="L83" s="53" t="s">
        <v>70</v>
      </c>
      <c r="M83" s="55">
        <f t="shared" si="23"/>
        <v>-19500</v>
      </c>
      <c r="N83" s="55"/>
      <c r="O83" s="55">
        <f t="shared" si="24"/>
        <v>19500</v>
      </c>
      <c r="P83" s="55">
        <v>2</v>
      </c>
      <c r="Q83" s="55">
        <f t="shared" si="34"/>
        <v>1720</v>
      </c>
      <c r="R83" s="55">
        <f t="shared" si="35"/>
        <v>17780</v>
      </c>
      <c r="S83" s="55"/>
      <c r="T83" s="57">
        <f t="shared" si="36"/>
        <v>14978.938500421229</v>
      </c>
      <c r="U83" s="57">
        <f t="shared" si="37"/>
        <v>14978.938500421229</v>
      </c>
      <c r="W83" s="57">
        <f t="shared" si="38"/>
        <v>1720</v>
      </c>
    </row>
    <row r="84" spans="1:23" s="53" customFormat="1">
      <c r="A84" s="19" t="s">
        <v>143</v>
      </c>
      <c r="B84" s="20">
        <v>1434890</v>
      </c>
      <c r="C84" s="20">
        <v>2732354</v>
      </c>
      <c r="D84" s="20" t="s">
        <v>147</v>
      </c>
      <c r="E84" s="20" t="s">
        <v>20</v>
      </c>
      <c r="F84" s="19">
        <v>43489</v>
      </c>
      <c r="G84" s="19">
        <v>43490</v>
      </c>
      <c r="H84" s="21">
        <f t="shared" si="39"/>
        <v>1</v>
      </c>
      <c r="I84" s="10"/>
      <c r="J84" s="10">
        <v>-19500</v>
      </c>
      <c r="K84" s="10">
        <f t="shared" si="33"/>
        <v>-42724</v>
      </c>
      <c r="L84" s="53" t="s">
        <v>70</v>
      </c>
      <c r="M84" s="55">
        <f t="shared" si="23"/>
        <v>-19500</v>
      </c>
      <c r="N84" s="55"/>
      <c r="O84" s="55">
        <f t="shared" si="24"/>
        <v>19500</v>
      </c>
      <c r="P84" s="55">
        <v>2</v>
      </c>
      <c r="Q84" s="55">
        <f t="shared" si="34"/>
        <v>1720</v>
      </c>
      <c r="R84" s="55">
        <f t="shared" si="35"/>
        <v>17780</v>
      </c>
      <c r="S84" s="55"/>
      <c r="T84" s="57">
        <f t="shared" si="36"/>
        <v>14978.938500421229</v>
      </c>
      <c r="U84" s="57">
        <f t="shared" si="37"/>
        <v>14978.938500421229</v>
      </c>
      <c r="W84" s="57">
        <f t="shared" si="38"/>
        <v>1720</v>
      </c>
    </row>
    <row r="85" spans="1:23" s="53" customFormat="1">
      <c r="A85" s="19" t="s">
        <v>148</v>
      </c>
      <c r="B85" s="20">
        <v>1436088</v>
      </c>
      <c r="C85" s="20">
        <v>2732347</v>
      </c>
      <c r="D85" s="20" t="s">
        <v>149</v>
      </c>
      <c r="E85" s="20" t="s">
        <v>20</v>
      </c>
      <c r="F85" s="19">
        <v>43486</v>
      </c>
      <c r="G85" s="19">
        <v>43487</v>
      </c>
      <c r="H85" s="21">
        <f t="shared" si="39"/>
        <v>1</v>
      </c>
      <c r="I85" s="10"/>
      <c r="J85" s="116">
        <v>-19500</v>
      </c>
      <c r="K85" s="10">
        <f t="shared" si="33"/>
        <v>-62224</v>
      </c>
      <c r="L85" s="53" t="s">
        <v>70</v>
      </c>
      <c r="M85" s="55">
        <f t="shared" si="23"/>
        <v>-19500</v>
      </c>
      <c r="N85" s="55"/>
      <c r="O85" s="55">
        <f t="shared" si="24"/>
        <v>19500</v>
      </c>
      <c r="P85" s="55">
        <v>2</v>
      </c>
      <c r="Q85" s="55">
        <f t="shared" si="34"/>
        <v>1720</v>
      </c>
      <c r="R85" s="55">
        <f t="shared" si="35"/>
        <v>17780</v>
      </c>
      <c r="S85" s="55"/>
      <c r="T85" s="57">
        <f t="shared" si="36"/>
        <v>14978.938500421229</v>
      </c>
      <c r="U85" s="57">
        <f t="shared" si="37"/>
        <v>14978.938500421229</v>
      </c>
      <c r="W85" s="57">
        <f t="shared" si="38"/>
        <v>1720</v>
      </c>
    </row>
    <row r="86" spans="1:23" s="53" customFormat="1">
      <c r="A86" s="19" t="s">
        <v>148</v>
      </c>
      <c r="B86" s="20">
        <v>1436102</v>
      </c>
      <c r="C86" s="20">
        <v>2732353</v>
      </c>
      <c r="D86" s="20" t="s">
        <v>149</v>
      </c>
      <c r="E86" s="20" t="s">
        <v>20</v>
      </c>
      <c r="F86" s="19">
        <v>43487</v>
      </c>
      <c r="G86" s="19">
        <v>43488</v>
      </c>
      <c r="H86" s="21">
        <f t="shared" si="39"/>
        <v>1</v>
      </c>
      <c r="I86" s="10"/>
      <c r="J86" s="116">
        <v>-19500</v>
      </c>
      <c r="K86" s="10">
        <f t="shared" si="33"/>
        <v>-81724</v>
      </c>
      <c r="L86" s="53" t="s">
        <v>70</v>
      </c>
      <c r="M86" s="55">
        <f t="shared" si="23"/>
        <v>-19500</v>
      </c>
      <c r="N86" s="55"/>
      <c r="O86" s="55">
        <f t="shared" si="24"/>
        <v>19500</v>
      </c>
      <c r="P86" s="55">
        <v>2</v>
      </c>
      <c r="Q86" s="55">
        <f t="shared" si="34"/>
        <v>1720</v>
      </c>
      <c r="R86" s="55">
        <f t="shared" si="35"/>
        <v>17780</v>
      </c>
      <c r="S86" s="55"/>
      <c r="T86" s="57">
        <f t="shared" si="36"/>
        <v>14978.938500421229</v>
      </c>
      <c r="U86" s="57">
        <f t="shared" si="37"/>
        <v>14978.938500421229</v>
      </c>
      <c r="W86" s="57">
        <f t="shared" si="38"/>
        <v>1720</v>
      </c>
    </row>
    <row r="87" spans="1:23" s="53" customFormat="1">
      <c r="A87" s="19" t="s">
        <v>148</v>
      </c>
      <c r="B87" s="20">
        <v>1436013</v>
      </c>
      <c r="C87" s="20">
        <v>2812349</v>
      </c>
      <c r="D87" s="20" t="s">
        <v>150</v>
      </c>
      <c r="E87" s="20" t="s">
        <v>35</v>
      </c>
      <c r="F87" s="19">
        <v>43486</v>
      </c>
      <c r="G87" s="74">
        <v>43489</v>
      </c>
      <c r="H87" s="21">
        <f t="shared" si="39"/>
        <v>3</v>
      </c>
      <c r="I87" s="10"/>
      <c r="J87" s="116">
        <f>-30800*3</f>
        <v>-92400</v>
      </c>
      <c r="K87" s="10">
        <f t="shared" si="33"/>
        <v>-174124</v>
      </c>
      <c r="L87" s="53" t="s">
        <v>70</v>
      </c>
      <c r="M87" s="55">
        <f t="shared" si="23"/>
        <v>-92400</v>
      </c>
      <c r="N87" s="55"/>
      <c r="O87" s="55">
        <f t="shared" si="24"/>
        <v>30800</v>
      </c>
      <c r="P87" s="55">
        <v>2</v>
      </c>
      <c r="Q87" s="55">
        <f t="shared" si="34"/>
        <v>1720</v>
      </c>
      <c r="R87" s="55">
        <f t="shared" si="35"/>
        <v>29080</v>
      </c>
      <c r="S87" s="55"/>
      <c r="T87" s="57">
        <f t="shared" si="36"/>
        <v>24498.736310025273</v>
      </c>
      <c r="U87" s="57">
        <f t="shared" si="37"/>
        <v>73496.208930075823</v>
      </c>
      <c r="W87" s="57">
        <f t="shared" si="38"/>
        <v>5160</v>
      </c>
    </row>
    <row r="88" spans="1:23" s="53" customFormat="1">
      <c r="A88" s="19" t="s">
        <v>148</v>
      </c>
      <c r="B88" s="20">
        <v>1436013</v>
      </c>
      <c r="C88" s="20">
        <v>2813848</v>
      </c>
      <c r="D88" s="20" t="s">
        <v>150</v>
      </c>
      <c r="E88" s="20" t="s">
        <v>35</v>
      </c>
      <c r="F88" s="74">
        <v>43489</v>
      </c>
      <c r="G88" s="74">
        <v>43490</v>
      </c>
      <c r="H88" s="21">
        <f t="shared" si="39"/>
        <v>1</v>
      </c>
      <c r="I88" s="10"/>
      <c r="J88" s="116">
        <f>-30800</f>
        <v>-30800</v>
      </c>
      <c r="K88" s="10">
        <f t="shared" si="33"/>
        <v>-204924</v>
      </c>
      <c r="L88" s="53" t="s">
        <v>70</v>
      </c>
      <c r="M88" s="55">
        <f t="shared" si="23"/>
        <v>-30800</v>
      </c>
      <c r="N88" s="55"/>
      <c r="O88" s="55">
        <f t="shared" si="24"/>
        <v>30800</v>
      </c>
      <c r="P88" s="55">
        <v>2</v>
      </c>
      <c r="Q88" s="55">
        <f t="shared" si="34"/>
        <v>1720</v>
      </c>
      <c r="R88" s="55">
        <f t="shared" si="35"/>
        <v>29080</v>
      </c>
      <c r="S88" s="55"/>
      <c r="T88" s="57">
        <f t="shared" si="36"/>
        <v>24498.736310025273</v>
      </c>
      <c r="U88" s="57">
        <f t="shared" si="37"/>
        <v>24498.736310025273</v>
      </c>
      <c r="W88" s="57">
        <f t="shared" si="38"/>
        <v>1720</v>
      </c>
    </row>
    <row r="89" spans="1:23" s="53" customFormat="1">
      <c r="A89" s="19" t="s">
        <v>148</v>
      </c>
      <c r="B89" s="20">
        <v>1435895</v>
      </c>
      <c r="C89" s="20">
        <v>2812360</v>
      </c>
      <c r="D89" s="44" t="s">
        <v>151</v>
      </c>
      <c r="E89" s="20" t="s">
        <v>20</v>
      </c>
      <c r="F89" s="19">
        <v>43489</v>
      </c>
      <c r="G89" s="74">
        <v>43490</v>
      </c>
      <c r="H89" s="21">
        <f t="shared" si="39"/>
        <v>1</v>
      </c>
      <c r="I89" s="10"/>
      <c r="J89" s="116">
        <v>-19500</v>
      </c>
      <c r="K89" s="10">
        <f t="shared" si="33"/>
        <v>-224424</v>
      </c>
      <c r="L89" s="53" t="s">
        <v>70</v>
      </c>
      <c r="M89" s="55">
        <f t="shared" si="23"/>
        <v>-19500</v>
      </c>
      <c r="N89" s="55"/>
      <c r="O89" s="55">
        <f t="shared" si="24"/>
        <v>19500</v>
      </c>
      <c r="P89" s="55">
        <v>2</v>
      </c>
      <c r="Q89" s="55">
        <f t="shared" si="34"/>
        <v>1720</v>
      </c>
      <c r="R89" s="55">
        <f t="shared" si="35"/>
        <v>17780</v>
      </c>
      <c r="S89" s="55"/>
      <c r="T89" s="57">
        <f t="shared" si="36"/>
        <v>14978.938500421229</v>
      </c>
      <c r="U89" s="57">
        <f t="shared" si="37"/>
        <v>14978.938500421229</v>
      </c>
      <c r="W89" s="57">
        <f t="shared" si="38"/>
        <v>1720</v>
      </c>
    </row>
    <row r="90" spans="1:23" s="53" customFormat="1">
      <c r="A90" s="19" t="s">
        <v>148</v>
      </c>
      <c r="B90" s="20">
        <v>1435780</v>
      </c>
      <c r="C90" s="20">
        <v>2812347</v>
      </c>
      <c r="D90" s="70" t="s">
        <v>152</v>
      </c>
      <c r="E90" s="20" t="s">
        <v>21</v>
      </c>
      <c r="F90" s="19">
        <v>43493</v>
      </c>
      <c r="G90" s="74">
        <v>43494</v>
      </c>
      <c r="H90" s="21">
        <f t="shared" si="39"/>
        <v>1</v>
      </c>
      <c r="I90" s="10"/>
      <c r="J90" s="116">
        <v>-21000</v>
      </c>
      <c r="K90" s="10">
        <f t="shared" si="33"/>
        <v>-245424</v>
      </c>
      <c r="L90" s="53" t="s">
        <v>70</v>
      </c>
      <c r="M90" s="55">
        <f t="shared" si="23"/>
        <v>-21000</v>
      </c>
      <c r="N90" s="55"/>
      <c r="O90" s="55">
        <f t="shared" si="24"/>
        <v>21000</v>
      </c>
      <c r="P90" s="55">
        <v>2</v>
      </c>
      <c r="Q90" s="55">
        <f t="shared" si="34"/>
        <v>1720</v>
      </c>
      <c r="R90" s="55">
        <f t="shared" si="35"/>
        <v>19280</v>
      </c>
      <c r="S90" s="55"/>
      <c r="T90" s="57">
        <f t="shared" si="36"/>
        <v>16242.62847514743</v>
      </c>
      <c r="U90" s="57">
        <f t="shared" si="37"/>
        <v>16242.62847514743</v>
      </c>
      <c r="W90" s="57">
        <f t="shared" si="38"/>
        <v>1720</v>
      </c>
    </row>
    <row r="91" spans="1:23" s="53" customFormat="1">
      <c r="A91" s="19" t="s">
        <v>148</v>
      </c>
      <c r="B91" s="20">
        <v>1435780</v>
      </c>
      <c r="C91" s="20">
        <v>2812348</v>
      </c>
      <c r="D91" s="70" t="s">
        <v>152</v>
      </c>
      <c r="E91" s="20" t="s">
        <v>21</v>
      </c>
      <c r="F91" s="19">
        <v>43493</v>
      </c>
      <c r="G91" s="74">
        <v>43494</v>
      </c>
      <c r="H91" s="21">
        <f t="shared" si="39"/>
        <v>1</v>
      </c>
      <c r="I91" s="10"/>
      <c r="J91" s="116">
        <v>-21000</v>
      </c>
      <c r="K91" s="10">
        <f t="shared" si="33"/>
        <v>-266424</v>
      </c>
      <c r="L91" s="53" t="s">
        <v>70</v>
      </c>
      <c r="M91" s="55">
        <f t="shared" si="23"/>
        <v>-21000</v>
      </c>
      <c r="N91" s="55"/>
      <c r="O91" s="55">
        <f t="shared" si="24"/>
        <v>21000</v>
      </c>
      <c r="P91" s="55">
        <v>2</v>
      </c>
      <c r="Q91" s="55">
        <f t="shared" si="34"/>
        <v>1720</v>
      </c>
      <c r="R91" s="55">
        <f t="shared" si="35"/>
        <v>19280</v>
      </c>
      <c r="S91" s="55"/>
      <c r="T91" s="57">
        <f t="shared" si="36"/>
        <v>16242.62847514743</v>
      </c>
      <c r="U91" s="57">
        <f t="shared" si="37"/>
        <v>16242.62847514743</v>
      </c>
      <c r="W91" s="57">
        <f t="shared" si="38"/>
        <v>1720</v>
      </c>
    </row>
    <row r="92" spans="1:23" s="53" customFormat="1">
      <c r="A92" s="19" t="s">
        <v>148</v>
      </c>
      <c r="B92" s="20">
        <v>1435753</v>
      </c>
      <c r="C92" s="20">
        <v>2812346</v>
      </c>
      <c r="D92" s="20" t="s">
        <v>153</v>
      </c>
      <c r="E92" s="20" t="s">
        <v>20</v>
      </c>
      <c r="F92" s="19">
        <v>43489</v>
      </c>
      <c r="G92" s="19">
        <v>43490</v>
      </c>
      <c r="H92" s="21">
        <f t="shared" si="39"/>
        <v>1</v>
      </c>
      <c r="I92" s="10"/>
      <c r="J92" s="116">
        <v>-19500</v>
      </c>
      <c r="K92" s="10">
        <f t="shared" si="33"/>
        <v>-285924</v>
      </c>
      <c r="L92" s="53" t="s">
        <v>70</v>
      </c>
      <c r="M92" s="55">
        <f t="shared" si="23"/>
        <v>-19500</v>
      </c>
      <c r="N92" s="55"/>
      <c r="O92" s="55">
        <f t="shared" si="24"/>
        <v>19500</v>
      </c>
      <c r="P92" s="55">
        <v>2</v>
      </c>
      <c r="Q92" s="55">
        <f>P92*$Q$3</f>
        <v>1720</v>
      </c>
      <c r="R92" s="55">
        <f>+O92-Q92</f>
        <v>17780</v>
      </c>
      <c r="S92" s="55"/>
      <c r="T92" s="57">
        <f>R92/1.187</f>
        <v>14978.938500421229</v>
      </c>
      <c r="U92" s="57">
        <f>T92*H92</f>
        <v>14978.938500421229</v>
      </c>
      <c r="W92" s="57">
        <f>Q92*H92</f>
        <v>1720</v>
      </c>
    </row>
    <row r="93" spans="1:23" s="53" customFormat="1">
      <c r="A93" s="19" t="s">
        <v>148</v>
      </c>
      <c r="B93" s="20">
        <v>1435473</v>
      </c>
      <c r="C93" s="20">
        <v>2732358</v>
      </c>
      <c r="D93" s="83" t="s">
        <v>154</v>
      </c>
      <c r="E93" s="20" t="s">
        <v>19</v>
      </c>
      <c r="F93" s="19">
        <v>43490</v>
      </c>
      <c r="G93" s="19">
        <v>43492</v>
      </c>
      <c r="H93" s="21">
        <f t="shared" si="39"/>
        <v>2</v>
      </c>
      <c r="I93" s="10"/>
      <c r="J93" s="116">
        <f>-26000*2</f>
        <v>-52000</v>
      </c>
      <c r="K93" s="10">
        <f t="shared" si="33"/>
        <v>-337924</v>
      </c>
      <c r="L93" s="53" t="s">
        <v>70</v>
      </c>
      <c r="M93" s="55">
        <f t="shared" si="23"/>
        <v>-52000</v>
      </c>
      <c r="N93" s="55"/>
      <c r="O93" s="55">
        <f t="shared" si="24"/>
        <v>26000</v>
      </c>
      <c r="P93" s="55">
        <v>2</v>
      </c>
      <c r="Q93" s="55">
        <f>P93*$Q$3</f>
        <v>1720</v>
      </c>
      <c r="R93" s="55">
        <f>+O93-Q93</f>
        <v>24280</v>
      </c>
      <c r="S93" s="55"/>
      <c r="T93" s="57">
        <f>R93/1.187</f>
        <v>20454.92839090143</v>
      </c>
      <c r="U93" s="57">
        <f>T93*H93</f>
        <v>40909.85678180286</v>
      </c>
      <c r="W93" s="57">
        <f>Q93*H93</f>
        <v>3440</v>
      </c>
    </row>
    <row r="94" spans="1:23" s="53" customFormat="1">
      <c r="A94" s="19" t="s">
        <v>148</v>
      </c>
      <c r="B94" s="20">
        <v>1434988</v>
      </c>
      <c r="C94" s="20">
        <v>2810347</v>
      </c>
      <c r="D94" s="84" t="s">
        <v>155</v>
      </c>
      <c r="E94" s="20" t="s">
        <v>35</v>
      </c>
      <c r="F94" s="19">
        <v>43492</v>
      </c>
      <c r="G94" s="19">
        <v>43495</v>
      </c>
      <c r="H94" s="21">
        <f t="shared" si="39"/>
        <v>3</v>
      </c>
      <c r="I94" s="10"/>
      <c r="J94" s="116">
        <f>-24500*3</f>
        <v>-73500</v>
      </c>
      <c r="K94" s="10">
        <f t="shared" si="33"/>
        <v>-411424</v>
      </c>
      <c r="L94" s="53" t="s">
        <v>70</v>
      </c>
      <c r="M94" s="55">
        <f t="shared" si="23"/>
        <v>-73500</v>
      </c>
      <c r="N94" s="55"/>
      <c r="O94" s="55">
        <f t="shared" si="24"/>
        <v>24500</v>
      </c>
      <c r="P94" s="55">
        <v>2</v>
      </c>
      <c r="Q94" s="55">
        <f>P94*$Q$3</f>
        <v>1720</v>
      </c>
      <c r="R94" s="55">
        <f>+O94-Q94</f>
        <v>22780</v>
      </c>
      <c r="S94" s="55"/>
      <c r="T94" s="57">
        <f>R94/1.187</f>
        <v>19191.238416175231</v>
      </c>
      <c r="U94" s="57">
        <f>T94*H94</f>
        <v>57573.715248525696</v>
      </c>
      <c r="W94" s="57">
        <f>Q94*H94</f>
        <v>5160</v>
      </c>
    </row>
    <row r="95" spans="1:23" s="53" customFormat="1">
      <c r="A95" s="19" t="s">
        <v>148</v>
      </c>
      <c r="B95" s="20">
        <v>1434992</v>
      </c>
      <c r="C95" s="20">
        <v>2810348</v>
      </c>
      <c r="D95" s="84" t="s">
        <v>156</v>
      </c>
      <c r="E95" s="20" t="s">
        <v>35</v>
      </c>
      <c r="F95" s="19">
        <v>43492</v>
      </c>
      <c r="G95" s="19">
        <v>43495</v>
      </c>
      <c r="H95" s="21">
        <f t="shared" si="39"/>
        <v>3</v>
      </c>
      <c r="I95" s="10"/>
      <c r="J95" s="116">
        <f>-24500*3</f>
        <v>-73500</v>
      </c>
      <c r="K95" s="10">
        <f t="shared" si="33"/>
        <v>-484924</v>
      </c>
      <c r="L95" s="53" t="s">
        <v>70</v>
      </c>
      <c r="M95" s="55">
        <f t="shared" si="23"/>
        <v>-73500</v>
      </c>
      <c r="N95" s="55"/>
      <c r="O95" s="55">
        <f t="shared" si="24"/>
        <v>24500</v>
      </c>
      <c r="P95" s="55">
        <v>2</v>
      </c>
      <c r="Q95" s="55">
        <f>P95*$Q$3</f>
        <v>1720</v>
      </c>
      <c r="R95" s="55">
        <f>+O95-Q95</f>
        <v>22780</v>
      </c>
      <c r="S95" s="55"/>
      <c r="T95" s="57">
        <f>R95/1.187</f>
        <v>19191.238416175231</v>
      </c>
      <c r="U95" s="57">
        <f>T95*H95</f>
        <v>57573.715248525696</v>
      </c>
      <c r="W95" s="57">
        <f>Q95*H95</f>
        <v>5160</v>
      </c>
    </row>
    <row r="96" spans="1:23" s="122" customFormat="1">
      <c r="A96" s="117" t="s">
        <v>148</v>
      </c>
      <c r="B96" s="118">
        <v>1436243</v>
      </c>
      <c r="C96" s="118">
        <v>2732357</v>
      </c>
      <c r="D96" s="119" t="s">
        <v>157</v>
      </c>
      <c r="E96" s="118" t="s">
        <v>20</v>
      </c>
      <c r="F96" s="117">
        <v>43496</v>
      </c>
      <c r="G96" s="117">
        <v>43497</v>
      </c>
      <c r="H96" s="120">
        <f t="shared" si="39"/>
        <v>1</v>
      </c>
      <c r="I96" s="121"/>
      <c r="J96" s="121">
        <v>-19500</v>
      </c>
      <c r="K96" s="121">
        <f t="shared" si="33"/>
        <v>-504424</v>
      </c>
      <c r="L96" s="122" t="s">
        <v>45</v>
      </c>
      <c r="M96" s="123">
        <f t="shared" si="23"/>
        <v>-19500</v>
      </c>
      <c r="N96" s="123"/>
      <c r="O96" s="123">
        <f t="shared" si="24"/>
        <v>19500</v>
      </c>
      <c r="P96" s="123">
        <v>2</v>
      </c>
      <c r="Q96" s="123">
        <f>P96*$Q$3</f>
        <v>1720</v>
      </c>
      <c r="R96" s="123">
        <f>+O96-Q96</f>
        <v>17780</v>
      </c>
      <c r="S96" s="123"/>
      <c r="T96" s="124">
        <f>R96/1.187</f>
        <v>14978.938500421229</v>
      </c>
      <c r="U96" s="124">
        <f>T96*H96</f>
        <v>14978.938500421229</v>
      </c>
      <c r="W96" s="124">
        <f>Q96*H96</f>
        <v>1720</v>
      </c>
    </row>
    <row r="97" spans="1:23" s="122" customFormat="1">
      <c r="A97" s="117" t="s">
        <v>148</v>
      </c>
      <c r="B97" s="118">
        <v>1436490</v>
      </c>
      <c r="C97" s="118">
        <v>2814641</v>
      </c>
      <c r="D97" s="119" t="s">
        <v>158</v>
      </c>
      <c r="E97" s="118" t="s">
        <v>21</v>
      </c>
      <c r="F97" s="117">
        <v>43492</v>
      </c>
      <c r="G97" s="117">
        <v>43494</v>
      </c>
      <c r="H97" s="120">
        <f t="shared" si="39"/>
        <v>2</v>
      </c>
      <c r="I97" s="121"/>
      <c r="J97" s="121">
        <f>-21000*2</f>
        <v>-42000</v>
      </c>
      <c r="K97" s="121">
        <f t="shared" si="33"/>
        <v>-546424</v>
      </c>
      <c r="L97" s="122" t="s">
        <v>70</v>
      </c>
      <c r="M97" s="123">
        <f t="shared" si="23"/>
        <v>-42000</v>
      </c>
      <c r="N97" s="123"/>
      <c r="O97" s="123">
        <f t="shared" si="24"/>
        <v>21000</v>
      </c>
      <c r="P97" s="123">
        <v>2</v>
      </c>
      <c r="Q97" s="123">
        <f t="shared" ref="Q97:Q102" si="40">P97*$Q$3</f>
        <v>1720</v>
      </c>
      <c r="R97" s="123">
        <f t="shared" ref="R97:R102" si="41">+O97-Q97</f>
        <v>19280</v>
      </c>
      <c r="S97" s="123"/>
      <c r="T97" s="124">
        <f t="shared" ref="T97:T102" si="42">R97/1.187</f>
        <v>16242.62847514743</v>
      </c>
      <c r="U97" s="124">
        <f t="shared" ref="U97:U102" si="43">T97*H97</f>
        <v>32485.256950294861</v>
      </c>
      <c r="W97" s="124">
        <f t="shared" ref="W97:W102" si="44">Q97*H97</f>
        <v>3440</v>
      </c>
    </row>
    <row r="98" spans="1:23" s="53" customFormat="1">
      <c r="A98" s="19" t="s">
        <v>159</v>
      </c>
      <c r="B98" s="20">
        <v>1436993</v>
      </c>
      <c r="C98" s="20">
        <v>2732355</v>
      </c>
      <c r="D98" s="84" t="s">
        <v>160</v>
      </c>
      <c r="E98" s="20" t="s">
        <v>20</v>
      </c>
      <c r="F98" s="19">
        <v>43495</v>
      </c>
      <c r="G98" s="19">
        <v>43497</v>
      </c>
      <c r="H98" s="21">
        <f t="shared" ref="H98:H104" si="45">+G98-F98</f>
        <v>2</v>
      </c>
      <c r="I98" s="10"/>
      <c r="J98" s="10">
        <f>-19500*2</f>
        <v>-39000</v>
      </c>
      <c r="K98" s="10">
        <f t="shared" si="33"/>
        <v>-585424</v>
      </c>
      <c r="L98" s="53" t="s">
        <v>70</v>
      </c>
      <c r="M98" s="55">
        <f t="shared" si="23"/>
        <v>-39000</v>
      </c>
      <c r="N98" s="55"/>
      <c r="O98" s="55">
        <f t="shared" si="24"/>
        <v>19500</v>
      </c>
      <c r="P98" s="55">
        <v>2</v>
      </c>
      <c r="Q98" s="55">
        <f t="shared" si="40"/>
        <v>1720</v>
      </c>
      <c r="R98" s="55">
        <f t="shared" si="41"/>
        <v>17780</v>
      </c>
      <c r="S98" s="55"/>
      <c r="T98" s="57">
        <f t="shared" si="42"/>
        <v>14978.938500421229</v>
      </c>
      <c r="U98" s="57">
        <f t="shared" si="43"/>
        <v>29957.877000842458</v>
      </c>
      <c r="W98" s="57">
        <f t="shared" si="44"/>
        <v>3440</v>
      </c>
    </row>
    <row r="99" spans="1:23" s="53" customFormat="1" ht="14.25" customHeight="1">
      <c r="A99" s="19" t="s">
        <v>161</v>
      </c>
      <c r="B99" s="111" t="s">
        <v>66</v>
      </c>
      <c r="C99" s="112"/>
      <c r="D99" s="112"/>
      <c r="E99" s="112"/>
      <c r="F99" s="112"/>
      <c r="G99" s="113"/>
      <c r="H99" s="21">
        <f t="shared" si="45"/>
        <v>0</v>
      </c>
      <c r="I99" s="10">
        <v>500000</v>
      </c>
      <c r="J99" s="10"/>
      <c r="K99" s="10">
        <f t="shared" si="33"/>
        <v>-85424</v>
      </c>
      <c r="L99" s="53" t="s">
        <v>70</v>
      </c>
      <c r="M99" s="55">
        <f t="shared" si="23"/>
        <v>0</v>
      </c>
      <c r="N99" s="55"/>
      <c r="O99" s="55">
        <f t="shared" si="24"/>
        <v>0</v>
      </c>
      <c r="P99" s="55">
        <v>2</v>
      </c>
      <c r="Q99" s="55">
        <f t="shared" si="40"/>
        <v>1720</v>
      </c>
      <c r="R99" s="55">
        <f t="shared" si="41"/>
        <v>-1720</v>
      </c>
      <c r="S99" s="55"/>
      <c r="T99" s="57">
        <f t="shared" si="42"/>
        <v>-1449.0311710193764</v>
      </c>
      <c r="U99" s="57">
        <f t="shared" si="43"/>
        <v>0</v>
      </c>
      <c r="W99" s="57">
        <f t="shared" si="44"/>
        <v>0</v>
      </c>
    </row>
    <row r="100" spans="1:23" s="53" customFormat="1">
      <c r="A100" s="19" t="s">
        <v>162</v>
      </c>
      <c r="B100" s="111" t="s">
        <v>165</v>
      </c>
      <c r="C100" s="112"/>
      <c r="D100" s="112"/>
      <c r="E100" s="112"/>
      <c r="F100" s="112"/>
      <c r="G100" s="113"/>
      <c r="H100" s="21">
        <f t="shared" si="45"/>
        <v>0</v>
      </c>
      <c r="I100" s="10">
        <v>39000</v>
      </c>
      <c r="J100" s="10"/>
      <c r="K100" s="10">
        <f t="shared" si="33"/>
        <v>-46424</v>
      </c>
      <c r="L100" s="53" t="s">
        <v>70</v>
      </c>
      <c r="M100" s="55">
        <f t="shared" si="23"/>
        <v>0</v>
      </c>
      <c r="N100" s="55"/>
      <c r="O100" s="55">
        <f t="shared" si="24"/>
        <v>0</v>
      </c>
      <c r="P100" s="55">
        <v>2</v>
      </c>
      <c r="Q100" s="55">
        <f t="shared" si="40"/>
        <v>1720</v>
      </c>
      <c r="R100" s="55">
        <f t="shared" si="41"/>
        <v>-1720</v>
      </c>
      <c r="S100" s="55"/>
      <c r="T100" s="57">
        <f t="shared" si="42"/>
        <v>-1449.0311710193764</v>
      </c>
      <c r="U100" s="57">
        <f t="shared" si="43"/>
        <v>0</v>
      </c>
      <c r="W100" s="57">
        <f t="shared" si="44"/>
        <v>0</v>
      </c>
    </row>
    <row r="101" spans="1:23" s="122" customFormat="1" ht="24" customHeight="1">
      <c r="A101" s="117" t="s">
        <v>162</v>
      </c>
      <c r="B101" s="118">
        <v>1438811</v>
      </c>
      <c r="C101" s="118">
        <v>2823345</v>
      </c>
      <c r="D101" s="119" t="s">
        <v>163</v>
      </c>
      <c r="E101" s="125" t="s">
        <v>21</v>
      </c>
      <c r="F101" s="117">
        <v>43496</v>
      </c>
      <c r="G101" s="126">
        <v>43497</v>
      </c>
      <c r="H101" s="120">
        <f>+G101-F101</f>
        <v>1</v>
      </c>
      <c r="I101" s="121"/>
      <c r="J101" s="121">
        <v>-19950</v>
      </c>
      <c r="K101" s="121">
        <f t="shared" si="33"/>
        <v>-66374</v>
      </c>
      <c r="L101" s="122" t="s">
        <v>45</v>
      </c>
      <c r="M101" s="123">
        <f t="shared" si="23"/>
        <v>-19950</v>
      </c>
      <c r="N101" s="123"/>
      <c r="O101" s="123">
        <f t="shared" si="24"/>
        <v>19950</v>
      </c>
      <c r="P101" s="123">
        <v>2</v>
      </c>
      <c r="Q101" s="123">
        <f t="shared" si="40"/>
        <v>1720</v>
      </c>
      <c r="R101" s="123">
        <f t="shared" si="41"/>
        <v>18230</v>
      </c>
      <c r="S101" s="123"/>
      <c r="T101" s="124">
        <f t="shared" si="42"/>
        <v>15358.04549283909</v>
      </c>
      <c r="U101" s="124">
        <f t="shared" si="43"/>
        <v>15358.04549283909</v>
      </c>
      <c r="W101" s="124">
        <f t="shared" si="44"/>
        <v>1720</v>
      </c>
    </row>
    <row r="102" spans="1:23" s="122" customFormat="1">
      <c r="A102" s="117" t="s">
        <v>166</v>
      </c>
      <c r="B102" s="118">
        <v>1440536</v>
      </c>
      <c r="C102" s="118">
        <v>2826883</v>
      </c>
      <c r="D102" s="127" t="s">
        <v>167</v>
      </c>
      <c r="E102" s="125" t="s">
        <v>20</v>
      </c>
      <c r="F102" s="117">
        <v>43495</v>
      </c>
      <c r="G102" s="126">
        <v>43496</v>
      </c>
      <c r="H102" s="120">
        <f>+G102-F102</f>
        <v>1</v>
      </c>
      <c r="I102" s="121"/>
      <c r="J102" s="121">
        <v>-18000</v>
      </c>
      <c r="K102" s="121">
        <f t="shared" si="33"/>
        <v>-84374</v>
      </c>
      <c r="L102" s="122" t="s">
        <v>70</v>
      </c>
      <c r="M102" s="123">
        <f t="shared" si="23"/>
        <v>-18000</v>
      </c>
      <c r="N102" s="128" t="s">
        <v>447</v>
      </c>
      <c r="O102" s="123">
        <f t="shared" si="24"/>
        <v>18000</v>
      </c>
      <c r="P102" s="123">
        <v>2</v>
      </c>
      <c r="Q102" s="123">
        <f t="shared" si="40"/>
        <v>1720</v>
      </c>
      <c r="R102" s="123">
        <f t="shared" si="41"/>
        <v>16280</v>
      </c>
      <c r="S102" s="123"/>
      <c r="T102" s="124">
        <f t="shared" si="42"/>
        <v>13715.248525695029</v>
      </c>
      <c r="U102" s="124">
        <f t="shared" si="43"/>
        <v>13715.248525695029</v>
      </c>
      <c r="W102" s="124">
        <f t="shared" si="44"/>
        <v>1720</v>
      </c>
    </row>
    <row r="103" spans="1:23" s="53" customFormat="1">
      <c r="A103" s="19"/>
      <c r="B103" s="20"/>
      <c r="C103" s="20"/>
      <c r="D103" s="83"/>
      <c r="E103" s="20"/>
      <c r="F103" s="19"/>
      <c r="G103" s="74"/>
      <c r="H103" s="21">
        <f>+G103-F103</f>
        <v>0</v>
      </c>
      <c r="I103" s="10"/>
      <c r="J103" s="10"/>
      <c r="K103" s="10">
        <f t="shared" si="33"/>
        <v>-84374</v>
      </c>
      <c r="M103" s="55">
        <f t="shared" si="23"/>
        <v>0</v>
      </c>
      <c r="N103" s="55"/>
      <c r="O103" s="55">
        <f t="shared" si="24"/>
        <v>0</v>
      </c>
      <c r="P103" s="55">
        <v>2</v>
      </c>
      <c r="Q103" s="55">
        <f>P103*$Q$3</f>
        <v>1720</v>
      </c>
      <c r="R103" s="55">
        <f>+O103-Q103</f>
        <v>-1720</v>
      </c>
      <c r="S103" s="55"/>
      <c r="T103" s="57">
        <f>R103/1.187</f>
        <v>-1449.0311710193764</v>
      </c>
      <c r="U103" s="57">
        <f>T103*H103</f>
        <v>0</v>
      </c>
      <c r="W103" s="57">
        <f t="shared" ref="W103:W123" si="46">Q103*H103</f>
        <v>0</v>
      </c>
    </row>
    <row r="104" spans="1:23" s="53" customFormat="1">
      <c r="A104" s="19"/>
      <c r="B104" s="20"/>
      <c r="C104" s="20"/>
      <c r="D104" s="83"/>
      <c r="E104" s="20"/>
      <c r="F104" s="19"/>
      <c r="G104" s="74"/>
      <c r="H104" s="21">
        <f t="shared" si="45"/>
        <v>0</v>
      </c>
      <c r="I104" s="10"/>
      <c r="J104" s="10"/>
      <c r="K104" s="10">
        <f t="shared" si="33"/>
        <v>-84374</v>
      </c>
      <c r="M104" s="55">
        <f t="shared" si="23"/>
        <v>0</v>
      </c>
      <c r="N104" s="55"/>
      <c r="O104" s="55">
        <f t="shared" si="24"/>
        <v>0</v>
      </c>
      <c r="P104" s="55">
        <v>2</v>
      </c>
      <c r="Q104" s="55">
        <f>P104*$Q$3</f>
        <v>1720</v>
      </c>
      <c r="R104" s="55">
        <f>+O104-Q104</f>
        <v>-1720</v>
      </c>
      <c r="S104" s="55"/>
      <c r="T104" s="57">
        <f>R104/1.187</f>
        <v>-1449.0311710193764</v>
      </c>
      <c r="U104" s="57">
        <f>T104*H104</f>
        <v>0</v>
      </c>
      <c r="W104" s="57">
        <f t="shared" si="46"/>
        <v>0</v>
      </c>
    </row>
    <row r="105" spans="1:23" s="53" customFormat="1">
      <c r="A105" s="19"/>
      <c r="B105" s="20"/>
      <c r="C105" s="20"/>
      <c r="D105" s="83"/>
      <c r="E105" s="44"/>
      <c r="F105" s="19"/>
      <c r="G105" s="74"/>
      <c r="H105" s="21">
        <f t="shared" ref="H105:H116" si="47">+G105-F105</f>
        <v>0</v>
      </c>
      <c r="I105" s="10"/>
      <c r="J105" s="10"/>
      <c r="K105" s="10">
        <f t="shared" si="33"/>
        <v>-84374</v>
      </c>
      <c r="M105" s="55">
        <f t="shared" si="23"/>
        <v>0</v>
      </c>
      <c r="N105" s="55"/>
      <c r="O105" s="55">
        <f t="shared" si="24"/>
        <v>0</v>
      </c>
      <c r="P105" s="55">
        <v>2</v>
      </c>
      <c r="Q105" s="55">
        <f>P105*$Q$3</f>
        <v>1720</v>
      </c>
      <c r="R105" s="55">
        <f>+O105-Q105</f>
        <v>-1720</v>
      </c>
      <c r="S105" s="55"/>
      <c r="T105" s="57">
        <f>R105/1.187</f>
        <v>-1449.0311710193764</v>
      </c>
      <c r="U105" s="57">
        <f>T105*H105</f>
        <v>0</v>
      </c>
      <c r="W105" s="57">
        <f t="shared" si="46"/>
        <v>0</v>
      </c>
    </row>
    <row r="106" spans="1:23" s="53" customFormat="1">
      <c r="A106" s="19"/>
      <c r="B106" s="20"/>
      <c r="C106" s="20"/>
      <c r="D106" s="83"/>
      <c r="E106" s="44"/>
      <c r="F106" s="19"/>
      <c r="G106" s="74"/>
      <c r="H106" s="21">
        <f t="shared" si="47"/>
        <v>0</v>
      </c>
      <c r="I106" s="10"/>
      <c r="J106" s="10"/>
      <c r="K106" s="10">
        <f t="shared" si="33"/>
        <v>-84374</v>
      </c>
      <c r="M106" s="55">
        <f t="shared" si="23"/>
        <v>0</v>
      </c>
      <c r="N106" s="55"/>
      <c r="O106" s="55">
        <f t="shared" si="24"/>
        <v>0</v>
      </c>
      <c r="P106" s="55">
        <v>2</v>
      </c>
      <c r="Q106" s="55">
        <f>P106*$Q$3</f>
        <v>1720</v>
      </c>
      <c r="R106" s="55">
        <f>+O106-Q106</f>
        <v>-1720</v>
      </c>
      <c r="S106" s="55"/>
      <c r="T106" s="57">
        <f>R106/1.187</f>
        <v>-1449.0311710193764</v>
      </c>
      <c r="U106" s="57">
        <f>T106*H106</f>
        <v>0</v>
      </c>
      <c r="W106" s="57">
        <f t="shared" si="46"/>
        <v>0</v>
      </c>
    </row>
    <row r="107" spans="1:23" s="53" customFormat="1" ht="38.25">
      <c r="A107" s="19"/>
      <c r="B107" s="118" t="s">
        <v>446</v>
      </c>
      <c r="C107" s="20"/>
      <c r="D107" s="20"/>
      <c r="E107" s="20"/>
      <c r="F107" s="19"/>
      <c r="G107" s="74"/>
      <c r="H107" s="21">
        <f t="shared" si="47"/>
        <v>0</v>
      </c>
      <c r="I107" s="10"/>
      <c r="J107" s="10"/>
      <c r="K107" s="10">
        <f t="shared" si="33"/>
        <v>-84374</v>
      </c>
      <c r="M107" s="55">
        <f t="shared" si="23"/>
        <v>0</v>
      </c>
      <c r="N107" s="55"/>
      <c r="O107" s="55">
        <f t="shared" si="24"/>
        <v>0</v>
      </c>
      <c r="P107" s="55"/>
      <c r="Q107" s="55"/>
      <c r="R107" s="55"/>
      <c r="S107" s="55"/>
      <c r="T107" s="57"/>
      <c r="U107" s="57"/>
      <c r="W107" s="57">
        <f t="shared" si="46"/>
        <v>0</v>
      </c>
    </row>
    <row r="108" spans="1:23" s="53" customFormat="1">
      <c r="A108" s="19"/>
      <c r="B108" s="20"/>
      <c r="C108" s="20"/>
      <c r="D108" s="20"/>
      <c r="E108" s="20"/>
      <c r="F108" s="19"/>
      <c r="G108" s="74"/>
      <c r="H108" s="21">
        <f t="shared" si="47"/>
        <v>0</v>
      </c>
      <c r="I108" s="10"/>
      <c r="J108" s="10"/>
      <c r="K108" s="10">
        <f t="shared" si="33"/>
        <v>-84374</v>
      </c>
      <c r="M108" s="55">
        <f t="shared" si="23"/>
        <v>0</v>
      </c>
      <c r="N108" s="55"/>
      <c r="O108" s="55">
        <f t="shared" si="24"/>
        <v>0</v>
      </c>
      <c r="P108" s="55"/>
      <c r="Q108" s="55"/>
      <c r="R108" s="55"/>
      <c r="S108" s="55"/>
      <c r="T108" s="57"/>
      <c r="U108" s="57"/>
      <c r="W108" s="57">
        <f t="shared" si="46"/>
        <v>0</v>
      </c>
    </row>
    <row r="109" spans="1:23" s="53" customFormat="1">
      <c r="A109" s="19"/>
      <c r="B109" s="20"/>
      <c r="C109" s="20"/>
      <c r="D109" s="20"/>
      <c r="E109" s="20"/>
      <c r="F109" s="19"/>
      <c r="G109" s="74"/>
      <c r="H109" s="21">
        <f t="shared" si="47"/>
        <v>0</v>
      </c>
      <c r="I109" s="10"/>
      <c r="J109" s="10"/>
      <c r="K109" s="10">
        <f t="shared" si="33"/>
        <v>-84374</v>
      </c>
      <c r="M109" s="55">
        <f t="shared" si="23"/>
        <v>0</v>
      </c>
      <c r="N109" s="55"/>
      <c r="O109" s="55">
        <f t="shared" si="24"/>
        <v>0</v>
      </c>
      <c r="P109" s="55"/>
      <c r="Q109" s="55"/>
      <c r="R109" s="55"/>
      <c r="S109" s="55"/>
      <c r="T109" s="57"/>
      <c r="U109" s="57"/>
      <c r="W109" s="57">
        <f t="shared" si="46"/>
        <v>0</v>
      </c>
    </row>
    <row r="110" spans="1:23" s="53" customFormat="1">
      <c r="A110" s="19"/>
      <c r="B110" s="20"/>
      <c r="C110" s="20"/>
      <c r="D110" s="20"/>
      <c r="E110" s="20"/>
      <c r="F110" s="19"/>
      <c r="G110" s="74"/>
      <c r="H110" s="21">
        <f t="shared" si="47"/>
        <v>0</v>
      </c>
      <c r="I110" s="10"/>
      <c r="J110" s="10"/>
      <c r="K110" s="10">
        <f t="shared" si="33"/>
        <v>-84374</v>
      </c>
      <c r="M110" s="55">
        <f t="shared" si="23"/>
        <v>0</v>
      </c>
      <c r="N110" s="55"/>
      <c r="O110" s="55">
        <f t="shared" si="24"/>
        <v>0</v>
      </c>
      <c r="P110" s="55"/>
      <c r="Q110" s="55"/>
      <c r="R110" s="55"/>
      <c r="S110" s="55"/>
      <c r="T110" s="57"/>
      <c r="U110" s="57"/>
      <c r="W110" s="57">
        <f t="shared" si="46"/>
        <v>0</v>
      </c>
    </row>
    <row r="111" spans="1:23" s="53" customFormat="1">
      <c r="A111" s="19"/>
      <c r="B111" s="20"/>
      <c r="C111" s="20"/>
      <c r="D111" s="20"/>
      <c r="E111" s="20"/>
      <c r="F111" s="19"/>
      <c r="G111" s="74"/>
      <c r="H111" s="21">
        <f t="shared" si="47"/>
        <v>0</v>
      </c>
      <c r="I111" s="10"/>
      <c r="J111" s="10"/>
      <c r="K111" s="10">
        <f t="shared" si="33"/>
        <v>-84374</v>
      </c>
      <c r="M111" s="55">
        <f t="shared" si="23"/>
        <v>0</v>
      </c>
      <c r="N111" s="55"/>
      <c r="O111" s="55">
        <f t="shared" si="24"/>
        <v>0</v>
      </c>
      <c r="P111" s="55"/>
      <c r="Q111" s="55"/>
      <c r="R111" s="55"/>
      <c r="S111" s="55"/>
      <c r="T111" s="57"/>
      <c r="U111" s="57"/>
      <c r="W111" s="57">
        <f t="shared" si="46"/>
        <v>0</v>
      </c>
    </row>
    <row r="112" spans="1:23" s="53" customFormat="1">
      <c r="A112" s="19"/>
      <c r="B112" s="20"/>
      <c r="C112" s="20"/>
      <c r="D112" s="20"/>
      <c r="E112" s="20"/>
      <c r="F112" s="19"/>
      <c r="G112" s="74"/>
      <c r="H112" s="21">
        <f t="shared" si="47"/>
        <v>0</v>
      </c>
      <c r="I112" s="10"/>
      <c r="J112" s="10"/>
      <c r="K112" s="10">
        <f t="shared" si="33"/>
        <v>-84374</v>
      </c>
      <c r="M112" s="55">
        <f t="shared" si="23"/>
        <v>0</v>
      </c>
      <c r="N112" s="55"/>
      <c r="O112" s="55">
        <f t="shared" si="24"/>
        <v>0</v>
      </c>
      <c r="P112" s="55"/>
      <c r="Q112" s="55"/>
      <c r="R112" s="55"/>
      <c r="S112" s="55"/>
      <c r="T112" s="57"/>
      <c r="U112" s="57"/>
      <c r="W112" s="57">
        <f t="shared" si="46"/>
        <v>0</v>
      </c>
    </row>
    <row r="113" spans="1:24" s="53" customFormat="1">
      <c r="A113" s="19"/>
      <c r="B113" s="20"/>
      <c r="C113" s="20"/>
      <c r="D113" s="20"/>
      <c r="E113" s="20"/>
      <c r="F113" s="19"/>
      <c r="G113" s="74"/>
      <c r="H113" s="21">
        <f t="shared" si="47"/>
        <v>0</v>
      </c>
      <c r="I113" s="10"/>
      <c r="J113" s="10"/>
      <c r="K113" s="10">
        <f t="shared" si="33"/>
        <v>-84374</v>
      </c>
      <c r="M113" s="55">
        <f t="shared" si="23"/>
        <v>0</v>
      </c>
      <c r="N113" s="55"/>
      <c r="O113" s="55">
        <f t="shared" si="24"/>
        <v>0</v>
      </c>
      <c r="P113" s="55"/>
      <c r="Q113" s="55"/>
      <c r="R113" s="55"/>
      <c r="S113" s="55"/>
      <c r="T113" s="57"/>
      <c r="U113" s="57"/>
      <c r="W113" s="57">
        <f t="shared" si="46"/>
        <v>0</v>
      </c>
    </row>
    <row r="114" spans="1:24" s="53" customFormat="1">
      <c r="A114" s="19"/>
      <c r="B114" s="20"/>
      <c r="C114" s="20"/>
      <c r="D114" s="20"/>
      <c r="E114" s="20"/>
      <c r="F114" s="19"/>
      <c r="G114" s="74"/>
      <c r="H114" s="21">
        <f t="shared" si="47"/>
        <v>0</v>
      </c>
      <c r="I114" s="10"/>
      <c r="J114" s="10"/>
      <c r="K114" s="10">
        <f t="shared" si="33"/>
        <v>-84374</v>
      </c>
      <c r="M114" s="55">
        <f t="shared" si="23"/>
        <v>0</v>
      </c>
      <c r="N114" s="55"/>
      <c r="O114" s="55">
        <f t="shared" si="24"/>
        <v>0</v>
      </c>
      <c r="P114" s="55"/>
      <c r="Q114" s="55"/>
      <c r="R114" s="55"/>
      <c r="S114" s="55"/>
      <c r="T114" s="57"/>
      <c r="U114" s="57"/>
      <c r="W114" s="57">
        <f t="shared" si="46"/>
        <v>0</v>
      </c>
    </row>
    <row r="115" spans="1:24" s="53" customFormat="1" hidden="1">
      <c r="A115" s="19"/>
      <c r="B115" s="20"/>
      <c r="C115" s="20"/>
      <c r="D115" s="20"/>
      <c r="E115" s="20"/>
      <c r="F115" s="19"/>
      <c r="G115" s="74"/>
      <c r="H115" s="21">
        <f t="shared" si="47"/>
        <v>0</v>
      </c>
      <c r="I115" s="10"/>
      <c r="J115" s="10"/>
      <c r="K115" s="10">
        <f t="shared" ref="K115:K134" si="48">+K114+I115+J115</f>
        <v>-84374</v>
      </c>
      <c r="O115" s="55">
        <f t="shared" si="24"/>
        <v>0</v>
      </c>
      <c r="P115" s="55"/>
      <c r="Q115" s="55"/>
      <c r="R115" s="55"/>
      <c r="S115" s="55"/>
      <c r="T115" s="57"/>
      <c r="U115" s="57"/>
      <c r="W115" s="57">
        <f t="shared" si="46"/>
        <v>0</v>
      </c>
      <c r="X115" s="69"/>
    </row>
    <row r="116" spans="1:24" s="53" customFormat="1" hidden="1">
      <c r="A116" s="19"/>
      <c r="B116" s="20"/>
      <c r="C116" s="20"/>
      <c r="D116" s="20"/>
      <c r="E116" s="20"/>
      <c r="F116" s="19"/>
      <c r="G116" s="74"/>
      <c r="H116" s="21">
        <f t="shared" si="47"/>
        <v>0</v>
      </c>
      <c r="I116" s="10"/>
      <c r="J116" s="10"/>
      <c r="K116" s="10">
        <f t="shared" si="48"/>
        <v>-84374</v>
      </c>
      <c r="O116" s="55">
        <f t="shared" si="24"/>
        <v>0</v>
      </c>
      <c r="P116" s="55"/>
      <c r="Q116" s="55"/>
      <c r="R116" s="55"/>
      <c r="S116" s="55"/>
      <c r="T116" s="57"/>
      <c r="U116" s="57"/>
      <c r="W116" s="57">
        <f t="shared" si="46"/>
        <v>0</v>
      </c>
    </row>
    <row r="117" spans="1:24" s="53" customFormat="1" hidden="1">
      <c r="A117" s="19"/>
      <c r="B117" s="20"/>
      <c r="C117" s="20"/>
      <c r="D117" s="20"/>
      <c r="E117" s="20"/>
      <c r="F117" s="19"/>
      <c r="G117" s="74"/>
      <c r="H117" s="21">
        <f t="shared" ref="H117:H180" si="49">+G117-F117</f>
        <v>0</v>
      </c>
      <c r="I117" s="10"/>
      <c r="J117" s="10"/>
      <c r="K117" s="10">
        <f t="shared" si="48"/>
        <v>-84374</v>
      </c>
      <c r="O117" s="55">
        <f t="shared" si="24"/>
        <v>0</v>
      </c>
      <c r="P117" s="55"/>
      <c r="Q117" s="55"/>
      <c r="R117" s="55"/>
      <c r="S117" s="55"/>
      <c r="T117" s="57"/>
      <c r="U117" s="57"/>
      <c r="W117" s="57">
        <f t="shared" si="46"/>
        <v>0</v>
      </c>
    </row>
    <row r="118" spans="1:24" s="53" customFormat="1" hidden="1">
      <c r="A118" s="19"/>
      <c r="B118" s="20"/>
      <c r="C118" s="20"/>
      <c r="D118" s="20"/>
      <c r="E118" s="20"/>
      <c r="F118" s="19"/>
      <c r="G118" s="19"/>
      <c r="H118" s="21">
        <f>+G118-F118</f>
        <v>0</v>
      </c>
      <c r="I118" s="10"/>
      <c r="J118" s="10"/>
      <c r="K118" s="10">
        <f t="shared" si="48"/>
        <v>-84374</v>
      </c>
      <c r="O118" s="55">
        <f t="shared" si="24"/>
        <v>0</v>
      </c>
      <c r="P118" s="55"/>
      <c r="Q118" s="55"/>
      <c r="R118" s="55"/>
      <c r="S118" s="55"/>
      <c r="T118" s="57"/>
      <c r="U118" s="57"/>
      <c r="W118" s="57">
        <f t="shared" si="46"/>
        <v>0</v>
      </c>
    </row>
    <row r="119" spans="1:24" s="53" customFormat="1" hidden="1">
      <c r="A119" s="19"/>
      <c r="B119" s="20"/>
      <c r="C119" s="20"/>
      <c r="D119" s="20"/>
      <c r="E119" s="20"/>
      <c r="F119" s="19"/>
      <c r="G119" s="19"/>
      <c r="H119" s="21">
        <f t="shared" si="49"/>
        <v>0</v>
      </c>
      <c r="I119" s="10"/>
      <c r="J119" s="10"/>
      <c r="K119" s="10">
        <f t="shared" si="48"/>
        <v>-84374</v>
      </c>
      <c r="O119" s="55">
        <f t="shared" si="24"/>
        <v>0</v>
      </c>
      <c r="P119" s="55"/>
      <c r="Q119" s="55"/>
      <c r="R119" s="55"/>
      <c r="S119" s="55"/>
      <c r="T119" s="57"/>
      <c r="U119" s="57"/>
      <c r="W119" s="57">
        <f t="shared" si="46"/>
        <v>0</v>
      </c>
    </row>
    <row r="120" spans="1:24" s="18" customFormat="1" hidden="1">
      <c r="A120" s="19"/>
      <c r="B120" s="20"/>
      <c r="C120" s="20"/>
      <c r="D120" s="20"/>
      <c r="E120" s="20"/>
      <c r="F120" s="19"/>
      <c r="G120" s="19"/>
      <c r="H120" s="21">
        <f t="shared" si="49"/>
        <v>0</v>
      </c>
      <c r="I120" s="10"/>
      <c r="J120" s="10"/>
      <c r="K120" s="10">
        <f t="shared" si="48"/>
        <v>-84374</v>
      </c>
      <c r="L120" s="52"/>
      <c r="M120" s="53"/>
      <c r="N120" s="53"/>
      <c r="O120" s="55">
        <f t="shared" si="24"/>
        <v>0</v>
      </c>
      <c r="P120" s="55"/>
      <c r="Q120" s="55"/>
      <c r="R120" s="55"/>
      <c r="S120" s="55"/>
      <c r="T120" s="57"/>
      <c r="U120" s="57"/>
      <c r="V120" s="53"/>
      <c r="W120" s="57">
        <f t="shared" si="46"/>
        <v>0</v>
      </c>
    </row>
    <row r="121" spans="1:24" s="18" customFormat="1" hidden="1">
      <c r="A121" s="19"/>
      <c r="B121" s="20"/>
      <c r="C121" s="20"/>
      <c r="D121" s="20"/>
      <c r="E121" s="20"/>
      <c r="F121" s="19"/>
      <c r="G121" s="19"/>
      <c r="H121" s="21">
        <f t="shared" si="49"/>
        <v>0</v>
      </c>
      <c r="I121" s="10"/>
      <c r="J121" s="10"/>
      <c r="K121" s="10">
        <f t="shared" si="48"/>
        <v>-84374</v>
      </c>
      <c r="L121" s="52"/>
      <c r="M121" s="53"/>
      <c r="N121" s="53"/>
      <c r="O121" s="55">
        <f t="shared" si="24"/>
        <v>0</v>
      </c>
      <c r="P121" s="55"/>
      <c r="Q121" s="55"/>
      <c r="R121" s="55"/>
      <c r="S121" s="55"/>
      <c r="T121" s="57"/>
      <c r="U121" s="57"/>
      <c r="V121" s="53"/>
      <c r="W121" s="57">
        <f t="shared" si="46"/>
        <v>0</v>
      </c>
    </row>
    <row r="122" spans="1:24" s="53" customFormat="1" hidden="1">
      <c r="A122" s="19"/>
      <c r="B122" s="20"/>
      <c r="C122" s="20"/>
      <c r="D122" s="20"/>
      <c r="E122" s="20"/>
      <c r="F122" s="19"/>
      <c r="G122" s="19"/>
      <c r="H122" s="21">
        <f t="shared" si="49"/>
        <v>0</v>
      </c>
      <c r="I122" s="10"/>
      <c r="J122" s="10"/>
      <c r="K122" s="10">
        <f t="shared" si="48"/>
        <v>-84374</v>
      </c>
      <c r="O122" s="55">
        <f t="shared" si="24"/>
        <v>0</v>
      </c>
      <c r="P122" s="55"/>
      <c r="Q122" s="55"/>
      <c r="R122" s="55"/>
      <c r="S122" s="55"/>
      <c r="T122" s="57"/>
      <c r="U122" s="57"/>
      <c r="W122" s="57">
        <f t="shared" si="46"/>
        <v>0</v>
      </c>
    </row>
    <row r="123" spans="1:24" s="53" customFormat="1" hidden="1">
      <c r="A123" s="19"/>
      <c r="B123" s="20"/>
      <c r="C123" s="20"/>
      <c r="D123" s="20"/>
      <c r="E123" s="20"/>
      <c r="F123" s="19"/>
      <c r="G123" s="19"/>
      <c r="H123" s="21">
        <f t="shared" si="49"/>
        <v>0</v>
      </c>
      <c r="I123" s="10"/>
      <c r="J123" s="10"/>
      <c r="K123" s="10">
        <f t="shared" si="48"/>
        <v>-84374</v>
      </c>
      <c r="O123" s="55">
        <f t="shared" si="24"/>
        <v>0</v>
      </c>
      <c r="P123" s="55"/>
      <c r="Q123" s="55"/>
      <c r="R123" s="55"/>
      <c r="S123" s="55"/>
      <c r="T123" s="57"/>
      <c r="U123" s="57"/>
      <c r="W123" s="57">
        <f t="shared" si="46"/>
        <v>0</v>
      </c>
    </row>
    <row r="124" spans="1:24" s="53" customFormat="1" hidden="1">
      <c r="A124" s="73"/>
      <c r="B124" s="20"/>
      <c r="C124" s="20"/>
      <c r="D124" s="20"/>
      <c r="E124" s="20"/>
      <c r="F124" s="19"/>
      <c r="G124" s="19"/>
      <c r="H124" s="21">
        <f t="shared" si="49"/>
        <v>0</v>
      </c>
      <c r="I124" s="10"/>
      <c r="J124" s="10"/>
      <c r="K124" s="10">
        <f t="shared" si="48"/>
        <v>-84374</v>
      </c>
      <c r="O124" s="55">
        <f t="shared" si="24"/>
        <v>0</v>
      </c>
      <c r="P124" s="55"/>
      <c r="Q124" s="55"/>
      <c r="R124" s="55"/>
      <c r="S124" s="55"/>
      <c r="T124" s="57"/>
      <c r="U124" s="57"/>
      <c r="W124" s="57">
        <f t="shared" ref="W124:W130" si="50">Q124*H124</f>
        <v>0</v>
      </c>
    </row>
    <row r="125" spans="1:24" s="53" customFormat="1" hidden="1">
      <c r="A125" s="19"/>
      <c r="B125" s="20"/>
      <c r="C125" s="20"/>
      <c r="D125" s="20"/>
      <c r="E125" s="20"/>
      <c r="F125" s="19"/>
      <c r="G125" s="19"/>
      <c r="H125" s="21">
        <f>+G125-F125</f>
        <v>0</v>
      </c>
      <c r="I125" s="10"/>
      <c r="J125" s="10"/>
      <c r="K125" s="10">
        <f t="shared" si="48"/>
        <v>-84374</v>
      </c>
      <c r="O125" s="55">
        <f t="shared" si="24"/>
        <v>0</v>
      </c>
      <c r="P125" s="55"/>
      <c r="Q125" s="55"/>
      <c r="R125" s="55"/>
      <c r="S125" s="55"/>
      <c r="T125" s="57"/>
      <c r="U125" s="57"/>
      <c r="W125" s="57">
        <f t="shared" si="50"/>
        <v>0</v>
      </c>
    </row>
    <row r="126" spans="1:24" s="53" customFormat="1" hidden="1">
      <c r="A126" s="19"/>
      <c r="B126" s="20"/>
      <c r="C126" s="20"/>
      <c r="D126" s="70"/>
      <c r="E126" s="20"/>
      <c r="F126" s="19"/>
      <c r="G126" s="19"/>
      <c r="H126" s="21">
        <f>+G126-F126</f>
        <v>0</v>
      </c>
      <c r="I126" s="10"/>
      <c r="J126" s="10"/>
      <c r="K126" s="10">
        <f t="shared" si="48"/>
        <v>-84374</v>
      </c>
      <c r="O126" s="55">
        <f t="shared" si="24"/>
        <v>0</v>
      </c>
      <c r="P126" s="55"/>
      <c r="Q126" s="55"/>
      <c r="R126" s="55"/>
      <c r="S126" s="55"/>
      <c r="T126" s="57"/>
      <c r="U126" s="57"/>
      <c r="W126" s="57">
        <f t="shared" si="50"/>
        <v>0</v>
      </c>
    </row>
    <row r="127" spans="1:24" s="53" customFormat="1" hidden="1">
      <c r="A127" s="19"/>
      <c r="B127" s="20"/>
      <c r="C127" s="20"/>
      <c r="D127" s="20"/>
      <c r="E127" s="20"/>
      <c r="F127" s="19"/>
      <c r="G127" s="19"/>
      <c r="H127" s="21">
        <f>+G127-F127</f>
        <v>0</v>
      </c>
      <c r="I127" s="10"/>
      <c r="J127" s="10"/>
      <c r="K127" s="10">
        <f t="shared" si="48"/>
        <v>-84374</v>
      </c>
      <c r="O127" s="55">
        <f t="shared" si="24"/>
        <v>0</v>
      </c>
      <c r="P127" s="55"/>
      <c r="Q127" s="55"/>
      <c r="R127" s="55"/>
      <c r="S127" s="55"/>
      <c r="T127" s="57"/>
      <c r="U127" s="57"/>
      <c r="W127" s="57">
        <f t="shared" si="50"/>
        <v>0</v>
      </c>
    </row>
    <row r="128" spans="1:24" s="53" customFormat="1" hidden="1">
      <c r="A128" s="19"/>
      <c r="B128" s="20"/>
      <c r="C128" s="20"/>
      <c r="D128" s="20"/>
      <c r="E128" s="20"/>
      <c r="F128" s="19"/>
      <c r="G128" s="19"/>
      <c r="H128" s="21">
        <f t="shared" si="49"/>
        <v>0</v>
      </c>
      <c r="I128" s="10"/>
      <c r="J128" s="10"/>
      <c r="K128" s="10">
        <f t="shared" si="48"/>
        <v>-84374</v>
      </c>
      <c r="O128" s="55">
        <f t="shared" si="24"/>
        <v>0</v>
      </c>
      <c r="P128" s="55"/>
      <c r="Q128" s="55"/>
      <c r="R128" s="55"/>
      <c r="S128" s="55"/>
      <c r="T128" s="57"/>
      <c r="U128" s="57"/>
      <c r="W128" s="57">
        <f t="shared" si="50"/>
        <v>0</v>
      </c>
    </row>
    <row r="129" spans="1:24" s="53" customFormat="1" hidden="1">
      <c r="A129" s="19"/>
      <c r="B129" s="20"/>
      <c r="C129" s="20"/>
      <c r="D129" s="20"/>
      <c r="E129" s="20"/>
      <c r="F129" s="19"/>
      <c r="G129" s="19"/>
      <c r="H129" s="21">
        <f t="shared" si="49"/>
        <v>0</v>
      </c>
      <c r="I129" s="10"/>
      <c r="J129" s="10"/>
      <c r="K129" s="10">
        <f t="shared" si="48"/>
        <v>-84374</v>
      </c>
      <c r="O129" s="55">
        <f t="shared" si="24"/>
        <v>0</v>
      </c>
      <c r="P129" s="55"/>
      <c r="Q129" s="55"/>
      <c r="R129" s="55"/>
      <c r="S129" s="55"/>
      <c r="T129" s="57"/>
      <c r="U129" s="57"/>
      <c r="W129" s="57">
        <f t="shared" si="50"/>
        <v>0</v>
      </c>
    </row>
    <row r="130" spans="1:24" s="53" customFormat="1" hidden="1">
      <c r="A130" s="19"/>
      <c r="B130" s="20"/>
      <c r="C130" s="20"/>
      <c r="D130" s="20"/>
      <c r="E130" s="20"/>
      <c r="F130" s="19"/>
      <c r="G130" s="19"/>
      <c r="H130" s="21">
        <f t="shared" si="49"/>
        <v>0</v>
      </c>
      <c r="I130" s="10"/>
      <c r="J130" s="10"/>
      <c r="K130" s="10">
        <f t="shared" si="48"/>
        <v>-84374</v>
      </c>
      <c r="O130" s="55">
        <f t="shared" si="24"/>
        <v>0</v>
      </c>
      <c r="P130" s="55"/>
      <c r="Q130" s="55"/>
      <c r="R130" s="55"/>
      <c r="S130" s="55"/>
      <c r="T130" s="57"/>
      <c r="U130" s="57"/>
      <c r="W130" s="57">
        <f t="shared" si="50"/>
        <v>0</v>
      </c>
    </row>
    <row r="131" spans="1:24" s="53" customFormat="1" hidden="1">
      <c r="A131" s="73"/>
      <c r="B131" s="20"/>
      <c r="C131" s="20"/>
      <c r="D131" s="20"/>
      <c r="E131" s="20"/>
      <c r="F131" s="19"/>
      <c r="G131" s="19"/>
      <c r="H131" s="21">
        <f>+G131-F131</f>
        <v>0</v>
      </c>
      <c r="I131" s="10"/>
      <c r="J131" s="10"/>
      <c r="K131" s="10">
        <f t="shared" si="48"/>
        <v>-84374</v>
      </c>
      <c r="O131" s="55">
        <f t="shared" ref="O131:O194" si="51">IFERROR(-J131/H131,0)</f>
        <v>0</v>
      </c>
      <c r="P131" s="55"/>
      <c r="Q131" s="55"/>
      <c r="R131" s="55"/>
      <c r="S131" s="55"/>
      <c r="T131" s="57"/>
      <c r="U131" s="57"/>
      <c r="W131" s="57">
        <f t="shared" ref="W131:W136" si="52">Q131*H131</f>
        <v>0</v>
      </c>
      <c r="X131" s="69"/>
    </row>
    <row r="132" spans="1:24" s="53" customFormat="1" hidden="1">
      <c r="A132" s="19"/>
      <c r="B132" s="20"/>
      <c r="C132" s="20"/>
      <c r="D132" s="20"/>
      <c r="E132" s="20"/>
      <c r="F132" s="19"/>
      <c r="G132" s="19"/>
      <c r="H132" s="21">
        <f t="shared" si="49"/>
        <v>0</v>
      </c>
      <c r="I132" s="10"/>
      <c r="J132" s="10"/>
      <c r="K132" s="10">
        <f t="shared" si="48"/>
        <v>-84374</v>
      </c>
      <c r="O132" s="55">
        <f t="shared" si="51"/>
        <v>0</v>
      </c>
      <c r="P132" s="55"/>
      <c r="Q132" s="55"/>
      <c r="R132" s="55"/>
      <c r="S132" s="55"/>
      <c r="T132" s="57"/>
      <c r="U132" s="57"/>
      <c r="W132" s="57">
        <f t="shared" si="52"/>
        <v>0</v>
      </c>
    </row>
    <row r="133" spans="1:24" s="53" customFormat="1" hidden="1">
      <c r="A133" s="19"/>
      <c r="B133" s="20"/>
      <c r="C133" s="20"/>
      <c r="D133" s="70"/>
      <c r="E133" s="20"/>
      <c r="F133" s="19"/>
      <c r="G133" s="19"/>
      <c r="H133" s="21">
        <f t="shared" ref="H133:H139" si="53">+G133-F133</f>
        <v>0</v>
      </c>
      <c r="I133" s="10"/>
      <c r="J133" s="10"/>
      <c r="K133" s="10">
        <f t="shared" si="48"/>
        <v>-84374</v>
      </c>
      <c r="O133" s="55">
        <f t="shared" si="51"/>
        <v>0</v>
      </c>
      <c r="P133" s="55"/>
      <c r="Q133" s="55"/>
      <c r="R133" s="55"/>
      <c r="S133" s="55"/>
      <c r="T133" s="57"/>
      <c r="U133" s="57"/>
      <c r="W133" s="57">
        <f>Q133*H133</f>
        <v>0</v>
      </c>
    </row>
    <row r="134" spans="1:24" s="53" customFormat="1" hidden="1">
      <c r="A134" s="19"/>
      <c r="B134" s="20"/>
      <c r="C134" s="20"/>
      <c r="D134" s="20"/>
      <c r="E134" s="20"/>
      <c r="F134" s="19"/>
      <c r="G134" s="19"/>
      <c r="H134" s="21">
        <f t="shared" si="53"/>
        <v>0</v>
      </c>
      <c r="I134" s="10"/>
      <c r="J134" s="10"/>
      <c r="K134" s="10">
        <f t="shared" si="48"/>
        <v>-84374</v>
      </c>
      <c r="O134" s="55">
        <f t="shared" si="51"/>
        <v>0</v>
      </c>
      <c r="P134" s="55"/>
      <c r="Q134" s="55"/>
      <c r="R134" s="55"/>
      <c r="S134" s="55"/>
      <c r="T134" s="57"/>
      <c r="U134" s="57"/>
      <c r="W134" s="57">
        <f t="shared" si="52"/>
        <v>0</v>
      </c>
    </row>
    <row r="135" spans="1:24" s="53" customFormat="1" hidden="1">
      <c r="A135" s="19"/>
      <c r="B135" s="20"/>
      <c r="C135" s="20"/>
      <c r="D135" s="20"/>
      <c r="E135" s="20"/>
      <c r="F135" s="19"/>
      <c r="G135" s="19"/>
      <c r="H135" s="21">
        <f>+G135-F135</f>
        <v>0</v>
      </c>
      <c r="I135" s="10"/>
      <c r="J135" s="10"/>
      <c r="K135" s="10">
        <f t="shared" ref="K135:K198" si="54">+K134+I135+J135</f>
        <v>-84374</v>
      </c>
      <c r="O135" s="55">
        <f t="shared" si="51"/>
        <v>0</v>
      </c>
      <c r="P135" s="55"/>
      <c r="Q135" s="55"/>
      <c r="R135" s="55"/>
      <c r="S135" s="55"/>
      <c r="T135" s="57"/>
      <c r="U135" s="57"/>
      <c r="W135" s="57">
        <f t="shared" si="52"/>
        <v>0</v>
      </c>
    </row>
    <row r="136" spans="1:24" s="53" customFormat="1" hidden="1">
      <c r="A136" s="19"/>
      <c r="B136" s="20"/>
      <c r="C136" s="20"/>
      <c r="D136" s="20"/>
      <c r="E136" s="20"/>
      <c r="F136" s="19"/>
      <c r="G136" s="19"/>
      <c r="H136" s="21">
        <f t="shared" si="53"/>
        <v>0</v>
      </c>
      <c r="I136" s="10"/>
      <c r="J136" s="10"/>
      <c r="K136" s="10">
        <f t="shared" si="54"/>
        <v>-84374</v>
      </c>
      <c r="O136" s="55">
        <f t="shared" si="51"/>
        <v>0</v>
      </c>
      <c r="P136" s="55"/>
      <c r="Q136" s="55"/>
      <c r="R136" s="55"/>
      <c r="S136" s="55"/>
      <c r="T136" s="57"/>
      <c r="U136" s="57"/>
      <c r="W136" s="57">
        <f t="shared" si="52"/>
        <v>0</v>
      </c>
    </row>
    <row r="137" spans="1:24" s="53" customFormat="1" hidden="1">
      <c r="A137" s="73"/>
      <c r="B137" s="20"/>
      <c r="C137" s="20"/>
      <c r="D137" s="20"/>
      <c r="E137" s="20"/>
      <c r="F137" s="19"/>
      <c r="G137" s="19"/>
      <c r="H137" s="21">
        <f t="shared" si="53"/>
        <v>0</v>
      </c>
      <c r="I137" s="10"/>
      <c r="J137" s="10"/>
      <c r="K137" s="10">
        <f t="shared" si="54"/>
        <v>-84374</v>
      </c>
      <c r="O137" s="55">
        <f t="shared" si="51"/>
        <v>0</v>
      </c>
      <c r="P137" s="55"/>
      <c r="Q137" s="55"/>
      <c r="R137" s="55"/>
      <c r="S137" s="55"/>
      <c r="T137" s="57"/>
      <c r="U137" s="57"/>
      <c r="W137" s="57">
        <f t="shared" ref="W137:W143" si="55">Q137*H137</f>
        <v>0</v>
      </c>
    </row>
    <row r="138" spans="1:24" s="53" customFormat="1" hidden="1">
      <c r="A138" s="19"/>
      <c r="B138" s="20"/>
      <c r="C138" s="20"/>
      <c r="D138" s="20"/>
      <c r="E138" s="20"/>
      <c r="F138" s="19"/>
      <c r="G138" s="19"/>
      <c r="H138" s="21">
        <f t="shared" si="53"/>
        <v>0</v>
      </c>
      <c r="I138" s="10"/>
      <c r="J138" s="10"/>
      <c r="K138" s="10">
        <f t="shared" si="54"/>
        <v>-84374</v>
      </c>
      <c r="O138" s="55">
        <f t="shared" si="51"/>
        <v>0</v>
      </c>
      <c r="P138" s="55"/>
      <c r="Q138" s="55"/>
      <c r="R138" s="55"/>
      <c r="S138" s="55"/>
      <c r="T138" s="57"/>
      <c r="U138" s="57"/>
      <c r="W138" s="57">
        <f t="shared" si="55"/>
        <v>0</v>
      </c>
    </row>
    <row r="139" spans="1:24" s="53" customFormat="1" hidden="1">
      <c r="A139" s="19"/>
      <c r="B139" s="20"/>
      <c r="C139" s="20"/>
      <c r="D139" s="20"/>
      <c r="E139" s="20"/>
      <c r="F139" s="19"/>
      <c r="G139" s="19"/>
      <c r="H139" s="21">
        <f t="shared" si="53"/>
        <v>0</v>
      </c>
      <c r="I139" s="10"/>
      <c r="J139" s="10"/>
      <c r="K139" s="10">
        <f t="shared" si="54"/>
        <v>-84374</v>
      </c>
      <c r="O139" s="55">
        <f t="shared" si="51"/>
        <v>0</v>
      </c>
      <c r="P139" s="55"/>
      <c r="Q139" s="55"/>
      <c r="R139" s="55"/>
      <c r="S139" s="55"/>
      <c r="T139" s="57"/>
      <c r="U139" s="57"/>
      <c r="W139" s="57">
        <f t="shared" si="55"/>
        <v>0</v>
      </c>
    </row>
    <row r="140" spans="1:24" s="53" customFormat="1" hidden="1">
      <c r="A140" s="19"/>
      <c r="B140" s="20"/>
      <c r="C140" s="20"/>
      <c r="D140" s="20"/>
      <c r="E140" s="20"/>
      <c r="F140" s="19"/>
      <c r="G140" s="19"/>
      <c r="H140" s="21">
        <f t="shared" si="49"/>
        <v>0</v>
      </c>
      <c r="I140" s="10"/>
      <c r="J140" s="10"/>
      <c r="K140" s="10">
        <f t="shared" si="54"/>
        <v>-84374</v>
      </c>
      <c r="O140" s="55">
        <f t="shared" si="51"/>
        <v>0</v>
      </c>
      <c r="P140" s="55"/>
      <c r="Q140" s="55"/>
      <c r="R140" s="55"/>
      <c r="S140" s="55"/>
      <c r="T140" s="57"/>
      <c r="U140" s="57"/>
      <c r="W140" s="57">
        <f t="shared" si="55"/>
        <v>0</v>
      </c>
    </row>
    <row r="141" spans="1:24" s="53" customFormat="1" hidden="1">
      <c r="A141" s="19"/>
      <c r="B141" s="20"/>
      <c r="C141" s="20"/>
      <c r="D141" s="20"/>
      <c r="E141" s="20"/>
      <c r="F141" s="19"/>
      <c r="G141" s="19"/>
      <c r="H141" s="21">
        <f t="shared" si="49"/>
        <v>0</v>
      </c>
      <c r="I141" s="10"/>
      <c r="J141" s="10"/>
      <c r="K141" s="10">
        <f t="shared" si="54"/>
        <v>-84374</v>
      </c>
      <c r="O141" s="55">
        <f t="shared" si="51"/>
        <v>0</v>
      </c>
      <c r="P141" s="55"/>
      <c r="Q141" s="55"/>
      <c r="R141" s="55"/>
      <c r="S141" s="55"/>
      <c r="T141" s="57"/>
      <c r="U141" s="57"/>
      <c r="W141" s="57">
        <f t="shared" si="55"/>
        <v>0</v>
      </c>
    </row>
    <row r="142" spans="1:24" s="53" customFormat="1" hidden="1">
      <c r="A142" s="19"/>
      <c r="B142" s="20"/>
      <c r="C142" s="20"/>
      <c r="D142" s="20"/>
      <c r="E142" s="20"/>
      <c r="F142" s="19"/>
      <c r="G142" s="19"/>
      <c r="H142" s="21">
        <f t="shared" si="49"/>
        <v>0</v>
      </c>
      <c r="I142" s="10"/>
      <c r="J142" s="10"/>
      <c r="K142" s="10">
        <f t="shared" si="54"/>
        <v>-84374</v>
      </c>
      <c r="O142" s="55">
        <f t="shared" si="51"/>
        <v>0</v>
      </c>
      <c r="P142" s="55"/>
      <c r="Q142" s="55"/>
      <c r="R142" s="55"/>
      <c r="S142" s="55"/>
      <c r="T142" s="57"/>
      <c r="U142" s="57"/>
      <c r="W142" s="57">
        <f t="shared" si="55"/>
        <v>0</v>
      </c>
    </row>
    <row r="143" spans="1:24" s="53" customFormat="1" hidden="1">
      <c r="A143" s="19"/>
      <c r="B143" s="20"/>
      <c r="C143" s="20"/>
      <c r="D143" s="20"/>
      <c r="E143" s="20"/>
      <c r="F143" s="19"/>
      <c r="G143" s="19"/>
      <c r="H143" s="21">
        <f t="shared" ref="H143:H152" si="56">+G143-F143</f>
        <v>0</v>
      </c>
      <c r="I143" s="10"/>
      <c r="J143" s="10"/>
      <c r="K143" s="10">
        <f t="shared" si="54"/>
        <v>-84374</v>
      </c>
      <c r="O143" s="55">
        <f t="shared" si="51"/>
        <v>0</v>
      </c>
      <c r="P143" s="55"/>
      <c r="Q143" s="55"/>
      <c r="R143" s="55"/>
      <c r="S143" s="55"/>
      <c r="T143" s="57"/>
      <c r="U143" s="57"/>
      <c r="W143" s="57">
        <f t="shared" si="55"/>
        <v>0</v>
      </c>
    </row>
    <row r="144" spans="1:24" s="53" customFormat="1" hidden="1">
      <c r="A144" s="19"/>
      <c r="B144" s="20"/>
      <c r="C144" s="20"/>
      <c r="D144" s="20"/>
      <c r="E144" s="20"/>
      <c r="F144" s="19"/>
      <c r="G144" s="19"/>
      <c r="H144" s="21">
        <f t="shared" si="56"/>
        <v>0</v>
      </c>
      <c r="I144" s="10"/>
      <c r="J144" s="10"/>
      <c r="K144" s="10">
        <f t="shared" si="54"/>
        <v>-84374</v>
      </c>
      <c r="O144" s="55">
        <f t="shared" si="51"/>
        <v>0</v>
      </c>
      <c r="P144" s="55"/>
      <c r="Q144" s="55"/>
      <c r="R144" s="55"/>
      <c r="S144" s="55"/>
      <c r="T144" s="57"/>
      <c r="U144" s="57"/>
      <c r="W144" s="57">
        <f t="shared" ref="W144:W149" si="57">Q144*H144</f>
        <v>0</v>
      </c>
    </row>
    <row r="145" spans="1:23" s="53" customFormat="1" hidden="1">
      <c r="A145" s="19"/>
      <c r="B145" s="20"/>
      <c r="C145" s="20"/>
      <c r="D145" s="20"/>
      <c r="E145" s="20"/>
      <c r="F145" s="19"/>
      <c r="G145" s="19"/>
      <c r="H145" s="21">
        <f t="shared" si="56"/>
        <v>0</v>
      </c>
      <c r="I145" s="10"/>
      <c r="J145" s="10"/>
      <c r="K145" s="10">
        <f t="shared" si="54"/>
        <v>-84374</v>
      </c>
      <c r="O145" s="55">
        <f t="shared" si="51"/>
        <v>0</v>
      </c>
      <c r="P145" s="55"/>
      <c r="Q145" s="55"/>
      <c r="R145" s="55"/>
      <c r="S145" s="55"/>
      <c r="T145" s="57"/>
      <c r="U145" s="57"/>
      <c r="W145" s="57">
        <f t="shared" si="57"/>
        <v>0</v>
      </c>
    </row>
    <row r="146" spans="1:23" s="53" customFormat="1" hidden="1">
      <c r="A146" s="19"/>
      <c r="B146" s="20"/>
      <c r="C146" s="20"/>
      <c r="D146" s="20"/>
      <c r="E146" s="20"/>
      <c r="F146" s="19"/>
      <c r="G146" s="19"/>
      <c r="H146" s="21">
        <f t="shared" si="56"/>
        <v>0</v>
      </c>
      <c r="I146" s="10"/>
      <c r="J146" s="10"/>
      <c r="K146" s="10">
        <f t="shared" si="54"/>
        <v>-84374</v>
      </c>
      <c r="O146" s="55">
        <f t="shared" si="51"/>
        <v>0</v>
      </c>
      <c r="P146" s="55"/>
      <c r="Q146" s="55"/>
      <c r="R146" s="55"/>
      <c r="S146" s="55"/>
      <c r="T146" s="57"/>
      <c r="U146" s="57"/>
      <c r="W146" s="57">
        <f t="shared" si="57"/>
        <v>0</v>
      </c>
    </row>
    <row r="147" spans="1:23" s="53" customFormat="1" hidden="1">
      <c r="A147" s="19"/>
      <c r="B147" s="20"/>
      <c r="C147" s="20"/>
      <c r="D147" s="20"/>
      <c r="E147" s="20"/>
      <c r="F147" s="19"/>
      <c r="G147" s="19"/>
      <c r="H147" s="21">
        <f t="shared" si="56"/>
        <v>0</v>
      </c>
      <c r="I147" s="10"/>
      <c r="J147" s="10"/>
      <c r="K147" s="10">
        <f t="shared" si="54"/>
        <v>-84374</v>
      </c>
      <c r="O147" s="55">
        <f t="shared" si="51"/>
        <v>0</v>
      </c>
      <c r="P147" s="55"/>
      <c r="Q147" s="55"/>
      <c r="R147" s="55"/>
      <c r="S147" s="55"/>
      <c r="T147" s="57"/>
      <c r="U147" s="57"/>
      <c r="W147" s="57">
        <f t="shared" si="57"/>
        <v>0</v>
      </c>
    </row>
    <row r="148" spans="1:23" s="53" customFormat="1" hidden="1">
      <c r="A148" s="19"/>
      <c r="B148" s="20"/>
      <c r="C148" s="20"/>
      <c r="D148" s="20"/>
      <c r="E148" s="20"/>
      <c r="F148" s="19"/>
      <c r="G148" s="19"/>
      <c r="H148" s="21">
        <f t="shared" si="56"/>
        <v>0</v>
      </c>
      <c r="I148" s="10"/>
      <c r="J148" s="10"/>
      <c r="K148" s="10">
        <f t="shared" si="54"/>
        <v>-84374</v>
      </c>
      <c r="O148" s="55">
        <f t="shared" si="51"/>
        <v>0</v>
      </c>
      <c r="P148" s="55"/>
      <c r="Q148" s="55"/>
      <c r="R148" s="55"/>
      <c r="S148" s="55"/>
      <c r="T148" s="57"/>
      <c r="U148" s="57"/>
      <c r="W148" s="57">
        <f t="shared" si="57"/>
        <v>0</v>
      </c>
    </row>
    <row r="149" spans="1:23" s="53" customFormat="1" hidden="1">
      <c r="A149" s="19"/>
      <c r="B149" s="20"/>
      <c r="C149" s="20"/>
      <c r="D149" s="20"/>
      <c r="E149" s="20"/>
      <c r="F149" s="19"/>
      <c r="G149" s="19"/>
      <c r="H149" s="21">
        <f t="shared" si="56"/>
        <v>0</v>
      </c>
      <c r="I149" s="10"/>
      <c r="J149" s="10"/>
      <c r="K149" s="10">
        <f t="shared" si="54"/>
        <v>-84374</v>
      </c>
      <c r="O149" s="55">
        <f t="shared" si="51"/>
        <v>0</v>
      </c>
      <c r="P149" s="55"/>
      <c r="Q149" s="55"/>
      <c r="R149" s="55"/>
      <c r="S149" s="55"/>
      <c r="T149" s="57"/>
      <c r="U149" s="57"/>
      <c r="W149" s="57">
        <f t="shared" si="57"/>
        <v>0</v>
      </c>
    </row>
    <row r="150" spans="1:23" s="53" customFormat="1" hidden="1">
      <c r="A150" s="19"/>
      <c r="B150" s="20"/>
      <c r="C150" s="20"/>
      <c r="D150" s="20"/>
      <c r="E150" s="20"/>
      <c r="F150" s="19"/>
      <c r="G150" s="19"/>
      <c r="H150" s="21">
        <f t="shared" si="56"/>
        <v>0</v>
      </c>
      <c r="I150" s="10"/>
      <c r="J150" s="10"/>
      <c r="K150" s="10">
        <f t="shared" si="54"/>
        <v>-84374</v>
      </c>
      <c r="O150" s="55">
        <f t="shared" si="51"/>
        <v>0</v>
      </c>
      <c r="P150" s="55"/>
      <c r="Q150" s="55"/>
      <c r="R150" s="55"/>
      <c r="S150" s="55"/>
      <c r="T150" s="57"/>
      <c r="U150" s="57"/>
    </row>
    <row r="151" spans="1:23" s="53" customFormat="1" hidden="1">
      <c r="A151" s="19"/>
      <c r="B151" s="20"/>
      <c r="C151" s="20"/>
      <c r="D151" s="20"/>
      <c r="E151" s="20"/>
      <c r="F151" s="19"/>
      <c r="G151" s="19"/>
      <c r="H151" s="21">
        <f t="shared" si="56"/>
        <v>0</v>
      </c>
      <c r="I151" s="10"/>
      <c r="J151" s="10"/>
      <c r="K151" s="10">
        <f t="shared" si="54"/>
        <v>-84374</v>
      </c>
      <c r="O151" s="55">
        <f t="shared" si="51"/>
        <v>0</v>
      </c>
      <c r="P151" s="55"/>
      <c r="Q151" s="55"/>
      <c r="R151" s="55"/>
      <c r="S151" s="55"/>
      <c r="T151" s="57"/>
      <c r="U151" s="57"/>
    </row>
    <row r="152" spans="1:23" s="53" customFormat="1" hidden="1">
      <c r="A152" s="19"/>
      <c r="B152" s="20"/>
      <c r="C152" s="20"/>
      <c r="D152" s="20"/>
      <c r="E152" s="20"/>
      <c r="F152" s="19"/>
      <c r="G152" s="19"/>
      <c r="H152" s="21">
        <f t="shared" si="56"/>
        <v>0</v>
      </c>
      <c r="I152" s="10"/>
      <c r="J152" s="10"/>
      <c r="K152" s="10">
        <f t="shared" si="54"/>
        <v>-84374</v>
      </c>
      <c r="O152" s="55">
        <f t="shared" si="51"/>
        <v>0</v>
      </c>
      <c r="P152" s="55"/>
      <c r="Q152" s="55"/>
      <c r="R152" s="55"/>
      <c r="S152" s="55"/>
      <c r="T152" s="57"/>
      <c r="U152" s="57"/>
    </row>
    <row r="153" spans="1:23" s="42" customFormat="1" hidden="1">
      <c r="A153" s="19"/>
      <c r="B153" s="20"/>
      <c r="C153" s="20"/>
      <c r="D153" s="20"/>
      <c r="E153" s="20"/>
      <c r="F153" s="19"/>
      <c r="G153" s="19"/>
      <c r="H153" s="21">
        <f t="shared" si="49"/>
        <v>0</v>
      </c>
      <c r="I153" s="10"/>
      <c r="J153" s="10"/>
      <c r="K153" s="10">
        <f t="shared" si="54"/>
        <v>-84374</v>
      </c>
      <c r="L153" s="53"/>
      <c r="N153" s="53"/>
      <c r="O153" s="55">
        <f t="shared" si="51"/>
        <v>0</v>
      </c>
      <c r="P153" s="55"/>
      <c r="Q153" s="55"/>
      <c r="R153" s="55"/>
      <c r="S153" s="55"/>
      <c r="T153" s="57"/>
      <c r="U153" s="57"/>
    </row>
    <row r="154" spans="1:23" s="42" customFormat="1" hidden="1">
      <c r="A154" s="19"/>
      <c r="B154" s="20"/>
      <c r="C154" s="20"/>
      <c r="D154" s="20"/>
      <c r="E154" s="20"/>
      <c r="F154" s="19"/>
      <c r="G154" s="19"/>
      <c r="H154" s="21">
        <f t="shared" si="49"/>
        <v>0</v>
      </c>
      <c r="I154" s="10"/>
      <c r="J154" s="10"/>
      <c r="K154" s="10">
        <f t="shared" si="54"/>
        <v>-84374</v>
      </c>
      <c r="L154" s="53"/>
      <c r="M154" s="55"/>
      <c r="N154" s="55"/>
      <c r="O154" s="55">
        <f t="shared" si="51"/>
        <v>0</v>
      </c>
      <c r="P154" s="55"/>
      <c r="Q154" s="55"/>
      <c r="R154" s="55"/>
      <c r="S154" s="55"/>
      <c r="T154" s="57"/>
      <c r="U154" s="57"/>
    </row>
    <row r="155" spans="1:23" s="42" customFormat="1" hidden="1">
      <c r="A155" s="19"/>
      <c r="B155" s="20"/>
      <c r="C155" s="20"/>
      <c r="D155" s="20"/>
      <c r="E155" s="20"/>
      <c r="F155" s="19"/>
      <c r="G155" s="19"/>
      <c r="H155" s="21">
        <f t="shared" si="49"/>
        <v>0</v>
      </c>
      <c r="I155" s="10"/>
      <c r="J155" s="10"/>
      <c r="K155" s="10">
        <f t="shared" si="54"/>
        <v>-84374</v>
      </c>
      <c r="L155" s="53"/>
      <c r="N155" s="53"/>
      <c r="O155" s="55">
        <f t="shared" si="51"/>
        <v>0</v>
      </c>
      <c r="P155" s="55"/>
      <c r="Q155" s="55"/>
      <c r="R155" s="55"/>
      <c r="S155" s="55"/>
      <c r="T155" s="57"/>
      <c r="U155" s="64"/>
    </row>
    <row r="156" spans="1:23" s="42" customFormat="1" hidden="1">
      <c r="A156" s="19"/>
      <c r="B156" s="20"/>
      <c r="C156" s="20"/>
      <c r="D156" s="20"/>
      <c r="E156" s="20"/>
      <c r="F156" s="19"/>
      <c r="G156" s="19"/>
      <c r="H156" s="21">
        <f t="shared" si="49"/>
        <v>0</v>
      </c>
      <c r="I156" s="10"/>
      <c r="J156" s="10"/>
      <c r="K156" s="10">
        <f t="shared" si="54"/>
        <v>-84374</v>
      </c>
      <c r="L156" s="53"/>
      <c r="N156" s="53"/>
      <c r="O156" s="55">
        <f t="shared" si="51"/>
        <v>0</v>
      </c>
      <c r="P156" s="55"/>
      <c r="Q156" s="55"/>
      <c r="R156" s="55"/>
      <c r="S156" s="55"/>
      <c r="T156" s="57"/>
      <c r="U156" s="64"/>
    </row>
    <row r="157" spans="1:23" s="42" customFormat="1" hidden="1">
      <c r="A157" s="19"/>
      <c r="B157" s="20"/>
      <c r="C157" s="20"/>
      <c r="D157" s="20"/>
      <c r="E157" s="20"/>
      <c r="F157" s="19"/>
      <c r="G157" s="19"/>
      <c r="H157" s="21">
        <f t="shared" si="49"/>
        <v>0</v>
      </c>
      <c r="I157" s="10"/>
      <c r="J157" s="10"/>
      <c r="K157" s="10">
        <f t="shared" si="54"/>
        <v>-84374</v>
      </c>
      <c r="L157" s="53"/>
      <c r="N157" s="53"/>
      <c r="O157" s="55">
        <f t="shared" si="51"/>
        <v>0</v>
      </c>
      <c r="P157" s="55"/>
      <c r="Q157" s="55"/>
      <c r="R157" s="55"/>
      <c r="S157" s="55"/>
      <c r="T157" s="57"/>
      <c r="U157" s="64"/>
    </row>
    <row r="158" spans="1:23" s="42" customFormat="1" hidden="1">
      <c r="A158" s="19"/>
      <c r="B158" s="20"/>
      <c r="C158" s="20"/>
      <c r="D158" s="20"/>
      <c r="E158" s="20"/>
      <c r="F158" s="19"/>
      <c r="G158" s="19"/>
      <c r="H158" s="21">
        <f t="shared" si="49"/>
        <v>0</v>
      </c>
      <c r="I158" s="10"/>
      <c r="J158" s="10"/>
      <c r="K158" s="10">
        <f t="shared" si="54"/>
        <v>-84374</v>
      </c>
      <c r="L158" s="53"/>
      <c r="N158" s="53"/>
      <c r="O158" s="55">
        <f t="shared" si="51"/>
        <v>0</v>
      </c>
      <c r="P158" s="55"/>
      <c r="Q158" s="55"/>
      <c r="R158" s="55"/>
      <c r="S158" s="55"/>
      <c r="T158" s="57"/>
      <c r="U158" s="64"/>
    </row>
    <row r="159" spans="1:23" s="18" customFormat="1" hidden="1">
      <c r="A159" s="19"/>
      <c r="B159" s="20"/>
      <c r="C159" s="20"/>
      <c r="D159" s="20"/>
      <c r="E159" s="20"/>
      <c r="F159" s="19"/>
      <c r="G159" s="19"/>
      <c r="H159" s="21">
        <f t="shared" si="49"/>
        <v>0</v>
      </c>
      <c r="I159" s="10"/>
      <c r="J159" s="10"/>
      <c r="K159" s="10">
        <f t="shared" si="54"/>
        <v>-84374</v>
      </c>
      <c r="L159" s="52"/>
      <c r="M159" s="42"/>
      <c r="N159" s="53"/>
      <c r="O159" s="55">
        <f t="shared" si="51"/>
        <v>0</v>
      </c>
      <c r="P159" s="55"/>
      <c r="Q159" s="55"/>
      <c r="R159" s="55"/>
      <c r="S159" s="55"/>
      <c r="T159" s="57"/>
      <c r="U159" s="64"/>
    </row>
    <row r="160" spans="1:23" s="18" customFormat="1" hidden="1">
      <c r="A160" s="19"/>
      <c r="B160" s="20"/>
      <c r="C160" s="20"/>
      <c r="D160" s="20"/>
      <c r="E160" s="20"/>
      <c r="F160" s="19"/>
      <c r="G160" s="19"/>
      <c r="H160" s="21">
        <f t="shared" si="49"/>
        <v>0</v>
      </c>
      <c r="I160" s="10"/>
      <c r="J160" s="10"/>
      <c r="K160" s="10">
        <f t="shared" si="54"/>
        <v>-84374</v>
      </c>
      <c r="L160" s="52"/>
      <c r="M160" s="42"/>
      <c r="N160" s="53"/>
      <c r="O160" s="55">
        <f t="shared" si="51"/>
        <v>0</v>
      </c>
      <c r="P160" s="55"/>
      <c r="Q160" s="55"/>
      <c r="R160" s="55"/>
      <c r="S160" s="55"/>
      <c r="T160" s="57"/>
      <c r="U160" s="64"/>
    </row>
    <row r="161" spans="1:21" s="42" customFormat="1" hidden="1">
      <c r="A161" s="19"/>
      <c r="B161" s="20"/>
      <c r="C161" s="20"/>
      <c r="D161" s="20"/>
      <c r="E161" s="20"/>
      <c r="F161" s="19"/>
      <c r="G161" s="19"/>
      <c r="H161" s="21">
        <f t="shared" si="49"/>
        <v>0</v>
      </c>
      <c r="I161" s="10"/>
      <c r="J161" s="10"/>
      <c r="K161" s="10">
        <f t="shared" si="54"/>
        <v>-84374</v>
      </c>
      <c r="L161" s="53"/>
      <c r="N161" s="53"/>
      <c r="O161" s="55">
        <f t="shared" si="51"/>
        <v>0</v>
      </c>
      <c r="P161" s="55"/>
      <c r="Q161" s="55"/>
      <c r="R161" s="55"/>
      <c r="S161" s="55"/>
      <c r="T161" s="57"/>
      <c r="U161" s="64"/>
    </row>
    <row r="162" spans="1:21" s="42" customFormat="1" hidden="1">
      <c r="A162" s="19"/>
      <c r="B162" s="20"/>
      <c r="C162" s="20"/>
      <c r="D162" s="20"/>
      <c r="E162" s="20"/>
      <c r="F162" s="19"/>
      <c r="G162" s="19"/>
      <c r="H162" s="21">
        <f t="shared" si="49"/>
        <v>0</v>
      </c>
      <c r="I162" s="10"/>
      <c r="J162" s="10"/>
      <c r="K162" s="10">
        <f t="shared" si="54"/>
        <v>-84374</v>
      </c>
      <c r="L162" s="53"/>
      <c r="N162" s="53"/>
      <c r="O162" s="55">
        <f t="shared" si="51"/>
        <v>0</v>
      </c>
      <c r="P162" s="55"/>
      <c r="Q162" s="55"/>
      <c r="R162" s="55"/>
      <c r="S162" s="55"/>
      <c r="T162" s="57"/>
      <c r="U162" s="64"/>
    </row>
    <row r="163" spans="1:21" s="42" customFormat="1" hidden="1">
      <c r="A163" s="19"/>
      <c r="B163" s="20"/>
      <c r="C163" s="20"/>
      <c r="D163" s="20"/>
      <c r="E163" s="20"/>
      <c r="F163" s="19"/>
      <c r="G163" s="19"/>
      <c r="H163" s="21">
        <f>+G163-F163</f>
        <v>0</v>
      </c>
      <c r="I163" s="10"/>
      <c r="J163" s="10"/>
      <c r="K163" s="10">
        <f t="shared" si="54"/>
        <v>-84374</v>
      </c>
      <c r="L163" s="53"/>
      <c r="N163" s="53"/>
      <c r="O163" s="55">
        <f t="shared" si="51"/>
        <v>0</v>
      </c>
      <c r="P163" s="55"/>
      <c r="Q163" s="55"/>
      <c r="R163" s="55"/>
      <c r="S163" s="55"/>
      <c r="T163" s="57"/>
      <c r="U163" s="64"/>
    </row>
    <row r="164" spans="1:21" s="42" customFormat="1" hidden="1">
      <c r="A164" s="19"/>
      <c r="B164" s="20"/>
      <c r="C164" s="20"/>
      <c r="D164" s="20"/>
      <c r="E164" s="20"/>
      <c r="F164" s="19"/>
      <c r="G164" s="19"/>
      <c r="H164" s="21">
        <f>+G164-F164</f>
        <v>0</v>
      </c>
      <c r="I164" s="10"/>
      <c r="J164" s="10"/>
      <c r="K164" s="10">
        <f t="shared" si="54"/>
        <v>-84374</v>
      </c>
      <c r="L164" s="53"/>
      <c r="N164" s="53"/>
      <c r="O164" s="55">
        <f t="shared" si="51"/>
        <v>0</v>
      </c>
      <c r="P164" s="55"/>
      <c r="Q164" s="55"/>
      <c r="R164" s="55"/>
      <c r="S164" s="55"/>
      <c r="T164" s="57"/>
      <c r="U164" s="64"/>
    </row>
    <row r="165" spans="1:21" s="42" customFormat="1" hidden="1">
      <c r="A165" s="19"/>
      <c r="B165" s="20"/>
      <c r="C165" s="20"/>
      <c r="D165" s="20"/>
      <c r="E165" s="20"/>
      <c r="F165" s="19"/>
      <c r="G165" s="19"/>
      <c r="H165" s="21">
        <f>+G165-F165</f>
        <v>0</v>
      </c>
      <c r="I165" s="10"/>
      <c r="J165" s="10"/>
      <c r="K165" s="10">
        <f t="shared" si="54"/>
        <v>-84374</v>
      </c>
      <c r="L165" s="53"/>
      <c r="N165" s="53"/>
      <c r="O165" s="55">
        <f t="shared" si="51"/>
        <v>0</v>
      </c>
      <c r="P165" s="55"/>
      <c r="Q165" s="55"/>
      <c r="R165" s="55"/>
      <c r="S165" s="55"/>
      <c r="T165" s="57"/>
      <c r="U165" s="64"/>
    </row>
    <row r="166" spans="1:21" s="42" customFormat="1" hidden="1">
      <c r="A166" s="19"/>
      <c r="B166" s="20"/>
      <c r="C166" s="20"/>
      <c r="D166" s="20"/>
      <c r="E166" s="20"/>
      <c r="F166" s="19"/>
      <c r="G166" s="19"/>
      <c r="H166" s="21">
        <f t="shared" si="49"/>
        <v>0</v>
      </c>
      <c r="I166" s="10"/>
      <c r="J166" s="10"/>
      <c r="K166" s="10">
        <f t="shared" si="54"/>
        <v>-84374</v>
      </c>
      <c r="L166" s="53"/>
      <c r="N166" s="53"/>
      <c r="O166" s="55">
        <f t="shared" si="51"/>
        <v>0</v>
      </c>
      <c r="P166" s="55"/>
      <c r="Q166" s="55"/>
      <c r="R166" s="55"/>
      <c r="S166" s="55"/>
      <c r="T166" s="57"/>
      <c r="U166" s="64"/>
    </row>
    <row r="167" spans="1:21" s="42" customFormat="1" hidden="1">
      <c r="A167" s="19"/>
      <c r="B167" s="20"/>
      <c r="C167" s="20"/>
      <c r="D167" s="20"/>
      <c r="E167" s="20"/>
      <c r="F167" s="19"/>
      <c r="G167" s="19"/>
      <c r="H167" s="21">
        <f t="shared" si="49"/>
        <v>0</v>
      </c>
      <c r="I167" s="10"/>
      <c r="J167" s="10"/>
      <c r="K167" s="10">
        <f t="shared" si="54"/>
        <v>-84374</v>
      </c>
      <c r="L167" s="53"/>
      <c r="N167" s="53"/>
      <c r="O167" s="55">
        <f t="shared" si="51"/>
        <v>0</v>
      </c>
      <c r="P167" s="55"/>
      <c r="Q167" s="55"/>
      <c r="R167" s="55"/>
      <c r="S167" s="55"/>
      <c r="T167" s="57"/>
      <c r="U167" s="64"/>
    </row>
    <row r="168" spans="1:21" s="42" customFormat="1" hidden="1">
      <c r="A168" s="19"/>
      <c r="B168" s="20"/>
      <c r="C168" s="20"/>
      <c r="D168" s="20"/>
      <c r="E168" s="20"/>
      <c r="F168" s="19"/>
      <c r="G168" s="19"/>
      <c r="H168" s="21">
        <f t="shared" si="49"/>
        <v>0</v>
      </c>
      <c r="I168" s="10"/>
      <c r="J168" s="10"/>
      <c r="K168" s="10">
        <f t="shared" si="54"/>
        <v>-84374</v>
      </c>
      <c r="L168" s="53"/>
      <c r="N168" s="53"/>
      <c r="O168" s="55">
        <f t="shared" si="51"/>
        <v>0</v>
      </c>
      <c r="P168" s="55"/>
      <c r="Q168" s="55"/>
      <c r="R168" s="55"/>
      <c r="S168" s="55"/>
      <c r="T168" s="57"/>
      <c r="U168" s="64"/>
    </row>
    <row r="169" spans="1:21" s="42" customFormat="1" hidden="1">
      <c r="A169" s="19"/>
      <c r="B169" s="20"/>
      <c r="C169" s="20"/>
      <c r="D169" s="20"/>
      <c r="E169" s="20"/>
      <c r="F169" s="19"/>
      <c r="G169" s="19"/>
      <c r="H169" s="21">
        <f t="shared" si="49"/>
        <v>0</v>
      </c>
      <c r="I169" s="10"/>
      <c r="J169" s="10"/>
      <c r="K169" s="10">
        <f t="shared" si="54"/>
        <v>-84374</v>
      </c>
      <c r="L169" s="53"/>
      <c r="N169" s="53"/>
      <c r="O169" s="55">
        <f t="shared" si="51"/>
        <v>0</v>
      </c>
      <c r="P169" s="55"/>
      <c r="Q169" s="55"/>
      <c r="R169" s="55"/>
      <c r="S169" s="55"/>
      <c r="T169" s="57"/>
      <c r="U169" s="64"/>
    </row>
    <row r="170" spans="1:21" s="42" customFormat="1" hidden="1">
      <c r="A170" s="19"/>
      <c r="B170" s="20"/>
      <c r="C170" s="20"/>
      <c r="D170" s="20"/>
      <c r="E170" s="20"/>
      <c r="F170" s="19"/>
      <c r="G170" s="19"/>
      <c r="H170" s="21">
        <f>+G170-F170</f>
        <v>0</v>
      </c>
      <c r="I170" s="10"/>
      <c r="J170" s="10"/>
      <c r="K170" s="10">
        <f t="shared" si="54"/>
        <v>-84374</v>
      </c>
      <c r="L170" s="53"/>
      <c r="N170" s="53"/>
      <c r="O170" s="55">
        <f t="shared" si="51"/>
        <v>0</v>
      </c>
      <c r="P170" s="55"/>
      <c r="Q170" s="55"/>
      <c r="R170" s="55"/>
      <c r="S170" s="55"/>
      <c r="T170" s="57"/>
      <c r="U170" s="64"/>
    </row>
    <row r="171" spans="1:21" s="42" customFormat="1" hidden="1">
      <c r="A171" s="19"/>
      <c r="B171" s="20"/>
      <c r="C171" s="20"/>
      <c r="D171" s="20"/>
      <c r="E171" s="20"/>
      <c r="F171" s="19"/>
      <c r="G171" s="19"/>
      <c r="H171" s="21">
        <f t="shared" si="49"/>
        <v>0</v>
      </c>
      <c r="I171" s="10"/>
      <c r="J171" s="10"/>
      <c r="K171" s="10">
        <f t="shared" si="54"/>
        <v>-84374</v>
      </c>
      <c r="L171" s="53"/>
      <c r="N171" s="53"/>
      <c r="O171" s="55">
        <f t="shared" si="51"/>
        <v>0</v>
      </c>
      <c r="P171" s="55"/>
      <c r="Q171" s="55"/>
      <c r="R171" s="55"/>
      <c r="S171" s="55"/>
      <c r="T171" s="57"/>
      <c r="U171" s="64"/>
    </row>
    <row r="172" spans="1:21" s="42" customFormat="1" hidden="1">
      <c r="A172" s="19"/>
      <c r="B172" s="20"/>
      <c r="C172" s="20"/>
      <c r="D172" s="20"/>
      <c r="E172" s="20"/>
      <c r="F172" s="19"/>
      <c r="G172" s="19"/>
      <c r="H172" s="21">
        <f t="shared" si="49"/>
        <v>0</v>
      </c>
      <c r="I172" s="10"/>
      <c r="J172" s="10"/>
      <c r="K172" s="10">
        <f t="shared" si="54"/>
        <v>-84374</v>
      </c>
      <c r="L172" s="53"/>
      <c r="N172" s="53"/>
      <c r="O172" s="55">
        <f t="shared" si="51"/>
        <v>0</v>
      </c>
      <c r="P172" s="55"/>
      <c r="Q172" s="55"/>
      <c r="R172" s="55"/>
      <c r="S172" s="55"/>
      <c r="T172" s="57"/>
      <c r="U172" s="64"/>
    </row>
    <row r="173" spans="1:21" s="18" customFormat="1" hidden="1">
      <c r="A173" s="19"/>
      <c r="B173" s="20"/>
      <c r="C173" s="20"/>
      <c r="D173" s="20"/>
      <c r="E173" s="20"/>
      <c r="F173" s="19"/>
      <c r="G173" s="19"/>
      <c r="H173" s="21">
        <f t="shared" si="49"/>
        <v>0</v>
      </c>
      <c r="I173" s="10"/>
      <c r="J173" s="10"/>
      <c r="K173" s="10">
        <f t="shared" si="54"/>
        <v>-84374</v>
      </c>
      <c r="L173" s="52"/>
      <c r="M173" s="42"/>
      <c r="N173" s="53"/>
      <c r="O173" s="55">
        <f t="shared" si="51"/>
        <v>0</v>
      </c>
      <c r="P173" s="55"/>
      <c r="Q173" s="55"/>
      <c r="R173" s="55"/>
      <c r="S173" s="55"/>
      <c r="T173" s="57"/>
      <c r="U173" s="64"/>
    </row>
    <row r="174" spans="1:21" s="18" customFormat="1" hidden="1">
      <c r="A174" s="19"/>
      <c r="B174" s="20"/>
      <c r="C174" s="20"/>
      <c r="D174" s="20"/>
      <c r="E174" s="20"/>
      <c r="F174" s="19"/>
      <c r="G174" s="19"/>
      <c r="H174" s="21">
        <f t="shared" ref="H174:H179" si="58">+G174-F174</f>
        <v>0</v>
      </c>
      <c r="I174" s="10"/>
      <c r="J174" s="10"/>
      <c r="K174" s="10">
        <f t="shared" si="54"/>
        <v>-84374</v>
      </c>
      <c r="L174" s="52"/>
      <c r="M174" s="42"/>
      <c r="N174" s="53"/>
      <c r="O174" s="55">
        <f t="shared" si="51"/>
        <v>0</v>
      </c>
      <c r="P174" s="55"/>
      <c r="Q174" s="55"/>
      <c r="R174" s="55"/>
      <c r="S174" s="55"/>
      <c r="T174" s="57"/>
      <c r="U174" s="64"/>
    </row>
    <row r="175" spans="1:21" s="18" customFormat="1" hidden="1">
      <c r="A175" s="19"/>
      <c r="B175" s="20"/>
      <c r="C175" s="20"/>
      <c r="D175" s="20"/>
      <c r="E175" s="20"/>
      <c r="F175" s="19"/>
      <c r="G175" s="19"/>
      <c r="H175" s="21">
        <f t="shared" si="58"/>
        <v>0</v>
      </c>
      <c r="I175" s="10"/>
      <c r="J175" s="10"/>
      <c r="K175" s="10">
        <f t="shared" si="54"/>
        <v>-84374</v>
      </c>
      <c r="L175" s="52"/>
      <c r="M175" s="42"/>
      <c r="N175" s="53"/>
      <c r="O175" s="55">
        <f t="shared" si="51"/>
        <v>0</v>
      </c>
      <c r="P175" s="55"/>
      <c r="Q175" s="55"/>
      <c r="R175" s="55"/>
      <c r="S175" s="55"/>
      <c r="T175" s="57"/>
      <c r="U175" s="64"/>
    </row>
    <row r="176" spans="1:21" s="18" customFormat="1" hidden="1">
      <c r="A176" s="19"/>
      <c r="B176" s="20"/>
      <c r="C176" s="20"/>
      <c r="D176" s="20"/>
      <c r="E176" s="20"/>
      <c r="F176" s="19"/>
      <c r="G176" s="19"/>
      <c r="H176" s="21">
        <f>+G176-F176</f>
        <v>0</v>
      </c>
      <c r="I176" s="10"/>
      <c r="J176" s="10"/>
      <c r="K176" s="10">
        <f t="shared" si="54"/>
        <v>-84374</v>
      </c>
      <c r="L176" s="52"/>
      <c r="M176" s="42"/>
      <c r="N176" s="53"/>
      <c r="O176" s="55">
        <f t="shared" si="51"/>
        <v>0</v>
      </c>
      <c r="P176" s="55"/>
      <c r="Q176" s="55"/>
      <c r="R176" s="55"/>
      <c r="S176" s="55"/>
      <c r="T176" s="57"/>
      <c r="U176" s="64"/>
    </row>
    <row r="177" spans="1:21" s="18" customFormat="1" hidden="1">
      <c r="A177" s="19"/>
      <c r="B177" s="20"/>
      <c r="C177" s="20"/>
      <c r="D177" s="20"/>
      <c r="E177" s="20"/>
      <c r="F177" s="19"/>
      <c r="G177" s="19"/>
      <c r="H177" s="21">
        <f t="shared" si="58"/>
        <v>0</v>
      </c>
      <c r="I177" s="10"/>
      <c r="J177" s="10"/>
      <c r="K177" s="10">
        <f t="shared" si="54"/>
        <v>-84374</v>
      </c>
      <c r="L177" s="52"/>
      <c r="M177" s="42"/>
      <c r="N177" s="53"/>
      <c r="O177" s="55">
        <f t="shared" si="51"/>
        <v>0</v>
      </c>
      <c r="P177" s="55"/>
      <c r="Q177" s="55"/>
      <c r="R177" s="55"/>
      <c r="S177" s="55"/>
      <c r="T177" s="57"/>
      <c r="U177" s="64"/>
    </row>
    <row r="178" spans="1:21" s="18" customFormat="1" hidden="1">
      <c r="A178" s="19"/>
      <c r="B178" s="20"/>
      <c r="C178" s="20"/>
      <c r="D178" s="20"/>
      <c r="E178" s="20"/>
      <c r="F178" s="19"/>
      <c r="G178" s="19"/>
      <c r="H178" s="21">
        <f>+G178-F178</f>
        <v>0</v>
      </c>
      <c r="I178" s="10"/>
      <c r="J178" s="10"/>
      <c r="K178" s="10">
        <f t="shared" si="54"/>
        <v>-84374</v>
      </c>
      <c r="L178" s="52"/>
      <c r="M178" s="42"/>
      <c r="N178" s="53"/>
      <c r="O178" s="55">
        <f t="shared" si="51"/>
        <v>0</v>
      </c>
      <c r="P178" s="55"/>
      <c r="Q178" s="55"/>
      <c r="R178" s="55"/>
      <c r="S178" s="55"/>
      <c r="T178" s="57"/>
      <c r="U178" s="64"/>
    </row>
    <row r="179" spans="1:21" s="18" customFormat="1" hidden="1">
      <c r="A179" s="19"/>
      <c r="B179" s="20"/>
      <c r="C179" s="20"/>
      <c r="D179" s="20"/>
      <c r="E179" s="20"/>
      <c r="F179" s="19"/>
      <c r="G179" s="19"/>
      <c r="H179" s="21">
        <f t="shared" si="58"/>
        <v>0</v>
      </c>
      <c r="I179" s="10"/>
      <c r="J179" s="10"/>
      <c r="K179" s="10">
        <f t="shared" si="54"/>
        <v>-84374</v>
      </c>
      <c r="L179" s="52"/>
      <c r="M179" s="42"/>
      <c r="N179" s="53"/>
      <c r="O179" s="55">
        <f t="shared" si="51"/>
        <v>0</v>
      </c>
      <c r="P179" s="55"/>
      <c r="Q179" s="55"/>
      <c r="R179" s="55"/>
      <c r="S179" s="55"/>
      <c r="T179" s="57"/>
      <c r="U179" s="64"/>
    </row>
    <row r="180" spans="1:21" s="18" customFormat="1" hidden="1">
      <c r="A180" s="19"/>
      <c r="B180" s="20"/>
      <c r="C180" s="20"/>
      <c r="D180" s="20"/>
      <c r="E180" s="20"/>
      <c r="F180" s="19"/>
      <c r="G180" s="19"/>
      <c r="H180" s="21">
        <f t="shared" si="49"/>
        <v>0</v>
      </c>
      <c r="I180" s="10"/>
      <c r="J180" s="10"/>
      <c r="K180" s="10">
        <f t="shared" si="54"/>
        <v>-84374</v>
      </c>
      <c r="L180" s="52"/>
      <c r="M180" s="42"/>
      <c r="N180" s="53"/>
      <c r="O180" s="55">
        <f t="shared" si="51"/>
        <v>0</v>
      </c>
      <c r="P180" s="55"/>
      <c r="Q180" s="55"/>
      <c r="R180" s="55"/>
      <c r="S180" s="55"/>
      <c r="T180" s="57"/>
      <c r="U180" s="64"/>
    </row>
    <row r="181" spans="1:21" s="42" customFormat="1" hidden="1">
      <c r="A181" s="19"/>
      <c r="B181" s="20"/>
      <c r="C181" s="20"/>
      <c r="D181" s="20"/>
      <c r="E181" s="20"/>
      <c r="F181" s="19"/>
      <c r="G181" s="19"/>
      <c r="H181" s="21">
        <f t="shared" ref="H181:H202" si="59">+G181-F181</f>
        <v>0</v>
      </c>
      <c r="I181" s="10"/>
      <c r="J181" s="10"/>
      <c r="K181" s="10">
        <f t="shared" si="54"/>
        <v>-84374</v>
      </c>
      <c r="L181" s="53"/>
      <c r="N181" s="53"/>
      <c r="O181" s="55">
        <f t="shared" si="51"/>
        <v>0</v>
      </c>
      <c r="P181" s="55"/>
      <c r="Q181" s="55"/>
      <c r="R181" s="55"/>
      <c r="S181" s="55"/>
      <c r="T181" s="57"/>
      <c r="U181" s="64"/>
    </row>
    <row r="182" spans="1:21" s="42" customFormat="1" hidden="1">
      <c r="A182" s="19"/>
      <c r="B182" s="20"/>
      <c r="C182" s="20"/>
      <c r="D182" s="20"/>
      <c r="E182" s="20"/>
      <c r="F182" s="19"/>
      <c r="G182" s="19"/>
      <c r="H182" s="21">
        <f t="shared" si="59"/>
        <v>0</v>
      </c>
      <c r="I182" s="10"/>
      <c r="J182" s="10"/>
      <c r="K182" s="10">
        <f t="shared" si="54"/>
        <v>-84374</v>
      </c>
      <c r="L182" s="53"/>
      <c r="N182" s="53"/>
      <c r="O182" s="55">
        <f t="shared" si="51"/>
        <v>0</v>
      </c>
      <c r="P182" s="55"/>
      <c r="Q182" s="55"/>
      <c r="R182" s="55"/>
      <c r="S182" s="55"/>
      <c r="T182" s="57"/>
      <c r="U182" s="64"/>
    </row>
    <row r="183" spans="1:21" s="42" customFormat="1" hidden="1">
      <c r="A183" s="19"/>
      <c r="B183" s="20"/>
      <c r="C183" s="20"/>
      <c r="D183" s="20"/>
      <c r="E183" s="20"/>
      <c r="F183" s="19"/>
      <c r="G183" s="19"/>
      <c r="H183" s="21">
        <f>+G183-F183</f>
        <v>0</v>
      </c>
      <c r="I183" s="10"/>
      <c r="J183" s="10"/>
      <c r="K183" s="10">
        <f t="shared" si="54"/>
        <v>-84374</v>
      </c>
      <c r="L183" s="53"/>
      <c r="N183" s="53"/>
      <c r="O183" s="55">
        <f t="shared" si="51"/>
        <v>0</v>
      </c>
      <c r="P183" s="55"/>
      <c r="Q183" s="55"/>
      <c r="R183" s="55"/>
      <c r="S183" s="55"/>
      <c r="T183" s="57"/>
      <c r="U183" s="64"/>
    </row>
    <row r="184" spans="1:21" s="42" customFormat="1" hidden="1">
      <c r="A184" s="19"/>
      <c r="B184" s="20"/>
      <c r="C184" s="20"/>
      <c r="D184" s="20"/>
      <c r="E184" s="20"/>
      <c r="F184" s="19"/>
      <c r="G184" s="19"/>
      <c r="H184" s="21">
        <f>+G184-F184</f>
        <v>0</v>
      </c>
      <c r="I184" s="10"/>
      <c r="J184" s="10"/>
      <c r="K184" s="10">
        <f t="shared" si="54"/>
        <v>-84374</v>
      </c>
      <c r="L184" s="53"/>
      <c r="N184" s="53"/>
      <c r="O184" s="55">
        <f t="shared" si="51"/>
        <v>0</v>
      </c>
      <c r="P184" s="55"/>
      <c r="Q184" s="55"/>
      <c r="R184" s="55"/>
      <c r="S184" s="55"/>
      <c r="T184" s="57"/>
      <c r="U184" s="64"/>
    </row>
    <row r="185" spans="1:21" s="42" customFormat="1" hidden="1">
      <c r="A185" s="19"/>
      <c r="B185" s="20"/>
      <c r="C185" s="20"/>
      <c r="D185" s="20"/>
      <c r="E185" s="20"/>
      <c r="F185" s="19"/>
      <c r="G185" s="19"/>
      <c r="H185" s="21">
        <f t="shared" si="59"/>
        <v>0</v>
      </c>
      <c r="I185" s="10"/>
      <c r="J185" s="10"/>
      <c r="K185" s="10">
        <f t="shared" si="54"/>
        <v>-84374</v>
      </c>
      <c r="L185" s="53"/>
      <c r="N185" s="53"/>
      <c r="O185" s="55">
        <f t="shared" si="51"/>
        <v>0</v>
      </c>
      <c r="P185" s="55"/>
      <c r="Q185" s="55"/>
      <c r="R185" s="55"/>
      <c r="S185" s="55"/>
      <c r="T185" s="57"/>
      <c r="U185" s="64"/>
    </row>
    <row r="186" spans="1:21" s="42" customFormat="1" hidden="1">
      <c r="A186" s="19"/>
      <c r="B186" s="20"/>
      <c r="C186" s="20"/>
      <c r="D186" s="20"/>
      <c r="E186" s="20"/>
      <c r="F186" s="19"/>
      <c r="G186" s="19"/>
      <c r="H186" s="21">
        <f t="shared" si="59"/>
        <v>0</v>
      </c>
      <c r="I186" s="10"/>
      <c r="J186" s="10"/>
      <c r="K186" s="10">
        <f t="shared" si="54"/>
        <v>-84374</v>
      </c>
      <c r="L186" s="53"/>
      <c r="N186" s="53"/>
      <c r="O186" s="55">
        <f t="shared" si="51"/>
        <v>0</v>
      </c>
      <c r="P186" s="55"/>
      <c r="Q186" s="55"/>
      <c r="R186" s="55"/>
      <c r="S186" s="55"/>
      <c r="T186" s="57"/>
      <c r="U186" s="64"/>
    </row>
    <row r="187" spans="1:21" s="42" customFormat="1" hidden="1">
      <c r="A187" s="19"/>
      <c r="B187" s="20"/>
      <c r="C187" s="20"/>
      <c r="D187" s="20"/>
      <c r="E187" s="20"/>
      <c r="F187" s="19"/>
      <c r="G187" s="19"/>
      <c r="H187" s="21">
        <f t="shared" si="59"/>
        <v>0</v>
      </c>
      <c r="I187" s="10"/>
      <c r="J187" s="10"/>
      <c r="K187" s="10">
        <f t="shared" si="54"/>
        <v>-84374</v>
      </c>
      <c r="L187" s="53"/>
      <c r="N187" s="53"/>
      <c r="O187" s="55">
        <f t="shared" si="51"/>
        <v>0</v>
      </c>
      <c r="P187" s="55"/>
      <c r="Q187" s="55"/>
      <c r="R187" s="55"/>
      <c r="S187" s="55"/>
      <c r="T187" s="57"/>
      <c r="U187" s="64"/>
    </row>
    <row r="188" spans="1:21" s="42" customFormat="1" hidden="1">
      <c r="A188" s="19"/>
      <c r="B188" s="20"/>
      <c r="C188" s="20"/>
      <c r="D188" s="20"/>
      <c r="E188" s="20"/>
      <c r="F188" s="19"/>
      <c r="G188" s="19"/>
      <c r="H188" s="21">
        <f>+G188-F188</f>
        <v>0</v>
      </c>
      <c r="I188" s="10"/>
      <c r="J188" s="10"/>
      <c r="K188" s="10">
        <f t="shared" si="54"/>
        <v>-84374</v>
      </c>
      <c r="L188" s="53"/>
      <c r="N188" s="53"/>
      <c r="O188" s="55">
        <f t="shared" si="51"/>
        <v>0</v>
      </c>
      <c r="P188" s="55"/>
      <c r="Q188" s="55"/>
      <c r="R188" s="55"/>
      <c r="S188" s="55"/>
      <c r="T188" s="57"/>
      <c r="U188" s="64"/>
    </row>
    <row r="189" spans="1:21" s="42" customFormat="1" hidden="1">
      <c r="A189" s="19"/>
      <c r="B189" s="20"/>
      <c r="C189" s="20"/>
      <c r="D189" s="20"/>
      <c r="E189" s="20"/>
      <c r="F189" s="19"/>
      <c r="G189" s="19"/>
      <c r="H189" s="21">
        <f>+G189-F189</f>
        <v>0</v>
      </c>
      <c r="I189" s="10"/>
      <c r="J189" s="10"/>
      <c r="K189" s="10">
        <f t="shared" si="54"/>
        <v>-84374</v>
      </c>
      <c r="L189" s="53"/>
      <c r="N189" s="53"/>
      <c r="O189" s="55">
        <f t="shared" si="51"/>
        <v>0</v>
      </c>
      <c r="P189" s="55"/>
      <c r="Q189" s="55"/>
      <c r="R189" s="55"/>
      <c r="S189" s="55"/>
      <c r="T189" s="57"/>
      <c r="U189" s="64"/>
    </row>
    <row r="190" spans="1:21" s="42" customFormat="1" hidden="1">
      <c r="A190" s="19"/>
      <c r="B190" s="20"/>
      <c r="C190" s="20"/>
      <c r="D190" s="20"/>
      <c r="E190" s="20"/>
      <c r="F190" s="19"/>
      <c r="G190" s="19"/>
      <c r="H190" s="21">
        <f t="shared" si="59"/>
        <v>0</v>
      </c>
      <c r="I190" s="10"/>
      <c r="J190" s="10"/>
      <c r="K190" s="10">
        <f t="shared" si="54"/>
        <v>-84374</v>
      </c>
      <c r="L190" s="53"/>
      <c r="N190" s="53"/>
      <c r="O190" s="55">
        <f t="shared" si="51"/>
        <v>0</v>
      </c>
      <c r="P190" s="55"/>
      <c r="Q190" s="55"/>
      <c r="R190" s="55"/>
      <c r="S190" s="55"/>
      <c r="T190" s="57"/>
      <c r="U190" s="64"/>
    </row>
    <row r="191" spans="1:21" s="42" customFormat="1" hidden="1">
      <c r="A191" s="19"/>
      <c r="B191" s="20"/>
      <c r="C191" s="20"/>
      <c r="D191" s="20"/>
      <c r="E191" s="20"/>
      <c r="F191" s="19"/>
      <c r="G191" s="19"/>
      <c r="H191" s="21">
        <f t="shared" si="59"/>
        <v>0</v>
      </c>
      <c r="I191" s="10"/>
      <c r="J191" s="10"/>
      <c r="K191" s="10">
        <f t="shared" si="54"/>
        <v>-84374</v>
      </c>
      <c r="L191" s="53"/>
      <c r="N191" s="53"/>
      <c r="O191" s="55">
        <f t="shared" si="51"/>
        <v>0</v>
      </c>
      <c r="P191" s="55"/>
      <c r="Q191" s="55"/>
      <c r="R191" s="55"/>
      <c r="S191" s="55"/>
      <c r="T191" s="57"/>
      <c r="U191" s="64"/>
    </row>
    <row r="192" spans="1:21" s="18" customFormat="1" hidden="1">
      <c r="A192" s="19"/>
      <c r="B192" s="20"/>
      <c r="C192" s="20"/>
      <c r="D192" s="20"/>
      <c r="E192" s="20"/>
      <c r="F192" s="19"/>
      <c r="G192" s="19"/>
      <c r="H192" s="21">
        <f>+G192-F192</f>
        <v>0</v>
      </c>
      <c r="I192" s="10"/>
      <c r="J192" s="10"/>
      <c r="K192" s="10">
        <f t="shared" si="54"/>
        <v>-84374</v>
      </c>
      <c r="L192" s="52"/>
      <c r="M192" s="42"/>
      <c r="N192" s="53"/>
      <c r="O192" s="55">
        <f t="shared" si="51"/>
        <v>0</v>
      </c>
      <c r="P192" s="55"/>
      <c r="Q192" s="55"/>
      <c r="R192" s="55"/>
      <c r="S192" s="55"/>
      <c r="T192" s="57"/>
      <c r="U192" s="64"/>
    </row>
    <row r="193" spans="1:21" s="18" customFormat="1" hidden="1">
      <c r="A193" s="19"/>
      <c r="B193" s="20"/>
      <c r="C193" s="20"/>
      <c r="D193" s="20"/>
      <c r="E193" s="20"/>
      <c r="F193" s="19"/>
      <c r="G193" s="19"/>
      <c r="H193" s="21">
        <f t="shared" si="59"/>
        <v>0</v>
      </c>
      <c r="I193" s="10"/>
      <c r="J193" s="10"/>
      <c r="K193" s="10">
        <f t="shared" si="54"/>
        <v>-84374</v>
      </c>
      <c r="L193" s="52"/>
      <c r="M193" s="42"/>
      <c r="N193" s="53"/>
      <c r="O193" s="55">
        <f t="shared" si="51"/>
        <v>0</v>
      </c>
      <c r="P193" s="55"/>
      <c r="Q193" s="55"/>
      <c r="R193" s="55"/>
      <c r="S193" s="55"/>
      <c r="T193" s="57"/>
      <c r="U193" s="64"/>
    </row>
    <row r="194" spans="1:21" s="18" customFormat="1" hidden="1">
      <c r="A194" s="19"/>
      <c r="B194" s="20"/>
      <c r="C194" s="20"/>
      <c r="D194" s="20"/>
      <c r="E194" s="20"/>
      <c r="F194" s="19"/>
      <c r="G194" s="19"/>
      <c r="H194" s="21">
        <f>+G194-F194</f>
        <v>0</v>
      </c>
      <c r="I194" s="10"/>
      <c r="J194" s="10"/>
      <c r="K194" s="10">
        <f t="shared" si="54"/>
        <v>-84374</v>
      </c>
      <c r="L194" s="52"/>
      <c r="M194" s="42"/>
      <c r="N194" s="53"/>
      <c r="O194" s="55">
        <f t="shared" si="51"/>
        <v>0</v>
      </c>
      <c r="P194" s="55"/>
      <c r="Q194" s="55"/>
      <c r="R194" s="55"/>
      <c r="S194" s="55"/>
      <c r="T194" s="57"/>
      <c r="U194" s="64"/>
    </row>
    <row r="195" spans="1:21" s="42" customFormat="1" hidden="1">
      <c r="A195" s="19"/>
      <c r="B195" s="20"/>
      <c r="C195" s="20"/>
      <c r="D195" s="20"/>
      <c r="E195" s="20"/>
      <c r="F195" s="19"/>
      <c r="G195" s="19"/>
      <c r="H195" s="21">
        <f t="shared" si="59"/>
        <v>0</v>
      </c>
      <c r="I195" s="10"/>
      <c r="J195" s="10"/>
      <c r="K195" s="10">
        <f t="shared" si="54"/>
        <v>-84374</v>
      </c>
      <c r="L195" s="53"/>
      <c r="N195" s="53"/>
      <c r="O195" s="55">
        <f t="shared" ref="O195:O223" si="60">IFERROR(-J195/H195,0)</f>
        <v>0</v>
      </c>
      <c r="P195" s="55"/>
      <c r="Q195" s="55"/>
      <c r="R195" s="55"/>
      <c r="S195" s="55"/>
      <c r="T195" s="57"/>
      <c r="U195" s="64"/>
    </row>
    <row r="196" spans="1:21" s="42" customFormat="1" hidden="1">
      <c r="A196" s="19"/>
      <c r="B196" s="20"/>
      <c r="C196" s="20"/>
      <c r="D196" s="20"/>
      <c r="E196" s="20"/>
      <c r="F196" s="19"/>
      <c r="G196" s="19"/>
      <c r="H196" s="21">
        <f>+G196-F196</f>
        <v>0</v>
      </c>
      <c r="I196" s="10"/>
      <c r="J196" s="10"/>
      <c r="K196" s="10">
        <f t="shared" si="54"/>
        <v>-84374</v>
      </c>
      <c r="L196" s="53"/>
      <c r="N196" s="53"/>
      <c r="O196" s="55">
        <f t="shared" si="60"/>
        <v>0</v>
      </c>
      <c r="P196" s="55"/>
      <c r="Q196" s="55"/>
      <c r="R196" s="55"/>
      <c r="S196" s="55"/>
      <c r="T196" s="57"/>
      <c r="U196" s="64"/>
    </row>
    <row r="197" spans="1:21" s="42" customFormat="1" hidden="1">
      <c r="A197" s="19"/>
      <c r="B197" s="20"/>
      <c r="C197" s="20"/>
      <c r="D197" s="20"/>
      <c r="E197" s="20"/>
      <c r="F197" s="19"/>
      <c r="G197" s="19"/>
      <c r="H197" s="21">
        <f t="shared" si="59"/>
        <v>0</v>
      </c>
      <c r="I197" s="10"/>
      <c r="J197" s="10"/>
      <c r="K197" s="10">
        <f t="shared" si="54"/>
        <v>-84374</v>
      </c>
      <c r="L197" s="53"/>
      <c r="N197" s="53"/>
      <c r="O197" s="55">
        <f t="shared" si="60"/>
        <v>0</v>
      </c>
      <c r="P197" s="55"/>
      <c r="Q197" s="55"/>
      <c r="R197" s="55"/>
      <c r="S197" s="55"/>
      <c r="T197" s="57"/>
      <c r="U197" s="64"/>
    </row>
    <row r="198" spans="1:21" s="42" customFormat="1" hidden="1">
      <c r="A198" s="19"/>
      <c r="B198" s="20"/>
      <c r="C198" s="20"/>
      <c r="D198" s="20"/>
      <c r="E198" s="20"/>
      <c r="F198" s="19"/>
      <c r="G198" s="19"/>
      <c r="H198" s="21">
        <f t="shared" si="59"/>
        <v>0</v>
      </c>
      <c r="I198" s="10"/>
      <c r="J198" s="10"/>
      <c r="K198" s="10">
        <f t="shared" si="54"/>
        <v>-84374</v>
      </c>
      <c r="L198" s="53"/>
      <c r="N198" s="53"/>
      <c r="O198" s="55">
        <f t="shared" si="60"/>
        <v>0</v>
      </c>
      <c r="P198" s="55"/>
      <c r="Q198" s="55"/>
      <c r="R198" s="55"/>
      <c r="S198" s="55"/>
      <c r="T198" s="57"/>
      <c r="U198" s="64"/>
    </row>
    <row r="199" spans="1:21" s="42" customFormat="1" hidden="1">
      <c r="A199" s="19"/>
      <c r="B199" s="20"/>
      <c r="C199" s="20"/>
      <c r="D199" s="20"/>
      <c r="E199" s="20"/>
      <c r="F199" s="19"/>
      <c r="G199" s="19"/>
      <c r="H199" s="21">
        <f t="shared" si="59"/>
        <v>0</v>
      </c>
      <c r="I199" s="10"/>
      <c r="J199" s="10"/>
      <c r="K199" s="10">
        <f t="shared" ref="K199:K224" si="61">+K198+I199+J199</f>
        <v>-84374</v>
      </c>
      <c r="L199" s="53"/>
      <c r="N199" s="53"/>
      <c r="O199" s="55">
        <f t="shared" si="60"/>
        <v>0</v>
      </c>
      <c r="P199" s="55"/>
      <c r="Q199" s="55"/>
      <c r="R199" s="55"/>
      <c r="S199" s="55"/>
      <c r="T199" s="57"/>
      <c r="U199" s="64"/>
    </row>
    <row r="200" spans="1:21" s="42" customFormat="1" hidden="1">
      <c r="A200" s="19"/>
      <c r="B200" s="20"/>
      <c r="C200" s="20"/>
      <c r="D200" s="20"/>
      <c r="E200" s="20"/>
      <c r="F200" s="19"/>
      <c r="G200" s="19"/>
      <c r="H200" s="21">
        <f t="shared" si="59"/>
        <v>0</v>
      </c>
      <c r="I200" s="10"/>
      <c r="J200" s="10"/>
      <c r="K200" s="10">
        <f t="shared" si="61"/>
        <v>-84374</v>
      </c>
      <c r="L200" s="53"/>
      <c r="N200" s="53"/>
      <c r="O200" s="55">
        <f t="shared" si="60"/>
        <v>0</v>
      </c>
      <c r="P200" s="55"/>
      <c r="Q200" s="55"/>
      <c r="R200" s="55"/>
      <c r="S200" s="55"/>
      <c r="T200" s="57"/>
      <c r="U200" s="64"/>
    </row>
    <row r="201" spans="1:21" s="42" customFormat="1" hidden="1">
      <c r="A201" s="19"/>
      <c r="B201" s="20"/>
      <c r="C201" s="20"/>
      <c r="D201" s="20"/>
      <c r="E201" s="20"/>
      <c r="F201" s="19"/>
      <c r="G201" s="19"/>
      <c r="H201" s="21">
        <f t="shared" si="59"/>
        <v>0</v>
      </c>
      <c r="I201" s="10"/>
      <c r="J201" s="10"/>
      <c r="K201" s="10">
        <f t="shared" si="61"/>
        <v>-84374</v>
      </c>
      <c r="L201" s="53"/>
      <c r="N201" s="53"/>
      <c r="O201" s="55">
        <f t="shared" si="60"/>
        <v>0</v>
      </c>
      <c r="P201" s="55"/>
      <c r="Q201" s="55"/>
      <c r="R201" s="55"/>
      <c r="S201" s="55"/>
      <c r="T201" s="57"/>
      <c r="U201" s="64"/>
    </row>
    <row r="202" spans="1:21" s="42" customFormat="1" hidden="1">
      <c r="A202" s="19"/>
      <c r="B202" s="20"/>
      <c r="C202" s="20"/>
      <c r="D202" s="20"/>
      <c r="E202" s="20"/>
      <c r="F202" s="19"/>
      <c r="G202" s="19"/>
      <c r="H202" s="21">
        <f t="shared" si="59"/>
        <v>0</v>
      </c>
      <c r="I202" s="10"/>
      <c r="J202" s="10"/>
      <c r="K202" s="10">
        <f t="shared" si="61"/>
        <v>-84374</v>
      </c>
      <c r="L202" s="53"/>
      <c r="N202" s="53"/>
      <c r="O202" s="55">
        <f t="shared" si="60"/>
        <v>0</v>
      </c>
      <c r="P202" s="55"/>
      <c r="Q202" s="55"/>
      <c r="R202" s="55"/>
      <c r="S202" s="55"/>
      <c r="T202" s="57"/>
      <c r="U202" s="64"/>
    </row>
    <row r="203" spans="1:21" s="42" customFormat="1" hidden="1">
      <c r="A203" s="19"/>
      <c r="B203" s="20"/>
      <c r="C203" s="20"/>
      <c r="D203" s="20"/>
      <c r="E203" s="20"/>
      <c r="F203" s="19"/>
      <c r="G203" s="19"/>
      <c r="H203" s="21">
        <f t="shared" ref="H203:H221" si="62">+G203-F203</f>
        <v>0</v>
      </c>
      <c r="I203" s="10"/>
      <c r="J203" s="10"/>
      <c r="K203" s="10">
        <f t="shared" si="61"/>
        <v>-84374</v>
      </c>
      <c r="L203" s="53"/>
      <c r="N203" s="53"/>
      <c r="O203" s="55">
        <f t="shared" si="60"/>
        <v>0</v>
      </c>
      <c r="P203" s="55"/>
      <c r="Q203" s="55"/>
      <c r="R203" s="55"/>
      <c r="S203" s="55"/>
      <c r="T203" s="57"/>
      <c r="U203" s="64"/>
    </row>
    <row r="204" spans="1:21" s="18" customFormat="1" hidden="1">
      <c r="A204" s="19"/>
      <c r="B204" s="20"/>
      <c r="C204" s="20"/>
      <c r="D204" s="20"/>
      <c r="E204" s="20"/>
      <c r="F204" s="19"/>
      <c r="G204" s="19"/>
      <c r="H204" s="21">
        <f t="shared" si="62"/>
        <v>0</v>
      </c>
      <c r="I204" s="10"/>
      <c r="J204" s="10"/>
      <c r="K204" s="10">
        <f t="shared" si="61"/>
        <v>-84374</v>
      </c>
      <c r="L204" s="52"/>
      <c r="M204" s="42"/>
      <c r="N204" s="53"/>
      <c r="O204" s="55">
        <f t="shared" si="60"/>
        <v>0</v>
      </c>
      <c r="P204" s="55"/>
      <c r="Q204" s="55"/>
      <c r="R204" s="55"/>
      <c r="S204" s="55"/>
      <c r="T204" s="57"/>
      <c r="U204" s="64"/>
    </row>
    <row r="205" spans="1:21" s="18" customFormat="1" hidden="1">
      <c r="A205" s="19"/>
      <c r="B205" s="20"/>
      <c r="C205" s="20"/>
      <c r="D205" s="20"/>
      <c r="E205" s="20"/>
      <c r="F205" s="19"/>
      <c r="G205" s="19"/>
      <c r="H205" s="21">
        <f>+G205-F205</f>
        <v>0</v>
      </c>
      <c r="I205" s="10"/>
      <c r="J205" s="10"/>
      <c r="K205" s="10">
        <f t="shared" si="61"/>
        <v>-84374</v>
      </c>
      <c r="L205" s="52"/>
      <c r="M205" s="42"/>
      <c r="N205" s="53"/>
      <c r="O205" s="55">
        <f t="shared" si="60"/>
        <v>0</v>
      </c>
      <c r="P205" s="55"/>
      <c r="Q205" s="55"/>
      <c r="R205" s="55"/>
      <c r="S205" s="55"/>
      <c r="T205" s="57"/>
      <c r="U205" s="64"/>
    </row>
    <row r="206" spans="1:21" s="18" customFormat="1" hidden="1">
      <c r="A206" s="19"/>
      <c r="B206" s="20"/>
      <c r="C206" s="20"/>
      <c r="D206" s="20"/>
      <c r="E206" s="20"/>
      <c r="F206" s="19"/>
      <c r="G206" s="19"/>
      <c r="H206" s="21">
        <f>+G206-F206</f>
        <v>0</v>
      </c>
      <c r="I206" s="10"/>
      <c r="J206" s="10"/>
      <c r="K206" s="10">
        <f t="shared" si="61"/>
        <v>-84374</v>
      </c>
      <c r="L206" s="52"/>
      <c r="M206" s="42"/>
      <c r="N206" s="53"/>
      <c r="O206" s="55">
        <f t="shared" si="60"/>
        <v>0</v>
      </c>
      <c r="P206" s="55"/>
      <c r="Q206" s="55"/>
      <c r="R206" s="55"/>
      <c r="S206" s="55"/>
      <c r="T206" s="57"/>
      <c r="U206" s="64"/>
    </row>
    <row r="207" spans="1:21" s="18" customFormat="1" hidden="1">
      <c r="A207" s="19"/>
      <c r="B207" s="20"/>
      <c r="C207" s="20"/>
      <c r="D207" s="20"/>
      <c r="E207" s="20"/>
      <c r="F207" s="19"/>
      <c r="G207" s="19"/>
      <c r="H207" s="21">
        <f>+G207-F207</f>
        <v>0</v>
      </c>
      <c r="I207" s="10"/>
      <c r="J207" s="10"/>
      <c r="K207" s="10">
        <f t="shared" si="61"/>
        <v>-84374</v>
      </c>
      <c r="L207" s="52"/>
      <c r="M207" s="42"/>
      <c r="N207" s="53"/>
      <c r="O207" s="55">
        <f t="shared" si="60"/>
        <v>0</v>
      </c>
      <c r="P207" s="55"/>
      <c r="Q207" s="55"/>
      <c r="R207" s="55"/>
      <c r="S207" s="55"/>
      <c r="T207" s="57"/>
      <c r="U207" s="64"/>
    </row>
    <row r="208" spans="1:21" s="18" customFormat="1" hidden="1">
      <c r="A208" s="19"/>
      <c r="B208" s="20"/>
      <c r="C208" s="20"/>
      <c r="D208" s="20"/>
      <c r="E208" s="20"/>
      <c r="F208" s="19"/>
      <c r="G208" s="19"/>
      <c r="H208" s="21">
        <f>+G208-F208</f>
        <v>0</v>
      </c>
      <c r="I208" s="10"/>
      <c r="J208" s="10"/>
      <c r="K208" s="10">
        <f t="shared" si="61"/>
        <v>-84374</v>
      </c>
      <c r="L208" s="52"/>
      <c r="M208" s="42"/>
      <c r="N208" s="53"/>
      <c r="O208" s="55">
        <f t="shared" si="60"/>
        <v>0</v>
      </c>
      <c r="P208" s="55"/>
      <c r="Q208" s="55"/>
      <c r="R208" s="55"/>
      <c r="S208" s="55"/>
      <c r="T208" s="57"/>
      <c r="U208" s="64"/>
    </row>
    <row r="209" spans="1:21" s="18" customFormat="1" hidden="1">
      <c r="A209" s="19"/>
      <c r="B209" s="20"/>
      <c r="C209" s="20"/>
      <c r="D209" s="20"/>
      <c r="E209" s="20"/>
      <c r="F209" s="19"/>
      <c r="G209" s="19"/>
      <c r="H209" s="21">
        <f>+G209-F209</f>
        <v>0</v>
      </c>
      <c r="I209" s="10"/>
      <c r="J209" s="10"/>
      <c r="K209" s="10">
        <f t="shared" si="61"/>
        <v>-84374</v>
      </c>
      <c r="L209" s="52"/>
      <c r="M209" s="42"/>
      <c r="N209" s="53"/>
      <c r="O209" s="55">
        <f t="shared" si="60"/>
        <v>0</v>
      </c>
      <c r="P209" s="55"/>
      <c r="Q209" s="55"/>
      <c r="R209" s="55"/>
      <c r="S209" s="55"/>
      <c r="T209" s="57"/>
      <c r="U209" s="64"/>
    </row>
    <row r="210" spans="1:21" s="18" customFormat="1" hidden="1">
      <c r="A210" s="19"/>
      <c r="B210" s="20"/>
      <c r="C210" s="20"/>
      <c r="D210" s="20"/>
      <c r="E210" s="20"/>
      <c r="F210" s="19"/>
      <c r="G210" s="19"/>
      <c r="H210" s="21">
        <f t="shared" si="62"/>
        <v>0</v>
      </c>
      <c r="I210" s="10"/>
      <c r="J210" s="10"/>
      <c r="K210" s="10">
        <f t="shared" si="61"/>
        <v>-84374</v>
      </c>
      <c r="L210" s="52"/>
      <c r="M210" s="42"/>
      <c r="N210" s="53"/>
      <c r="O210" s="55">
        <f t="shared" si="60"/>
        <v>0</v>
      </c>
      <c r="P210" s="55"/>
      <c r="Q210" s="55"/>
      <c r="R210" s="55"/>
      <c r="S210" s="55"/>
      <c r="T210" s="57"/>
      <c r="U210" s="64"/>
    </row>
    <row r="211" spans="1:21" s="42" customFormat="1" hidden="1">
      <c r="A211" s="19"/>
      <c r="B211" s="20"/>
      <c r="C211" s="20"/>
      <c r="D211" s="20"/>
      <c r="E211" s="20"/>
      <c r="F211" s="19"/>
      <c r="G211" s="19"/>
      <c r="H211" s="21">
        <f t="shared" si="62"/>
        <v>0</v>
      </c>
      <c r="I211" s="10"/>
      <c r="J211" s="10"/>
      <c r="K211" s="10">
        <f t="shared" si="61"/>
        <v>-84374</v>
      </c>
      <c r="L211" s="53"/>
      <c r="N211" s="53"/>
      <c r="O211" s="55">
        <f t="shared" si="60"/>
        <v>0</v>
      </c>
      <c r="P211" s="55"/>
      <c r="Q211" s="55"/>
      <c r="R211" s="55"/>
      <c r="S211" s="55"/>
      <c r="T211" s="57"/>
      <c r="U211" s="64"/>
    </row>
    <row r="212" spans="1:21" s="42" customFormat="1" hidden="1">
      <c r="A212" s="19"/>
      <c r="B212" s="20"/>
      <c r="C212" s="20"/>
      <c r="D212" s="20"/>
      <c r="E212" s="20"/>
      <c r="F212" s="19"/>
      <c r="G212" s="19"/>
      <c r="H212" s="21">
        <f>+G212-F212</f>
        <v>0</v>
      </c>
      <c r="I212" s="10"/>
      <c r="J212" s="10"/>
      <c r="K212" s="10">
        <f t="shared" si="61"/>
        <v>-84374</v>
      </c>
      <c r="L212" s="53"/>
      <c r="N212" s="53"/>
      <c r="O212" s="55">
        <f t="shared" si="60"/>
        <v>0</v>
      </c>
      <c r="P212" s="55"/>
      <c r="Q212" s="55"/>
      <c r="R212" s="55"/>
      <c r="S212" s="55"/>
      <c r="T212" s="57"/>
      <c r="U212" s="64"/>
    </row>
    <row r="213" spans="1:21" s="42" customFormat="1" hidden="1">
      <c r="A213" s="19"/>
      <c r="B213" s="20"/>
      <c r="C213" s="20"/>
      <c r="D213" s="20"/>
      <c r="E213" s="20"/>
      <c r="F213" s="19"/>
      <c r="G213" s="19"/>
      <c r="H213" s="21">
        <f t="shared" si="62"/>
        <v>0</v>
      </c>
      <c r="I213" s="10"/>
      <c r="J213" s="10"/>
      <c r="K213" s="10">
        <f t="shared" si="61"/>
        <v>-84374</v>
      </c>
      <c r="L213" s="53"/>
      <c r="N213" s="53"/>
      <c r="O213" s="55">
        <f t="shared" si="60"/>
        <v>0</v>
      </c>
      <c r="P213" s="55"/>
      <c r="Q213" s="55"/>
      <c r="R213" s="55"/>
      <c r="S213" s="55"/>
      <c r="T213" s="57"/>
      <c r="U213" s="64"/>
    </row>
    <row r="214" spans="1:21" s="42" customFormat="1" hidden="1">
      <c r="A214" s="19"/>
      <c r="B214" s="20"/>
      <c r="C214" s="20"/>
      <c r="D214" s="20"/>
      <c r="E214" s="20"/>
      <c r="F214" s="19"/>
      <c r="G214" s="19"/>
      <c r="H214" s="21">
        <f t="shared" si="62"/>
        <v>0</v>
      </c>
      <c r="I214" s="10"/>
      <c r="J214" s="10"/>
      <c r="K214" s="10">
        <f t="shared" si="61"/>
        <v>-84374</v>
      </c>
      <c r="L214" s="53"/>
      <c r="N214" s="53"/>
      <c r="O214" s="55">
        <f t="shared" si="60"/>
        <v>0</v>
      </c>
      <c r="P214" s="55"/>
      <c r="Q214" s="55"/>
      <c r="R214" s="55"/>
      <c r="S214" s="55"/>
      <c r="T214" s="57"/>
      <c r="U214" s="64"/>
    </row>
    <row r="215" spans="1:21" s="42" customFormat="1" hidden="1">
      <c r="A215" s="19"/>
      <c r="B215" s="20"/>
      <c r="C215" s="20"/>
      <c r="D215" s="20"/>
      <c r="E215" s="20"/>
      <c r="F215" s="19"/>
      <c r="G215" s="19"/>
      <c r="H215" s="21">
        <f t="shared" si="62"/>
        <v>0</v>
      </c>
      <c r="I215" s="10"/>
      <c r="J215" s="10"/>
      <c r="K215" s="10">
        <f t="shared" si="61"/>
        <v>-84374</v>
      </c>
      <c r="L215" s="53"/>
      <c r="N215" s="53"/>
      <c r="O215" s="55">
        <f t="shared" si="60"/>
        <v>0</v>
      </c>
      <c r="P215" s="55"/>
      <c r="Q215" s="55"/>
      <c r="R215" s="55"/>
      <c r="S215" s="55"/>
      <c r="T215" s="57"/>
      <c r="U215" s="64"/>
    </row>
    <row r="216" spans="1:21" s="42" customFormat="1" hidden="1">
      <c r="A216" s="19"/>
      <c r="B216" s="20"/>
      <c r="C216" s="20"/>
      <c r="D216" s="20"/>
      <c r="E216" s="20"/>
      <c r="F216" s="19"/>
      <c r="G216" s="19"/>
      <c r="H216" s="21">
        <f>+G216-F216</f>
        <v>0</v>
      </c>
      <c r="I216" s="10"/>
      <c r="J216" s="10"/>
      <c r="K216" s="10">
        <f t="shared" si="61"/>
        <v>-84374</v>
      </c>
      <c r="L216" s="53"/>
      <c r="N216" s="53"/>
      <c r="O216" s="55">
        <f t="shared" si="60"/>
        <v>0</v>
      </c>
      <c r="P216" s="53"/>
      <c r="Q216" s="53"/>
      <c r="R216" s="53"/>
      <c r="S216" s="53"/>
      <c r="T216" s="53"/>
      <c r="U216" s="63"/>
    </row>
    <row r="217" spans="1:21" s="42" customFormat="1" hidden="1">
      <c r="A217" s="19"/>
      <c r="B217" s="20"/>
      <c r="C217" s="20"/>
      <c r="D217" s="20"/>
      <c r="E217" s="20"/>
      <c r="F217" s="19"/>
      <c r="G217" s="19"/>
      <c r="H217" s="21">
        <f t="shared" si="62"/>
        <v>0</v>
      </c>
      <c r="I217" s="10"/>
      <c r="J217" s="10"/>
      <c r="K217" s="10">
        <f t="shared" si="61"/>
        <v>-84374</v>
      </c>
      <c r="L217" s="53"/>
      <c r="N217" s="53"/>
      <c r="O217" s="55">
        <f t="shared" si="60"/>
        <v>0</v>
      </c>
      <c r="P217" s="53"/>
      <c r="Q217" s="53"/>
      <c r="R217" s="53"/>
      <c r="S217" s="53"/>
      <c r="T217" s="53"/>
      <c r="U217" s="63"/>
    </row>
    <row r="218" spans="1:21" s="42" customFormat="1" hidden="1">
      <c r="A218" s="19"/>
      <c r="B218" s="20"/>
      <c r="C218" s="20"/>
      <c r="D218" s="20"/>
      <c r="E218" s="20"/>
      <c r="F218" s="19"/>
      <c r="G218" s="19"/>
      <c r="H218" s="21">
        <f t="shared" si="62"/>
        <v>0</v>
      </c>
      <c r="I218" s="10"/>
      <c r="J218" s="10"/>
      <c r="K218" s="10">
        <f t="shared" si="61"/>
        <v>-84374</v>
      </c>
      <c r="L218" s="53"/>
      <c r="N218" s="53"/>
      <c r="O218" s="55">
        <f t="shared" si="60"/>
        <v>0</v>
      </c>
      <c r="P218" s="53"/>
      <c r="Q218" s="53"/>
      <c r="R218" s="53"/>
      <c r="S218" s="53"/>
      <c r="T218" s="53"/>
      <c r="U218" s="63"/>
    </row>
    <row r="219" spans="1:21" s="18" customFormat="1" hidden="1">
      <c r="A219" s="19"/>
      <c r="B219" s="20"/>
      <c r="C219" s="20"/>
      <c r="D219" s="20"/>
      <c r="E219" s="20"/>
      <c r="F219" s="19"/>
      <c r="G219" s="19"/>
      <c r="H219" s="21">
        <f t="shared" si="62"/>
        <v>0</v>
      </c>
      <c r="I219" s="10"/>
      <c r="J219" s="10"/>
      <c r="K219" s="10">
        <f t="shared" si="61"/>
        <v>-84374</v>
      </c>
      <c r="L219" s="52"/>
      <c r="M219" s="42"/>
      <c r="N219" s="53"/>
      <c r="O219" s="55">
        <f t="shared" si="60"/>
        <v>0</v>
      </c>
      <c r="P219" s="52"/>
      <c r="Q219" s="52"/>
      <c r="R219" s="52"/>
      <c r="S219" s="52"/>
      <c r="T219" s="52"/>
      <c r="U219" s="63"/>
    </row>
    <row r="220" spans="1:21" s="18" customFormat="1" hidden="1">
      <c r="A220" s="19"/>
      <c r="B220" s="20"/>
      <c r="C220" s="20"/>
      <c r="D220" s="20"/>
      <c r="E220" s="20"/>
      <c r="F220" s="19"/>
      <c r="G220" s="19"/>
      <c r="H220" s="21">
        <f>+G220-F220</f>
        <v>0</v>
      </c>
      <c r="I220" s="10"/>
      <c r="J220" s="10"/>
      <c r="K220" s="10">
        <f t="shared" si="61"/>
        <v>-84374</v>
      </c>
      <c r="L220" s="52"/>
      <c r="M220" s="42"/>
      <c r="N220" s="53"/>
      <c r="O220" s="55">
        <f t="shared" si="60"/>
        <v>0</v>
      </c>
      <c r="P220" s="52"/>
      <c r="Q220" s="52"/>
      <c r="R220" s="52"/>
      <c r="S220" s="52"/>
      <c r="T220" s="52"/>
      <c r="U220" s="63"/>
    </row>
    <row r="221" spans="1:21" s="18" customFormat="1" hidden="1">
      <c r="A221" s="19"/>
      <c r="B221" s="20"/>
      <c r="C221" s="20"/>
      <c r="D221" s="20"/>
      <c r="E221" s="20"/>
      <c r="F221" s="19"/>
      <c r="G221" s="19"/>
      <c r="H221" s="21">
        <f t="shared" si="62"/>
        <v>0</v>
      </c>
      <c r="I221" s="10"/>
      <c r="J221" s="10"/>
      <c r="K221" s="10">
        <f t="shared" si="61"/>
        <v>-84374</v>
      </c>
      <c r="L221" s="52"/>
      <c r="M221" s="42"/>
      <c r="N221" s="53"/>
      <c r="O221" s="55">
        <f t="shared" si="60"/>
        <v>0</v>
      </c>
      <c r="P221" s="52"/>
      <c r="Q221" s="52"/>
      <c r="R221" s="52"/>
      <c r="S221" s="52"/>
      <c r="T221" s="52"/>
      <c r="U221" s="63"/>
    </row>
    <row r="222" spans="1:21" s="18" customFormat="1" hidden="1">
      <c r="A222" s="19"/>
      <c r="B222" s="20"/>
      <c r="C222" s="20"/>
      <c r="D222" s="20"/>
      <c r="E222" s="20"/>
      <c r="F222" s="19"/>
      <c r="G222" s="19"/>
      <c r="H222" s="21">
        <f>+G222-F222</f>
        <v>0</v>
      </c>
      <c r="I222" s="10"/>
      <c r="J222" s="10"/>
      <c r="K222" s="10">
        <f t="shared" si="61"/>
        <v>-84374</v>
      </c>
      <c r="L222" s="52"/>
      <c r="N222" s="52"/>
      <c r="O222" s="55">
        <f t="shared" si="60"/>
        <v>0</v>
      </c>
      <c r="P222" s="52"/>
      <c r="Q222" s="52"/>
      <c r="R222" s="52"/>
      <c r="S222" s="52"/>
      <c r="T222" s="52"/>
      <c r="U222" s="63"/>
    </row>
    <row r="223" spans="1:21" s="18" customFormat="1" hidden="1">
      <c r="A223" s="19"/>
      <c r="B223" s="20"/>
      <c r="C223" s="20"/>
      <c r="D223" s="20"/>
      <c r="E223" s="20"/>
      <c r="F223" s="19"/>
      <c r="G223" s="19"/>
      <c r="H223" s="21">
        <f>+G223-F223</f>
        <v>0</v>
      </c>
      <c r="I223" s="10"/>
      <c r="J223" s="10"/>
      <c r="K223" s="10">
        <f t="shared" si="61"/>
        <v>-84374</v>
      </c>
      <c r="L223" s="52"/>
      <c r="N223" s="52"/>
      <c r="O223" s="55">
        <f t="shared" si="60"/>
        <v>0</v>
      </c>
      <c r="P223" s="52"/>
      <c r="Q223" s="52"/>
      <c r="R223" s="52"/>
      <c r="S223" s="52"/>
      <c r="T223" s="52"/>
      <c r="U223" s="63"/>
    </row>
    <row r="224" spans="1:21" s="18" customFormat="1" hidden="1">
      <c r="A224" s="19"/>
      <c r="B224" s="20"/>
      <c r="C224" s="20"/>
      <c r="D224" s="20"/>
      <c r="E224" s="20"/>
      <c r="F224" s="19"/>
      <c r="G224" s="19"/>
      <c r="H224" s="21">
        <f>+G224-F224</f>
        <v>0</v>
      </c>
      <c r="I224" s="10"/>
      <c r="J224" s="10"/>
      <c r="K224" s="10">
        <f t="shared" si="61"/>
        <v>-84374</v>
      </c>
      <c r="L224" s="52"/>
      <c r="N224" s="52"/>
      <c r="O224" s="53"/>
      <c r="P224" s="52"/>
      <c r="Q224" s="52"/>
      <c r="R224" s="52"/>
      <c r="S224" s="52"/>
      <c r="T224" s="52"/>
      <c r="U224" s="63"/>
    </row>
    <row r="225" spans="1:23" s="22" customFormat="1" ht="14.25" customHeight="1" collapsed="1" thickBot="1">
      <c r="A225" s="108" t="s">
        <v>42</v>
      </c>
      <c r="B225" s="109"/>
      <c r="C225" s="109"/>
      <c r="D225" s="109"/>
      <c r="E225" s="109"/>
      <c r="F225" s="109"/>
      <c r="G225" s="110"/>
      <c r="H225" s="31">
        <f>SUM(H5:H224)</f>
        <v>203</v>
      </c>
      <c r="I225" s="31">
        <f>SUM(I5:I224)</f>
        <v>4471176</v>
      </c>
      <c r="J225" s="31">
        <f>SUM(J5:J224)</f>
        <v>-4555550</v>
      </c>
      <c r="K225" s="31">
        <f>+I225+J225</f>
        <v>-84374</v>
      </c>
      <c r="L225" s="54"/>
      <c r="M225" s="71"/>
      <c r="N225" s="71"/>
      <c r="O225" s="59"/>
      <c r="P225" s="59"/>
      <c r="Q225" s="59"/>
      <c r="R225" s="59"/>
      <c r="S225" s="54"/>
      <c r="T225" s="59">
        <f>SUM(T5:T224)</f>
        <v>1526461.6680707647</v>
      </c>
      <c r="U225" s="46">
        <f>SUM(U5:U224)</f>
        <v>3535964.6166807045</v>
      </c>
      <c r="W225" s="59">
        <f>SUM(W5:W224)</f>
        <v>349160</v>
      </c>
    </row>
    <row r="226" spans="1:23" ht="6.75" customHeight="1" thickTop="1">
      <c r="A226" s="8"/>
      <c r="B226" s="8"/>
      <c r="C226" s="9"/>
      <c r="D226" s="93"/>
      <c r="E226" s="93"/>
      <c r="F226" s="93"/>
      <c r="G226" s="93"/>
      <c r="H226" s="9"/>
      <c r="I226" s="15"/>
      <c r="J226" s="15"/>
      <c r="K226" s="7"/>
      <c r="O226" s="47"/>
      <c r="P226" s="47"/>
      <c r="Q226" s="47"/>
      <c r="R226" s="47"/>
      <c r="S226" s="47"/>
      <c r="T226" s="47"/>
      <c r="U226" s="47"/>
    </row>
    <row r="227" spans="1:23" ht="22.5" customHeight="1" thickBot="1">
      <c r="A227" s="106" t="s">
        <v>9</v>
      </c>
      <c r="B227" s="107"/>
      <c r="C227" s="107"/>
      <c r="D227" s="107"/>
      <c r="E227" s="107"/>
      <c r="F227" s="107"/>
      <c r="G227" s="107"/>
      <c r="H227" s="17">
        <f>+H225</f>
        <v>203</v>
      </c>
      <c r="I227" s="17">
        <f>+I225</f>
        <v>4471176</v>
      </c>
      <c r="J227" s="17">
        <f>+J225</f>
        <v>-4555550</v>
      </c>
      <c r="K227" s="17">
        <f>+I227+J227</f>
        <v>-84374</v>
      </c>
      <c r="M227" s="86">
        <v>117576</v>
      </c>
      <c r="N227" s="2"/>
      <c r="O227" s="47"/>
      <c r="P227" s="47"/>
      <c r="Q227" s="47"/>
      <c r="R227" s="47"/>
      <c r="S227" s="47"/>
      <c r="T227" s="47"/>
      <c r="U227" s="47"/>
    </row>
    <row r="228" spans="1:23" ht="15" thickTop="1">
      <c r="A228" s="5"/>
      <c r="B228" s="5"/>
      <c r="C228" s="6"/>
      <c r="D228" s="94"/>
      <c r="E228" s="94"/>
      <c r="F228" s="94"/>
      <c r="G228" s="94"/>
      <c r="H228" s="6"/>
      <c r="I228" s="16"/>
      <c r="J228" s="16"/>
      <c r="K228" s="4"/>
      <c r="L228" s="85" t="s">
        <v>45</v>
      </c>
      <c r="M228" s="2">
        <f ca="1">SUMIF(L4:M226,L228,M4:M226)</f>
        <v>-139950</v>
      </c>
      <c r="N228" s="2"/>
      <c r="O228" s="47"/>
      <c r="P228" s="47"/>
      <c r="Q228" s="47"/>
      <c r="R228" s="47"/>
      <c r="S228" s="47"/>
      <c r="T228" s="60" t="s">
        <v>30</v>
      </c>
      <c r="U228" s="76">
        <f>+U225</f>
        <v>3535964.6166807045</v>
      </c>
    </row>
    <row r="229" spans="1:23" ht="15">
      <c r="G229" s="95"/>
      <c r="H229" s="33"/>
      <c r="I229" s="34"/>
      <c r="J229" s="34"/>
      <c r="K229" s="35"/>
      <c r="L229" s="36"/>
      <c r="M229" s="49">
        <f ca="1">+M227+M228</f>
        <v>-22374</v>
      </c>
      <c r="N229" s="49"/>
      <c r="O229" s="47"/>
      <c r="P229" s="47"/>
      <c r="Q229" s="47"/>
      <c r="R229" s="47"/>
      <c r="S229" s="47"/>
      <c r="T229" s="61" t="s">
        <v>31</v>
      </c>
      <c r="U229" s="65">
        <f>+U228*18.7%</f>
        <v>661225.38331929175</v>
      </c>
    </row>
    <row r="230" spans="1:23" ht="15.75" thickBot="1">
      <c r="E230" s="53" t="s">
        <v>15</v>
      </c>
      <c r="G230" s="95" t="s">
        <v>14</v>
      </c>
      <c r="H230" s="37" t="s">
        <v>10</v>
      </c>
      <c r="I230" s="38" t="s">
        <v>11</v>
      </c>
      <c r="J230" s="38" t="s">
        <v>12</v>
      </c>
      <c r="K230" s="38" t="s">
        <v>16</v>
      </c>
      <c r="L230" s="39"/>
      <c r="M230" s="49">
        <f ca="1">+K225-M229</f>
        <v>-62000</v>
      </c>
      <c r="N230" s="49"/>
      <c r="O230" s="47"/>
      <c r="P230" s="47"/>
      <c r="Q230" s="47"/>
      <c r="R230" s="47"/>
      <c r="S230" s="47"/>
      <c r="T230" s="48" t="s">
        <v>32</v>
      </c>
      <c r="U230" s="67">
        <f>+U228+U229</f>
        <v>4197189.9999999963</v>
      </c>
    </row>
    <row r="231" spans="1:23" ht="31.5" customHeight="1" thickTop="1">
      <c r="E231" s="53" t="s">
        <v>42</v>
      </c>
      <c r="G231" s="94">
        <v>200</v>
      </c>
      <c r="H231" s="28">
        <f>+H227</f>
        <v>203</v>
      </c>
      <c r="I231" s="24">
        <f>+I227</f>
        <v>4471176</v>
      </c>
      <c r="J231" s="24">
        <f>+J227</f>
        <v>-4555550</v>
      </c>
      <c r="K231" s="43">
        <f>+I231+J231</f>
        <v>-84374</v>
      </c>
      <c r="L231" s="27"/>
      <c r="M231" s="49"/>
      <c r="N231" s="49"/>
      <c r="O231" s="47"/>
      <c r="P231" s="47"/>
      <c r="Q231" s="47"/>
      <c r="R231" s="51"/>
      <c r="S231" s="47"/>
      <c r="T231" s="62" t="s">
        <v>33</v>
      </c>
      <c r="U231" s="66">
        <f>+W225</f>
        <v>349160</v>
      </c>
    </row>
    <row r="232" spans="1:23" ht="15.75" customHeight="1">
      <c r="F232" s="104"/>
      <c r="G232" s="104"/>
      <c r="H232" s="72">
        <f>+H231-G231</f>
        <v>3</v>
      </c>
      <c r="I232" s="28"/>
      <c r="J232" s="24"/>
      <c r="K232" s="28"/>
      <c r="L232" s="27"/>
      <c r="O232" s="47"/>
      <c r="P232" s="47"/>
      <c r="Q232" s="47"/>
      <c r="R232" s="47"/>
      <c r="S232" s="47"/>
      <c r="T232" s="50" t="s">
        <v>34</v>
      </c>
      <c r="U232" s="64">
        <f>5200+4000</f>
        <v>9200</v>
      </c>
    </row>
    <row r="233" spans="1:23" ht="15.75" customHeight="1" thickBot="1">
      <c r="F233" s="104"/>
      <c r="G233" s="104"/>
      <c r="H233" s="53"/>
      <c r="I233" s="28"/>
      <c r="J233" s="32"/>
      <c r="K233" s="28"/>
      <c r="L233" s="27"/>
      <c r="O233" s="47"/>
      <c r="P233" s="47"/>
      <c r="Q233" s="47"/>
      <c r="R233" s="47"/>
      <c r="S233" s="47"/>
      <c r="T233" s="48" t="s">
        <v>9</v>
      </c>
      <c r="U233" s="67">
        <f>+U230+U231+U232</f>
        <v>4555549.9999999963</v>
      </c>
    </row>
    <row r="234" spans="1:23" ht="15.75" thickTop="1" thickBot="1">
      <c r="G234" s="25"/>
      <c r="H234" s="53"/>
      <c r="I234" s="29">
        <f>SUM(I231:I233)</f>
        <v>4471176</v>
      </c>
      <c r="J234" s="30">
        <f>SUM(J231:J233)</f>
        <v>-4555550</v>
      </c>
      <c r="K234" s="30">
        <f>SUM(K231:K233)</f>
        <v>-84374</v>
      </c>
      <c r="L234" s="27"/>
      <c r="U234" s="49">
        <f>+U233+J225</f>
        <v>0</v>
      </c>
    </row>
    <row r="235" spans="1:23" ht="15" thickTop="1">
      <c r="G235" s="25"/>
      <c r="H235" s="25"/>
      <c r="I235" s="23"/>
      <c r="J235" s="24"/>
      <c r="K235" s="24"/>
      <c r="L235" s="27"/>
    </row>
    <row r="236" spans="1:23" ht="15.75" thickBot="1">
      <c r="G236" s="25"/>
      <c r="H236" s="26" t="s">
        <v>13</v>
      </c>
      <c r="I236" s="23"/>
      <c r="J236" s="24"/>
      <c r="K236" s="87">
        <f>+I234+J234</f>
        <v>-84374</v>
      </c>
      <c r="L236" s="27"/>
    </row>
    <row r="237" spans="1:23" ht="15" thickTop="1">
      <c r="G237" s="25"/>
      <c r="H237" s="25"/>
      <c r="I237" s="25"/>
      <c r="J237" s="27"/>
      <c r="K237" s="27"/>
      <c r="L237" s="27"/>
    </row>
    <row r="238" spans="1:23">
      <c r="G238" s="25"/>
      <c r="H238" s="25"/>
      <c r="I238" s="25"/>
      <c r="J238" s="27"/>
      <c r="K238" s="27"/>
      <c r="L238" s="27"/>
    </row>
    <row r="239" spans="1:23">
      <c r="O239" s="41"/>
    </row>
    <row r="240" spans="1:23">
      <c r="O240" s="41"/>
    </row>
    <row r="241" spans="4:15" ht="42.75">
      <c r="D241" s="96" t="s">
        <v>36</v>
      </c>
      <c r="E241" s="96" t="s">
        <v>37</v>
      </c>
      <c r="F241" s="97" t="s">
        <v>30</v>
      </c>
      <c r="G241" s="97" t="s">
        <v>38</v>
      </c>
      <c r="O241" s="41"/>
    </row>
    <row r="242" spans="4:15">
      <c r="D242" s="68" t="s">
        <v>20</v>
      </c>
      <c r="E242" s="96">
        <f t="shared" ref="E242:E247" ca="1" si="63">SUMIF($E$5:$J$224,$D242,$H$5:$H$224)</f>
        <v>98</v>
      </c>
      <c r="F242" s="96">
        <f t="shared" ref="F242:F247" ca="1" si="64">SUMIF($E$5:$U$224,$D242,$U$5:$U$224)</f>
        <v>1441398.483572029</v>
      </c>
      <c r="G242" s="96">
        <f t="shared" ref="G242:G247" ca="1" si="65">-SUMIF($E$5:$U$224,$D242,$J$5:$J$224)</f>
        <v>1879500</v>
      </c>
      <c r="O242" s="41"/>
    </row>
    <row r="243" spans="4:15">
      <c r="D243" s="68" t="s">
        <v>21</v>
      </c>
      <c r="E243" s="96">
        <f t="shared" ca="1" si="63"/>
        <v>38</v>
      </c>
      <c r="F243" s="96">
        <f t="shared" ca="1" si="64"/>
        <v>623074.9789385004</v>
      </c>
      <c r="G243" s="96">
        <f t="shared" ca="1" si="65"/>
        <v>810150</v>
      </c>
      <c r="O243" s="41"/>
    </row>
    <row r="244" spans="4:15">
      <c r="D244" s="68" t="s">
        <v>35</v>
      </c>
      <c r="E244" s="96">
        <f t="shared" ca="1" si="63"/>
        <v>45</v>
      </c>
      <c r="F244" s="96">
        <f t="shared" ca="1" si="64"/>
        <v>927969.67144060682</v>
      </c>
      <c r="G244" s="96">
        <f t="shared" ca="1" si="65"/>
        <v>1182900</v>
      </c>
      <c r="O244" s="41"/>
    </row>
    <row r="245" spans="4:15">
      <c r="D245" s="96" t="s">
        <v>19</v>
      </c>
      <c r="E245" s="96">
        <f t="shared" ca="1" si="63"/>
        <v>2</v>
      </c>
      <c r="F245" s="96">
        <f t="shared" ca="1" si="64"/>
        <v>40909.85678180286</v>
      </c>
      <c r="G245" s="96">
        <f t="shared" ca="1" si="65"/>
        <v>52000</v>
      </c>
      <c r="O245" s="41"/>
    </row>
    <row r="246" spans="4:15">
      <c r="D246" s="68" t="s">
        <v>22</v>
      </c>
      <c r="E246" s="96">
        <f t="shared" ca="1" si="63"/>
        <v>7</v>
      </c>
      <c r="F246" s="96">
        <f t="shared" ca="1" si="64"/>
        <v>149081.71861836564</v>
      </c>
      <c r="G246" s="96">
        <f t="shared" ca="1" si="65"/>
        <v>189000</v>
      </c>
      <c r="O246" s="41"/>
    </row>
    <row r="247" spans="4:15">
      <c r="D247" s="96" t="s">
        <v>39</v>
      </c>
      <c r="E247" s="96">
        <f t="shared" ca="1" si="63"/>
        <v>13</v>
      </c>
      <c r="F247" s="96">
        <f t="shared" ca="1" si="64"/>
        <v>353529.90732940182</v>
      </c>
      <c r="G247" s="96">
        <f t="shared" ca="1" si="65"/>
        <v>442000</v>
      </c>
      <c r="O247" s="41"/>
    </row>
    <row r="248" spans="4:15">
      <c r="D248" s="96" t="s">
        <v>40</v>
      </c>
      <c r="E248" s="96">
        <f ca="1">SUM(E242:E247)</f>
        <v>203</v>
      </c>
      <c r="F248" s="96">
        <f ca="1">SUM(F242:F247)</f>
        <v>3535964.6166807069</v>
      </c>
      <c r="G248" s="96">
        <f ca="1">SUM(G242:G247)</f>
        <v>4555550</v>
      </c>
      <c r="O248" s="41"/>
    </row>
    <row r="249" spans="4:15">
      <c r="E249" s="25"/>
      <c r="F249" s="25"/>
      <c r="G249" s="25"/>
      <c r="O249" s="41"/>
    </row>
    <row r="250" spans="4:15">
      <c r="G250" s="57"/>
      <c r="O250" s="41"/>
    </row>
    <row r="251" spans="4:15">
      <c r="O251" s="41"/>
    </row>
    <row r="252" spans="4:15">
      <c r="E252" s="55">
        <f ca="1">E248-H227</f>
        <v>0</v>
      </c>
      <c r="F252" s="55">
        <f ca="1">F248-U228</f>
        <v>0</v>
      </c>
      <c r="G252" s="55">
        <f ca="1">J227+G248</f>
        <v>0</v>
      </c>
      <c r="O252" s="41"/>
    </row>
    <row r="253" spans="4:15">
      <c r="O253" s="41"/>
    </row>
    <row r="254" spans="4:15">
      <c r="O254" s="41"/>
    </row>
    <row r="255" spans="4:15">
      <c r="F255" s="91"/>
      <c r="O255" s="41"/>
    </row>
    <row r="256" spans="4:15">
      <c r="F256" s="91"/>
      <c r="O256" s="41"/>
    </row>
    <row r="257" spans="6:15">
      <c r="F257" s="91"/>
      <c r="O257" s="41"/>
    </row>
    <row r="258" spans="6:15">
      <c r="F258" s="91"/>
      <c r="O258" s="41"/>
    </row>
    <row r="259" spans="6:15">
      <c r="F259" s="91"/>
      <c r="O259" s="41"/>
    </row>
    <row r="260" spans="6:15">
      <c r="F260" s="91"/>
      <c r="O260" s="41"/>
    </row>
    <row r="261" spans="6:15">
      <c r="F261" s="91"/>
      <c r="O261" s="41"/>
    </row>
    <row r="262" spans="6:15">
      <c r="O262" s="41"/>
    </row>
    <row r="263" spans="6:15">
      <c r="O263" s="41"/>
    </row>
    <row r="264" spans="6:15">
      <c r="O264" s="41"/>
    </row>
    <row r="265" spans="6:15">
      <c r="O265" s="41"/>
    </row>
    <row r="266" spans="6:15">
      <c r="O266" s="41"/>
    </row>
    <row r="267" spans="6:15">
      <c r="O267" s="41"/>
    </row>
    <row r="268" spans="6:15">
      <c r="O268" s="41"/>
    </row>
    <row r="269" spans="6:15">
      <c r="O269" s="41"/>
    </row>
    <row r="270" spans="6:15">
      <c r="O270" s="41"/>
    </row>
    <row r="271" spans="6:15">
      <c r="O271" s="41"/>
    </row>
    <row r="272" spans="6:15">
      <c r="O272" s="41"/>
    </row>
    <row r="273" spans="15:15">
      <c r="O273" s="41"/>
    </row>
    <row r="274" spans="15:15">
      <c r="O274" s="41"/>
    </row>
    <row r="275" spans="15:15">
      <c r="O275" s="41"/>
    </row>
    <row r="276" spans="15:15">
      <c r="O276" s="41"/>
    </row>
  </sheetData>
  <mergeCells count="12">
    <mergeCell ref="F232:G232"/>
    <mergeCell ref="F233:G233"/>
    <mergeCell ref="A2:K2"/>
    <mergeCell ref="A227:G227"/>
    <mergeCell ref="A225:G225"/>
    <mergeCell ref="B22:G22"/>
    <mergeCell ref="B27:G27"/>
    <mergeCell ref="B29:G29"/>
    <mergeCell ref="B30:G30"/>
    <mergeCell ref="B64:G64"/>
    <mergeCell ref="B99:G99"/>
    <mergeCell ref="B100:G100"/>
  </mergeCells>
  <phoneticPr fontId="14" type="noConversion"/>
  <pageMargins left="0.25" right="0.25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9"/>
  <sheetViews>
    <sheetView workbookViewId="0">
      <selection sqref="A1:A1048576"/>
    </sheetView>
  </sheetViews>
  <sheetFormatPr defaultRowHeight="13.5"/>
  <sheetData>
    <row r="1" spans="1:24">
      <c r="A1" s="115" t="s">
        <v>169</v>
      </c>
      <c r="B1" s="115" t="s">
        <v>170</v>
      </c>
      <c r="C1" s="115" t="s">
        <v>171</v>
      </c>
      <c r="D1" s="115" t="s">
        <v>172</v>
      </c>
      <c r="E1" s="115" t="s">
        <v>173</v>
      </c>
      <c r="F1" s="115" t="s">
        <v>174</v>
      </c>
      <c r="G1" s="115" t="s">
        <v>175</v>
      </c>
      <c r="H1" s="115" t="s">
        <v>176</v>
      </c>
      <c r="I1" s="115" t="s">
        <v>177</v>
      </c>
      <c r="J1" s="115" t="s">
        <v>178</v>
      </c>
      <c r="K1" s="115" t="s">
        <v>179</v>
      </c>
      <c r="L1" s="115" t="s">
        <v>180</v>
      </c>
      <c r="M1" s="115" t="s">
        <v>181</v>
      </c>
      <c r="N1" s="115" t="s">
        <v>182</v>
      </c>
      <c r="O1" s="115" t="s">
        <v>183</v>
      </c>
      <c r="P1" s="115" t="s">
        <v>184</v>
      </c>
      <c r="Q1" s="115" t="s">
        <v>185</v>
      </c>
      <c r="R1" s="115" t="s">
        <v>186</v>
      </c>
      <c r="S1" s="115" t="s">
        <v>187</v>
      </c>
      <c r="T1" s="115" t="s">
        <v>188</v>
      </c>
      <c r="U1" s="115" t="s">
        <v>189</v>
      </c>
      <c r="V1" s="115" t="s">
        <v>190</v>
      </c>
      <c r="W1" s="115" t="s">
        <v>191</v>
      </c>
      <c r="X1" s="115" t="s">
        <v>192</v>
      </c>
    </row>
    <row r="2" spans="1:24" ht="14.25">
      <c r="A2" s="114">
        <v>1398666</v>
      </c>
      <c r="B2" s="114" t="s">
        <v>193</v>
      </c>
      <c r="C2" s="114" t="s">
        <v>194</v>
      </c>
      <c r="D2" s="114" t="s">
        <v>195</v>
      </c>
      <c r="E2" s="114" t="s">
        <v>194</v>
      </c>
      <c r="F2" s="114" t="s">
        <v>196</v>
      </c>
      <c r="G2" s="114" t="s">
        <v>197</v>
      </c>
      <c r="H2" s="114" t="s">
        <v>198</v>
      </c>
      <c r="I2" s="114">
        <v>112000</v>
      </c>
      <c r="J2" s="114" t="s">
        <v>199</v>
      </c>
      <c r="K2" s="114" t="s">
        <v>200</v>
      </c>
      <c r="L2" s="114" t="s">
        <v>201</v>
      </c>
      <c r="M2" s="114" t="s">
        <v>202</v>
      </c>
      <c r="N2" s="114" t="s">
        <v>203</v>
      </c>
      <c r="O2" s="114" t="s">
        <v>194</v>
      </c>
      <c r="P2" s="114" t="s">
        <v>204</v>
      </c>
      <c r="Q2" s="114" t="s">
        <v>205</v>
      </c>
      <c r="R2" s="114" t="s">
        <v>206</v>
      </c>
      <c r="S2" s="114" t="s">
        <v>207</v>
      </c>
      <c r="T2" s="114" t="s">
        <v>208</v>
      </c>
      <c r="U2" s="114" t="s">
        <v>209</v>
      </c>
      <c r="V2" s="114" t="s">
        <v>210</v>
      </c>
      <c r="W2" s="114" t="s">
        <v>194</v>
      </c>
      <c r="X2" s="114" t="s">
        <v>211</v>
      </c>
    </row>
    <row r="3" spans="1:24" ht="14.25">
      <c r="A3" s="114">
        <v>1399994</v>
      </c>
      <c r="B3" s="114" t="s">
        <v>193</v>
      </c>
      <c r="C3" s="114" t="s">
        <v>194</v>
      </c>
      <c r="D3" s="114" t="s">
        <v>212</v>
      </c>
      <c r="E3" s="114" t="s">
        <v>194</v>
      </c>
      <c r="F3" s="114" t="s">
        <v>213</v>
      </c>
      <c r="G3" s="114" t="s">
        <v>197</v>
      </c>
      <c r="H3" s="114" t="s">
        <v>198</v>
      </c>
      <c r="I3" s="114">
        <v>15000</v>
      </c>
      <c r="J3" s="114" t="s">
        <v>199</v>
      </c>
      <c r="K3" s="114" t="s">
        <v>214</v>
      </c>
      <c r="L3" s="114" t="s">
        <v>201</v>
      </c>
      <c r="M3" s="114" t="s">
        <v>202</v>
      </c>
      <c r="N3" s="114" t="s">
        <v>215</v>
      </c>
      <c r="O3" s="114" t="s">
        <v>194</v>
      </c>
      <c r="P3" s="114" t="s">
        <v>204</v>
      </c>
      <c r="Q3" s="114" t="s">
        <v>216</v>
      </c>
      <c r="R3" s="114" t="s">
        <v>206</v>
      </c>
      <c r="S3" s="114" t="s">
        <v>217</v>
      </c>
      <c r="T3" s="114" t="s">
        <v>218</v>
      </c>
      <c r="U3" s="114" t="s">
        <v>209</v>
      </c>
      <c r="V3" s="114" t="s">
        <v>210</v>
      </c>
      <c r="W3" s="114" t="s">
        <v>219</v>
      </c>
      <c r="X3" s="114" t="s">
        <v>211</v>
      </c>
    </row>
    <row r="4" spans="1:24" ht="14.25">
      <c r="A4" s="114">
        <v>1439974</v>
      </c>
      <c r="B4" s="114" t="s">
        <v>193</v>
      </c>
      <c r="C4" s="114" t="s">
        <v>194</v>
      </c>
      <c r="D4" s="114" t="s">
        <v>220</v>
      </c>
      <c r="E4" s="114" t="s">
        <v>194</v>
      </c>
      <c r="F4" s="114" t="s">
        <v>221</v>
      </c>
      <c r="G4" s="114" t="s">
        <v>197</v>
      </c>
      <c r="H4" s="114" t="s">
        <v>198</v>
      </c>
      <c r="I4" s="114">
        <v>38000</v>
      </c>
      <c r="J4" s="114" t="s">
        <v>199</v>
      </c>
      <c r="K4" s="114" t="s">
        <v>222</v>
      </c>
      <c r="L4" s="114" t="s">
        <v>201</v>
      </c>
      <c r="M4" s="114" t="s">
        <v>202</v>
      </c>
      <c r="N4" s="114" t="s">
        <v>223</v>
      </c>
      <c r="O4" s="114" t="s">
        <v>224</v>
      </c>
      <c r="P4" s="114" t="s">
        <v>204</v>
      </c>
      <c r="Q4" s="114" t="s">
        <v>225</v>
      </c>
      <c r="R4" s="114" t="s">
        <v>226</v>
      </c>
      <c r="S4" s="114" t="s">
        <v>227</v>
      </c>
      <c r="T4" s="114" t="s">
        <v>228</v>
      </c>
      <c r="U4" s="114" t="s">
        <v>209</v>
      </c>
      <c r="V4" s="114" t="s">
        <v>210</v>
      </c>
      <c r="W4" s="114" t="s">
        <v>229</v>
      </c>
      <c r="X4" s="114" t="s">
        <v>211</v>
      </c>
    </row>
    <row r="5" spans="1:24" ht="14.25">
      <c r="A5" s="114">
        <v>1430279</v>
      </c>
      <c r="B5" s="114" t="s">
        <v>193</v>
      </c>
      <c r="C5" s="114" t="s">
        <v>194</v>
      </c>
      <c r="D5" s="114" t="s">
        <v>194</v>
      </c>
      <c r="E5" s="114" t="s">
        <v>194</v>
      </c>
      <c r="F5" s="114" t="s">
        <v>230</v>
      </c>
      <c r="G5" s="114" t="s">
        <v>197</v>
      </c>
      <c r="H5" s="114" t="s">
        <v>198</v>
      </c>
      <c r="I5" s="114">
        <v>30000</v>
      </c>
      <c r="J5" s="114" t="s">
        <v>199</v>
      </c>
      <c r="K5" s="114" t="s">
        <v>231</v>
      </c>
      <c r="L5" s="114" t="s">
        <v>201</v>
      </c>
      <c r="M5" s="114" t="s">
        <v>202</v>
      </c>
      <c r="N5" s="114" t="s">
        <v>215</v>
      </c>
      <c r="O5" s="114" t="s">
        <v>194</v>
      </c>
      <c r="P5" s="114" t="s">
        <v>204</v>
      </c>
      <c r="Q5" s="114" t="s">
        <v>232</v>
      </c>
      <c r="R5" s="114" t="s">
        <v>206</v>
      </c>
      <c r="S5" s="114" t="s">
        <v>217</v>
      </c>
      <c r="T5" s="114" t="s">
        <v>218</v>
      </c>
      <c r="U5" s="114" t="s">
        <v>209</v>
      </c>
      <c r="V5" s="114" t="s">
        <v>210</v>
      </c>
      <c r="W5" s="114" t="s">
        <v>233</v>
      </c>
      <c r="X5" s="114" t="s">
        <v>211</v>
      </c>
    </row>
    <row r="6" spans="1:24" ht="14.25">
      <c r="A6" s="114">
        <v>1436997</v>
      </c>
      <c r="B6" s="114" t="s">
        <v>193</v>
      </c>
      <c r="C6" s="114" t="s">
        <v>194</v>
      </c>
      <c r="D6" s="114" t="s">
        <v>234</v>
      </c>
      <c r="E6" s="114" t="s">
        <v>194</v>
      </c>
      <c r="F6" s="114" t="s">
        <v>235</v>
      </c>
      <c r="G6" s="114" t="s">
        <v>197</v>
      </c>
      <c r="H6" s="114" t="s">
        <v>198</v>
      </c>
      <c r="I6" s="114">
        <v>38000</v>
      </c>
      <c r="J6" s="114" t="s">
        <v>199</v>
      </c>
      <c r="K6" s="114" t="s">
        <v>236</v>
      </c>
      <c r="L6" s="114" t="s">
        <v>201</v>
      </c>
      <c r="M6" s="114" t="s">
        <v>202</v>
      </c>
      <c r="N6" s="114" t="s">
        <v>237</v>
      </c>
      <c r="O6" s="114" t="s">
        <v>224</v>
      </c>
      <c r="P6" s="114" t="s">
        <v>204</v>
      </c>
      <c r="Q6" s="114" t="s">
        <v>238</v>
      </c>
      <c r="R6" s="114" t="s">
        <v>226</v>
      </c>
      <c r="S6" s="114" t="s">
        <v>239</v>
      </c>
      <c r="T6" s="114" t="s">
        <v>240</v>
      </c>
      <c r="U6" s="114" t="s">
        <v>209</v>
      </c>
      <c r="V6" s="114" t="s">
        <v>210</v>
      </c>
      <c r="W6" s="114" t="s">
        <v>194</v>
      </c>
      <c r="X6" s="114" t="s">
        <v>211</v>
      </c>
    </row>
    <row r="7" spans="1:24" ht="14.25">
      <c r="A7" s="114">
        <v>1416768</v>
      </c>
      <c r="B7" s="114" t="s">
        <v>193</v>
      </c>
      <c r="C7" s="114" t="s">
        <v>194</v>
      </c>
      <c r="D7" s="114" t="s">
        <v>241</v>
      </c>
      <c r="E7" s="114" t="s">
        <v>194</v>
      </c>
      <c r="F7" s="114" t="s">
        <v>242</v>
      </c>
      <c r="G7" s="114" t="s">
        <v>197</v>
      </c>
      <c r="H7" s="114" t="s">
        <v>198</v>
      </c>
      <c r="I7" s="114">
        <v>176500</v>
      </c>
      <c r="J7" s="114" t="s">
        <v>199</v>
      </c>
      <c r="K7" s="114" t="s">
        <v>214</v>
      </c>
      <c r="L7" s="114" t="s">
        <v>201</v>
      </c>
      <c r="M7" s="114" t="s">
        <v>202</v>
      </c>
      <c r="N7" s="114" t="s">
        <v>203</v>
      </c>
      <c r="O7" s="114" t="s">
        <v>194</v>
      </c>
      <c r="P7" s="114" t="s">
        <v>204</v>
      </c>
      <c r="Q7" s="114" t="s">
        <v>243</v>
      </c>
      <c r="R7" s="114" t="s">
        <v>206</v>
      </c>
      <c r="S7" s="114" t="s">
        <v>207</v>
      </c>
      <c r="T7" s="114" t="s">
        <v>244</v>
      </c>
      <c r="U7" s="114" t="s">
        <v>209</v>
      </c>
      <c r="V7" s="114" t="s">
        <v>210</v>
      </c>
      <c r="W7" s="114" t="s">
        <v>194</v>
      </c>
      <c r="X7" s="114" t="s">
        <v>211</v>
      </c>
    </row>
    <row r="8" spans="1:24" ht="14.25">
      <c r="A8" s="114">
        <v>1424325</v>
      </c>
      <c r="B8" s="114" t="s">
        <v>193</v>
      </c>
      <c r="C8" s="114" t="s">
        <v>194</v>
      </c>
      <c r="D8" s="114" t="s">
        <v>245</v>
      </c>
      <c r="E8" s="114" t="s">
        <v>194</v>
      </c>
      <c r="F8" s="114" t="s">
        <v>246</v>
      </c>
      <c r="G8" s="114" t="s">
        <v>197</v>
      </c>
      <c r="H8" s="114" t="s">
        <v>198</v>
      </c>
      <c r="I8" s="114">
        <v>56650</v>
      </c>
      <c r="J8" s="114" t="s">
        <v>199</v>
      </c>
      <c r="K8" s="114" t="s">
        <v>247</v>
      </c>
      <c r="L8" s="114" t="s">
        <v>201</v>
      </c>
      <c r="M8" s="114" t="s">
        <v>202</v>
      </c>
      <c r="N8" s="114" t="s">
        <v>223</v>
      </c>
      <c r="O8" s="114" t="s">
        <v>194</v>
      </c>
      <c r="P8" s="114" t="s">
        <v>204</v>
      </c>
      <c r="Q8" s="114" t="s">
        <v>248</v>
      </c>
      <c r="R8" s="114" t="s">
        <v>206</v>
      </c>
      <c r="S8" s="114" t="s">
        <v>208</v>
      </c>
      <c r="T8" s="114" t="s">
        <v>244</v>
      </c>
      <c r="U8" s="114" t="s">
        <v>209</v>
      </c>
      <c r="V8" s="114" t="s">
        <v>210</v>
      </c>
      <c r="W8" s="114" t="s">
        <v>249</v>
      </c>
      <c r="X8" s="114" t="s">
        <v>211</v>
      </c>
    </row>
    <row r="9" spans="1:24" ht="14.25">
      <c r="A9" s="114">
        <v>1417581</v>
      </c>
      <c r="B9" s="114" t="s">
        <v>193</v>
      </c>
      <c r="C9" s="114" t="s">
        <v>194</v>
      </c>
      <c r="D9" s="114" t="s">
        <v>250</v>
      </c>
      <c r="E9" s="114" t="s">
        <v>194</v>
      </c>
      <c r="F9" s="114" t="s">
        <v>251</v>
      </c>
      <c r="G9" s="114" t="s">
        <v>197</v>
      </c>
      <c r="H9" s="114" t="s">
        <v>198</v>
      </c>
      <c r="I9" s="114">
        <v>30000</v>
      </c>
      <c r="J9" s="114" t="s">
        <v>199</v>
      </c>
      <c r="K9" s="114" t="s">
        <v>252</v>
      </c>
      <c r="L9" s="114" t="s">
        <v>201</v>
      </c>
      <c r="M9" s="114" t="s">
        <v>202</v>
      </c>
      <c r="N9" s="114" t="s">
        <v>253</v>
      </c>
      <c r="O9" s="114" t="s">
        <v>194</v>
      </c>
      <c r="P9" s="114" t="s">
        <v>204</v>
      </c>
      <c r="Q9" s="114" t="s">
        <v>254</v>
      </c>
      <c r="R9" s="114" t="s">
        <v>206</v>
      </c>
      <c r="S9" s="114" t="s">
        <v>255</v>
      </c>
      <c r="T9" s="114" t="s">
        <v>256</v>
      </c>
      <c r="U9" s="114" t="s">
        <v>209</v>
      </c>
      <c r="V9" s="114" t="s">
        <v>210</v>
      </c>
      <c r="W9" s="114" t="s">
        <v>257</v>
      </c>
      <c r="X9" s="114" t="s">
        <v>211</v>
      </c>
    </row>
    <row r="10" spans="1:24" ht="14.25">
      <c r="A10" s="114">
        <v>1408427</v>
      </c>
      <c r="B10" s="114" t="s">
        <v>193</v>
      </c>
      <c r="C10" s="114" t="s">
        <v>194</v>
      </c>
      <c r="D10" s="114" t="s">
        <v>258</v>
      </c>
      <c r="E10" s="114" t="s">
        <v>194</v>
      </c>
      <c r="F10" s="114" t="s">
        <v>259</v>
      </c>
      <c r="G10" s="114" t="s">
        <v>197</v>
      </c>
      <c r="H10" s="114" t="s">
        <v>198</v>
      </c>
      <c r="I10" s="114">
        <v>56000</v>
      </c>
      <c r="J10" s="114" t="s">
        <v>199</v>
      </c>
      <c r="K10" s="114" t="s">
        <v>260</v>
      </c>
      <c r="L10" s="114" t="s">
        <v>201</v>
      </c>
      <c r="M10" s="114" t="s">
        <v>202</v>
      </c>
      <c r="N10" s="114" t="s">
        <v>253</v>
      </c>
      <c r="O10" s="114" t="s">
        <v>194</v>
      </c>
      <c r="P10" s="114" t="s">
        <v>204</v>
      </c>
      <c r="Q10" s="114" t="s">
        <v>261</v>
      </c>
      <c r="R10" s="114" t="s">
        <v>206</v>
      </c>
      <c r="S10" s="114" t="s">
        <v>262</v>
      </c>
      <c r="T10" s="114" t="s">
        <v>208</v>
      </c>
      <c r="U10" s="114" t="s">
        <v>209</v>
      </c>
      <c r="V10" s="114" t="s">
        <v>210</v>
      </c>
      <c r="W10" s="114" t="s">
        <v>194</v>
      </c>
      <c r="X10" s="114" t="s">
        <v>211</v>
      </c>
    </row>
    <row r="11" spans="1:24" ht="14.25">
      <c r="A11" s="114">
        <v>1408421</v>
      </c>
      <c r="B11" s="114" t="s">
        <v>193</v>
      </c>
      <c r="C11" s="114" t="s">
        <v>194</v>
      </c>
      <c r="D11" s="114" t="s">
        <v>263</v>
      </c>
      <c r="E11" s="114" t="s">
        <v>194</v>
      </c>
      <c r="F11" s="114" t="s">
        <v>264</v>
      </c>
      <c r="G11" s="114" t="s">
        <v>197</v>
      </c>
      <c r="H11" s="114" t="s">
        <v>198</v>
      </c>
      <c r="I11" s="114">
        <v>61000</v>
      </c>
      <c r="J11" s="114" t="s">
        <v>199</v>
      </c>
      <c r="K11" s="114" t="s">
        <v>260</v>
      </c>
      <c r="L11" s="114" t="s">
        <v>201</v>
      </c>
      <c r="M11" s="114" t="s">
        <v>202</v>
      </c>
      <c r="N11" s="114" t="s">
        <v>215</v>
      </c>
      <c r="O11" s="114" t="s">
        <v>194</v>
      </c>
      <c r="P11" s="114" t="s">
        <v>204</v>
      </c>
      <c r="Q11" s="114" t="s">
        <v>261</v>
      </c>
      <c r="R11" s="114" t="s">
        <v>206</v>
      </c>
      <c r="S11" s="114" t="s">
        <v>262</v>
      </c>
      <c r="T11" s="114" t="s">
        <v>208</v>
      </c>
      <c r="U11" s="114" t="s">
        <v>209</v>
      </c>
      <c r="V11" s="114" t="s">
        <v>210</v>
      </c>
      <c r="W11" s="114" t="s">
        <v>194</v>
      </c>
      <c r="X11" s="114" t="s">
        <v>211</v>
      </c>
    </row>
    <row r="12" spans="1:24" ht="14.25">
      <c r="A12" s="114">
        <v>1433279</v>
      </c>
      <c r="B12" s="114" t="s">
        <v>193</v>
      </c>
      <c r="C12" s="114" t="s">
        <v>194</v>
      </c>
      <c r="D12" s="114" t="s">
        <v>265</v>
      </c>
      <c r="E12" s="114" t="s">
        <v>194</v>
      </c>
      <c r="F12" s="114" t="s">
        <v>266</v>
      </c>
      <c r="G12" s="114" t="s">
        <v>197</v>
      </c>
      <c r="H12" s="114" t="s">
        <v>198</v>
      </c>
      <c r="I12" s="114">
        <v>84000</v>
      </c>
      <c r="J12" s="114" t="s">
        <v>199</v>
      </c>
      <c r="K12" s="114" t="s">
        <v>267</v>
      </c>
      <c r="L12" s="114" t="s">
        <v>201</v>
      </c>
      <c r="M12" s="114" t="s">
        <v>202</v>
      </c>
      <c r="N12" s="114" t="s">
        <v>215</v>
      </c>
      <c r="O12" s="114" t="s">
        <v>194</v>
      </c>
      <c r="P12" s="114" t="s">
        <v>204</v>
      </c>
      <c r="Q12" s="114" t="s">
        <v>268</v>
      </c>
      <c r="R12" s="114" t="s">
        <v>206</v>
      </c>
      <c r="S12" s="114" t="s">
        <v>269</v>
      </c>
      <c r="T12" s="114" t="s">
        <v>270</v>
      </c>
      <c r="U12" s="114" t="s">
        <v>209</v>
      </c>
      <c r="V12" s="114" t="s">
        <v>210</v>
      </c>
      <c r="W12" s="114" t="s">
        <v>271</v>
      </c>
      <c r="X12" s="114" t="s">
        <v>211</v>
      </c>
    </row>
    <row r="13" spans="1:24" ht="14.25">
      <c r="A13" s="114">
        <v>1390099</v>
      </c>
      <c r="B13" s="114" t="s">
        <v>193</v>
      </c>
      <c r="C13" s="114" t="s">
        <v>194</v>
      </c>
      <c r="D13" s="114" t="s">
        <v>272</v>
      </c>
      <c r="E13" s="114" t="s">
        <v>194</v>
      </c>
      <c r="F13" s="114" t="s">
        <v>273</v>
      </c>
      <c r="G13" s="114" t="s">
        <v>197</v>
      </c>
      <c r="H13" s="114" t="s">
        <v>198</v>
      </c>
      <c r="I13" s="114">
        <v>168000</v>
      </c>
      <c r="J13" s="114" t="s">
        <v>199</v>
      </c>
      <c r="K13" s="114" t="s">
        <v>274</v>
      </c>
      <c r="L13" s="114" t="s">
        <v>201</v>
      </c>
      <c r="M13" s="114" t="s">
        <v>202</v>
      </c>
      <c r="N13" s="114" t="s">
        <v>215</v>
      </c>
      <c r="O13" s="114" t="s">
        <v>194</v>
      </c>
      <c r="P13" s="114" t="s">
        <v>204</v>
      </c>
      <c r="Q13" s="114" t="s">
        <v>275</v>
      </c>
      <c r="R13" s="114" t="s">
        <v>206</v>
      </c>
      <c r="S13" s="114" t="s">
        <v>262</v>
      </c>
      <c r="T13" s="114" t="s">
        <v>244</v>
      </c>
      <c r="U13" s="114" t="s">
        <v>209</v>
      </c>
      <c r="V13" s="114" t="s">
        <v>210</v>
      </c>
      <c r="W13" s="114" t="s">
        <v>194</v>
      </c>
      <c r="X13" s="114" t="s">
        <v>211</v>
      </c>
    </row>
    <row r="14" spans="1:24" ht="14.25">
      <c r="A14" s="114">
        <v>1423392</v>
      </c>
      <c r="B14" s="114" t="s">
        <v>193</v>
      </c>
      <c r="C14" s="114" t="s">
        <v>194</v>
      </c>
      <c r="D14" s="114" t="s">
        <v>276</v>
      </c>
      <c r="E14" s="114" t="s">
        <v>194</v>
      </c>
      <c r="F14" s="114" t="s">
        <v>196</v>
      </c>
      <c r="G14" s="114" t="s">
        <v>197</v>
      </c>
      <c r="H14" s="114" t="s">
        <v>198</v>
      </c>
      <c r="I14" s="114">
        <v>112000</v>
      </c>
      <c r="J14" s="114" t="s">
        <v>199</v>
      </c>
      <c r="K14" s="114" t="s">
        <v>200</v>
      </c>
      <c r="L14" s="114" t="s">
        <v>201</v>
      </c>
      <c r="M14" s="114" t="s">
        <v>202</v>
      </c>
      <c r="N14" s="114" t="s">
        <v>215</v>
      </c>
      <c r="O14" s="114" t="s">
        <v>194</v>
      </c>
      <c r="P14" s="114" t="s">
        <v>204</v>
      </c>
      <c r="Q14" s="114" t="s">
        <v>277</v>
      </c>
      <c r="R14" s="114" t="s">
        <v>206</v>
      </c>
      <c r="S14" s="114" t="s">
        <v>262</v>
      </c>
      <c r="T14" s="114" t="s">
        <v>270</v>
      </c>
      <c r="U14" s="114" t="s">
        <v>209</v>
      </c>
      <c r="V14" s="114" t="s">
        <v>210</v>
      </c>
      <c r="W14" s="114" t="s">
        <v>194</v>
      </c>
      <c r="X14" s="114" t="s">
        <v>211</v>
      </c>
    </row>
    <row r="15" spans="1:24" ht="14.25">
      <c r="A15" s="114">
        <v>1426306</v>
      </c>
      <c r="B15" s="114" t="s">
        <v>193</v>
      </c>
      <c r="C15" s="114" t="s">
        <v>194</v>
      </c>
      <c r="D15" s="114" t="s">
        <v>278</v>
      </c>
      <c r="E15" s="114" t="s">
        <v>194</v>
      </c>
      <c r="F15" s="114" t="s">
        <v>279</v>
      </c>
      <c r="G15" s="114" t="s">
        <v>197</v>
      </c>
      <c r="H15" s="114" t="s">
        <v>198</v>
      </c>
      <c r="I15" s="114">
        <v>30500</v>
      </c>
      <c r="J15" s="114" t="s">
        <v>199</v>
      </c>
      <c r="K15" s="114" t="s">
        <v>280</v>
      </c>
      <c r="L15" s="114" t="s">
        <v>201</v>
      </c>
      <c r="M15" s="114" t="s">
        <v>202</v>
      </c>
      <c r="N15" s="114" t="s">
        <v>215</v>
      </c>
      <c r="O15" s="114" t="s">
        <v>194</v>
      </c>
      <c r="P15" s="114" t="s">
        <v>204</v>
      </c>
      <c r="Q15" s="114" t="s">
        <v>281</v>
      </c>
      <c r="R15" s="114" t="s">
        <v>206</v>
      </c>
      <c r="S15" s="114" t="s">
        <v>282</v>
      </c>
      <c r="T15" s="114" t="s">
        <v>262</v>
      </c>
      <c r="U15" s="114" t="s">
        <v>209</v>
      </c>
      <c r="V15" s="114" t="s">
        <v>210</v>
      </c>
      <c r="W15" s="114" t="s">
        <v>271</v>
      </c>
      <c r="X15" s="114" t="s">
        <v>211</v>
      </c>
    </row>
    <row r="16" spans="1:24" ht="14.25">
      <c r="A16" s="114">
        <v>1440249</v>
      </c>
      <c r="B16" s="114" t="s">
        <v>193</v>
      </c>
      <c r="C16" s="114" t="s">
        <v>194</v>
      </c>
      <c r="D16" s="114" t="s">
        <v>283</v>
      </c>
      <c r="E16" s="114" t="s">
        <v>194</v>
      </c>
      <c r="F16" s="114" t="s">
        <v>284</v>
      </c>
      <c r="G16" s="114" t="s">
        <v>197</v>
      </c>
      <c r="H16" s="114" t="s">
        <v>198</v>
      </c>
      <c r="I16" s="114">
        <v>38000</v>
      </c>
      <c r="J16" s="114" t="s">
        <v>199</v>
      </c>
      <c r="K16" s="114" t="s">
        <v>285</v>
      </c>
      <c r="L16" s="114" t="s">
        <v>201</v>
      </c>
      <c r="M16" s="114" t="s">
        <v>202</v>
      </c>
      <c r="N16" s="114" t="s">
        <v>215</v>
      </c>
      <c r="O16" s="114" t="s">
        <v>194</v>
      </c>
      <c r="P16" s="114" t="s">
        <v>204</v>
      </c>
      <c r="Q16" s="114" t="s">
        <v>203</v>
      </c>
      <c r="R16" s="114" t="s">
        <v>206</v>
      </c>
      <c r="S16" s="114" t="s">
        <v>286</v>
      </c>
      <c r="T16" s="114" t="s">
        <v>207</v>
      </c>
      <c r="U16" s="114" t="s">
        <v>209</v>
      </c>
      <c r="V16" s="114" t="s">
        <v>210</v>
      </c>
      <c r="W16" s="114" t="s">
        <v>287</v>
      </c>
      <c r="X16" s="114" t="s">
        <v>211</v>
      </c>
    </row>
    <row r="17" spans="1:24" ht="14.25">
      <c r="A17" s="114">
        <v>1439396</v>
      </c>
      <c r="B17" s="114" t="s">
        <v>193</v>
      </c>
      <c r="C17" s="114" t="s">
        <v>194</v>
      </c>
      <c r="D17" s="114" t="s">
        <v>194</v>
      </c>
      <c r="E17" s="114" t="s">
        <v>194</v>
      </c>
      <c r="F17" s="114" t="s">
        <v>288</v>
      </c>
      <c r="G17" s="114" t="s">
        <v>197</v>
      </c>
      <c r="H17" s="114" t="s">
        <v>198</v>
      </c>
      <c r="I17" s="114">
        <v>66000</v>
      </c>
      <c r="J17" s="114" t="s">
        <v>199</v>
      </c>
      <c r="K17" s="114" t="s">
        <v>222</v>
      </c>
      <c r="L17" s="114" t="s">
        <v>201</v>
      </c>
      <c r="M17" s="114" t="s">
        <v>202</v>
      </c>
      <c r="N17" s="114" t="s">
        <v>289</v>
      </c>
      <c r="O17" s="114" t="s">
        <v>194</v>
      </c>
      <c r="P17" s="114" t="s">
        <v>204</v>
      </c>
      <c r="Q17" s="114" t="s">
        <v>290</v>
      </c>
      <c r="R17" s="114" t="s">
        <v>206</v>
      </c>
      <c r="S17" s="114" t="s">
        <v>269</v>
      </c>
      <c r="T17" s="114" t="s">
        <v>270</v>
      </c>
      <c r="U17" s="114" t="s">
        <v>209</v>
      </c>
      <c r="V17" s="114" t="s">
        <v>210</v>
      </c>
      <c r="W17" s="114" t="s">
        <v>291</v>
      </c>
      <c r="X17" s="114" t="s">
        <v>211</v>
      </c>
    </row>
    <row r="18" spans="1:24" ht="14.25">
      <c r="A18" s="114">
        <v>1408410</v>
      </c>
      <c r="B18" s="114" t="s">
        <v>193</v>
      </c>
      <c r="C18" s="114" t="s">
        <v>194</v>
      </c>
      <c r="D18" s="114" t="s">
        <v>292</v>
      </c>
      <c r="E18" s="114" t="s">
        <v>194</v>
      </c>
      <c r="F18" s="114" t="s">
        <v>293</v>
      </c>
      <c r="G18" s="114" t="s">
        <v>197</v>
      </c>
      <c r="H18" s="114" t="s">
        <v>198</v>
      </c>
      <c r="I18" s="114">
        <v>91500</v>
      </c>
      <c r="J18" s="114" t="s">
        <v>199</v>
      </c>
      <c r="K18" s="114" t="s">
        <v>260</v>
      </c>
      <c r="L18" s="114" t="s">
        <v>201</v>
      </c>
      <c r="M18" s="114" t="s">
        <v>202</v>
      </c>
      <c r="N18" s="114" t="s">
        <v>294</v>
      </c>
      <c r="O18" s="114" t="s">
        <v>194</v>
      </c>
      <c r="P18" s="114" t="s">
        <v>204</v>
      </c>
      <c r="Q18" s="114" t="s">
        <v>261</v>
      </c>
      <c r="R18" s="114" t="s">
        <v>206</v>
      </c>
      <c r="S18" s="114" t="s">
        <v>282</v>
      </c>
      <c r="T18" s="114" t="s">
        <v>208</v>
      </c>
      <c r="U18" s="114" t="s">
        <v>209</v>
      </c>
      <c r="V18" s="114" t="s">
        <v>210</v>
      </c>
      <c r="W18" s="114" t="s">
        <v>194</v>
      </c>
      <c r="X18" s="114" t="s">
        <v>211</v>
      </c>
    </row>
    <row r="19" spans="1:24" ht="14.25">
      <c r="A19" s="114">
        <v>1424397</v>
      </c>
      <c r="B19" s="114" t="s">
        <v>193</v>
      </c>
      <c r="C19" s="114" t="s">
        <v>194</v>
      </c>
      <c r="D19" s="114" t="s">
        <v>295</v>
      </c>
      <c r="E19" s="114" t="s">
        <v>194</v>
      </c>
      <c r="F19" s="114" t="s">
        <v>296</v>
      </c>
      <c r="G19" s="114" t="s">
        <v>197</v>
      </c>
      <c r="H19" s="114" t="s">
        <v>198</v>
      </c>
      <c r="I19" s="114">
        <v>114600</v>
      </c>
      <c r="J19" s="114" t="s">
        <v>199</v>
      </c>
      <c r="K19" s="114" t="s">
        <v>247</v>
      </c>
      <c r="L19" s="114" t="s">
        <v>201</v>
      </c>
      <c r="M19" s="114" t="s">
        <v>202</v>
      </c>
      <c r="N19" s="114" t="s">
        <v>223</v>
      </c>
      <c r="O19" s="114" t="s">
        <v>194</v>
      </c>
      <c r="P19" s="114" t="s">
        <v>204</v>
      </c>
      <c r="Q19" s="114" t="s">
        <v>297</v>
      </c>
      <c r="R19" s="114" t="s">
        <v>206</v>
      </c>
      <c r="S19" s="114" t="s">
        <v>208</v>
      </c>
      <c r="T19" s="114" t="s">
        <v>270</v>
      </c>
      <c r="U19" s="114" t="s">
        <v>209</v>
      </c>
      <c r="V19" s="114" t="s">
        <v>210</v>
      </c>
      <c r="W19" s="114" t="s">
        <v>271</v>
      </c>
      <c r="X19" s="114" t="s">
        <v>211</v>
      </c>
    </row>
    <row r="20" spans="1:24" ht="14.25">
      <c r="A20" s="114">
        <v>1402396</v>
      </c>
      <c r="B20" s="114" t="s">
        <v>193</v>
      </c>
      <c r="C20" s="114" t="s">
        <v>194</v>
      </c>
      <c r="D20" s="114" t="s">
        <v>194</v>
      </c>
      <c r="E20" s="114" t="s">
        <v>194</v>
      </c>
      <c r="F20" s="114" t="s">
        <v>298</v>
      </c>
      <c r="G20" s="114" t="s">
        <v>197</v>
      </c>
      <c r="H20" s="114" t="s">
        <v>198</v>
      </c>
      <c r="I20" s="114">
        <v>112000</v>
      </c>
      <c r="J20" s="114" t="s">
        <v>199</v>
      </c>
      <c r="K20" s="114" t="s">
        <v>299</v>
      </c>
      <c r="L20" s="114" t="s">
        <v>201</v>
      </c>
      <c r="M20" s="114" t="s">
        <v>202</v>
      </c>
      <c r="N20" s="114" t="s">
        <v>300</v>
      </c>
      <c r="O20" s="114" t="s">
        <v>194</v>
      </c>
      <c r="P20" s="114" t="s">
        <v>204</v>
      </c>
      <c r="Q20" s="114" t="s">
        <v>301</v>
      </c>
      <c r="R20" s="114" t="s">
        <v>206</v>
      </c>
      <c r="S20" s="114" t="s">
        <v>282</v>
      </c>
      <c r="T20" s="114" t="s">
        <v>269</v>
      </c>
      <c r="U20" s="114" t="s">
        <v>209</v>
      </c>
      <c r="V20" s="114" t="s">
        <v>210</v>
      </c>
      <c r="W20" s="114" t="s">
        <v>302</v>
      </c>
      <c r="X20" s="114" t="s">
        <v>211</v>
      </c>
    </row>
    <row r="21" spans="1:24" ht="14.25">
      <c r="A21" s="114">
        <v>1430786</v>
      </c>
      <c r="B21" s="114" t="s">
        <v>193</v>
      </c>
      <c r="C21" s="114" t="s">
        <v>194</v>
      </c>
      <c r="D21" s="114" t="s">
        <v>303</v>
      </c>
      <c r="E21" s="114" t="s">
        <v>194</v>
      </c>
      <c r="F21" s="114" t="s">
        <v>304</v>
      </c>
      <c r="G21" s="114" t="s">
        <v>197</v>
      </c>
      <c r="H21" s="114" t="s">
        <v>198</v>
      </c>
      <c r="I21" s="114">
        <v>56000</v>
      </c>
      <c r="J21" s="114" t="s">
        <v>199</v>
      </c>
      <c r="K21" s="114" t="s">
        <v>305</v>
      </c>
      <c r="L21" s="114" t="s">
        <v>201</v>
      </c>
      <c r="M21" s="114" t="s">
        <v>202</v>
      </c>
      <c r="N21" s="114" t="s">
        <v>300</v>
      </c>
      <c r="O21" s="114" t="s">
        <v>194</v>
      </c>
      <c r="P21" s="114" t="s">
        <v>204</v>
      </c>
      <c r="Q21" s="114" t="s">
        <v>306</v>
      </c>
      <c r="R21" s="114" t="s">
        <v>206</v>
      </c>
      <c r="S21" s="114" t="s">
        <v>208</v>
      </c>
      <c r="T21" s="114" t="s">
        <v>270</v>
      </c>
      <c r="U21" s="114" t="s">
        <v>209</v>
      </c>
      <c r="V21" s="114" t="s">
        <v>210</v>
      </c>
      <c r="W21" s="114" t="s">
        <v>194</v>
      </c>
      <c r="X21" s="114" t="s">
        <v>211</v>
      </c>
    </row>
    <row r="22" spans="1:24" ht="14.25">
      <c r="A22" s="114">
        <v>1404921</v>
      </c>
      <c r="B22" s="114" t="s">
        <v>193</v>
      </c>
      <c r="C22" s="114" t="s">
        <v>194</v>
      </c>
      <c r="D22" s="114" t="s">
        <v>307</v>
      </c>
      <c r="E22" s="114" t="s">
        <v>194</v>
      </c>
      <c r="F22" s="114" t="s">
        <v>308</v>
      </c>
      <c r="G22" s="114" t="s">
        <v>197</v>
      </c>
      <c r="H22" s="114" t="s">
        <v>198</v>
      </c>
      <c r="I22" s="114">
        <v>30000</v>
      </c>
      <c r="J22" s="114" t="s">
        <v>199</v>
      </c>
      <c r="K22" s="114" t="s">
        <v>309</v>
      </c>
      <c r="L22" s="114" t="s">
        <v>201</v>
      </c>
      <c r="M22" s="114" t="s">
        <v>202</v>
      </c>
      <c r="N22" s="114" t="s">
        <v>310</v>
      </c>
      <c r="O22" s="114" t="s">
        <v>194</v>
      </c>
      <c r="P22" s="114" t="s">
        <v>204</v>
      </c>
      <c r="Q22" s="114" t="s">
        <v>311</v>
      </c>
      <c r="R22" s="114" t="s">
        <v>206</v>
      </c>
      <c r="S22" s="114" t="s">
        <v>312</v>
      </c>
      <c r="T22" s="114" t="s">
        <v>239</v>
      </c>
      <c r="U22" s="114" t="s">
        <v>209</v>
      </c>
      <c r="V22" s="114" t="s">
        <v>210</v>
      </c>
      <c r="W22" s="114" t="s">
        <v>313</v>
      </c>
      <c r="X22" s="114" t="s">
        <v>211</v>
      </c>
    </row>
    <row r="23" spans="1:24" ht="14.25">
      <c r="A23" s="114">
        <v>1439465</v>
      </c>
      <c r="B23" s="114" t="s">
        <v>193</v>
      </c>
      <c r="C23" s="114" t="s">
        <v>194</v>
      </c>
      <c r="D23" s="114" t="s">
        <v>314</v>
      </c>
      <c r="E23" s="114" t="s">
        <v>194</v>
      </c>
      <c r="F23" s="114" t="s">
        <v>315</v>
      </c>
      <c r="G23" s="114" t="s">
        <v>197</v>
      </c>
      <c r="H23" s="114" t="s">
        <v>198</v>
      </c>
      <c r="I23" s="114">
        <v>42000</v>
      </c>
      <c r="J23" s="114" t="s">
        <v>199</v>
      </c>
      <c r="K23" s="114" t="s">
        <v>222</v>
      </c>
      <c r="L23" s="114" t="s">
        <v>201</v>
      </c>
      <c r="M23" s="114" t="s">
        <v>202</v>
      </c>
      <c r="N23" s="114" t="s">
        <v>215</v>
      </c>
      <c r="O23" s="114" t="s">
        <v>194</v>
      </c>
      <c r="P23" s="114" t="s">
        <v>204</v>
      </c>
      <c r="Q23" s="114" t="s">
        <v>290</v>
      </c>
      <c r="R23" s="114" t="s">
        <v>206</v>
      </c>
      <c r="S23" s="114" t="s">
        <v>286</v>
      </c>
      <c r="T23" s="114" t="s">
        <v>207</v>
      </c>
      <c r="U23" s="114" t="s">
        <v>209</v>
      </c>
      <c r="V23" s="114" t="s">
        <v>210</v>
      </c>
      <c r="W23" s="114" t="s">
        <v>194</v>
      </c>
      <c r="X23" s="114" t="s">
        <v>211</v>
      </c>
    </row>
    <row r="24" spans="1:24" ht="14.25">
      <c r="A24" s="114">
        <v>1418764</v>
      </c>
      <c r="B24" s="114" t="s">
        <v>193</v>
      </c>
      <c r="C24" s="114" t="s">
        <v>194</v>
      </c>
      <c r="D24" s="114" t="s">
        <v>316</v>
      </c>
      <c r="E24" s="114" t="s">
        <v>194</v>
      </c>
      <c r="F24" s="114" t="s">
        <v>317</v>
      </c>
      <c r="G24" s="114" t="s">
        <v>197</v>
      </c>
      <c r="H24" s="114" t="s">
        <v>198</v>
      </c>
      <c r="I24" s="114">
        <v>226600</v>
      </c>
      <c r="J24" s="114" t="s">
        <v>199</v>
      </c>
      <c r="K24" s="114" t="s">
        <v>318</v>
      </c>
      <c r="L24" s="114" t="s">
        <v>201</v>
      </c>
      <c r="M24" s="114" t="s">
        <v>202</v>
      </c>
      <c r="N24" s="114" t="s">
        <v>238</v>
      </c>
      <c r="O24" s="114" t="s">
        <v>194</v>
      </c>
      <c r="P24" s="114" t="s">
        <v>204</v>
      </c>
      <c r="Q24" s="114" t="s">
        <v>297</v>
      </c>
      <c r="R24" s="114" t="s">
        <v>206</v>
      </c>
      <c r="S24" s="114" t="s">
        <v>207</v>
      </c>
      <c r="T24" s="114" t="s">
        <v>208</v>
      </c>
      <c r="U24" s="114" t="s">
        <v>209</v>
      </c>
      <c r="V24" s="114" t="s">
        <v>210</v>
      </c>
      <c r="W24" s="114" t="s">
        <v>319</v>
      </c>
      <c r="X24" s="114" t="s">
        <v>211</v>
      </c>
    </row>
    <row r="25" spans="1:24" ht="14.25">
      <c r="A25" s="114">
        <v>1437427</v>
      </c>
      <c r="B25" s="114" t="s">
        <v>193</v>
      </c>
      <c r="C25" s="114" t="s">
        <v>194</v>
      </c>
      <c r="D25" s="114" t="s">
        <v>320</v>
      </c>
      <c r="E25" s="114" t="s">
        <v>194</v>
      </c>
      <c r="F25" s="114" t="s">
        <v>321</v>
      </c>
      <c r="G25" s="114" t="s">
        <v>197</v>
      </c>
      <c r="H25" s="114" t="s">
        <v>198</v>
      </c>
      <c r="I25" s="114">
        <v>37300</v>
      </c>
      <c r="J25" s="114" t="s">
        <v>199</v>
      </c>
      <c r="K25" s="114" t="s">
        <v>322</v>
      </c>
      <c r="L25" s="114" t="s">
        <v>201</v>
      </c>
      <c r="M25" s="114" t="s">
        <v>202</v>
      </c>
      <c r="N25" s="114" t="s">
        <v>323</v>
      </c>
      <c r="O25" s="114" t="s">
        <v>224</v>
      </c>
      <c r="P25" s="114" t="s">
        <v>204</v>
      </c>
      <c r="Q25" s="114" t="s">
        <v>297</v>
      </c>
      <c r="R25" s="114" t="s">
        <v>226</v>
      </c>
      <c r="S25" s="114" t="s">
        <v>227</v>
      </c>
      <c r="T25" s="114" t="s">
        <v>228</v>
      </c>
      <c r="U25" s="114" t="s">
        <v>209</v>
      </c>
      <c r="V25" s="114" t="s">
        <v>210</v>
      </c>
      <c r="W25" s="114" t="s">
        <v>271</v>
      </c>
      <c r="X25" s="114" t="s">
        <v>211</v>
      </c>
    </row>
    <row r="26" spans="1:24" ht="14.25">
      <c r="A26" s="114">
        <v>1418890</v>
      </c>
      <c r="B26" s="114" t="s">
        <v>193</v>
      </c>
      <c r="C26" s="114" t="s">
        <v>194</v>
      </c>
      <c r="D26" s="114" t="s">
        <v>324</v>
      </c>
      <c r="E26" s="114" t="s">
        <v>194</v>
      </c>
      <c r="F26" s="114" t="s">
        <v>325</v>
      </c>
      <c r="G26" s="114" t="s">
        <v>197</v>
      </c>
      <c r="H26" s="114" t="s">
        <v>198</v>
      </c>
      <c r="I26" s="114">
        <v>104400</v>
      </c>
      <c r="J26" s="114" t="s">
        <v>199</v>
      </c>
      <c r="K26" s="114" t="s">
        <v>318</v>
      </c>
      <c r="L26" s="114" t="s">
        <v>201</v>
      </c>
      <c r="M26" s="114" t="s">
        <v>202</v>
      </c>
      <c r="N26" s="114" t="s">
        <v>289</v>
      </c>
      <c r="O26" s="114" t="s">
        <v>224</v>
      </c>
      <c r="P26" s="114" t="s">
        <v>204</v>
      </c>
      <c r="Q26" s="114" t="s">
        <v>326</v>
      </c>
      <c r="R26" s="114" t="s">
        <v>226</v>
      </c>
      <c r="S26" s="114" t="s">
        <v>312</v>
      </c>
      <c r="T26" s="114" t="s">
        <v>239</v>
      </c>
      <c r="U26" s="114" t="s">
        <v>209</v>
      </c>
      <c r="V26" s="114" t="s">
        <v>210</v>
      </c>
      <c r="W26" s="114" t="s">
        <v>194</v>
      </c>
      <c r="X26" s="114" t="s">
        <v>211</v>
      </c>
    </row>
    <row r="27" spans="1:24" ht="14.25">
      <c r="A27" s="114">
        <v>1404412</v>
      </c>
      <c r="B27" s="114" t="s">
        <v>193</v>
      </c>
      <c r="C27" s="114" t="s">
        <v>194</v>
      </c>
      <c r="D27" s="114" t="s">
        <v>327</v>
      </c>
      <c r="E27" s="114" t="s">
        <v>194</v>
      </c>
      <c r="F27" s="114" t="s">
        <v>328</v>
      </c>
      <c r="G27" s="114" t="s">
        <v>197</v>
      </c>
      <c r="H27" s="114" t="s">
        <v>198</v>
      </c>
      <c r="I27" s="114">
        <v>94500</v>
      </c>
      <c r="J27" s="114" t="s">
        <v>199</v>
      </c>
      <c r="K27" s="114" t="s">
        <v>214</v>
      </c>
      <c r="L27" s="114" t="s">
        <v>201</v>
      </c>
      <c r="M27" s="114" t="s">
        <v>202</v>
      </c>
      <c r="N27" s="114" t="s">
        <v>329</v>
      </c>
      <c r="O27" s="114" t="s">
        <v>194</v>
      </c>
      <c r="P27" s="114" t="s">
        <v>204</v>
      </c>
      <c r="Q27" s="114" t="s">
        <v>330</v>
      </c>
      <c r="R27" s="114" t="s">
        <v>206</v>
      </c>
      <c r="S27" s="114" t="s">
        <v>228</v>
      </c>
      <c r="T27" s="114" t="s">
        <v>240</v>
      </c>
      <c r="U27" s="114" t="s">
        <v>209</v>
      </c>
      <c r="V27" s="114" t="s">
        <v>210</v>
      </c>
      <c r="W27" s="114" t="s">
        <v>331</v>
      </c>
      <c r="X27" s="114" t="s">
        <v>211</v>
      </c>
    </row>
    <row r="28" spans="1:24" ht="14.25">
      <c r="A28" s="114">
        <v>1406765</v>
      </c>
      <c r="B28" s="114" t="s">
        <v>193</v>
      </c>
      <c r="C28" s="114" t="s">
        <v>194</v>
      </c>
      <c r="D28" s="114" t="s">
        <v>332</v>
      </c>
      <c r="E28" s="114" t="s">
        <v>194</v>
      </c>
      <c r="F28" s="114" t="s">
        <v>333</v>
      </c>
      <c r="G28" s="114" t="s">
        <v>197</v>
      </c>
      <c r="H28" s="114" t="s">
        <v>198</v>
      </c>
      <c r="I28" s="114">
        <v>61000</v>
      </c>
      <c r="J28" s="114" t="s">
        <v>199</v>
      </c>
      <c r="K28" s="114" t="s">
        <v>334</v>
      </c>
      <c r="L28" s="114" t="s">
        <v>201</v>
      </c>
      <c r="M28" s="114" t="s">
        <v>202</v>
      </c>
      <c r="N28" s="114" t="s">
        <v>289</v>
      </c>
      <c r="O28" s="114" t="s">
        <v>194</v>
      </c>
      <c r="P28" s="114" t="s">
        <v>204</v>
      </c>
      <c r="Q28" s="114" t="s">
        <v>335</v>
      </c>
      <c r="R28" s="114" t="s">
        <v>206</v>
      </c>
      <c r="S28" s="114" t="s">
        <v>269</v>
      </c>
      <c r="T28" s="114" t="s">
        <v>244</v>
      </c>
      <c r="U28" s="114" t="s">
        <v>209</v>
      </c>
      <c r="V28" s="114" t="s">
        <v>210</v>
      </c>
      <c r="W28" s="114" t="s">
        <v>302</v>
      </c>
      <c r="X28" s="114" t="s">
        <v>211</v>
      </c>
    </row>
    <row r="29" spans="1:24" ht="14.25">
      <c r="A29" s="114">
        <v>1440974</v>
      </c>
      <c r="B29" s="114" t="s">
        <v>193</v>
      </c>
      <c r="C29" s="114" t="s">
        <v>194</v>
      </c>
      <c r="D29" s="114" t="s">
        <v>336</v>
      </c>
      <c r="E29" s="114" t="s">
        <v>194</v>
      </c>
      <c r="F29" s="114" t="s">
        <v>337</v>
      </c>
      <c r="G29" s="114" t="s">
        <v>197</v>
      </c>
      <c r="H29" s="114" t="s">
        <v>198</v>
      </c>
      <c r="I29" s="114">
        <v>56000</v>
      </c>
      <c r="J29" s="114" t="s">
        <v>199</v>
      </c>
      <c r="K29" s="114" t="s">
        <v>334</v>
      </c>
      <c r="L29" s="114" t="s">
        <v>201</v>
      </c>
      <c r="M29" s="114" t="s">
        <v>202</v>
      </c>
      <c r="N29" s="114" t="s">
        <v>338</v>
      </c>
      <c r="O29" s="114" t="s">
        <v>194</v>
      </c>
      <c r="P29" s="114" t="s">
        <v>204</v>
      </c>
      <c r="Q29" s="114" t="s">
        <v>297</v>
      </c>
      <c r="R29" s="114" t="s">
        <v>206</v>
      </c>
      <c r="S29" s="114" t="s">
        <v>244</v>
      </c>
      <c r="T29" s="114" t="s">
        <v>270</v>
      </c>
      <c r="U29" s="114" t="s">
        <v>209</v>
      </c>
      <c r="V29" s="114" t="s">
        <v>210</v>
      </c>
      <c r="W29" s="114" t="s">
        <v>194</v>
      </c>
      <c r="X29" s="114" t="s">
        <v>211</v>
      </c>
    </row>
    <row r="30" spans="1:24" ht="14.25">
      <c r="A30" s="114">
        <v>1437024</v>
      </c>
      <c r="B30" s="114" t="s">
        <v>193</v>
      </c>
      <c r="C30" s="114" t="s">
        <v>194</v>
      </c>
      <c r="D30" s="114" t="s">
        <v>339</v>
      </c>
      <c r="E30" s="114" t="s">
        <v>194</v>
      </c>
      <c r="F30" s="114" t="s">
        <v>340</v>
      </c>
      <c r="G30" s="114" t="s">
        <v>197</v>
      </c>
      <c r="H30" s="114" t="s">
        <v>198</v>
      </c>
      <c r="I30" s="114">
        <v>45000</v>
      </c>
      <c r="J30" s="114" t="s">
        <v>199</v>
      </c>
      <c r="K30" s="114" t="s">
        <v>236</v>
      </c>
      <c r="L30" s="114" t="s">
        <v>201</v>
      </c>
      <c r="M30" s="114" t="s">
        <v>202</v>
      </c>
      <c r="N30" s="114" t="s">
        <v>341</v>
      </c>
      <c r="O30" s="114" t="s">
        <v>194</v>
      </c>
      <c r="P30" s="114" t="s">
        <v>204</v>
      </c>
      <c r="Q30" s="114" t="s">
        <v>238</v>
      </c>
      <c r="R30" s="114" t="s">
        <v>206</v>
      </c>
      <c r="S30" s="114" t="s">
        <v>342</v>
      </c>
      <c r="T30" s="114" t="s">
        <v>343</v>
      </c>
      <c r="U30" s="114" t="s">
        <v>209</v>
      </c>
      <c r="V30" s="114" t="s">
        <v>210</v>
      </c>
      <c r="W30" s="114" t="s">
        <v>344</v>
      </c>
      <c r="X30" s="114" t="s">
        <v>211</v>
      </c>
    </row>
    <row r="31" spans="1:24" ht="14.25">
      <c r="A31" s="114">
        <v>1388674</v>
      </c>
      <c r="B31" s="114" t="s">
        <v>193</v>
      </c>
      <c r="C31" s="114" t="s">
        <v>194</v>
      </c>
      <c r="D31" s="114" t="s">
        <v>345</v>
      </c>
      <c r="E31" s="114" t="s">
        <v>194</v>
      </c>
      <c r="F31" s="114" t="s">
        <v>346</v>
      </c>
      <c r="G31" s="114" t="s">
        <v>197</v>
      </c>
      <c r="H31" s="114" t="s">
        <v>198</v>
      </c>
      <c r="I31" s="114">
        <v>56000</v>
      </c>
      <c r="J31" s="114" t="s">
        <v>199</v>
      </c>
      <c r="K31" s="114" t="s">
        <v>347</v>
      </c>
      <c r="L31" s="114" t="s">
        <v>201</v>
      </c>
      <c r="M31" s="114" t="s">
        <v>202</v>
      </c>
      <c r="N31" s="114" t="s">
        <v>289</v>
      </c>
      <c r="O31" s="114" t="s">
        <v>194</v>
      </c>
      <c r="P31" s="114" t="s">
        <v>204</v>
      </c>
      <c r="Q31" s="114" t="s">
        <v>348</v>
      </c>
      <c r="R31" s="114" t="s">
        <v>206</v>
      </c>
      <c r="S31" s="114" t="s">
        <v>269</v>
      </c>
      <c r="T31" s="114" t="s">
        <v>244</v>
      </c>
      <c r="U31" s="114" t="s">
        <v>209</v>
      </c>
      <c r="V31" s="114" t="s">
        <v>210</v>
      </c>
      <c r="W31" s="114" t="s">
        <v>194</v>
      </c>
      <c r="X31" s="114" t="s">
        <v>211</v>
      </c>
    </row>
    <row r="32" spans="1:24" ht="14.25">
      <c r="A32" s="114">
        <v>1440536</v>
      </c>
      <c r="B32" s="114" t="s">
        <v>193</v>
      </c>
      <c r="C32" s="114" t="s">
        <v>194</v>
      </c>
      <c r="D32" s="114" t="s">
        <v>349</v>
      </c>
      <c r="E32" s="114" t="s">
        <v>194</v>
      </c>
      <c r="F32" s="114" t="s">
        <v>350</v>
      </c>
      <c r="G32" s="114" t="s">
        <v>197</v>
      </c>
      <c r="H32" s="114" t="s">
        <v>198</v>
      </c>
      <c r="I32" s="114">
        <v>18000</v>
      </c>
      <c r="J32" s="114" t="s">
        <v>199</v>
      </c>
      <c r="K32" s="114" t="s">
        <v>285</v>
      </c>
      <c r="L32" s="114" t="s">
        <v>201</v>
      </c>
      <c r="M32" s="114" t="s">
        <v>202</v>
      </c>
      <c r="N32" s="114" t="s">
        <v>215</v>
      </c>
      <c r="O32" s="114" t="s">
        <v>194</v>
      </c>
      <c r="P32" s="114" t="s">
        <v>204</v>
      </c>
      <c r="Q32" s="114" t="s">
        <v>203</v>
      </c>
      <c r="R32" s="114" t="s">
        <v>206</v>
      </c>
      <c r="S32" s="114" t="s">
        <v>351</v>
      </c>
      <c r="T32" s="114" t="s">
        <v>343</v>
      </c>
      <c r="U32" s="114" t="s">
        <v>209</v>
      </c>
      <c r="V32" s="114" t="s">
        <v>210</v>
      </c>
      <c r="W32" s="114" t="s">
        <v>194</v>
      </c>
      <c r="X32" s="114" t="s">
        <v>211</v>
      </c>
    </row>
    <row r="33" spans="1:24" ht="14.25">
      <c r="A33" s="114">
        <v>1438023</v>
      </c>
      <c r="B33" s="114" t="s">
        <v>193</v>
      </c>
      <c r="C33" s="114" t="s">
        <v>194</v>
      </c>
      <c r="D33" s="114" t="s">
        <v>352</v>
      </c>
      <c r="E33" s="114" t="s">
        <v>194</v>
      </c>
      <c r="F33" s="114" t="s">
        <v>353</v>
      </c>
      <c r="G33" s="114" t="s">
        <v>197</v>
      </c>
      <c r="H33" s="114" t="s">
        <v>198</v>
      </c>
      <c r="I33" s="114">
        <v>21000</v>
      </c>
      <c r="J33" s="114" t="s">
        <v>199</v>
      </c>
      <c r="K33" s="114" t="s">
        <v>285</v>
      </c>
      <c r="L33" s="114" t="s">
        <v>201</v>
      </c>
      <c r="M33" s="114" t="s">
        <v>202</v>
      </c>
      <c r="N33" s="114" t="s">
        <v>338</v>
      </c>
      <c r="O33" s="114" t="s">
        <v>194</v>
      </c>
      <c r="P33" s="114" t="s">
        <v>204</v>
      </c>
      <c r="Q33" s="114" t="s">
        <v>341</v>
      </c>
      <c r="R33" s="114" t="s">
        <v>206</v>
      </c>
      <c r="S33" s="114" t="s">
        <v>244</v>
      </c>
      <c r="T33" s="114" t="s">
        <v>270</v>
      </c>
      <c r="U33" s="114" t="s">
        <v>209</v>
      </c>
      <c r="V33" s="114" t="s">
        <v>210</v>
      </c>
      <c r="W33" s="114" t="s">
        <v>194</v>
      </c>
      <c r="X33" s="114" t="s">
        <v>211</v>
      </c>
    </row>
    <row r="34" spans="1:24" ht="14.25">
      <c r="A34" s="114">
        <v>1432204</v>
      </c>
      <c r="B34" s="114" t="s">
        <v>193</v>
      </c>
      <c r="C34" s="114" t="s">
        <v>194</v>
      </c>
      <c r="D34" s="114" t="s">
        <v>354</v>
      </c>
      <c r="E34" s="114" t="s">
        <v>194</v>
      </c>
      <c r="F34" s="114" t="s">
        <v>355</v>
      </c>
      <c r="G34" s="114" t="s">
        <v>197</v>
      </c>
      <c r="H34" s="114" t="s">
        <v>198</v>
      </c>
      <c r="I34" s="114">
        <v>122000</v>
      </c>
      <c r="J34" s="114" t="s">
        <v>199</v>
      </c>
      <c r="K34" s="114" t="s">
        <v>305</v>
      </c>
      <c r="L34" s="114" t="s">
        <v>201</v>
      </c>
      <c r="M34" s="114" t="s">
        <v>202</v>
      </c>
      <c r="N34" s="114" t="s">
        <v>225</v>
      </c>
      <c r="O34" s="114" t="s">
        <v>194</v>
      </c>
      <c r="P34" s="114" t="s">
        <v>204</v>
      </c>
      <c r="Q34" s="114" t="s">
        <v>356</v>
      </c>
      <c r="R34" s="114" t="s">
        <v>206</v>
      </c>
      <c r="S34" s="114" t="s">
        <v>207</v>
      </c>
      <c r="T34" s="114" t="s">
        <v>244</v>
      </c>
      <c r="U34" s="114" t="s">
        <v>209</v>
      </c>
      <c r="V34" s="114" t="s">
        <v>210</v>
      </c>
      <c r="W34" s="114" t="s">
        <v>357</v>
      </c>
      <c r="X34" s="114" t="s">
        <v>211</v>
      </c>
    </row>
    <row r="35" spans="1:24" ht="14.25">
      <c r="A35" s="114">
        <v>1390103</v>
      </c>
      <c r="B35" s="114" t="s">
        <v>193</v>
      </c>
      <c r="C35" s="114" t="s">
        <v>194</v>
      </c>
      <c r="D35" s="114" t="s">
        <v>358</v>
      </c>
      <c r="E35" s="114" t="s">
        <v>194</v>
      </c>
      <c r="F35" s="114" t="s">
        <v>359</v>
      </c>
      <c r="G35" s="114" t="s">
        <v>197</v>
      </c>
      <c r="H35" s="114" t="s">
        <v>198</v>
      </c>
      <c r="I35" s="114">
        <v>84000</v>
      </c>
      <c r="J35" s="114" t="s">
        <v>199</v>
      </c>
      <c r="K35" s="114" t="s">
        <v>274</v>
      </c>
      <c r="L35" s="114" t="s">
        <v>201</v>
      </c>
      <c r="M35" s="114" t="s">
        <v>202</v>
      </c>
      <c r="N35" s="114" t="s">
        <v>215</v>
      </c>
      <c r="O35" s="114" t="s">
        <v>194</v>
      </c>
      <c r="P35" s="114" t="s">
        <v>204</v>
      </c>
      <c r="Q35" s="114" t="s">
        <v>275</v>
      </c>
      <c r="R35" s="114" t="s">
        <v>206</v>
      </c>
      <c r="S35" s="114" t="s">
        <v>262</v>
      </c>
      <c r="T35" s="114" t="s">
        <v>244</v>
      </c>
      <c r="U35" s="114" t="s">
        <v>209</v>
      </c>
      <c r="V35" s="114" t="s">
        <v>210</v>
      </c>
      <c r="W35" s="114" t="s">
        <v>194</v>
      </c>
      <c r="X35" s="114" t="s">
        <v>211</v>
      </c>
    </row>
    <row r="36" spans="1:24" ht="14.25">
      <c r="A36" s="114">
        <v>1402397</v>
      </c>
      <c r="B36" s="114" t="s">
        <v>193</v>
      </c>
      <c r="C36" s="114" t="s">
        <v>194</v>
      </c>
      <c r="D36" s="114" t="s">
        <v>194</v>
      </c>
      <c r="E36" s="114" t="s">
        <v>194</v>
      </c>
      <c r="F36" s="114" t="s">
        <v>360</v>
      </c>
      <c r="G36" s="114" t="s">
        <v>197</v>
      </c>
      <c r="H36" s="114" t="s">
        <v>198</v>
      </c>
      <c r="I36" s="114">
        <v>282000</v>
      </c>
      <c r="J36" s="114" t="s">
        <v>199</v>
      </c>
      <c r="K36" s="114" t="s">
        <v>299</v>
      </c>
      <c r="L36" s="114" t="s">
        <v>201</v>
      </c>
      <c r="M36" s="114" t="s">
        <v>202</v>
      </c>
      <c r="N36" s="114" t="s">
        <v>268</v>
      </c>
      <c r="O36" s="114" t="s">
        <v>361</v>
      </c>
      <c r="P36" s="114" t="s">
        <v>204</v>
      </c>
      <c r="Q36" s="114" t="s">
        <v>301</v>
      </c>
      <c r="R36" s="114" t="s">
        <v>362</v>
      </c>
      <c r="S36" s="114" t="s">
        <v>343</v>
      </c>
      <c r="T36" s="114" t="s">
        <v>282</v>
      </c>
      <c r="U36" s="114" t="s">
        <v>209</v>
      </c>
      <c r="V36" s="114" t="s">
        <v>210</v>
      </c>
      <c r="W36" s="114" t="s">
        <v>363</v>
      </c>
      <c r="X36" s="114" t="s">
        <v>211</v>
      </c>
    </row>
    <row r="37" spans="1:24" ht="14.25">
      <c r="A37" s="114">
        <v>1414514</v>
      </c>
      <c r="B37" s="114" t="s">
        <v>193</v>
      </c>
      <c r="C37" s="114" t="s">
        <v>194</v>
      </c>
      <c r="D37" s="114" t="s">
        <v>194</v>
      </c>
      <c r="E37" s="114" t="s">
        <v>194</v>
      </c>
      <c r="F37" s="114" t="s">
        <v>364</v>
      </c>
      <c r="G37" s="114" t="s">
        <v>197</v>
      </c>
      <c r="H37" s="114" t="s">
        <v>198</v>
      </c>
      <c r="I37" s="114">
        <v>61000</v>
      </c>
      <c r="J37" s="114" t="s">
        <v>199</v>
      </c>
      <c r="K37" s="114" t="s">
        <v>365</v>
      </c>
      <c r="L37" s="114" t="s">
        <v>201</v>
      </c>
      <c r="M37" s="114" t="s">
        <v>202</v>
      </c>
      <c r="N37" s="114" t="s">
        <v>223</v>
      </c>
      <c r="O37" s="114" t="s">
        <v>194</v>
      </c>
      <c r="P37" s="114" t="s">
        <v>204</v>
      </c>
      <c r="Q37" s="114" t="s">
        <v>366</v>
      </c>
      <c r="R37" s="114" t="s">
        <v>206</v>
      </c>
      <c r="S37" s="114" t="s">
        <v>208</v>
      </c>
      <c r="T37" s="114" t="s">
        <v>244</v>
      </c>
      <c r="U37" s="114" t="s">
        <v>209</v>
      </c>
      <c r="V37" s="114" t="s">
        <v>210</v>
      </c>
      <c r="W37" s="114" t="s">
        <v>194</v>
      </c>
      <c r="X37" s="114" t="s">
        <v>211</v>
      </c>
    </row>
    <row r="38" spans="1:24" ht="14.25">
      <c r="A38" s="114">
        <v>1441215</v>
      </c>
      <c r="B38" s="114" t="s">
        <v>193</v>
      </c>
      <c r="C38" s="114" t="s">
        <v>194</v>
      </c>
      <c r="D38" s="114" t="s">
        <v>367</v>
      </c>
      <c r="E38" s="114" t="s">
        <v>194</v>
      </c>
      <c r="F38" s="114" t="s">
        <v>368</v>
      </c>
      <c r="G38" s="114" t="s">
        <v>197</v>
      </c>
      <c r="H38" s="114" t="s">
        <v>198</v>
      </c>
      <c r="I38" s="114">
        <v>30500</v>
      </c>
      <c r="J38" s="114" t="s">
        <v>199</v>
      </c>
      <c r="K38" s="114" t="s">
        <v>369</v>
      </c>
      <c r="L38" s="114" t="s">
        <v>201</v>
      </c>
      <c r="M38" s="114" t="s">
        <v>202</v>
      </c>
      <c r="N38" s="114" t="s">
        <v>338</v>
      </c>
      <c r="O38" s="114" t="s">
        <v>194</v>
      </c>
      <c r="P38" s="114" t="s">
        <v>204</v>
      </c>
      <c r="Q38" s="114" t="s">
        <v>370</v>
      </c>
      <c r="R38" s="114" t="s">
        <v>206</v>
      </c>
      <c r="S38" s="114" t="s">
        <v>244</v>
      </c>
      <c r="T38" s="114" t="s">
        <v>270</v>
      </c>
      <c r="U38" s="114" t="s">
        <v>209</v>
      </c>
      <c r="V38" s="114" t="s">
        <v>210</v>
      </c>
      <c r="W38" s="114" t="s">
        <v>302</v>
      </c>
      <c r="X38" s="114" t="s">
        <v>211</v>
      </c>
    </row>
    <row r="39" spans="1:24" ht="14.25">
      <c r="A39" s="114">
        <v>1440528</v>
      </c>
      <c r="B39" s="114" t="s">
        <v>193</v>
      </c>
      <c r="C39" s="114" t="s">
        <v>194</v>
      </c>
      <c r="D39" s="114" t="s">
        <v>371</v>
      </c>
      <c r="E39" s="114" t="s">
        <v>194</v>
      </c>
      <c r="F39" s="114" t="s">
        <v>372</v>
      </c>
      <c r="G39" s="114" t="s">
        <v>197</v>
      </c>
      <c r="H39" s="114" t="s">
        <v>198</v>
      </c>
      <c r="I39" s="114">
        <v>104000</v>
      </c>
      <c r="J39" s="114" t="s">
        <v>199</v>
      </c>
      <c r="K39" s="114" t="s">
        <v>373</v>
      </c>
      <c r="L39" s="114" t="s">
        <v>201</v>
      </c>
      <c r="M39" s="114" t="s">
        <v>202</v>
      </c>
      <c r="N39" s="114" t="s">
        <v>300</v>
      </c>
      <c r="O39" s="114" t="s">
        <v>194</v>
      </c>
      <c r="P39" s="114" t="s">
        <v>204</v>
      </c>
      <c r="Q39" s="114" t="s">
        <v>374</v>
      </c>
      <c r="R39" s="114" t="s">
        <v>206</v>
      </c>
      <c r="S39" s="114" t="s">
        <v>375</v>
      </c>
      <c r="T39" s="114" t="s">
        <v>269</v>
      </c>
      <c r="U39" s="114" t="s">
        <v>209</v>
      </c>
      <c r="V39" s="114" t="s">
        <v>210</v>
      </c>
      <c r="W39" s="114" t="s">
        <v>194</v>
      </c>
      <c r="X39" s="114" t="s">
        <v>211</v>
      </c>
    </row>
    <row r="40" spans="1:24" ht="14.25">
      <c r="A40" s="114">
        <v>1406459</v>
      </c>
      <c r="B40" s="114" t="s">
        <v>193</v>
      </c>
      <c r="C40" s="114" t="s">
        <v>194</v>
      </c>
      <c r="D40" s="114" t="s">
        <v>376</v>
      </c>
      <c r="E40" s="114" t="s">
        <v>194</v>
      </c>
      <c r="F40" s="114" t="s">
        <v>377</v>
      </c>
      <c r="G40" s="114" t="s">
        <v>197</v>
      </c>
      <c r="H40" s="114" t="s">
        <v>198</v>
      </c>
      <c r="I40" s="114">
        <v>21000</v>
      </c>
      <c r="J40" s="114" t="s">
        <v>199</v>
      </c>
      <c r="K40" s="114" t="s">
        <v>334</v>
      </c>
      <c r="L40" s="114" t="s">
        <v>201</v>
      </c>
      <c r="M40" s="114" t="s">
        <v>202</v>
      </c>
      <c r="N40" s="114" t="s">
        <v>300</v>
      </c>
      <c r="O40" s="114" t="s">
        <v>224</v>
      </c>
      <c r="P40" s="114" t="s">
        <v>204</v>
      </c>
      <c r="Q40" s="114" t="s">
        <v>335</v>
      </c>
      <c r="R40" s="114" t="s">
        <v>226</v>
      </c>
      <c r="S40" s="114" t="s">
        <v>378</v>
      </c>
      <c r="T40" s="114" t="s">
        <v>256</v>
      </c>
      <c r="U40" s="114" t="s">
        <v>209</v>
      </c>
      <c r="V40" s="114" t="s">
        <v>210</v>
      </c>
      <c r="W40" s="114" t="s">
        <v>379</v>
      </c>
      <c r="X40" s="114" t="s">
        <v>211</v>
      </c>
    </row>
    <row r="41" spans="1:24" ht="14.25">
      <c r="A41" s="114">
        <v>1440245</v>
      </c>
      <c r="B41" s="114" t="s">
        <v>193</v>
      </c>
      <c r="C41" s="114" t="s">
        <v>194</v>
      </c>
      <c r="D41" s="114" t="s">
        <v>380</v>
      </c>
      <c r="E41" s="114" t="s">
        <v>194</v>
      </c>
      <c r="F41" s="114" t="s">
        <v>381</v>
      </c>
      <c r="G41" s="114" t="s">
        <v>197</v>
      </c>
      <c r="H41" s="114" t="s">
        <v>198</v>
      </c>
      <c r="I41" s="114">
        <v>56000</v>
      </c>
      <c r="J41" s="114" t="s">
        <v>199</v>
      </c>
      <c r="K41" s="114" t="s">
        <v>285</v>
      </c>
      <c r="L41" s="114" t="s">
        <v>201</v>
      </c>
      <c r="M41" s="114" t="s">
        <v>202</v>
      </c>
      <c r="N41" s="114" t="s">
        <v>382</v>
      </c>
      <c r="O41" s="114" t="s">
        <v>194</v>
      </c>
      <c r="P41" s="114" t="s">
        <v>204</v>
      </c>
      <c r="Q41" s="114" t="s">
        <v>203</v>
      </c>
      <c r="R41" s="114" t="s">
        <v>206</v>
      </c>
      <c r="S41" s="114" t="s">
        <v>269</v>
      </c>
      <c r="T41" s="114" t="s">
        <v>244</v>
      </c>
      <c r="U41" s="114" t="s">
        <v>209</v>
      </c>
      <c r="V41" s="114" t="s">
        <v>210</v>
      </c>
      <c r="W41" s="114" t="s">
        <v>287</v>
      </c>
      <c r="X41" s="114" t="s">
        <v>211</v>
      </c>
    </row>
    <row r="42" spans="1:24" ht="14.25">
      <c r="A42" s="114">
        <v>1440242</v>
      </c>
      <c r="B42" s="114" t="s">
        <v>193</v>
      </c>
      <c r="C42" s="114" t="s">
        <v>194</v>
      </c>
      <c r="D42" s="114" t="s">
        <v>383</v>
      </c>
      <c r="E42" s="114" t="s">
        <v>194</v>
      </c>
      <c r="F42" s="114" t="s">
        <v>381</v>
      </c>
      <c r="G42" s="114" t="s">
        <v>197</v>
      </c>
      <c r="H42" s="114" t="s">
        <v>198</v>
      </c>
      <c r="I42" s="114">
        <v>56000</v>
      </c>
      <c r="J42" s="114" t="s">
        <v>199</v>
      </c>
      <c r="K42" s="114" t="s">
        <v>285</v>
      </c>
      <c r="L42" s="114" t="s">
        <v>201</v>
      </c>
      <c r="M42" s="114" t="s">
        <v>202</v>
      </c>
      <c r="N42" s="114" t="s">
        <v>382</v>
      </c>
      <c r="O42" s="114" t="s">
        <v>194</v>
      </c>
      <c r="P42" s="114" t="s">
        <v>204</v>
      </c>
      <c r="Q42" s="114" t="s">
        <v>203</v>
      </c>
      <c r="R42" s="114" t="s">
        <v>206</v>
      </c>
      <c r="S42" s="114" t="s">
        <v>269</v>
      </c>
      <c r="T42" s="114" t="s">
        <v>244</v>
      </c>
      <c r="U42" s="114" t="s">
        <v>209</v>
      </c>
      <c r="V42" s="114" t="s">
        <v>210</v>
      </c>
      <c r="W42" s="114" t="s">
        <v>287</v>
      </c>
      <c r="X42" s="114" t="s">
        <v>211</v>
      </c>
    </row>
    <row r="43" spans="1:24" ht="14.25">
      <c r="A43" s="114">
        <v>1410003</v>
      </c>
      <c r="B43" s="114" t="s">
        <v>193</v>
      </c>
      <c r="C43" s="114" t="s">
        <v>194</v>
      </c>
      <c r="D43" s="114" t="s">
        <v>384</v>
      </c>
      <c r="E43" s="114" t="s">
        <v>194</v>
      </c>
      <c r="F43" s="114" t="s">
        <v>385</v>
      </c>
      <c r="G43" s="114" t="s">
        <v>197</v>
      </c>
      <c r="H43" s="114" t="s">
        <v>198</v>
      </c>
      <c r="I43" s="114">
        <v>91500</v>
      </c>
      <c r="J43" s="114" t="s">
        <v>199</v>
      </c>
      <c r="K43" s="114" t="s">
        <v>369</v>
      </c>
      <c r="L43" s="114" t="s">
        <v>201</v>
      </c>
      <c r="M43" s="114" t="s">
        <v>202</v>
      </c>
      <c r="N43" s="114" t="s">
        <v>253</v>
      </c>
      <c r="O43" s="114" t="s">
        <v>194</v>
      </c>
      <c r="P43" s="114" t="s">
        <v>204</v>
      </c>
      <c r="Q43" s="114" t="s">
        <v>386</v>
      </c>
      <c r="R43" s="114" t="s">
        <v>206</v>
      </c>
      <c r="S43" s="114" t="s">
        <v>269</v>
      </c>
      <c r="T43" s="114" t="s">
        <v>270</v>
      </c>
      <c r="U43" s="114" t="s">
        <v>209</v>
      </c>
      <c r="V43" s="114" t="s">
        <v>210</v>
      </c>
      <c r="W43" s="114" t="s">
        <v>387</v>
      </c>
      <c r="X43" s="114" t="s">
        <v>211</v>
      </c>
    </row>
    <row r="44" spans="1:24" ht="14.25">
      <c r="A44" s="114">
        <v>1418768</v>
      </c>
      <c r="B44" s="114" t="s">
        <v>193</v>
      </c>
      <c r="C44" s="114" t="s">
        <v>194</v>
      </c>
      <c r="D44" s="114" t="s">
        <v>388</v>
      </c>
      <c r="E44" s="114" t="s">
        <v>194</v>
      </c>
      <c r="F44" s="114" t="s">
        <v>389</v>
      </c>
      <c r="G44" s="114" t="s">
        <v>197</v>
      </c>
      <c r="H44" s="114" t="s">
        <v>198</v>
      </c>
      <c r="I44" s="114">
        <v>338600</v>
      </c>
      <c r="J44" s="114" t="s">
        <v>199</v>
      </c>
      <c r="K44" s="114" t="s">
        <v>318</v>
      </c>
      <c r="L44" s="114" t="s">
        <v>201</v>
      </c>
      <c r="M44" s="114" t="s">
        <v>202</v>
      </c>
      <c r="N44" s="114" t="s">
        <v>300</v>
      </c>
      <c r="O44" s="114" t="s">
        <v>194</v>
      </c>
      <c r="P44" s="114" t="s">
        <v>204</v>
      </c>
      <c r="Q44" s="114" t="s">
        <v>297</v>
      </c>
      <c r="R44" s="114" t="s">
        <v>206</v>
      </c>
      <c r="S44" s="114" t="s">
        <v>282</v>
      </c>
      <c r="T44" s="114" t="s">
        <v>244</v>
      </c>
      <c r="U44" s="114" t="s">
        <v>209</v>
      </c>
      <c r="V44" s="114" t="s">
        <v>210</v>
      </c>
      <c r="W44" s="114" t="s">
        <v>390</v>
      </c>
      <c r="X44" s="114" t="s">
        <v>211</v>
      </c>
    </row>
    <row r="45" spans="1:24" ht="14.25">
      <c r="A45" s="114">
        <v>1436243</v>
      </c>
      <c r="B45" s="114" t="s">
        <v>193</v>
      </c>
      <c r="C45" s="114" t="s">
        <v>194</v>
      </c>
      <c r="D45" s="114" t="s">
        <v>194</v>
      </c>
      <c r="E45" s="114" t="s">
        <v>194</v>
      </c>
      <c r="F45" s="114" t="s">
        <v>391</v>
      </c>
      <c r="G45" s="114" t="s">
        <v>197</v>
      </c>
      <c r="H45" s="114" t="s">
        <v>198</v>
      </c>
      <c r="I45" s="114">
        <v>19500</v>
      </c>
      <c r="J45" s="114" t="s">
        <v>199</v>
      </c>
      <c r="K45" s="114" t="s">
        <v>392</v>
      </c>
      <c r="L45" s="114" t="s">
        <v>201</v>
      </c>
      <c r="M45" s="114" t="s">
        <v>202</v>
      </c>
      <c r="N45" s="114" t="s">
        <v>393</v>
      </c>
      <c r="O45" s="114" t="s">
        <v>194</v>
      </c>
      <c r="P45" s="114" t="s">
        <v>204</v>
      </c>
      <c r="Q45" s="114" t="s">
        <v>394</v>
      </c>
      <c r="R45" s="114" t="s">
        <v>206</v>
      </c>
      <c r="S45" s="114" t="s">
        <v>343</v>
      </c>
      <c r="T45" s="114" t="s">
        <v>217</v>
      </c>
      <c r="U45" s="114" t="s">
        <v>209</v>
      </c>
      <c r="V45" s="114" t="s">
        <v>210</v>
      </c>
      <c r="W45" s="114" t="s">
        <v>395</v>
      </c>
      <c r="X45" s="114" t="s">
        <v>211</v>
      </c>
    </row>
    <row r="46" spans="1:24" ht="14.25">
      <c r="A46" s="114">
        <v>1422177</v>
      </c>
      <c r="B46" s="114" t="s">
        <v>193</v>
      </c>
      <c r="C46" s="114" t="s">
        <v>194</v>
      </c>
      <c r="D46" s="114" t="s">
        <v>396</v>
      </c>
      <c r="E46" s="114" t="s">
        <v>194</v>
      </c>
      <c r="F46" s="114" t="s">
        <v>397</v>
      </c>
      <c r="G46" s="114" t="s">
        <v>197</v>
      </c>
      <c r="H46" s="114" t="s">
        <v>198</v>
      </c>
      <c r="I46" s="114">
        <v>139800</v>
      </c>
      <c r="J46" s="114" t="s">
        <v>199</v>
      </c>
      <c r="K46" s="114" t="s">
        <v>309</v>
      </c>
      <c r="L46" s="114" t="s">
        <v>201</v>
      </c>
      <c r="M46" s="114" t="s">
        <v>202</v>
      </c>
      <c r="N46" s="114" t="s">
        <v>203</v>
      </c>
      <c r="O46" s="114" t="s">
        <v>194</v>
      </c>
      <c r="P46" s="114" t="s">
        <v>204</v>
      </c>
      <c r="Q46" s="114" t="s">
        <v>297</v>
      </c>
      <c r="R46" s="114" t="s">
        <v>206</v>
      </c>
      <c r="S46" s="114" t="s">
        <v>282</v>
      </c>
      <c r="T46" s="114" t="s">
        <v>244</v>
      </c>
      <c r="U46" s="114" t="s">
        <v>209</v>
      </c>
      <c r="V46" s="114" t="s">
        <v>210</v>
      </c>
      <c r="W46" s="114" t="s">
        <v>398</v>
      </c>
      <c r="X46" s="114" t="s">
        <v>211</v>
      </c>
    </row>
    <row r="47" spans="1:24" ht="14.25">
      <c r="A47" s="114">
        <v>1437431</v>
      </c>
      <c r="B47" s="114" t="s">
        <v>193</v>
      </c>
      <c r="C47" s="114" t="s">
        <v>194</v>
      </c>
      <c r="D47" s="114" t="s">
        <v>399</v>
      </c>
      <c r="E47" s="114" t="s">
        <v>194</v>
      </c>
      <c r="F47" s="114" t="s">
        <v>400</v>
      </c>
      <c r="G47" s="114" t="s">
        <v>197</v>
      </c>
      <c r="H47" s="114" t="s">
        <v>198</v>
      </c>
      <c r="I47" s="114">
        <v>36000</v>
      </c>
      <c r="J47" s="114" t="s">
        <v>199</v>
      </c>
      <c r="K47" s="114" t="s">
        <v>322</v>
      </c>
      <c r="L47" s="114" t="s">
        <v>201</v>
      </c>
      <c r="M47" s="114" t="s">
        <v>202</v>
      </c>
      <c r="N47" s="114" t="s">
        <v>323</v>
      </c>
      <c r="O47" s="114" t="s">
        <v>224</v>
      </c>
      <c r="P47" s="114" t="s">
        <v>204</v>
      </c>
      <c r="Q47" s="114" t="s">
        <v>297</v>
      </c>
      <c r="R47" s="114" t="s">
        <v>226</v>
      </c>
      <c r="S47" s="114" t="s">
        <v>227</v>
      </c>
      <c r="T47" s="114" t="s">
        <v>228</v>
      </c>
      <c r="U47" s="114" t="s">
        <v>209</v>
      </c>
      <c r="V47" s="114" t="s">
        <v>210</v>
      </c>
      <c r="W47" s="114" t="s">
        <v>401</v>
      </c>
      <c r="X47" s="114" t="s">
        <v>211</v>
      </c>
    </row>
    <row r="48" spans="1:24" ht="14.25">
      <c r="A48" s="114">
        <v>1439581</v>
      </c>
      <c r="B48" s="114" t="s">
        <v>193</v>
      </c>
      <c r="C48" s="114" t="s">
        <v>402</v>
      </c>
      <c r="D48" s="114" t="s">
        <v>194</v>
      </c>
      <c r="E48" s="114" t="s">
        <v>194</v>
      </c>
      <c r="F48" s="114" t="s">
        <v>403</v>
      </c>
      <c r="G48" s="114" t="s">
        <v>197</v>
      </c>
      <c r="H48" s="114" t="s">
        <v>198</v>
      </c>
      <c r="I48" s="114">
        <v>26781.31</v>
      </c>
      <c r="J48" s="114" t="s">
        <v>197</v>
      </c>
      <c r="K48" s="114" t="s">
        <v>198</v>
      </c>
      <c r="L48" s="114" t="s">
        <v>201</v>
      </c>
      <c r="M48" s="114" t="s">
        <v>202</v>
      </c>
      <c r="N48" s="114" t="s">
        <v>215</v>
      </c>
      <c r="O48" s="114" t="s">
        <v>404</v>
      </c>
      <c r="P48" s="114" t="s">
        <v>204</v>
      </c>
      <c r="Q48" s="114" t="s">
        <v>290</v>
      </c>
      <c r="R48" s="114" t="s">
        <v>405</v>
      </c>
      <c r="S48" s="114" t="s">
        <v>270</v>
      </c>
      <c r="T48" s="114" t="s">
        <v>256</v>
      </c>
      <c r="U48" s="114" t="s">
        <v>209</v>
      </c>
      <c r="V48" s="114" t="s">
        <v>210</v>
      </c>
      <c r="W48" s="114" t="s">
        <v>406</v>
      </c>
      <c r="X48" s="114" t="s">
        <v>211</v>
      </c>
    </row>
    <row r="49" spans="1:24" ht="14.25">
      <c r="A49" s="114">
        <v>1412800</v>
      </c>
      <c r="B49" s="114" t="s">
        <v>193</v>
      </c>
      <c r="C49" s="114" t="s">
        <v>194</v>
      </c>
      <c r="D49" s="114" t="s">
        <v>407</v>
      </c>
      <c r="E49" s="114" t="s">
        <v>194</v>
      </c>
      <c r="F49" s="114" t="s">
        <v>408</v>
      </c>
      <c r="G49" s="114" t="s">
        <v>197</v>
      </c>
      <c r="H49" s="114" t="s">
        <v>198</v>
      </c>
      <c r="I49" s="114">
        <v>133250</v>
      </c>
      <c r="J49" s="114" t="s">
        <v>199</v>
      </c>
      <c r="K49" s="114" t="s">
        <v>347</v>
      </c>
      <c r="L49" s="114" t="s">
        <v>201</v>
      </c>
      <c r="M49" s="114" t="s">
        <v>202</v>
      </c>
      <c r="N49" s="114" t="s">
        <v>223</v>
      </c>
      <c r="O49" s="114" t="s">
        <v>194</v>
      </c>
      <c r="P49" s="114" t="s">
        <v>204</v>
      </c>
      <c r="Q49" s="114" t="s">
        <v>297</v>
      </c>
      <c r="R49" s="114" t="s">
        <v>206</v>
      </c>
      <c r="S49" s="114" t="s">
        <v>282</v>
      </c>
      <c r="T49" s="114" t="s">
        <v>270</v>
      </c>
      <c r="U49" s="114" t="s">
        <v>209</v>
      </c>
      <c r="V49" s="114" t="s">
        <v>210</v>
      </c>
      <c r="W49" s="114" t="s">
        <v>409</v>
      </c>
      <c r="X49" s="114" t="s">
        <v>211</v>
      </c>
    </row>
    <row r="50" spans="1:24" ht="14.25">
      <c r="A50" s="114">
        <v>1415050</v>
      </c>
      <c r="B50" s="114" t="s">
        <v>193</v>
      </c>
      <c r="C50" s="114" t="s">
        <v>194</v>
      </c>
      <c r="D50" s="114" t="s">
        <v>410</v>
      </c>
      <c r="E50" s="114" t="s">
        <v>194</v>
      </c>
      <c r="F50" s="114" t="s">
        <v>411</v>
      </c>
      <c r="G50" s="114" t="s">
        <v>197</v>
      </c>
      <c r="H50" s="114" t="s">
        <v>198</v>
      </c>
      <c r="I50" s="114">
        <v>118000</v>
      </c>
      <c r="J50" s="114" t="s">
        <v>199</v>
      </c>
      <c r="K50" s="114" t="s">
        <v>365</v>
      </c>
      <c r="L50" s="114" t="s">
        <v>201</v>
      </c>
      <c r="M50" s="114" t="s">
        <v>202</v>
      </c>
      <c r="N50" s="114" t="s">
        <v>412</v>
      </c>
      <c r="O50" s="114" t="s">
        <v>194</v>
      </c>
      <c r="P50" s="114" t="s">
        <v>204</v>
      </c>
      <c r="Q50" s="114" t="s">
        <v>297</v>
      </c>
      <c r="R50" s="114" t="s">
        <v>206</v>
      </c>
      <c r="S50" s="114" t="s">
        <v>207</v>
      </c>
      <c r="T50" s="114" t="s">
        <v>208</v>
      </c>
      <c r="U50" s="114" t="s">
        <v>209</v>
      </c>
      <c r="V50" s="114" t="s">
        <v>210</v>
      </c>
      <c r="W50" s="114" t="s">
        <v>413</v>
      </c>
      <c r="X50" s="114" t="s">
        <v>211</v>
      </c>
    </row>
    <row r="51" spans="1:24" ht="14.25">
      <c r="A51" s="114">
        <v>1438811</v>
      </c>
      <c r="B51" s="114" t="s">
        <v>193</v>
      </c>
      <c r="C51" s="114" t="s">
        <v>194</v>
      </c>
      <c r="D51" s="114" t="s">
        <v>414</v>
      </c>
      <c r="E51" s="114" t="s">
        <v>194</v>
      </c>
      <c r="F51" s="114" t="s">
        <v>415</v>
      </c>
      <c r="G51" s="114" t="s">
        <v>197</v>
      </c>
      <c r="H51" s="114" t="s">
        <v>198</v>
      </c>
      <c r="I51" s="114">
        <v>19950</v>
      </c>
      <c r="J51" s="114" t="s">
        <v>199</v>
      </c>
      <c r="K51" s="114" t="s">
        <v>416</v>
      </c>
      <c r="L51" s="114" t="s">
        <v>201</v>
      </c>
      <c r="M51" s="114" t="s">
        <v>202</v>
      </c>
      <c r="N51" s="114" t="s">
        <v>417</v>
      </c>
      <c r="O51" s="114" t="s">
        <v>194</v>
      </c>
      <c r="P51" s="114" t="s">
        <v>204</v>
      </c>
      <c r="Q51" s="114" t="s">
        <v>417</v>
      </c>
      <c r="R51" s="114" t="s">
        <v>206</v>
      </c>
      <c r="S51" s="114" t="s">
        <v>343</v>
      </c>
      <c r="T51" s="114" t="s">
        <v>217</v>
      </c>
      <c r="U51" s="114" t="s">
        <v>209</v>
      </c>
      <c r="V51" s="114" t="s">
        <v>210</v>
      </c>
      <c r="W51" s="114" t="s">
        <v>418</v>
      </c>
      <c r="X51" s="114" t="s">
        <v>211</v>
      </c>
    </row>
    <row r="52" spans="1:24" ht="14.25">
      <c r="A52" s="114">
        <v>1408939</v>
      </c>
      <c r="B52" s="114" t="s">
        <v>193</v>
      </c>
      <c r="C52" s="114" t="s">
        <v>194</v>
      </c>
      <c r="D52" s="114" t="s">
        <v>419</v>
      </c>
      <c r="E52" s="114" t="s">
        <v>194</v>
      </c>
      <c r="F52" s="114" t="s">
        <v>420</v>
      </c>
      <c r="G52" s="114" t="s">
        <v>197</v>
      </c>
      <c r="H52" s="114" t="s">
        <v>198</v>
      </c>
      <c r="I52" s="114">
        <v>147200</v>
      </c>
      <c r="J52" s="114" t="s">
        <v>199</v>
      </c>
      <c r="K52" s="114" t="s">
        <v>421</v>
      </c>
      <c r="L52" s="114" t="s">
        <v>201</v>
      </c>
      <c r="M52" s="114" t="s">
        <v>202</v>
      </c>
      <c r="N52" s="114" t="s">
        <v>225</v>
      </c>
      <c r="O52" s="114" t="s">
        <v>194</v>
      </c>
      <c r="P52" s="114" t="s">
        <v>204</v>
      </c>
      <c r="Q52" s="114" t="s">
        <v>422</v>
      </c>
      <c r="R52" s="114" t="s">
        <v>206</v>
      </c>
      <c r="S52" s="114" t="s">
        <v>375</v>
      </c>
      <c r="T52" s="114" t="s">
        <v>269</v>
      </c>
      <c r="U52" s="114" t="s">
        <v>209</v>
      </c>
      <c r="V52" s="114" t="s">
        <v>210</v>
      </c>
      <c r="W52" s="114" t="s">
        <v>194</v>
      </c>
      <c r="X52" s="114" t="s">
        <v>211</v>
      </c>
    </row>
    <row r="53" spans="1:24" ht="14.25">
      <c r="A53" s="114">
        <v>1416742</v>
      </c>
      <c r="B53" s="114" t="s">
        <v>193</v>
      </c>
      <c r="C53" s="114" t="s">
        <v>194</v>
      </c>
      <c r="D53" s="114" t="s">
        <v>423</v>
      </c>
      <c r="E53" s="114" t="s">
        <v>194</v>
      </c>
      <c r="F53" s="114" t="s">
        <v>424</v>
      </c>
      <c r="G53" s="114" t="s">
        <v>197</v>
      </c>
      <c r="H53" s="114" t="s">
        <v>198</v>
      </c>
      <c r="I53" s="114">
        <v>146500</v>
      </c>
      <c r="J53" s="114" t="s">
        <v>199</v>
      </c>
      <c r="K53" s="114" t="s">
        <v>214</v>
      </c>
      <c r="L53" s="114" t="s">
        <v>201</v>
      </c>
      <c r="M53" s="114" t="s">
        <v>202</v>
      </c>
      <c r="N53" s="114" t="s">
        <v>203</v>
      </c>
      <c r="O53" s="114" t="s">
        <v>194</v>
      </c>
      <c r="P53" s="114" t="s">
        <v>204</v>
      </c>
      <c r="Q53" s="114" t="s">
        <v>243</v>
      </c>
      <c r="R53" s="114" t="s">
        <v>206</v>
      </c>
      <c r="S53" s="114" t="s">
        <v>207</v>
      </c>
      <c r="T53" s="114" t="s">
        <v>244</v>
      </c>
      <c r="U53" s="114" t="s">
        <v>209</v>
      </c>
      <c r="V53" s="114" t="s">
        <v>210</v>
      </c>
      <c r="W53" s="114" t="s">
        <v>194</v>
      </c>
      <c r="X53" s="114" t="s">
        <v>211</v>
      </c>
    </row>
    <row r="54" spans="1:24" ht="14.25">
      <c r="A54" s="114">
        <v>1406417</v>
      </c>
      <c r="B54" s="114" t="s">
        <v>193</v>
      </c>
      <c r="C54" s="114" t="s">
        <v>194</v>
      </c>
      <c r="D54" s="114" t="s">
        <v>425</v>
      </c>
      <c r="E54" s="114" t="s">
        <v>194</v>
      </c>
      <c r="F54" s="114" t="s">
        <v>426</v>
      </c>
      <c r="G54" s="114" t="s">
        <v>197</v>
      </c>
      <c r="H54" s="114" t="s">
        <v>198</v>
      </c>
      <c r="I54" s="114">
        <v>122000</v>
      </c>
      <c r="J54" s="114" t="s">
        <v>199</v>
      </c>
      <c r="K54" s="114" t="s">
        <v>334</v>
      </c>
      <c r="L54" s="114" t="s">
        <v>201</v>
      </c>
      <c r="M54" s="114" t="s">
        <v>202</v>
      </c>
      <c r="N54" s="114" t="s">
        <v>203</v>
      </c>
      <c r="O54" s="114" t="s">
        <v>194</v>
      </c>
      <c r="P54" s="114" t="s">
        <v>204</v>
      </c>
      <c r="Q54" s="114" t="s">
        <v>335</v>
      </c>
      <c r="R54" s="114" t="s">
        <v>206</v>
      </c>
      <c r="S54" s="114" t="s">
        <v>207</v>
      </c>
      <c r="T54" s="114" t="s">
        <v>208</v>
      </c>
      <c r="U54" s="114" t="s">
        <v>209</v>
      </c>
      <c r="V54" s="114" t="s">
        <v>210</v>
      </c>
      <c r="W54" s="114" t="s">
        <v>194</v>
      </c>
      <c r="X54" s="114" t="s">
        <v>211</v>
      </c>
    </row>
    <row r="55" spans="1:24" ht="14.25">
      <c r="A55" s="114">
        <v>1423148</v>
      </c>
      <c r="B55" s="114" t="s">
        <v>193</v>
      </c>
      <c r="C55" s="114" t="s">
        <v>194</v>
      </c>
      <c r="D55" s="114" t="s">
        <v>427</v>
      </c>
      <c r="E55" s="114" t="s">
        <v>194</v>
      </c>
      <c r="F55" s="114" t="s">
        <v>428</v>
      </c>
      <c r="G55" s="114" t="s">
        <v>197</v>
      </c>
      <c r="H55" s="114" t="s">
        <v>198</v>
      </c>
      <c r="I55" s="114">
        <v>244000</v>
      </c>
      <c r="J55" s="114" t="s">
        <v>199</v>
      </c>
      <c r="K55" s="114" t="s">
        <v>200</v>
      </c>
      <c r="L55" s="114" t="s">
        <v>201</v>
      </c>
      <c r="M55" s="114" t="s">
        <v>202</v>
      </c>
      <c r="N55" s="114" t="s">
        <v>203</v>
      </c>
      <c r="O55" s="114" t="s">
        <v>194</v>
      </c>
      <c r="P55" s="114" t="s">
        <v>204</v>
      </c>
      <c r="Q55" s="114" t="s">
        <v>429</v>
      </c>
      <c r="R55" s="114" t="s">
        <v>206</v>
      </c>
      <c r="S55" s="114" t="s">
        <v>282</v>
      </c>
      <c r="T55" s="114" t="s">
        <v>244</v>
      </c>
      <c r="U55" s="114" t="s">
        <v>209</v>
      </c>
      <c r="V55" s="114" t="s">
        <v>210</v>
      </c>
      <c r="W55" s="114" t="s">
        <v>194</v>
      </c>
      <c r="X55" s="114" t="s">
        <v>211</v>
      </c>
    </row>
    <row r="56" spans="1:24" ht="14.25">
      <c r="A56" s="114">
        <v>1436244</v>
      </c>
      <c r="B56" s="114" t="s">
        <v>193</v>
      </c>
      <c r="C56" s="114" t="s">
        <v>194</v>
      </c>
      <c r="D56" s="114" t="s">
        <v>194</v>
      </c>
      <c r="E56" s="114" t="s">
        <v>194</v>
      </c>
      <c r="F56" s="114" t="s">
        <v>430</v>
      </c>
      <c r="G56" s="114" t="s">
        <v>197</v>
      </c>
      <c r="H56" s="114" t="s">
        <v>198</v>
      </c>
      <c r="I56" s="114">
        <v>30000</v>
      </c>
      <c r="J56" s="114" t="s">
        <v>199</v>
      </c>
      <c r="K56" s="114" t="s">
        <v>392</v>
      </c>
      <c r="L56" s="114" t="s">
        <v>201</v>
      </c>
      <c r="M56" s="114" t="s">
        <v>202</v>
      </c>
      <c r="N56" s="114" t="s">
        <v>215</v>
      </c>
      <c r="O56" s="114" t="s">
        <v>194</v>
      </c>
      <c r="P56" s="114" t="s">
        <v>204</v>
      </c>
      <c r="Q56" s="114" t="s">
        <v>394</v>
      </c>
      <c r="R56" s="114" t="s">
        <v>206</v>
      </c>
      <c r="S56" s="114" t="s">
        <v>217</v>
      </c>
      <c r="T56" s="114" t="s">
        <v>286</v>
      </c>
      <c r="U56" s="114" t="s">
        <v>209</v>
      </c>
      <c r="V56" s="114" t="s">
        <v>210</v>
      </c>
      <c r="W56" s="114" t="s">
        <v>431</v>
      </c>
      <c r="X56" s="114" t="s">
        <v>211</v>
      </c>
    </row>
    <row r="57" spans="1:24" ht="14.25">
      <c r="A57" s="114">
        <v>1425833</v>
      </c>
      <c r="B57" s="114" t="s">
        <v>193</v>
      </c>
      <c r="C57" s="114" t="s">
        <v>194</v>
      </c>
      <c r="D57" s="114" t="s">
        <v>194</v>
      </c>
      <c r="E57" s="114" t="s">
        <v>194</v>
      </c>
      <c r="F57" s="114" t="s">
        <v>432</v>
      </c>
      <c r="G57" s="114" t="s">
        <v>197</v>
      </c>
      <c r="H57" s="114" t="s">
        <v>198</v>
      </c>
      <c r="I57" s="114">
        <v>84000</v>
      </c>
      <c r="J57" s="114" t="s">
        <v>199</v>
      </c>
      <c r="K57" s="114" t="s">
        <v>433</v>
      </c>
      <c r="L57" s="114" t="s">
        <v>201</v>
      </c>
      <c r="M57" s="114" t="s">
        <v>202</v>
      </c>
      <c r="N57" s="114" t="s">
        <v>203</v>
      </c>
      <c r="O57" s="114" t="s">
        <v>194</v>
      </c>
      <c r="P57" s="114" t="s">
        <v>204</v>
      </c>
      <c r="Q57" s="114" t="s">
        <v>434</v>
      </c>
      <c r="R57" s="114" t="s">
        <v>206</v>
      </c>
      <c r="S57" s="114" t="s">
        <v>207</v>
      </c>
      <c r="T57" s="114" t="s">
        <v>269</v>
      </c>
      <c r="U57" s="114" t="s">
        <v>209</v>
      </c>
      <c r="V57" s="114" t="s">
        <v>210</v>
      </c>
      <c r="W57" s="114" t="s">
        <v>435</v>
      </c>
      <c r="X57" s="114" t="s">
        <v>211</v>
      </c>
    </row>
    <row r="58" spans="1:24" ht="14.25">
      <c r="A58" s="114">
        <v>1436490</v>
      </c>
      <c r="B58" s="114" t="s">
        <v>193</v>
      </c>
      <c r="C58" s="114" t="s">
        <v>194</v>
      </c>
      <c r="D58" s="114" t="s">
        <v>436</v>
      </c>
      <c r="E58" s="114" t="s">
        <v>194</v>
      </c>
      <c r="F58" s="114" t="s">
        <v>437</v>
      </c>
      <c r="G58" s="114" t="s">
        <v>197</v>
      </c>
      <c r="H58" s="114" t="s">
        <v>198</v>
      </c>
      <c r="I58" s="114">
        <v>42000</v>
      </c>
      <c r="J58" s="114" t="s">
        <v>199</v>
      </c>
      <c r="K58" s="114" t="s">
        <v>236</v>
      </c>
      <c r="L58" s="114" t="s">
        <v>201</v>
      </c>
      <c r="M58" s="114" t="s">
        <v>202</v>
      </c>
      <c r="N58" s="114" t="s">
        <v>238</v>
      </c>
      <c r="O58" s="114" t="s">
        <v>194</v>
      </c>
      <c r="P58" s="114" t="s">
        <v>204</v>
      </c>
      <c r="Q58" s="114" t="s">
        <v>393</v>
      </c>
      <c r="R58" s="114" t="s">
        <v>206</v>
      </c>
      <c r="S58" s="114" t="s">
        <v>438</v>
      </c>
      <c r="T58" s="114" t="s">
        <v>439</v>
      </c>
      <c r="U58" s="114" t="s">
        <v>209</v>
      </c>
      <c r="V58" s="114" t="s">
        <v>210</v>
      </c>
      <c r="W58" s="114" t="s">
        <v>440</v>
      </c>
      <c r="X58" s="114" t="s">
        <v>211</v>
      </c>
    </row>
    <row r="59" spans="1:24" ht="14.25">
      <c r="A59" s="114">
        <v>1418153</v>
      </c>
      <c r="B59" s="114" t="s">
        <v>193</v>
      </c>
      <c r="C59" s="114" t="s">
        <v>194</v>
      </c>
      <c r="D59" s="114" t="s">
        <v>441</v>
      </c>
      <c r="E59" s="114" t="s">
        <v>194</v>
      </c>
      <c r="F59" s="114" t="s">
        <v>442</v>
      </c>
      <c r="G59" s="114" t="s">
        <v>197</v>
      </c>
      <c r="H59" s="114" t="s">
        <v>198</v>
      </c>
      <c r="I59" s="114">
        <v>91500</v>
      </c>
      <c r="J59" s="114" t="s">
        <v>199</v>
      </c>
      <c r="K59" s="114" t="s">
        <v>318</v>
      </c>
      <c r="L59" s="114" t="s">
        <v>201</v>
      </c>
      <c r="M59" s="114" t="s">
        <v>202</v>
      </c>
      <c r="N59" s="114" t="s">
        <v>443</v>
      </c>
      <c r="O59" s="114" t="s">
        <v>194</v>
      </c>
      <c r="P59" s="114" t="s">
        <v>204</v>
      </c>
      <c r="Q59" s="114" t="s">
        <v>444</v>
      </c>
      <c r="R59" s="114" t="s">
        <v>206</v>
      </c>
      <c r="S59" s="114" t="s">
        <v>262</v>
      </c>
      <c r="T59" s="114" t="s">
        <v>244</v>
      </c>
      <c r="U59" s="114" t="s">
        <v>209</v>
      </c>
      <c r="V59" s="114" t="s">
        <v>210</v>
      </c>
      <c r="W59" s="114" t="s">
        <v>445</v>
      </c>
      <c r="X59" s="114" t="s">
        <v>211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Statement </vt:lpstr>
      <vt:lpstr>Sheet1</vt:lpstr>
      <vt:lpstr>'Statement '!Print_Area</vt:lpstr>
      <vt:lpstr>'Statement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rotjana.chaisang</dc:creator>
  <cp:lastModifiedBy>Administrator</cp:lastModifiedBy>
  <cp:lastPrinted>2019-01-30T13:03:49Z</cp:lastPrinted>
  <dcterms:created xsi:type="dcterms:W3CDTF">2012-04-19T06:30:37Z</dcterms:created>
  <dcterms:modified xsi:type="dcterms:W3CDTF">2019-01-31T05:55:32Z</dcterms:modified>
</cp:coreProperties>
</file>