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01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Sheet1!$A$1:$R$81</definedName>
  </definedNames>
  <calcPr calcId="144525"/>
</workbook>
</file>

<file path=xl/sharedStrings.xml><?xml version="1.0" encoding="utf-8"?>
<sst xmlns="http://schemas.openxmlformats.org/spreadsheetml/2006/main" count="251" uniqueCount="50">
  <si>
    <t>Resort</t>
  </si>
  <si>
    <t>CIT Code</t>
  </si>
  <si>
    <t>Hotel Code</t>
  </si>
  <si>
    <t>CI</t>
  </si>
  <si>
    <t>CO</t>
  </si>
  <si>
    <t>Qtt</t>
  </si>
  <si>
    <t>Room type</t>
  </si>
  <si>
    <t>PKG</t>
  </si>
  <si>
    <t>EBA</t>
  </si>
  <si>
    <t>EBK</t>
  </si>
  <si>
    <t>SCK</t>
  </si>
  <si>
    <t>Nights(s)</t>
  </si>
  <si>
    <t>Total SC</t>
  </si>
  <si>
    <t>Rate</t>
  </si>
  <si>
    <t>Sum</t>
  </si>
  <si>
    <t>，</t>
  </si>
  <si>
    <t>LB</t>
  </si>
  <si>
    <t>1VL4</t>
  </si>
  <si>
    <t>FB</t>
  </si>
  <si>
    <t>D1 NT</t>
  </si>
  <si>
    <t>2DLX</t>
  </si>
  <si>
    <t>BBV</t>
  </si>
  <si>
    <t>1VL3</t>
  </si>
  <si>
    <t>BB</t>
  </si>
  <si>
    <t>1OV</t>
  </si>
  <si>
    <t>FBV</t>
  </si>
  <si>
    <t>1DLX</t>
  </si>
  <si>
    <t>1VL2</t>
  </si>
  <si>
    <t>4DLX</t>
  </si>
  <si>
    <t>2OV</t>
  </si>
  <si>
    <t>10OV</t>
  </si>
  <si>
    <t>Dis2</t>
  </si>
  <si>
    <t>6VL3</t>
  </si>
  <si>
    <t>20DLX</t>
  </si>
  <si>
    <t>BBV-&gt;FBV</t>
  </si>
  <si>
    <t>1VL3 OV</t>
  </si>
  <si>
    <t>5DLX</t>
  </si>
  <si>
    <t>2VL3 OV</t>
  </si>
  <si>
    <t>PQ2</t>
  </si>
  <si>
    <t>1VL4 OV</t>
  </si>
  <si>
    <t>VND</t>
  </si>
  <si>
    <t>cancelled</t>
  </si>
  <si>
    <t>多付计入预付</t>
  </si>
  <si>
    <t>USD</t>
  </si>
  <si>
    <t>FOR LAST MISSED</t>
  </si>
  <si>
    <t>SUM</t>
  </si>
  <si>
    <t>P190611112335535</t>
  </si>
  <si>
    <t>确定应付款金额：1294400000</t>
  </si>
  <si>
    <t>付款编号：P190614171123535</t>
  </si>
  <si>
    <t>扣预付款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</si>
</sst>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[$-409]d/mmm;@"/>
    <numFmt numFmtId="177" formatCode="_(* #,##0_);_(* \(#,##0\);_(* &quot;-&quot;??_);_(@_)"/>
  </numFmts>
  <fonts count="33">
    <font>
      <sz val="11"/>
      <color theme="1"/>
      <name val="宋体"/>
      <charset val="134"/>
      <scheme val="minor"/>
    </font>
    <font>
      <sz val="12"/>
      <color theme="1"/>
      <name val="Times New Roman"/>
      <charset val="0"/>
    </font>
    <font>
      <sz val="12"/>
      <color rgb="FFFF0000"/>
      <name val="Times New Roman"/>
      <charset val="0"/>
    </font>
    <font>
      <b/>
      <sz val="12"/>
      <color indexed="8"/>
      <name val="Times New Roman"/>
      <charset val="0"/>
    </font>
    <font>
      <sz val="12"/>
      <color indexed="8"/>
      <name val="Times New Roman"/>
      <charset val="0"/>
    </font>
    <font>
      <b/>
      <sz val="12"/>
      <color theme="1"/>
      <name val="Times New Roman"/>
      <charset val="0"/>
    </font>
    <font>
      <sz val="11"/>
      <color theme="1"/>
      <name val="Times New Roman"/>
      <charset val="0"/>
    </font>
    <font>
      <sz val="12"/>
      <color theme="1"/>
      <name val="宋体"/>
      <charset val="0"/>
    </font>
    <font>
      <b/>
      <sz val="12"/>
      <color rgb="FFFF0000"/>
      <name val="Times New Roman"/>
      <charset val="0"/>
    </font>
    <font>
      <sz val="10.5"/>
      <color theme="1"/>
      <name val="Helvetica"/>
      <charset val="134"/>
    </font>
    <font>
      <sz val="10.5"/>
      <color rgb="FF333333"/>
      <name val="Helvetica"/>
      <charset val="134"/>
    </font>
    <font>
      <b/>
      <sz val="12"/>
      <color theme="1"/>
      <name val="宋体"/>
      <charset val="134"/>
      <scheme val="minor"/>
    </font>
    <font>
      <b/>
      <sz val="12"/>
      <color rgb="FF333333"/>
      <name val="Helvetica"/>
      <charset val="134"/>
    </font>
    <font>
      <b/>
      <sz val="12"/>
      <color theme="1"/>
      <name val="宋体"/>
      <charset val="0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9" fillId="17" borderId="8" applyNumberFormat="0" applyAlignment="0" applyProtection="0">
      <alignment vertical="center"/>
    </xf>
    <xf numFmtId="0" fontId="23" fillId="17" borderId="4" applyNumberFormat="0" applyAlignment="0" applyProtection="0">
      <alignment vertical="center"/>
    </xf>
    <xf numFmtId="0" fontId="25" fillId="18" borderId="6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176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0" fontId="5" fillId="0" borderId="1" xfId="0" applyFont="1" applyFill="1" applyBorder="1" applyAlignment="1">
      <alignment vertical="top"/>
    </xf>
    <xf numFmtId="16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5" fillId="2" borderId="1" xfId="0" applyFont="1" applyFill="1" applyBorder="1" applyAlignment="1">
      <alignment vertical="top"/>
    </xf>
    <xf numFmtId="16" fontId="1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5" fillId="0" borderId="0" xfId="0" applyFont="1" applyFill="1" applyBorder="1" applyAlignment="1"/>
    <xf numFmtId="177" fontId="3" fillId="0" borderId="1" xfId="8" applyNumberFormat="1" applyFont="1" applyBorder="1" applyAlignment="1">
      <alignment horizontal="center" vertical="center"/>
    </xf>
    <xf numFmtId="177" fontId="3" fillId="0" borderId="1" xfId="8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7" fontId="1" fillId="0" borderId="1" xfId="8" applyNumberFormat="1" applyFont="1" applyBorder="1" applyAlignment="1"/>
    <xf numFmtId="177" fontId="1" fillId="0" borderId="1" xfId="8" applyNumberFormat="1" applyFont="1" applyBorder="1" applyAlignment="1">
      <alignment horizontal="left"/>
    </xf>
    <xf numFmtId="0" fontId="1" fillId="2" borderId="1" xfId="0" applyFont="1" applyFill="1" applyBorder="1" applyAlignment="1">
      <alignment vertical="center"/>
    </xf>
    <xf numFmtId="177" fontId="1" fillId="2" borderId="1" xfId="8" applyNumberFormat="1" applyFont="1" applyFill="1" applyBorder="1" applyAlignment="1"/>
    <xf numFmtId="177" fontId="1" fillId="2" borderId="1" xfId="8" applyNumberFormat="1" applyFont="1" applyFill="1" applyBorder="1" applyAlignment="1">
      <alignment horizontal="left"/>
    </xf>
    <xf numFmtId="0" fontId="7" fillId="0" borderId="0" xfId="0" applyFont="1" applyFill="1" applyBorder="1" applyAlignment="1"/>
    <xf numFmtId="0" fontId="8" fillId="0" borderId="0" xfId="0" applyFont="1" applyFill="1" applyAlignment="1">
      <alignment vertical="top"/>
    </xf>
    <xf numFmtId="16" fontId="2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177" fontId="5" fillId="0" borderId="2" xfId="8" applyNumberFormat="1" applyFont="1" applyBorder="1" applyAlignment="1">
      <alignment horizontal="left"/>
    </xf>
    <xf numFmtId="177" fontId="5" fillId="0" borderId="3" xfId="8" applyNumberFormat="1" applyFont="1" applyBorder="1" applyAlignment="1">
      <alignment horizontal="left"/>
    </xf>
    <xf numFmtId="177" fontId="5" fillId="0" borderId="1" xfId="8" applyNumberFormat="1" applyFont="1" applyBorder="1" applyAlignment="1"/>
    <xf numFmtId="177" fontId="5" fillId="3" borderId="1" xfId="8" applyNumberFormat="1" applyFont="1" applyFill="1" applyBorder="1" applyAlignment="1"/>
    <xf numFmtId="0" fontId="5" fillId="3" borderId="0" xfId="0" applyFont="1" applyFill="1" applyBorder="1" applyAlignment="1"/>
    <xf numFmtId="177" fontId="5" fillId="4" borderId="2" xfId="8" applyNumberFormat="1" applyFont="1" applyFill="1" applyBorder="1" applyAlignment="1">
      <alignment horizontal="left"/>
    </xf>
    <xf numFmtId="177" fontId="5" fillId="4" borderId="3" xfId="8" applyNumberFormat="1" applyFont="1" applyFill="1" applyBorder="1" applyAlignment="1">
      <alignment horizontal="left"/>
    </xf>
    <xf numFmtId="0" fontId="9" fillId="0" borderId="0" xfId="0" applyFont="1">
      <alignment vertical="center"/>
    </xf>
    <xf numFmtId="0" fontId="2" fillId="0" borderId="0" xfId="0" applyFont="1" applyFill="1" applyAlignment="1">
      <alignment vertical="center"/>
    </xf>
    <xf numFmtId="177" fontId="2" fillId="0" borderId="0" xfId="8" applyNumberFormat="1" applyFont="1" applyAlignment="1"/>
    <xf numFmtId="177" fontId="2" fillId="0" borderId="0" xfId="8" applyNumberFormat="1" applyFont="1" applyAlignment="1">
      <alignment horizontal="left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3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esktop\&#20379;&#24212;&#21830;&#23545;&#36134;&#31995;&#32479;\VIETTRUSTS0610%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1521600</v>
          </cell>
          <cell r="B2" t="str">
            <v>芽庄珍珠探索一号度假村</v>
          </cell>
          <cell r="C2" t="str">
            <v/>
          </cell>
          <cell r="D2" t="str">
            <v>8677670</v>
          </cell>
          <cell r="E2" t="str">
            <v/>
          </cell>
          <cell r="F2" t="str">
            <v>908.3</v>
          </cell>
          <cell r="G2" t="str">
            <v>RMB</v>
          </cell>
          <cell r="H2" t="str">
            <v>1</v>
          </cell>
          <cell r="I2">
            <v>3100000</v>
          </cell>
        </row>
        <row r="3">
          <cell r="A3">
            <v>1521598</v>
          </cell>
          <cell r="B3" t="str">
            <v>芽庄珍珠探索一号度假村</v>
          </cell>
          <cell r="C3" t="str">
            <v/>
          </cell>
          <cell r="D3" t="str">
            <v>8677670</v>
          </cell>
          <cell r="E3" t="str">
            <v/>
          </cell>
          <cell r="F3" t="str">
            <v>776.45</v>
          </cell>
          <cell r="G3" t="str">
            <v>RMB</v>
          </cell>
          <cell r="H3" t="str">
            <v>1</v>
          </cell>
          <cell r="I3">
            <v>2650000</v>
          </cell>
        </row>
        <row r="4">
          <cell r="A4">
            <v>1521866</v>
          </cell>
          <cell r="B4" t="str">
            <v>芽庄珍珠探索一号度假村</v>
          </cell>
          <cell r="C4" t="str">
            <v/>
          </cell>
          <cell r="D4" t="str">
            <v>8559904,8559931</v>
          </cell>
          <cell r="E4" t="str">
            <v/>
          </cell>
          <cell r="F4" t="str">
            <v>3105.8</v>
          </cell>
          <cell r="G4" t="str">
            <v>RMB</v>
          </cell>
          <cell r="H4" t="str">
            <v>1</v>
          </cell>
          <cell r="I4">
            <v>10600000</v>
          </cell>
        </row>
        <row r="5">
          <cell r="A5">
            <v>1521517</v>
          </cell>
          <cell r="B5" t="str">
            <v>芽庄珍珠探索一号度假村</v>
          </cell>
          <cell r="C5" t="str">
            <v/>
          </cell>
          <cell r="D5" t="str">
            <v>8676527</v>
          </cell>
          <cell r="E5" t="str">
            <v/>
          </cell>
          <cell r="F5" t="str">
            <v>10313.6</v>
          </cell>
          <cell r="G5" t="str">
            <v>RMB</v>
          </cell>
          <cell r="H5" t="str">
            <v>1</v>
          </cell>
          <cell r="I5">
            <v>35200000</v>
          </cell>
        </row>
        <row r="6">
          <cell r="A6">
            <v>1522302</v>
          </cell>
          <cell r="B6" t="str">
            <v>芽庄珍珠探索一号度假村</v>
          </cell>
          <cell r="C6" t="str">
            <v/>
          </cell>
          <cell r="D6" t="str">
            <v>8679846</v>
          </cell>
          <cell r="E6" t="str">
            <v/>
          </cell>
          <cell r="F6" t="str">
            <v>2812.8</v>
          </cell>
          <cell r="G6" t="str">
            <v>RMB</v>
          </cell>
          <cell r="H6" t="str">
            <v>1</v>
          </cell>
          <cell r="I6">
            <v>9600000</v>
          </cell>
        </row>
        <row r="7">
          <cell r="A7">
            <v>1523192</v>
          </cell>
          <cell r="B7" t="str">
            <v>芽庄珍珠探索一号度假村</v>
          </cell>
          <cell r="C7" t="str">
            <v/>
          </cell>
          <cell r="D7" t="str">
            <v>8682197</v>
          </cell>
          <cell r="E7" t="str">
            <v/>
          </cell>
          <cell r="F7" t="str">
            <v>2578.4</v>
          </cell>
          <cell r="G7" t="str">
            <v>RMB</v>
          </cell>
          <cell r="H7" t="str">
            <v>1</v>
          </cell>
          <cell r="I7">
            <v>8800000</v>
          </cell>
        </row>
        <row r="8">
          <cell r="A8">
            <v>1523261</v>
          </cell>
          <cell r="B8" t="str">
            <v>芽庄珍珠探索一号度假村</v>
          </cell>
          <cell r="C8" t="str">
            <v/>
          </cell>
          <cell r="D8" t="str">
            <v>8683912</v>
          </cell>
          <cell r="E8" t="str">
            <v/>
          </cell>
          <cell r="F8" t="str">
            <v>1787.3</v>
          </cell>
          <cell r="G8" t="str">
            <v>RMB</v>
          </cell>
          <cell r="H8" t="str">
            <v>1</v>
          </cell>
          <cell r="I8">
            <v>6100000</v>
          </cell>
        </row>
        <row r="9">
          <cell r="A9">
            <v>1522897</v>
          </cell>
          <cell r="B9" t="str">
            <v>芽庄珍珠探索一号度假村</v>
          </cell>
          <cell r="C9" t="str">
            <v/>
          </cell>
          <cell r="D9" t="str">
            <v>8682227</v>
          </cell>
          <cell r="E9" t="str">
            <v/>
          </cell>
          <cell r="F9" t="str">
            <v>1552.9</v>
          </cell>
          <cell r="G9" t="str">
            <v>RMB</v>
          </cell>
          <cell r="H9" t="str">
            <v>1</v>
          </cell>
          <cell r="I9">
            <v>5300000</v>
          </cell>
        </row>
        <row r="10">
          <cell r="A10">
            <v>1522416</v>
          </cell>
          <cell r="B10" t="str">
            <v>芽庄珍珠探索一号度假村</v>
          </cell>
          <cell r="C10" t="str">
            <v/>
          </cell>
          <cell r="D10" t="str">
            <v>8680887</v>
          </cell>
          <cell r="E10" t="str">
            <v/>
          </cell>
          <cell r="F10" t="str">
            <v>2812.8</v>
          </cell>
          <cell r="G10" t="str">
            <v>RMB</v>
          </cell>
          <cell r="H10" t="str">
            <v>1</v>
          </cell>
          <cell r="I10">
            <v>9600000</v>
          </cell>
        </row>
        <row r="11">
          <cell r="A11">
            <v>1523264</v>
          </cell>
          <cell r="B11" t="str">
            <v>芽庄珍珠探索一号度假村</v>
          </cell>
          <cell r="C11" t="str">
            <v/>
          </cell>
          <cell r="D11" t="str">
            <v>8682218</v>
          </cell>
          <cell r="E11" t="str">
            <v/>
          </cell>
          <cell r="F11" t="str">
            <v>8614.2</v>
          </cell>
          <cell r="G11" t="str">
            <v>RMB</v>
          </cell>
          <cell r="H11" t="str">
            <v>1</v>
          </cell>
          <cell r="I11">
            <v>29400000</v>
          </cell>
        </row>
        <row r="12">
          <cell r="A12">
            <v>1523859</v>
          </cell>
          <cell r="B12" t="str">
            <v>芽庄珍珠探索一号度假村</v>
          </cell>
          <cell r="C12" t="str">
            <v/>
          </cell>
          <cell r="D12" t="str">
            <v>8685200</v>
          </cell>
          <cell r="E12" t="str">
            <v/>
          </cell>
          <cell r="F12" t="str">
            <v>5156.8</v>
          </cell>
          <cell r="G12" t="str">
            <v>RMB</v>
          </cell>
          <cell r="H12" t="str">
            <v>1</v>
          </cell>
          <cell r="I12">
            <v>17600000</v>
          </cell>
        </row>
        <row r="13">
          <cell r="A13">
            <v>1523853</v>
          </cell>
          <cell r="B13" t="str">
            <v>芽庄珍珠探索一号度假村</v>
          </cell>
          <cell r="C13" t="str">
            <v/>
          </cell>
          <cell r="D13" t="str">
            <v>8685314</v>
          </cell>
          <cell r="E13" t="str">
            <v/>
          </cell>
          <cell r="F13" t="str">
            <v>1816.6</v>
          </cell>
          <cell r="G13" t="str">
            <v>RMB</v>
          </cell>
          <cell r="H13" t="str">
            <v>1</v>
          </cell>
          <cell r="I13">
            <v>6200000</v>
          </cell>
        </row>
        <row r="14">
          <cell r="A14">
            <v>1523668</v>
          </cell>
          <cell r="B14" t="str">
            <v>芽庄珍珠探索一号度假村</v>
          </cell>
          <cell r="C14" t="str">
            <v/>
          </cell>
          <cell r="D14" t="str">
            <v/>
          </cell>
          <cell r="E14" t="str">
            <v/>
          </cell>
          <cell r="F14" t="str">
            <v>1289.2</v>
          </cell>
          <cell r="G14" t="str">
            <v>RMB</v>
          </cell>
          <cell r="H14" t="str">
            <v>1</v>
          </cell>
          <cell r="I14">
            <v>4400000</v>
          </cell>
        </row>
        <row r="15">
          <cell r="A15">
            <v>1520633</v>
          </cell>
          <cell r="B15" t="str">
            <v>芽庄珍珠探索一号度假村</v>
          </cell>
          <cell r="C15" t="str">
            <v/>
          </cell>
          <cell r="D15" t="str">
            <v>8675502</v>
          </cell>
          <cell r="E15" t="str">
            <v/>
          </cell>
          <cell r="F15" t="str">
            <v>908.3</v>
          </cell>
          <cell r="G15" t="str">
            <v>RMB</v>
          </cell>
          <cell r="H15" t="str">
            <v>1</v>
          </cell>
          <cell r="I15">
            <v>3100000</v>
          </cell>
        </row>
        <row r="16">
          <cell r="A16">
            <v>1520650</v>
          </cell>
          <cell r="B16" t="str">
            <v>芽庄珍珠探索一号度假村</v>
          </cell>
          <cell r="C16" t="str">
            <v/>
          </cell>
          <cell r="D16" t="str">
            <v>8675540</v>
          </cell>
          <cell r="E16" t="str">
            <v/>
          </cell>
          <cell r="F16" t="str">
            <v>2900.7</v>
          </cell>
          <cell r="G16" t="str">
            <v>RMB</v>
          </cell>
          <cell r="H16" t="str">
            <v>1</v>
          </cell>
          <cell r="I16">
            <v>9900000</v>
          </cell>
        </row>
        <row r="17">
          <cell r="A17">
            <v>1521057</v>
          </cell>
          <cell r="B17" t="str">
            <v>芽庄珍珠探索一号度假村</v>
          </cell>
          <cell r="C17" t="str">
            <v/>
          </cell>
          <cell r="D17" t="str">
            <v>8675008</v>
          </cell>
          <cell r="E17" t="str">
            <v/>
          </cell>
          <cell r="F17" t="str">
            <v>4219.2</v>
          </cell>
          <cell r="G17" t="str">
            <v>RMB</v>
          </cell>
          <cell r="H17" t="str">
            <v>1</v>
          </cell>
          <cell r="I17">
            <v>14400000</v>
          </cell>
        </row>
        <row r="18">
          <cell r="A18">
            <v>1520604</v>
          </cell>
          <cell r="B18" t="str">
            <v>芽庄珍珠探索一号度假村</v>
          </cell>
          <cell r="C18" t="str">
            <v/>
          </cell>
          <cell r="D18" t="str">
            <v>1520604</v>
          </cell>
          <cell r="E18" t="str">
            <v/>
          </cell>
          <cell r="F18" t="str">
            <v>14532.8</v>
          </cell>
          <cell r="G18" t="str">
            <v>RMB</v>
          </cell>
          <cell r="H18" t="str">
            <v>1</v>
          </cell>
          <cell r="I18">
            <v>49600000</v>
          </cell>
        </row>
        <row r="19">
          <cell r="A19">
            <v>1520376</v>
          </cell>
          <cell r="B19" t="str">
            <v>芽庄珍珠探索一号度假村</v>
          </cell>
          <cell r="C19" t="str">
            <v/>
          </cell>
          <cell r="D19" t="str">
            <v>8674299</v>
          </cell>
          <cell r="E19" t="str">
            <v/>
          </cell>
          <cell r="F19" t="str">
            <v>7266.4</v>
          </cell>
          <cell r="G19" t="str">
            <v>RMB</v>
          </cell>
          <cell r="H19" t="str">
            <v>1</v>
          </cell>
          <cell r="I19">
            <v>24800000</v>
          </cell>
        </row>
        <row r="20">
          <cell r="A20">
            <v>1520292</v>
          </cell>
          <cell r="B20" t="str">
            <v>芽庄珍珠探索一号度假村</v>
          </cell>
          <cell r="C20" t="str">
            <v/>
          </cell>
          <cell r="D20" t="str">
            <v>8672061</v>
          </cell>
          <cell r="E20" t="str">
            <v/>
          </cell>
          <cell r="F20" t="str">
            <v>2578.4</v>
          </cell>
          <cell r="G20" t="str">
            <v>RMB</v>
          </cell>
          <cell r="H20" t="str">
            <v>1</v>
          </cell>
          <cell r="I20">
            <v>8800000</v>
          </cell>
        </row>
        <row r="21">
          <cell r="A21">
            <v>1520279</v>
          </cell>
          <cell r="B21" t="str">
            <v>芽庄珍珠探索一号度假村</v>
          </cell>
          <cell r="C21" t="str">
            <v/>
          </cell>
          <cell r="D21" t="str">
            <v>8672084</v>
          </cell>
          <cell r="E21" t="str">
            <v/>
          </cell>
          <cell r="F21" t="str">
            <v>3369.5</v>
          </cell>
          <cell r="G21" t="str">
            <v>RMB</v>
          </cell>
          <cell r="H21" t="str">
            <v>1</v>
          </cell>
          <cell r="I21">
            <v>11500000</v>
          </cell>
        </row>
        <row r="22">
          <cell r="A22">
            <v>1520281</v>
          </cell>
          <cell r="B22" t="str">
            <v>芽庄珍珠探索一号度假村</v>
          </cell>
          <cell r="C22" t="str">
            <v/>
          </cell>
          <cell r="D22" t="str">
            <v>8671958</v>
          </cell>
          <cell r="E22" t="str">
            <v/>
          </cell>
          <cell r="F22" t="str">
            <v>5156.8</v>
          </cell>
          <cell r="G22" t="str">
            <v>RMB</v>
          </cell>
          <cell r="H22" t="str">
            <v>1</v>
          </cell>
          <cell r="I22">
            <v>17600000</v>
          </cell>
        </row>
        <row r="23">
          <cell r="A23">
            <v>1519659</v>
          </cell>
          <cell r="B23" t="str">
            <v>芽庄珍珠探索一号度假村</v>
          </cell>
          <cell r="C23" t="str">
            <v/>
          </cell>
          <cell r="D23" t="str">
            <v>8671435</v>
          </cell>
          <cell r="E23" t="str">
            <v/>
          </cell>
          <cell r="F23" t="str">
            <v>2329.35</v>
          </cell>
          <cell r="G23" t="str">
            <v>RMB</v>
          </cell>
          <cell r="H23" t="str">
            <v>1</v>
          </cell>
          <cell r="I23">
            <v>7950000</v>
          </cell>
        </row>
        <row r="24">
          <cell r="A24">
            <v>1524770</v>
          </cell>
          <cell r="B24" t="str">
            <v>芽庄珍珠探索一号度假村</v>
          </cell>
          <cell r="C24" t="str">
            <v/>
          </cell>
          <cell r="D24" t="str">
            <v>8686837</v>
          </cell>
          <cell r="E24" t="str">
            <v/>
          </cell>
          <cell r="F24" t="str">
            <v>6446</v>
          </cell>
          <cell r="G24" t="str">
            <v>RMB</v>
          </cell>
          <cell r="H24" t="str">
            <v>1</v>
          </cell>
          <cell r="I24">
            <v>22000000</v>
          </cell>
        </row>
        <row r="25">
          <cell r="A25">
            <v>1519635</v>
          </cell>
          <cell r="B25" t="str">
            <v>芽庄珍珠探索一号度假村</v>
          </cell>
          <cell r="C25" t="str">
            <v/>
          </cell>
          <cell r="D25" t="str">
            <v>8671364</v>
          </cell>
          <cell r="E25" t="str">
            <v/>
          </cell>
          <cell r="F25" t="str">
            <v>7266.4</v>
          </cell>
          <cell r="G25" t="str">
            <v>RMB</v>
          </cell>
          <cell r="H25" t="str">
            <v>1</v>
          </cell>
          <cell r="I25">
            <v>24800000</v>
          </cell>
        </row>
        <row r="26">
          <cell r="A26">
            <v>1519688</v>
          </cell>
          <cell r="B26" t="str">
            <v>芽庄珍珠探索一号度假村</v>
          </cell>
          <cell r="C26" t="str">
            <v/>
          </cell>
          <cell r="D26" t="str">
            <v>8669559</v>
          </cell>
          <cell r="E26" t="str">
            <v/>
          </cell>
          <cell r="F26" t="str">
            <v>6504.6</v>
          </cell>
          <cell r="G26" t="str">
            <v>RMB</v>
          </cell>
          <cell r="H26" t="str">
            <v>1</v>
          </cell>
          <cell r="I26">
            <v>22200000</v>
          </cell>
        </row>
        <row r="27">
          <cell r="A27">
            <v>1519540</v>
          </cell>
          <cell r="B27" t="str">
            <v>芽庄珍珠探索一号度假村</v>
          </cell>
          <cell r="C27" t="str">
            <v/>
          </cell>
          <cell r="D27" t="str">
            <v>8669770</v>
          </cell>
          <cell r="E27" t="str">
            <v/>
          </cell>
          <cell r="F27" t="str">
            <v>7735.2</v>
          </cell>
          <cell r="G27" t="str">
            <v>RMB</v>
          </cell>
          <cell r="H27" t="str">
            <v>1</v>
          </cell>
          <cell r="I27">
            <v>26400000</v>
          </cell>
        </row>
        <row r="28">
          <cell r="A28">
            <v>1525208</v>
          </cell>
          <cell r="B28" t="str">
            <v>芽庄珍珠探索一号度假村</v>
          </cell>
          <cell r="C28" t="str">
            <v/>
          </cell>
          <cell r="D28" t="str">
            <v/>
          </cell>
          <cell r="E28" t="str">
            <v/>
          </cell>
          <cell r="F28" t="str">
            <v>2578.4</v>
          </cell>
          <cell r="G28" t="str">
            <v>RMB</v>
          </cell>
          <cell r="H28" t="str">
            <v>1</v>
          </cell>
          <cell r="I28">
            <v>8800000</v>
          </cell>
        </row>
        <row r="29">
          <cell r="A29">
            <v>1525581</v>
          </cell>
          <cell r="B29" t="str">
            <v>芽庄珍珠探索一号度假村</v>
          </cell>
          <cell r="C29" t="str">
            <v/>
          </cell>
          <cell r="D29" t="str">
            <v/>
          </cell>
          <cell r="E29" t="str">
            <v/>
          </cell>
          <cell r="F29" t="str">
            <v>1289.2</v>
          </cell>
          <cell r="G29" t="str">
            <v>RMB</v>
          </cell>
          <cell r="H29" t="str">
            <v>1</v>
          </cell>
          <cell r="I29">
            <v>4400000</v>
          </cell>
        </row>
        <row r="30">
          <cell r="A30">
            <v>1520509</v>
          </cell>
          <cell r="B30" t="str">
            <v>芽庄珍珠探索一号度假村</v>
          </cell>
          <cell r="C30" t="str">
            <v/>
          </cell>
          <cell r="D30" t="str">
            <v>8675360</v>
          </cell>
          <cell r="E30" t="str">
            <v/>
          </cell>
          <cell r="F30" t="str">
            <v>18166</v>
          </cell>
          <cell r="G30" t="str">
            <v>RMB</v>
          </cell>
          <cell r="H30" t="str">
            <v>1</v>
          </cell>
          <cell r="I30">
            <v>62000000</v>
          </cell>
        </row>
        <row r="31">
          <cell r="A31">
            <v>1520559</v>
          </cell>
          <cell r="B31" t="str">
            <v>芽庄珍珠探索一号度假村</v>
          </cell>
          <cell r="C31" t="str">
            <v/>
          </cell>
          <cell r="D31" t="str">
            <v>8674018</v>
          </cell>
          <cell r="E31" t="str">
            <v/>
          </cell>
          <cell r="F31" t="str">
            <v>1816.6</v>
          </cell>
          <cell r="G31" t="str">
            <v>RMB</v>
          </cell>
          <cell r="H31" t="str">
            <v>1</v>
          </cell>
          <cell r="I31">
            <v>6200000</v>
          </cell>
        </row>
        <row r="32">
          <cell r="A32">
            <v>1520525</v>
          </cell>
          <cell r="B32" t="str">
            <v>芽庄珍珠探索一号度假村</v>
          </cell>
          <cell r="C32" t="str">
            <v/>
          </cell>
          <cell r="D32" t="str">
            <v>8673889</v>
          </cell>
          <cell r="E32" t="str">
            <v/>
          </cell>
          <cell r="F32" t="str">
            <v>1552.9</v>
          </cell>
          <cell r="G32" t="str">
            <v>RMB</v>
          </cell>
          <cell r="H32" t="str">
            <v>1</v>
          </cell>
          <cell r="I32">
            <v>5300000</v>
          </cell>
        </row>
        <row r="33">
          <cell r="A33">
            <v>1520513</v>
          </cell>
          <cell r="B33" t="str">
            <v>芽庄珍珠探索一号度假村</v>
          </cell>
          <cell r="C33" t="str">
            <v/>
          </cell>
          <cell r="D33" t="str">
            <v>8673846</v>
          </cell>
          <cell r="E33" t="str">
            <v/>
          </cell>
          <cell r="F33" t="str">
            <v>18166</v>
          </cell>
          <cell r="G33" t="str">
            <v>RMB</v>
          </cell>
          <cell r="H33" t="str">
            <v>1</v>
          </cell>
          <cell r="I33">
            <v>62000000</v>
          </cell>
        </row>
        <row r="34">
          <cell r="A34">
            <v>1520487</v>
          </cell>
          <cell r="B34" t="str">
            <v>芽庄珍珠探索一号度假村</v>
          </cell>
          <cell r="C34" t="str">
            <v/>
          </cell>
          <cell r="D34" t="str">
            <v>8674317</v>
          </cell>
          <cell r="E34" t="str">
            <v/>
          </cell>
          <cell r="F34" t="str">
            <v>2578.4</v>
          </cell>
          <cell r="G34" t="str">
            <v>RMB</v>
          </cell>
          <cell r="H34" t="str">
            <v>1</v>
          </cell>
          <cell r="I34">
            <v>8800000</v>
          </cell>
        </row>
        <row r="35">
          <cell r="A35">
            <v>1520497</v>
          </cell>
          <cell r="B35" t="str">
            <v>芽庄珍珠探索一号度假村</v>
          </cell>
          <cell r="C35" t="str">
            <v/>
          </cell>
          <cell r="D35" t="str">
            <v>8674365</v>
          </cell>
          <cell r="E35" t="str">
            <v/>
          </cell>
          <cell r="F35" t="str">
            <v>4102</v>
          </cell>
          <cell r="G35" t="str">
            <v>RMB</v>
          </cell>
          <cell r="H35" t="str">
            <v>1</v>
          </cell>
          <cell r="I35">
            <v>14000000</v>
          </cell>
        </row>
        <row r="36">
          <cell r="A36">
            <v>1519491</v>
          </cell>
          <cell r="B36" t="str">
            <v>芽庄珍珠探索一号度假村</v>
          </cell>
          <cell r="C36" t="str">
            <v/>
          </cell>
          <cell r="D36" t="str">
            <v>8670380</v>
          </cell>
          <cell r="E36" t="str">
            <v/>
          </cell>
          <cell r="F36" t="str">
            <v>4102</v>
          </cell>
          <cell r="G36" t="str">
            <v>RMB</v>
          </cell>
          <cell r="H36" t="str">
            <v>1</v>
          </cell>
          <cell r="I36">
            <v>14000000</v>
          </cell>
        </row>
        <row r="37">
          <cell r="A37">
            <v>1519836</v>
          </cell>
          <cell r="B37" t="str">
            <v>芽庄珍珠探索一号度假村</v>
          </cell>
          <cell r="C37" t="str">
            <v/>
          </cell>
          <cell r="D37" t="str">
            <v>8670525</v>
          </cell>
          <cell r="E37" t="str">
            <v/>
          </cell>
          <cell r="F37" t="str">
            <v>3633.2</v>
          </cell>
          <cell r="G37" t="str">
            <v>RMB</v>
          </cell>
          <cell r="H37" t="str">
            <v>1</v>
          </cell>
          <cell r="I37">
            <v>12400000</v>
          </cell>
        </row>
        <row r="38">
          <cell r="A38">
            <v>1519790</v>
          </cell>
          <cell r="B38" t="str">
            <v>芽庄珍珠探索一号度假村</v>
          </cell>
          <cell r="C38" t="str">
            <v/>
          </cell>
          <cell r="D38" t="str">
            <v>8670252</v>
          </cell>
          <cell r="E38" t="str">
            <v/>
          </cell>
          <cell r="F38" t="str">
            <v>2578.4</v>
          </cell>
          <cell r="G38" t="str">
            <v>RMB</v>
          </cell>
          <cell r="H38" t="str">
            <v>1</v>
          </cell>
          <cell r="I38">
            <v>8800000</v>
          </cell>
        </row>
        <row r="39">
          <cell r="A39">
            <v>1519474</v>
          </cell>
          <cell r="B39" t="str">
            <v>芽庄珍珠探索一号度假村</v>
          </cell>
          <cell r="C39" t="str">
            <v/>
          </cell>
          <cell r="D39" t="str">
            <v>8673516</v>
          </cell>
          <cell r="E39" t="str">
            <v/>
          </cell>
          <cell r="F39" t="str">
            <v>3633.2</v>
          </cell>
          <cell r="G39" t="str">
            <v>RMB</v>
          </cell>
          <cell r="H39" t="str">
            <v>1</v>
          </cell>
          <cell r="I39">
            <v>12400000</v>
          </cell>
        </row>
        <row r="40">
          <cell r="A40">
            <v>1519442</v>
          </cell>
          <cell r="B40" t="str">
            <v>芽庄珍珠探索一号度假村</v>
          </cell>
          <cell r="C40" t="str">
            <v/>
          </cell>
          <cell r="D40" t="str">
            <v>8669117</v>
          </cell>
          <cell r="E40" t="str">
            <v/>
          </cell>
          <cell r="F40" t="str">
            <v>2812.8</v>
          </cell>
          <cell r="G40" t="str">
            <v>RMB</v>
          </cell>
          <cell r="H40" t="str">
            <v>1</v>
          </cell>
          <cell r="I40">
            <v>9600000</v>
          </cell>
        </row>
        <row r="41">
          <cell r="A41">
            <v>1519406</v>
          </cell>
          <cell r="B41" t="str">
            <v>芽庄珍珠探索一号度假村</v>
          </cell>
          <cell r="C41" t="str">
            <v/>
          </cell>
          <cell r="D41" t="str">
            <v>8669210</v>
          </cell>
          <cell r="E41" t="str">
            <v/>
          </cell>
          <cell r="F41" t="str">
            <v>2578.4</v>
          </cell>
          <cell r="G41" t="str">
            <v>RMB</v>
          </cell>
          <cell r="H41" t="str">
            <v>1</v>
          </cell>
          <cell r="I41">
            <v>8800000</v>
          </cell>
        </row>
        <row r="42">
          <cell r="A42">
            <v>1523073</v>
          </cell>
          <cell r="B42" t="str">
            <v>芽庄珍珠探索一号度假村</v>
          </cell>
          <cell r="C42" t="str">
            <v/>
          </cell>
          <cell r="D42" t="str">
            <v>8683376</v>
          </cell>
          <cell r="E42" t="str">
            <v/>
          </cell>
          <cell r="F42" t="str">
            <v>5156.8</v>
          </cell>
          <cell r="G42" t="str">
            <v>RMB</v>
          </cell>
          <cell r="H42" t="str">
            <v>1</v>
          </cell>
          <cell r="I42">
            <v>17600000</v>
          </cell>
        </row>
        <row r="43">
          <cell r="A43">
            <v>1523001</v>
          </cell>
          <cell r="B43" t="str">
            <v>芽庄珍珠探索一号度假村</v>
          </cell>
          <cell r="C43" t="str">
            <v/>
          </cell>
          <cell r="D43" t="str">
            <v>8682429</v>
          </cell>
          <cell r="E43" t="str">
            <v/>
          </cell>
          <cell r="F43" t="str">
            <v>4658.7</v>
          </cell>
          <cell r="G43" t="str">
            <v>RMB</v>
          </cell>
          <cell r="H43" t="str">
            <v>1</v>
          </cell>
          <cell r="I43">
            <v>15900000</v>
          </cell>
        </row>
        <row r="44">
          <cell r="A44">
            <v>1522715</v>
          </cell>
          <cell r="B44" t="str">
            <v>芽庄珍珠探索一号度假村</v>
          </cell>
          <cell r="C44" t="str">
            <v/>
          </cell>
          <cell r="D44" t="str">
            <v>8686077</v>
          </cell>
          <cell r="E44" t="str">
            <v/>
          </cell>
          <cell r="F44" t="str">
            <v>15587.6</v>
          </cell>
          <cell r="G44" t="str">
            <v>RMB</v>
          </cell>
          <cell r="H44" t="str">
            <v>1</v>
          </cell>
          <cell r="I44">
            <v>53200000</v>
          </cell>
        </row>
        <row r="45">
          <cell r="A45">
            <v>1522678</v>
          </cell>
          <cell r="B45" t="str">
            <v>芽庄珍珠探索一号度假村</v>
          </cell>
          <cell r="C45" t="str">
            <v/>
          </cell>
          <cell r="D45" t="str">
            <v>8682728</v>
          </cell>
          <cell r="E45" t="str">
            <v/>
          </cell>
          <cell r="F45" t="str">
            <v>21916.4</v>
          </cell>
          <cell r="G45" t="str">
            <v>RMB</v>
          </cell>
          <cell r="H45" t="str">
            <v>1</v>
          </cell>
          <cell r="I45">
            <v>74800000</v>
          </cell>
        </row>
        <row r="46">
          <cell r="A46">
            <v>1522178</v>
          </cell>
          <cell r="B46" t="str">
            <v>芽庄珍珠探索一号度假村</v>
          </cell>
          <cell r="C46" t="str">
            <v/>
          </cell>
          <cell r="D46" t="str">
            <v>8681154</v>
          </cell>
          <cell r="E46" t="str">
            <v/>
          </cell>
          <cell r="F46" t="str">
            <v>3882.25</v>
          </cell>
          <cell r="G46" t="str">
            <v>RMB</v>
          </cell>
          <cell r="H46" t="str">
            <v>1</v>
          </cell>
          <cell r="I46">
            <v>13250000</v>
          </cell>
        </row>
        <row r="47">
          <cell r="A47">
            <v>1522180</v>
          </cell>
          <cell r="B47" t="str">
            <v>芽庄珍珠探索一号度假村</v>
          </cell>
          <cell r="C47" t="str">
            <v/>
          </cell>
          <cell r="D47" t="str">
            <v>8681154</v>
          </cell>
          <cell r="E47" t="str">
            <v/>
          </cell>
          <cell r="F47" t="str">
            <v>4541.5</v>
          </cell>
          <cell r="G47" t="str">
            <v>RMB</v>
          </cell>
          <cell r="H47" t="str">
            <v>1</v>
          </cell>
          <cell r="I47">
            <v>15500000</v>
          </cell>
        </row>
        <row r="48">
          <cell r="A48">
            <v>1522134</v>
          </cell>
          <cell r="B48" t="str">
            <v>芽庄珍珠探索一号度假村</v>
          </cell>
          <cell r="C48" t="str">
            <v/>
          </cell>
          <cell r="D48" t="str">
            <v>8682389</v>
          </cell>
          <cell r="E48" t="str">
            <v/>
          </cell>
          <cell r="F48" t="str">
            <v>3574.6</v>
          </cell>
          <cell r="G48" t="str">
            <v>RMB</v>
          </cell>
          <cell r="H48" t="str">
            <v>1</v>
          </cell>
          <cell r="I48">
            <v>12200000</v>
          </cell>
        </row>
        <row r="49">
          <cell r="A49">
            <v>1521418</v>
          </cell>
          <cell r="B49" t="str">
            <v>芽庄珍珠探索一号度假村</v>
          </cell>
          <cell r="C49" t="str">
            <v/>
          </cell>
          <cell r="D49" t="str">
            <v>8675214</v>
          </cell>
          <cell r="E49" t="str">
            <v/>
          </cell>
          <cell r="F49" t="str">
            <v>4482.9</v>
          </cell>
          <cell r="G49" t="str">
            <v>RMB</v>
          </cell>
          <cell r="H49" t="str">
            <v>1</v>
          </cell>
          <cell r="I49">
            <v>15300000</v>
          </cell>
        </row>
        <row r="50">
          <cell r="A50">
            <v>1521440</v>
          </cell>
          <cell r="B50" t="str">
            <v>芽庄珍珠探索一号度假村</v>
          </cell>
          <cell r="C50" t="str">
            <v/>
          </cell>
          <cell r="D50" t="str">
            <v>8677477</v>
          </cell>
          <cell r="E50" t="str">
            <v/>
          </cell>
          <cell r="F50" t="str">
            <v>2578.4</v>
          </cell>
          <cell r="G50" t="str">
            <v>RMB</v>
          </cell>
          <cell r="H50" t="str">
            <v>1</v>
          </cell>
          <cell r="I50">
            <v>8800000</v>
          </cell>
        </row>
        <row r="51">
          <cell r="A51">
            <v>1521451</v>
          </cell>
          <cell r="B51" t="str">
            <v>芽庄珍珠探索一号度假村</v>
          </cell>
          <cell r="C51" t="str">
            <v/>
          </cell>
          <cell r="D51" t="str">
            <v/>
          </cell>
          <cell r="E51" t="str">
            <v/>
          </cell>
          <cell r="F51" t="str">
            <v>1816.6</v>
          </cell>
          <cell r="G51" t="str">
            <v>RMB</v>
          </cell>
          <cell r="H51" t="str">
            <v>1</v>
          </cell>
          <cell r="I51">
            <v>6200000</v>
          </cell>
        </row>
        <row r="52">
          <cell r="A52">
            <v>1521413</v>
          </cell>
          <cell r="B52" t="str">
            <v>芽庄珍珠探索一号度假村</v>
          </cell>
          <cell r="C52" t="str">
            <v/>
          </cell>
          <cell r="D52" t="str">
            <v>8677296</v>
          </cell>
          <cell r="E52" t="str">
            <v/>
          </cell>
          <cell r="F52" t="str">
            <v>16876.8</v>
          </cell>
          <cell r="G52" t="str">
            <v>RMB</v>
          </cell>
          <cell r="H52" t="str">
            <v>1</v>
          </cell>
          <cell r="I52">
            <v>57600000</v>
          </cell>
        </row>
        <row r="53">
          <cell r="A53">
            <v>1521678</v>
          </cell>
          <cell r="B53" t="str">
            <v>芽庄珍珠探索一号度假村</v>
          </cell>
          <cell r="C53" t="str">
            <v/>
          </cell>
          <cell r="D53" t="str">
            <v>8682389</v>
          </cell>
          <cell r="E53" t="str">
            <v/>
          </cell>
          <cell r="F53" t="str">
            <v>5449.8</v>
          </cell>
          <cell r="G53" t="str">
            <v>RMB</v>
          </cell>
          <cell r="H53" t="str">
            <v>1</v>
          </cell>
          <cell r="I53">
            <v>18600000</v>
          </cell>
        </row>
        <row r="54">
          <cell r="A54">
            <v>1521694</v>
          </cell>
          <cell r="B54" t="str">
            <v>芽庄珍珠探索一号度假村</v>
          </cell>
          <cell r="C54" t="str">
            <v/>
          </cell>
          <cell r="D54" t="str">
            <v>8679679</v>
          </cell>
          <cell r="E54" t="str">
            <v/>
          </cell>
          <cell r="F54" t="str">
            <v>10255</v>
          </cell>
          <cell r="G54" t="str">
            <v>RMB</v>
          </cell>
          <cell r="H54" t="str">
            <v>1</v>
          </cell>
          <cell r="I54">
            <v>35000000</v>
          </cell>
        </row>
        <row r="55">
          <cell r="A55">
            <v>1521698</v>
          </cell>
          <cell r="B55" t="str">
            <v>芽庄珍珠探索一号度假村</v>
          </cell>
          <cell r="C55" t="str">
            <v/>
          </cell>
          <cell r="D55" t="str">
            <v>8677615</v>
          </cell>
          <cell r="E55" t="str">
            <v/>
          </cell>
          <cell r="F55" t="str">
            <v>16349.4</v>
          </cell>
          <cell r="G55" t="str">
            <v>RMB</v>
          </cell>
          <cell r="H55" t="str">
            <v>1</v>
          </cell>
          <cell r="I55">
            <v>55800000</v>
          </cell>
        </row>
        <row r="56">
          <cell r="A56">
            <v>1523712</v>
          </cell>
          <cell r="B56" t="str">
            <v>芽庄珍珠探索一号度假村</v>
          </cell>
          <cell r="C56" t="str">
            <v/>
          </cell>
          <cell r="D56" t="str">
            <v>8684860</v>
          </cell>
          <cell r="E56" t="str">
            <v/>
          </cell>
          <cell r="F56" t="str">
            <v>7735.2</v>
          </cell>
          <cell r="G56" t="str">
            <v>RMB</v>
          </cell>
          <cell r="H56" t="str">
            <v>1</v>
          </cell>
          <cell r="I56">
            <v>26400000</v>
          </cell>
        </row>
        <row r="57">
          <cell r="A57">
            <v>1524063</v>
          </cell>
          <cell r="B57" t="str">
            <v>芽庄珍珠探索一号度假村</v>
          </cell>
          <cell r="C57" t="str">
            <v/>
          </cell>
          <cell r="D57" t="str">
            <v>8686738</v>
          </cell>
          <cell r="E57" t="str">
            <v/>
          </cell>
          <cell r="F57" t="str">
            <v>2461.2</v>
          </cell>
          <cell r="G57" t="str">
            <v>RMB</v>
          </cell>
          <cell r="H57" t="str">
            <v>1</v>
          </cell>
          <cell r="I57">
            <v>8400000</v>
          </cell>
        </row>
        <row r="58">
          <cell r="A58">
            <v>1524626</v>
          </cell>
          <cell r="B58" t="str">
            <v>芽庄珍珠探索一号度假村</v>
          </cell>
          <cell r="C58" t="str">
            <v/>
          </cell>
          <cell r="D58" t="str">
            <v>8686959</v>
          </cell>
          <cell r="E58" t="str">
            <v/>
          </cell>
          <cell r="F58" t="str">
            <v>2578.4</v>
          </cell>
          <cell r="G58" t="str">
            <v>RMB</v>
          </cell>
          <cell r="H58" t="str">
            <v>1</v>
          </cell>
          <cell r="I58">
            <v>8800000</v>
          </cell>
        </row>
        <row r="59">
          <cell r="A59">
            <v>1524628</v>
          </cell>
          <cell r="B59" t="str">
            <v>芽庄珍珠探索一号度假村</v>
          </cell>
          <cell r="C59" t="str">
            <v/>
          </cell>
          <cell r="D59" t="str">
            <v>8686923</v>
          </cell>
          <cell r="E59" t="str">
            <v/>
          </cell>
          <cell r="F59" t="str">
            <v>7735.2</v>
          </cell>
          <cell r="G59" t="str">
            <v>RMB</v>
          </cell>
          <cell r="H59" t="str">
            <v>1</v>
          </cell>
          <cell r="I59">
            <v>26400000</v>
          </cell>
        </row>
        <row r="60">
          <cell r="A60">
            <v>1524979</v>
          </cell>
          <cell r="B60" t="str">
            <v>芽庄珍珠探索一号度假村</v>
          </cell>
          <cell r="C60" t="str">
            <v/>
          </cell>
          <cell r="D60" t="str">
            <v>8687303</v>
          </cell>
          <cell r="E60" t="str">
            <v/>
          </cell>
          <cell r="F60" t="str">
            <v>14767.2</v>
          </cell>
          <cell r="G60" t="str">
            <v>RMB</v>
          </cell>
          <cell r="H60" t="str">
            <v>1</v>
          </cell>
          <cell r="I60">
            <v>50400000</v>
          </cell>
        </row>
        <row r="61">
          <cell r="A61">
            <v>1520202</v>
          </cell>
          <cell r="B61" t="str">
            <v>芽庄珍珠探索一号度假村</v>
          </cell>
          <cell r="C61" t="str">
            <v/>
          </cell>
          <cell r="D61" t="str">
            <v>8673914</v>
          </cell>
          <cell r="E61" t="str">
            <v/>
          </cell>
          <cell r="F61" t="str">
            <v>2329.35</v>
          </cell>
          <cell r="G61" t="str">
            <v>RMB</v>
          </cell>
          <cell r="H61" t="str">
            <v>1</v>
          </cell>
          <cell r="I61">
            <v>7950000</v>
          </cell>
        </row>
        <row r="62">
          <cell r="A62">
            <v>1520231</v>
          </cell>
          <cell r="B62" t="str">
            <v>芽庄珍珠探索一号度假村</v>
          </cell>
          <cell r="C62" t="str">
            <v/>
          </cell>
          <cell r="D62" t="str">
            <v>8671834</v>
          </cell>
          <cell r="E62" t="str">
            <v/>
          </cell>
          <cell r="F62" t="str">
            <v>5156.8</v>
          </cell>
          <cell r="G62" t="str">
            <v>RMB</v>
          </cell>
          <cell r="H62" t="str">
            <v>1</v>
          </cell>
          <cell r="I62">
            <v>17600000</v>
          </cell>
        </row>
        <row r="63">
          <cell r="A63">
            <v>1520212</v>
          </cell>
          <cell r="B63" t="str">
            <v>Vinpearl Nha Trang Long Beach Resort &amp; Villas</v>
          </cell>
          <cell r="C63" t="str">
            <v/>
          </cell>
          <cell r="D63" t="str">
            <v>172114</v>
          </cell>
          <cell r="E63" t="str">
            <v/>
          </cell>
          <cell r="F63" t="str">
            <v>2886.05</v>
          </cell>
          <cell r="G63" t="str">
            <v>RMB</v>
          </cell>
          <cell r="H63" t="str">
            <v>1</v>
          </cell>
          <cell r="I63">
            <v>9850000</v>
          </cell>
        </row>
        <row r="64">
          <cell r="A64">
            <v>1524195</v>
          </cell>
          <cell r="B64" t="str">
            <v>Vinpearl Nha Trang Long Beach Resort &amp; Villas</v>
          </cell>
          <cell r="C64" t="str">
            <v/>
          </cell>
          <cell r="D64" t="str">
            <v>174320</v>
          </cell>
          <cell r="E64" t="str">
            <v/>
          </cell>
          <cell r="F64" t="str">
            <v>2241.45</v>
          </cell>
          <cell r="G64" t="str">
            <v>RMB</v>
          </cell>
          <cell r="H64" t="str">
            <v>1</v>
          </cell>
          <cell r="I64">
            <v>7650000</v>
          </cell>
        </row>
        <row r="65">
          <cell r="A65">
            <v>1523034</v>
          </cell>
          <cell r="B65" t="str">
            <v>Vinpearl Nha Trang Long Beach Resort &amp; Villas</v>
          </cell>
          <cell r="C65" t="str">
            <v/>
          </cell>
          <cell r="D65" t="str">
            <v>173277</v>
          </cell>
          <cell r="E65" t="str">
            <v/>
          </cell>
          <cell r="F65" t="str">
            <v>2241.45</v>
          </cell>
          <cell r="G65" t="str">
            <v>RMB</v>
          </cell>
          <cell r="H65" t="str">
            <v>1</v>
          </cell>
          <cell r="I65">
            <v>7650000</v>
          </cell>
        </row>
        <row r="66">
          <cell r="A66">
            <v>1522925</v>
          </cell>
          <cell r="B66" t="str">
            <v>Vinpearl Nha Trang Long Beach Resort &amp; Villas</v>
          </cell>
          <cell r="C66" t="str">
            <v/>
          </cell>
          <cell r="D66" t="str">
            <v>173104</v>
          </cell>
          <cell r="E66" t="str">
            <v/>
          </cell>
          <cell r="F66" t="str">
            <v>2241.45</v>
          </cell>
          <cell r="G66" t="str">
            <v>RMB</v>
          </cell>
          <cell r="H66" t="str">
            <v>1</v>
          </cell>
          <cell r="I66">
            <v>7650000</v>
          </cell>
        </row>
        <row r="67">
          <cell r="A67">
            <v>1519841</v>
          </cell>
          <cell r="B67" t="str">
            <v>Vinpearl Nha Trang Long Beach Resort &amp; Villas</v>
          </cell>
          <cell r="C67" t="str">
            <v/>
          </cell>
          <cell r="D67" t="str">
            <v>172038</v>
          </cell>
          <cell r="E67" t="str">
            <v/>
          </cell>
          <cell r="F67" t="str">
            <v>4482.9</v>
          </cell>
          <cell r="G67" t="str">
            <v>RMB</v>
          </cell>
          <cell r="H67" t="str">
            <v>1</v>
          </cell>
          <cell r="I67">
            <v>15300000</v>
          </cell>
        </row>
        <row r="68">
          <cell r="A68">
            <v>1520824</v>
          </cell>
          <cell r="B68" t="str">
            <v>Vinpearl Nha Trang Long Beach Resort &amp; Villas</v>
          </cell>
          <cell r="C68" t="str">
            <v/>
          </cell>
          <cell r="D68" t="str">
            <v>172224</v>
          </cell>
          <cell r="E68" t="str">
            <v/>
          </cell>
          <cell r="F68" t="str">
            <v>11207.25</v>
          </cell>
          <cell r="G68" t="str">
            <v>RMB</v>
          </cell>
          <cell r="H68" t="str">
            <v>1</v>
          </cell>
          <cell r="I68">
            <v>38250000</v>
          </cell>
        </row>
        <row r="69">
          <cell r="A69">
            <v>1525573</v>
          </cell>
          <cell r="B69" t="str">
            <v>Vinpearl Nha Trang Long Beach Resort &amp; Villas</v>
          </cell>
          <cell r="C69" t="str">
            <v/>
          </cell>
          <cell r="D69" t="str">
            <v/>
          </cell>
          <cell r="E69" t="str">
            <v/>
          </cell>
          <cell r="F69" t="str">
            <v>3867.6</v>
          </cell>
          <cell r="G69" t="str">
            <v>RMB</v>
          </cell>
          <cell r="H69" t="str">
            <v>1</v>
          </cell>
          <cell r="I69">
            <v>13200000</v>
          </cell>
        </row>
        <row r="70">
          <cell r="A70">
            <v>1519625</v>
          </cell>
          <cell r="B70" t="str">
            <v>Vinpearl Nha Trang Long Beach Resort &amp; Villas</v>
          </cell>
          <cell r="C70" t="str">
            <v/>
          </cell>
          <cell r="D70" t="str">
            <v>171595</v>
          </cell>
          <cell r="E70" t="str">
            <v/>
          </cell>
          <cell r="F70" t="str">
            <v>4468.25</v>
          </cell>
          <cell r="G70" t="str">
            <v>RMB</v>
          </cell>
          <cell r="H70" t="str">
            <v>1</v>
          </cell>
          <cell r="I70">
            <v>15250000</v>
          </cell>
        </row>
        <row r="71">
          <cell r="A71">
            <v>1524803</v>
          </cell>
          <cell r="B71" t="str">
            <v>Vinpearl Nha Trang Long Beach Resort &amp; Villas</v>
          </cell>
          <cell r="C71" t="str">
            <v/>
          </cell>
          <cell r="D71" t="str">
            <v>174502</v>
          </cell>
          <cell r="E71" t="str">
            <v/>
          </cell>
          <cell r="F71" t="str">
            <v>2241.45</v>
          </cell>
          <cell r="G71" t="str">
            <v>RMB</v>
          </cell>
          <cell r="H71" t="str">
            <v>1</v>
          </cell>
          <cell r="I71">
            <v>7650000</v>
          </cell>
        </row>
        <row r="72">
          <cell r="A72">
            <v>1524806</v>
          </cell>
          <cell r="B72" t="str">
            <v>Vinpearl Nha Trang Long Beach Resort &amp; Villas</v>
          </cell>
          <cell r="C72" t="str">
            <v/>
          </cell>
          <cell r="D72" t="str">
            <v>174508</v>
          </cell>
          <cell r="E72" t="str">
            <v/>
          </cell>
          <cell r="F72" t="str">
            <v>2241.45</v>
          </cell>
          <cell r="G72" t="str">
            <v>RMB</v>
          </cell>
          <cell r="H72" t="str">
            <v>1</v>
          </cell>
          <cell r="I72">
            <v>7650000</v>
          </cell>
        </row>
        <row r="73">
          <cell r="A73">
            <v>1524807</v>
          </cell>
          <cell r="B73" t="str">
            <v>Vinpearl Nha Trang Long Beach Resort &amp; Villas</v>
          </cell>
          <cell r="C73" t="str">
            <v/>
          </cell>
          <cell r="D73" t="str">
            <v>174501</v>
          </cell>
          <cell r="E73" t="str">
            <v/>
          </cell>
          <cell r="F73" t="str">
            <v>2241.45</v>
          </cell>
          <cell r="G73" t="str">
            <v>RMB</v>
          </cell>
          <cell r="H73" t="str">
            <v>1</v>
          </cell>
          <cell r="I73">
            <v>7650000</v>
          </cell>
        </row>
        <row r="74">
          <cell r="A74">
            <v>1519661</v>
          </cell>
          <cell r="B74" t="str">
            <v>Vinpearl Nha Trang Long Beach Resort &amp; Villas</v>
          </cell>
          <cell r="C74" t="str">
            <v/>
          </cell>
          <cell r="D74" t="str">
            <v>171649</v>
          </cell>
          <cell r="E74" t="str">
            <v/>
          </cell>
          <cell r="F74" t="str">
            <v>7911</v>
          </cell>
          <cell r="G74" t="str">
            <v>RMB</v>
          </cell>
          <cell r="H74" t="str">
            <v>1</v>
          </cell>
          <cell r="I74">
            <v>27000000</v>
          </cell>
        </row>
        <row r="75">
          <cell r="A75">
            <v>1524869</v>
          </cell>
          <cell r="B75" t="str">
            <v>Vinpearl Nha Trang Long Beach Resort &amp; Villas</v>
          </cell>
          <cell r="C75" t="str">
            <v/>
          </cell>
          <cell r="D75" t="str">
            <v>174562</v>
          </cell>
          <cell r="E75" t="str">
            <v/>
          </cell>
          <cell r="F75" t="str">
            <v>5801.4</v>
          </cell>
          <cell r="G75" t="str">
            <v>RMB</v>
          </cell>
          <cell r="H75" t="str">
            <v>1</v>
          </cell>
          <cell r="I75">
            <v>19800000</v>
          </cell>
        </row>
        <row r="76">
          <cell r="A76">
            <v>1524871</v>
          </cell>
          <cell r="B76" t="str">
            <v>Vinpearl Nha Trang Long Beach Resort &amp; Villas</v>
          </cell>
          <cell r="C76" t="str">
            <v/>
          </cell>
          <cell r="D76" t="str">
            <v>174559</v>
          </cell>
          <cell r="E76" t="str">
            <v/>
          </cell>
          <cell r="F76" t="str">
            <v>3867.6</v>
          </cell>
          <cell r="G76" t="str">
            <v>RMB</v>
          </cell>
          <cell r="H76" t="str">
            <v>1</v>
          </cell>
          <cell r="I76">
            <v>13200000</v>
          </cell>
        </row>
        <row r="77">
          <cell r="A77">
            <v>1522496</v>
          </cell>
          <cell r="B77" t="str">
            <v>Vinpearl Nha Trang Long Beach Resort &amp; Villas</v>
          </cell>
          <cell r="C77" t="str">
            <v/>
          </cell>
          <cell r="D77" t="str">
            <v>173006</v>
          </cell>
          <cell r="E77" t="str">
            <v/>
          </cell>
          <cell r="F77" t="str">
            <v>5274</v>
          </cell>
          <cell r="G77" t="str">
            <v>RMB</v>
          </cell>
          <cell r="H77" t="str">
            <v>1</v>
          </cell>
          <cell r="I77">
            <v>18000000</v>
          </cell>
        </row>
        <row r="78">
          <cell r="A78">
            <v>1524287</v>
          </cell>
          <cell r="B78" t="str">
            <v>Vinpearl Nha Trang Long Beach Resort &amp; Villas</v>
          </cell>
          <cell r="C78" t="str">
            <v/>
          </cell>
          <cell r="D78" t="str">
            <v>174381</v>
          </cell>
          <cell r="E78" t="str">
            <v/>
          </cell>
          <cell r="F78" t="str">
            <v>2241.45</v>
          </cell>
          <cell r="G78" t="str">
            <v>RMB</v>
          </cell>
          <cell r="H78" t="str">
            <v>1</v>
          </cell>
          <cell r="I78">
            <v>7650000</v>
          </cell>
        </row>
        <row r="79">
          <cell r="A79">
            <v>1522527</v>
          </cell>
          <cell r="B79" t="str">
            <v>Vinpearl Nha Trang Long Beach Resort &amp; Villas</v>
          </cell>
          <cell r="C79" t="str">
            <v/>
          </cell>
          <cell r="D79" t="str">
            <v>174529</v>
          </cell>
          <cell r="E79" t="str">
            <v/>
          </cell>
          <cell r="F79" t="str">
            <v>5625.6</v>
          </cell>
          <cell r="G79" t="str">
            <v>RMB</v>
          </cell>
          <cell r="H79" t="str">
            <v>1</v>
          </cell>
          <cell r="I79">
            <v>19200000</v>
          </cell>
        </row>
        <row r="80">
          <cell r="A80">
            <v>1522864</v>
          </cell>
          <cell r="B80" t="str">
            <v>Vinpearl Nha Trang Long Beach Resort &amp; Villas</v>
          </cell>
          <cell r="C80" t="str">
            <v/>
          </cell>
          <cell r="D80" t="str">
            <v>173014</v>
          </cell>
          <cell r="E80" t="str">
            <v/>
          </cell>
          <cell r="F80" t="str">
            <v>9639.7</v>
          </cell>
          <cell r="G80" t="str">
            <v>RMB</v>
          </cell>
          <cell r="H80" t="str">
            <v>1</v>
          </cell>
          <cell r="I80">
            <v>32900000</v>
          </cell>
        </row>
        <row r="81">
          <cell r="A81">
            <v>1522869</v>
          </cell>
          <cell r="B81" t="str">
            <v>Vinpearl Nha Trang Long Beach Resort &amp; Villas</v>
          </cell>
          <cell r="C81" t="str">
            <v/>
          </cell>
          <cell r="D81" t="str">
            <v>173177</v>
          </cell>
          <cell r="E81" t="str">
            <v/>
          </cell>
          <cell r="F81" t="str">
            <v>1596.85</v>
          </cell>
          <cell r="G81" t="str">
            <v>RMB</v>
          </cell>
          <cell r="H81" t="str">
            <v>1</v>
          </cell>
          <cell r="I81">
            <v>5450000</v>
          </cell>
        </row>
        <row r="82">
          <cell r="A82">
            <v>1521533</v>
          </cell>
          <cell r="B82" t="str">
            <v>Vinpearl Nha Trang Long Beach Resort &amp; Villas</v>
          </cell>
          <cell r="C82" t="str">
            <v/>
          </cell>
          <cell r="D82" t="str">
            <v>172585</v>
          </cell>
          <cell r="E82" t="str">
            <v/>
          </cell>
          <cell r="F82" t="str">
            <v>1596.85</v>
          </cell>
          <cell r="G82" t="str">
            <v>RMB</v>
          </cell>
          <cell r="H82" t="str">
            <v>1</v>
          </cell>
          <cell r="I82">
            <v>5450000</v>
          </cell>
        </row>
        <row r="83">
          <cell r="A83">
            <v>1523401</v>
          </cell>
          <cell r="B83" t="str">
            <v>富国岛珍珠高尔夫之乡度假酒店</v>
          </cell>
          <cell r="C83" t="str">
            <v/>
          </cell>
          <cell r="D83" t="str">
            <v>1218664</v>
          </cell>
          <cell r="E83" t="str">
            <v/>
          </cell>
          <cell r="F83" t="str">
            <v>4482.9</v>
          </cell>
          <cell r="G83" t="str">
            <v>RMB</v>
          </cell>
          <cell r="H83" t="str">
            <v>1</v>
          </cell>
          <cell r="I83">
            <v>15300000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7"/>
  <sheetViews>
    <sheetView tabSelected="1" workbookViewId="0">
      <pane ySplit="1" topLeftCell="A59" activePane="bottomLeft" state="frozen"/>
      <selection/>
      <selection pane="bottomLeft" activeCell="R75" sqref="R75"/>
    </sheetView>
  </sheetViews>
  <sheetFormatPr defaultColWidth="9" defaultRowHeight="13.5"/>
  <cols>
    <col min="13" max="13" width="10.375" customWidth="1"/>
    <col min="14" max="14" width="11.5" customWidth="1"/>
    <col min="15" max="15" width="14.375" customWidth="1"/>
    <col min="16" max="16" width="10.75" customWidth="1"/>
    <col min="17" max="17" width="14.625" customWidth="1"/>
    <col min="18" max="18" width="12.625"/>
    <col min="19" max="19" width="11.5"/>
  </cols>
  <sheetData>
    <row r="1" s="1" customFormat="1" ht="31.5" spans="1:18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9" t="s">
        <v>6</v>
      </c>
      <c r="H1" s="10" t="s">
        <v>7</v>
      </c>
      <c r="I1" s="9" t="s">
        <v>8</v>
      </c>
      <c r="J1" s="9" t="s">
        <v>9</v>
      </c>
      <c r="K1" s="9" t="s">
        <v>10</v>
      </c>
      <c r="L1" s="4" t="s">
        <v>11</v>
      </c>
      <c r="M1" s="25" t="s">
        <v>12</v>
      </c>
      <c r="N1" s="26" t="s">
        <v>13</v>
      </c>
      <c r="O1" s="25" t="s">
        <v>14</v>
      </c>
      <c r="R1" s="33" t="s">
        <v>15</v>
      </c>
    </row>
    <row r="2" s="1" customFormat="1" ht="15.75" spans="1:18">
      <c r="A2" s="11" t="s">
        <v>16</v>
      </c>
      <c r="B2" s="11">
        <v>1519625</v>
      </c>
      <c r="C2" s="12">
        <v>171595</v>
      </c>
      <c r="D2" s="13">
        <v>43620</v>
      </c>
      <c r="E2" s="13">
        <v>43621</v>
      </c>
      <c r="F2" s="14">
        <v>1</v>
      </c>
      <c r="G2" s="11" t="s">
        <v>17</v>
      </c>
      <c r="H2" s="11" t="s">
        <v>18</v>
      </c>
      <c r="I2" s="11"/>
      <c r="J2" s="11"/>
      <c r="K2" s="11"/>
      <c r="L2" s="27">
        <f t="shared" ref="L2:L8" si="0">E2-D2</f>
        <v>1</v>
      </c>
      <c r="M2" s="28"/>
      <c r="N2" s="29">
        <v>15250000</v>
      </c>
      <c r="O2" s="28">
        <f t="shared" ref="O2:O8" si="1">N2*L2*F2+M2</f>
        <v>15250000</v>
      </c>
      <c r="P2" s="1">
        <f>VLOOKUP(B2,[1]应付款管理!$A$1:$I$65536,9,0)</f>
        <v>15250000</v>
      </c>
      <c r="Q2" s="1">
        <f t="shared" ref="Q2:Q8" si="2">O2-P2</f>
        <v>0</v>
      </c>
      <c r="R2" s="33" t="str">
        <f>$R$1&amp;B2</f>
        <v>，1519625</v>
      </c>
    </row>
    <row r="3" s="1" customFormat="1" ht="15.75" spans="1:18">
      <c r="A3" s="11" t="s">
        <v>19</v>
      </c>
      <c r="B3" s="11">
        <v>1519474</v>
      </c>
      <c r="C3" s="12">
        <v>8673516</v>
      </c>
      <c r="D3" s="13">
        <v>43623</v>
      </c>
      <c r="E3" s="13">
        <v>43625</v>
      </c>
      <c r="F3" s="14">
        <v>2</v>
      </c>
      <c r="G3" s="11" t="s">
        <v>20</v>
      </c>
      <c r="H3" s="11" t="s">
        <v>21</v>
      </c>
      <c r="I3" s="11"/>
      <c r="J3" s="11"/>
      <c r="K3" s="11"/>
      <c r="L3" s="27">
        <f t="shared" si="0"/>
        <v>2</v>
      </c>
      <c r="M3" s="28"/>
      <c r="N3" s="29">
        <v>3100000</v>
      </c>
      <c r="O3" s="28">
        <f t="shared" si="1"/>
        <v>12400000</v>
      </c>
      <c r="P3" s="1">
        <f>VLOOKUP(B3,[1]应付款管理!$A$1:$I$65536,9,0)</f>
        <v>12400000</v>
      </c>
      <c r="Q3" s="1">
        <f t="shared" si="2"/>
        <v>0</v>
      </c>
      <c r="R3" s="33" t="str">
        <f t="shared" ref="R3:R34" si="3">$R$1&amp;B3</f>
        <v>，1519474</v>
      </c>
    </row>
    <row r="4" s="1" customFormat="1" ht="15.75" spans="1:18">
      <c r="A4" s="11" t="s">
        <v>16</v>
      </c>
      <c r="B4" s="11">
        <v>1522925</v>
      </c>
      <c r="C4" s="12">
        <v>173104</v>
      </c>
      <c r="D4" s="13">
        <v>43623</v>
      </c>
      <c r="E4" s="13">
        <v>43624</v>
      </c>
      <c r="F4" s="14">
        <v>1</v>
      </c>
      <c r="G4" s="11" t="s">
        <v>22</v>
      </c>
      <c r="H4" s="11" t="s">
        <v>23</v>
      </c>
      <c r="I4" s="11"/>
      <c r="J4" s="11"/>
      <c r="K4" s="11"/>
      <c r="L4" s="27">
        <f t="shared" si="0"/>
        <v>1</v>
      </c>
      <c r="M4" s="28"/>
      <c r="N4" s="29">
        <v>7650000</v>
      </c>
      <c r="O4" s="28">
        <f t="shared" si="1"/>
        <v>7650000</v>
      </c>
      <c r="P4" s="1">
        <f>VLOOKUP(B4,[1]应付款管理!$A$1:$I$65536,9,0)</f>
        <v>7650000</v>
      </c>
      <c r="Q4" s="1">
        <f t="shared" si="2"/>
        <v>0</v>
      </c>
      <c r="R4" s="33" t="str">
        <f t="shared" si="3"/>
        <v>，1522925</v>
      </c>
    </row>
    <row r="5" s="1" customFormat="1" ht="15.75" spans="1:18">
      <c r="A5" s="11" t="s">
        <v>16</v>
      </c>
      <c r="B5" s="11">
        <v>1519841</v>
      </c>
      <c r="C5" s="12">
        <v>172038</v>
      </c>
      <c r="D5" s="13">
        <v>43624</v>
      </c>
      <c r="E5" s="13">
        <v>43626</v>
      </c>
      <c r="F5" s="14">
        <v>1</v>
      </c>
      <c r="G5" s="11" t="s">
        <v>22</v>
      </c>
      <c r="H5" s="11" t="s">
        <v>23</v>
      </c>
      <c r="I5" s="11"/>
      <c r="J5" s="11"/>
      <c r="K5" s="11"/>
      <c r="L5" s="27">
        <f t="shared" si="0"/>
        <v>2</v>
      </c>
      <c r="M5" s="28"/>
      <c r="N5" s="29">
        <v>7650000</v>
      </c>
      <c r="O5" s="28">
        <f t="shared" si="1"/>
        <v>15300000</v>
      </c>
      <c r="P5" s="1">
        <f>VLOOKUP(B5,[1]应付款管理!$A$1:$I$65536,9,0)</f>
        <v>15300000</v>
      </c>
      <c r="Q5" s="1">
        <f t="shared" si="2"/>
        <v>0</v>
      </c>
      <c r="R5" s="33" t="str">
        <f t="shared" si="3"/>
        <v>，1519841</v>
      </c>
    </row>
    <row r="6" s="1" customFormat="1" ht="15.75" spans="1:18">
      <c r="A6" s="11" t="s">
        <v>16</v>
      </c>
      <c r="B6" s="11">
        <v>1523034</v>
      </c>
      <c r="C6" s="12">
        <v>173277</v>
      </c>
      <c r="D6" s="13">
        <v>43624</v>
      </c>
      <c r="E6" s="13">
        <v>43625</v>
      </c>
      <c r="F6" s="14">
        <v>1</v>
      </c>
      <c r="G6" s="11" t="s">
        <v>22</v>
      </c>
      <c r="H6" s="11" t="s">
        <v>23</v>
      </c>
      <c r="I6" s="11"/>
      <c r="J6" s="11"/>
      <c r="K6" s="11"/>
      <c r="L6" s="27">
        <f t="shared" si="0"/>
        <v>1</v>
      </c>
      <c r="M6" s="28"/>
      <c r="N6" s="29">
        <v>7650000</v>
      </c>
      <c r="O6" s="28">
        <f t="shared" si="1"/>
        <v>7650000</v>
      </c>
      <c r="P6" s="1">
        <f>VLOOKUP(B6,[1]应付款管理!$A$1:$I$65536,9,0)</f>
        <v>7650000</v>
      </c>
      <c r="Q6" s="1">
        <f t="shared" si="2"/>
        <v>0</v>
      </c>
      <c r="R6" s="33" t="str">
        <f t="shared" si="3"/>
        <v>，1523034</v>
      </c>
    </row>
    <row r="7" s="1" customFormat="1" ht="15.75" spans="1:18">
      <c r="A7" s="11" t="s">
        <v>16</v>
      </c>
      <c r="B7" s="11">
        <v>1524195</v>
      </c>
      <c r="C7" s="12">
        <v>174320</v>
      </c>
      <c r="D7" s="13">
        <v>43625</v>
      </c>
      <c r="E7" s="13">
        <v>43626</v>
      </c>
      <c r="F7" s="14">
        <v>1</v>
      </c>
      <c r="G7" s="11" t="s">
        <v>22</v>
      </c>
      <c r="H7" s="11" t="s">
        <v>23</v>
      </c>
      <c r="I7" s="11"/>
      <c r="J7" s="11"/>
      <c r="K7" s="11"/>
      <c r="L7" s="27">
        <f t="shared" si="0"/>
        <v>1</v>
      </c>
      <c r="M7" s="28"/>
      <c r="N7" s="29">
        <v>7650000</v>
      </c>
      <c r="O7" s="28">
        <f t="shared" si="1"/>
        <v>7650000</v>
      </c>
      <c r="P7" s="1">
        <f>VLOOKUP(B7,[1]应付款管理!$A$1:$I$65536,9,0)</f>
        <v>7650000</v>
      </c>
      <c r="Q7" s="1">
        <f t="shared" si="2"/>
        <v>0</v>
      </c>
      <c r="R7" s="33" t="str">
        <f t="shared" si="3"/>
        <v>，1524195</v>
      </c>
    </row>
    <row r="8" s="1" customFormat="1" ht="15.75" spans="1:18">
      <c r="A8" s="11" t="s">
        <v>16</v>
      </c>
      <c r="B8" s="11">
        <v>1524287</v>
      </c>
      <c r="C8" s="12">
        <v>174381</v>
      </c>
      <c r="D8" s="13">
        <v>43625</v>
      </c>
      <c r="E8" s="13">
        <v>43626</v>
      </c>
      <c r="F8" s="14">
        <v>1</v>
      </c>
      <c r="G8" s="11" t="s">
        <v>22</v>
      </c>
      <c r="H8" s="11" t="s">
        <v>23</v>
      </c>
      <c r="I8" s="11"/>
      <c r="J8" s="11"/>
      <c r="K8" s="11"/>
      <c r="L8" s="27">
        <f t="shared" si="0"/>
        <v>1</v>
      </c>
      <c r="M8" s="28"/>
      <c r="N8" s="29">
        <v>7650000</v>
      </c>
      <c r="O8" s="28">
        <f t="shared" si="1"/>
        <v>7650000</v>
      </c>
      <c r="P8" s="1">
        <f>VLOOKUP(B8,[1]应付款管理!$A$1:$I$65536,9,0)</f>
        <v>7650000</v>
      </c>
      <c r="Q8" s="1">
        <f t="shared" si="2"/>
        <v>0</v>
      </c>
      <c r="R8" s="33" t="str">
        <f t="shared" si="3"/>
        <v>，1524287</v>
      </c>
    </row>
    <row r="9" s="1" customFormat="1" ht="15.75" spans="1:18">
      <c r="A9" s="11" t="s">
        <v>19</v>
      </c>
      <c r="B9" s="11">
        <v>1519442</v>
      </c>
      <c r="C9" s="12">
        <v>8669117</v>
      </c>
      <c r="D9" s="13">
        <v>43626</v>
      </c>
      <c r="E9" s="13">
        <v>43628</v>
      </c>
      <c r="F9" s="14">
        <v>1</v>
      </c>
      <c r="G9" s="11" t="s">
        <v>24</v>
      </c>
      <c r="H9" s="11" t="s">
        <v>25</v>
      </c>
      <c r="I9" s="11"/>
      <c r="J9" s="11"/>
      <c r="K9" s="11"/>
      <c r="L9" s="27">
        <f t="shared" ref="L9:L64" si="4">E9-D9</f>
        <v>2</v>
      </c>
      <c r="M9" s="28"/>
      <c r="N9" s="29">
        <v>4800000</v>
      </c>
      <c r="O9" s="28">
        <f t="shared" ref="O9:O64" si="5">N9*L9*F9+M9</f>
        <v>9600000</v>
      </c>
      <c r="P9" s="1">
        <f>VLOOKUP(B9,[1]应付款管理!$A$1:$I$65536,9,0)</f>
        <v>9600000</v>
      </c>
      <c r="Q9" s="1">
        <f t="shared" ref="Q9:Q33" si="6">O9-P9</f>
        <v>0</v>
      </c>
      <c r="R9" s="33" t="str">
        <f t="shared" si="3"/>
        <v>，1519442</v>
      </c>
    </row>
    <row r="10" s="1" customFormat="1" ht="15.75" spans="1:18">
      <c r="A10" s="11" t="s">
        <v>19</v>
      </c>
      <c r="B10" s="11">
        <v>1519659</v>
      </c>
      <c r="C10" s="12">
        <v>8671435</v>
      </c>
      <c r="D10" s="13">
        <v>43626</v>
      </c>
      <c r="E10" s="13">
        <v>43629</v>
      </c>
      <c r="F10" s="14">
        <v>1</v>
      </c>
      <c r="G10" s="11" t="s">
        <v>26</v>
      </c>
      <c r="H10" s="11" t="s">
        <v>23</v>
      </c>
      <c r="I10" s="11"/>
      <c r="J10" s="11"/>
      <c r="K10" s="11"/>
      <c r="L10" s="27">
        <f t="shared" si="4"/>
        <v>3</v>
      </c>
      <c r="M10" s="28"/>
      <c r="N10" s="29">
        <v>2650000</v>
      </c>
      <c r="O10" s="28">
        <f t="shared" si="5"/>
        <v>7950000</v>
      </c>
      <c r="P10" s="1">
        <f>VLOOKUP(B10,[1]应付款管理!$A$1:$I$65536,9,0)</f>
        <v>7950000</v>
      </c>
      <c r="Q10" s="1">
        <f t="shared" si="6"/>
        <v>0</v>
      </c>
      <c r="R10" s="33" t="str">
        <f t="shared" si="3"/>
        <v>，1519659</v>
      </c>
    </row>
    <row r="11" s="2" customFormat="1" ht="15.75" spans="1:18">
      <c r="A11" s="15" t="s">
        <v>19</v>
      </c>
      <c r="B11" s="15">
        <v>1519406</v>
      </c>
      <c r="C11" s="16">
        <v>8669210</v>
      </c>
      <c r="D11" s="17">
        <v>43626</v>
      </c>
      <c r="E11" s="17">
        <v>43628</v>
      </c>
      <c r="F11" s="18">
        <v>1</v>
      </c>
      <c r="G11" s="15" t="s">
        <v>26</v>
      </c>
      <c r="H11" s="15" t="s">
        <v>25</v>
      </c>
      <c r="I11" s="15">
        <v>1</v>
      </c>
      <c r="J11" s="15"/>
      <c r="K11" s="15"/>
      <c r="L11" s="30">
        <f t="shared" si="4"/>
        <v>2</v>
      </c>
      <c r="M11" s="31">
        <f>2350000*2</f>
        <v>4700000</v>
      </c>
      <c r="N11" s="32">
        <v>4400000</v>
      </c>
      <c r="O11" s="31">
        <f t="shared" si="5"/>
        <v>13500000</v>
      </c>
      <c r="P11" s="1">
        <v>13500000</v>
      </c>
      <c r="Q11" s="1">
        <f t="shared" si="6"/>
        <v>0</v>
      </c>
      <c r="R11" s="33" t="str">
        <f t="shared" si="3"/>
        <v>，1519406</v>
      </c>
    </row>
    <row r="12" s="1" customFormat="1" ht="15.75" spans="1:18">
      <c r="A12" s="11" t="s">
        <v>19</v>
      </c>
      <c r="B12" s="11">
        <v>1523261</v>
      </c>
      <c r="C12" s="12">
        <v>8683912</v>
      </c>
      <c r="D12" s="13">
        <v>43627</v>
      </c>
      <c r="E12" s="13">
        <v>43629</v>
      </c>
      <c r="F12" s="14">
        <v>1</v>
      </c>
      <c r="G12" s="11" t="s">
        <v>24</v>
      </c>
      <c r="H12" s="11" t="s">
        <v>23</v>
      </c>
      <c r="I12" s="11"/>
      <c r="J12" s="11"/>
      <c r="K12" s="11"/>
      <c r="L12" s="27">
        <f t="shared" si="4"/>
        <v>2</v>
      </c>
      <c r="M12" s="28"/>
      <c r="N12" s="29">
        <v>3050000</v>
      </c>
      <c r="O12" s="28">
        <f t="shared" si="5"/>
        <v>6100000</v>
      </c>
      <c r="P12" s="1">
        <f>VLOOKUP(B12,[1]应付款管理!$A$1:$I$65536,9,0)</f>
        <v>6100000</v>
      </c>
      <c r="Q12" s="1">
        <f t="shared" si="6"/>
        <v>0</v>
      </c>
      <c r="R12" s="33" t="str">
        <f t="shared" si="3"/>
        <v>，1523261</v>
      </c>
    </row>
    <row r="13" s="1" customFormat="1" ht="15.75" spans="1:18">
      <c r="A13" s="11" t="s">
        <v>19</v>
      </c>
      <c r="B13" s="11">
        <v>1523853</v>
      </c>
      <c r="C13" s="12">
        <v>8685314</v>
      </c>
      <c r="D13" s="13">
        <v>43627</v>
      </c>
      <c r="E13" s="13">
        <v>43628</v>
      </c>
      <c r="F13" s="14">
        <v>1</v>
      </c>
      <c r="G13" s="11" t="s">
        <v>27</v>
      </c>
      <c r="H13" s="11" t="s">
        <v>21</v>
      </c>
      <c r="I13" s="11"/>
      <c r="J13" s="11"/>
      <c r="K13" s="11"/>
      <c r="L13" s="27">
        <f t="shared" si="4"/>
        <v>1</v>
      </c>
      <c r="M13" s="28"/>
      <c r="N13" s="29">
        <v>6200000</v>
      </c>
      <c r="O13" s="28">
        <f t="shared" si="5"/>
        <v>6200000</v>
      </c>
      <c r="P13" s="1">
        <f>VLOOKUP(B13,[1]应付款管理!$A$1:$I$65536,9,0)</f>
        <v>6200000</v>
      </c>
      <c r="Q13" s="1">
        <f t="shared" si="6"/>
        <v>0</v>
      </c>
      <c r="R13" s="33" t="str">
        <f t="shared" si="3"/>
        <v>，1523853</v>
      </c>
    </row>
    <row r="14" s="1" customFormat="1" ht="15.75" spans="1:18">
      <c r="A14" s="11" t="s">
        <v>19</v>
      </c>
      <c r="B14" s="11">
        <v>1519836</v>
      </c>
      <c r="C14" s="12">
        <v>8670525</v>
      </c>
      <c r="D14" s="13">
        <v>43628</v>
      </c>
      <c r="E14" s="13">
        <v>43629</v>
      </c>
      <c r="F14" s="14">
        <v>4</v>
      </c>
      <c r="G14" s="11" t="s">
        <v>28</v>
      </c>
      <c r="H14" s="11" t="s">
        <v>21</v>
      </c>
      <c r="I14" s="11"/>
      <c r="J14" s="11"/>
      <c r="K14" s="11"/>
      <c r="L14" s="27">
        <f t="shared" si="4"/>
        <v>1</v>
      </c>
      <c r="M14" s="28"/>
      <c r="N14" s="29">
        <v>3100000</v>
      </c>
      <c r="O14" s="28">
        <f t="shared" si="5"/>
        <v>12400000</v>
      </c>
      <c r="P14" s="1">
        <f>VLOOKUP(B14,[1]应付款管理!$A$1:$I$65536,9,0)</f>
        <v>12400000</v>
      </c>
      <c r="Q14" s="1">
        <f t="shared" si="6"/>
        <v>0</v>
      </c>
      <c r="R14" s="33" t="str">
        <f t="shared" si="3"/>
        <v>，1519836</v>
      </c>
    </row>
    <row r="15" s="1" customFormat="1" ht="15.75" spans="1:18">
      <c r="A15" s="11" t="s">
        <v>19</v>
      </c>
      <c r="B15" s="11">
        <v>1520497</v>
      </c>
      <c r="C15" s="12">
        <v>8674365</v>
      </c>
      <c r="D15" s="13">
        <v>43628</v>
      </c>
      <c r="E15" s="13">
        <v>43630</v>
      </c>
      <c r="F15" s="14">
        <v>2</v>
      </c>
      <c r="G15" s="11" t="s">
        <v>29</v>
      </c>
      <c r="H15" s="11" t="s">
        <v>21</v>
      </c>
      <c r="I15" s="11"/>
      <c r="J15" s="11"/>
      <c r="K15" s="11"/>
      <c r="L15" s="27">
        <f t="shared" si="4"/>
        <v>2</v>
      </c>
      <c r="M15" s="28"/>
      <c r="N15" s="29">
        <v>3500000</v>
      </c>
      <c r="O15" s="28">
        <f t="shared" si="5"/>
        <v>14000000</v>
      </c>
      <c r="P15" s="1">
        <f>VLOOKUP(B15,[1]应付款管理!$A$1:$I$65536,9,0)</f>
        <v>14000000</v>
      </c>
      <c r="Q15" s="1">
        <f t="shared" si="6"/>
        <v>0</v>
      </c>
      <c r="R15" s="33" t="str">
        <f t="shared" si="3"/>
        <v>，1520497</v>
      </c>
    </row>
    <row r="16" s="1" customFormat="1" ht="15.75" spans="1:18">
      <c r="A16" s="11" t="s">
        <v>19</v>
      </c>
      <c r="B16" s="11">
        <v>1522302</v>
      </c>
      <c r="C16" s="12">
        <v>8679846</v>
      </c>
      <c r="D16" s="13">
        <v>43628</v>
      </c>
      <c r="E16" s="13">
        <v>43630</v>
      </c>
      <c r="F16" s="14">
        <v>1</v>
      </c>
      <c r="G16" s="11" t="s">
        <v>24</v>
      </c>
      <c r="H16" s="11" t="s">
        <v>25</v>
      </c>
      <c r="I16" s="11"/>
      <c r="J16" s="11"/>
      <c r="K16" s="11"/>
      <c r="L16" s="27">
        <f t="shared" si="4"/>
        <v>2</v>
      </c>
      <c r="M16" s="28"/>
      <c r="N16" s="29">
        <v>4800000</v>
      </c>
      <c r="O16" s="28">
        <f t="shared" si="5"/>
        <v>9600000</v>
      </c>
      <c r="P16" s="1">
        <f>VLOOKUP(B16,[1]应付款管理!$A$1:$I$65536,9,0)</f>
        <v>9600000</v>
      </c>
      <c r="Q16" s="1">
        <f t="shared" si="6"/>
        <v>0</v>
      </c>
      <c r="R16" s="33" t="str">
        <f t="shared" si="3"/>
        <v>，1522302</v>
      </c>
    </row>
    <row r="17" s="1" customFormat="1" ht="15.75" spans="1:18">
      <c r="A17" s="11" t="s">
        <v>19</v>
      </c>
      <c r="B17" s="11">
        <v>1522416</v>
      </c>
      <c r="C17" s="12">
        <v>8680887</v>
      </c>
      <c r="D17" s="13">
        <v>43628</v>
      </c>
      <c r="E17" s="13">
        <v>43630</v>
      </c>
      <c r="F17" s="14">
        <v>1</v>
      </c>
      <c r="G17" s="11" t="s">
        <v>24</v>
      </c>
      <c r="H17" s="11" t="s">
        <v>25</v>
      </c>
      <c r="I17" s="11"/>
      <c r="J17" s="11"/>
      <c r="K17" s="11"/>
      <c r="L17" s="27">
        <f t="shared" si="4"/>
        <v>2</v>
      </c>
      <c r="M17" s="28"/>
      <c r="N17" s="29">
        <v>4800000</v>
      </c>
      <c r="O17" s="28">
        <f t="shared" si="5"/>
        <v>9600000</v>
      </c>
      <c r="P17" s="1">
        <f>VLOOKUP(B17,[1]应付款管理!$A$1:$I$65536,9,0)</f>
        <v>9600000</v>
      </c>
      <c r="Q17" s="1">
        <f t="shared" si="6"/>
        <v>0</v>
      </c>
      <c r="R17" s="33" t="str">
        <f t="shared" si="3"/>
        <v>，1522416</v>
      </c>
    </row>
    <row r="18" s="1" customFormat="1" ht="15.75" spans="1:18">
      <c r="A18" s="19" t="s">
        <v>19</v>
      </c>
      <c r="B18" s="19">
        <v>1520279</v>
      </c>
      <c r="C18" s="20">
        <v>8672084</v>
      </c>
      <c r="D18" s="17">
        <v>43630</v>
      </c>
      <c r="E18" s="17">
        <v>43631</v>
      </c>
      <c r="F18" s="18">
        <v>1</v>
      </c>
      <c r="G18" s="15" t="s">
        <v>27</v>
      </c>
      <c r="H18" s="15" t="s">
        <v>23</v>
      </c>
      <c r="I18" s="15"/>
      <c r="J18" s="15"/>
      <c r="K18" s="15">
        <v>1</v>
      </c>
      <c r="L18" s="30">
        <f t="shared" si="4"/>
        <v>1</v>
      </c>
      <c r="M18" s="31">
        <v>350000</v>
      </c>
      <c r="N18" s="32">
        <v>5300000</v>
      </c>
      <c r="O18" s="32">
        <v>5300000</v>
      </c>
      <c r="P18" s="1">
        <v>12500000</v>
      </c>
      <c r="Q18" s="1">
        <f t="shared" si="6"/>
        <v>-7200000</v>
      </c>
      <c r="R18" s="33" t="str">
        <f t="shared" si="3"/>
        <v>，1520279</v>
      </c>
    </row>
    <row r="19" s="1" customFormat="1" ht="15.75" spans="1:18">
      <c r="A19" s="19"/>
      <c r="B19" s="19"/>
      <c r="C19" s="20"/>
      <c r="D19" s="17">
        <v>43631</v>
      </c>
      <c r="E19" s="17">
        <v>43632</v>
      </c>
      <c r="F19" s="18">
        <v>1</v>
      </c>
      <c r="G19" s="15" t="s">
        <v>27</v>
      </c>
      <c r="H19" s="15" t="s">
        <v>21</v>
      </c>
      <c r="I19" s="15"/>
      <c r="J19" s="15"/>
      <c r="K19" s="15">
        <v>1</v>
      </c>
      <c r="L19" s="30">
        <f t="shared" si="4"/>
        <v>1</v>
      </c>
      <c r="M19" s="31">
        <v>650000</v>
      </c>
      <c r="N19" s="32">
        <v>6200000</v>
      </c>
      <c r="O19" s="32">
        <v>6200000</v>
      </c>
      <c r="P19" s="1">
        <v>0</v>
      </c>
      <c r="Q19" s="1">
        <f t="shared" si="6"/>
        <v>6200000</v>
      </c>
      <c r="R19" s="33" t="str">
        <f t="shared" si="3"/>
        <v>，</v>
      </c>
    </row>
    <row r="20" s="1" customFormat="1" ht="15.75" spans="1:18">
      <c r="A20" s="21" t="s">
        <v>19</v>
      </c>
      <c r="B20" s="21">
        <v>1521694</v>
      </c>
      <c r="C20" s="22">
        <v>8679679</v>
      </c>
      <c r="D20" s="13">
        <v>43631</v>
      </c>
      <c r="E20" s="13">
        <v>43632</v>
      </c>
      <c r="F20" s="14">
        <v>10</v>
      </c>
      <c r="G20" s="11" t="s">
        <v>30</v>
      </c>
      <c r="H20" s="11" t="s">
        <v>21</v>
      </c>
      <c r="I20" s="11"/>
      <c r="J20" s="11"/>
      <c r="K20" s="11"/>
      <c r="L20" s="27">
        <f t="shared" si="4"/>
        <v>1</v>
      </c>
      <c r="M20" s="28"/>
      <c r="N20" s="29">
        <v>3500000</v>
      </c>
      <c r="O20" s="28">
        <f t="shared" si="5"/>
        <v>35000000</v>
      </c>
      <c r="P20" s="1">
        <f>VLOOKUP(B20,[1]应付款管理!$A$1:$I$65536,9,0)</f>
        <v>35000000</v>
      </c>
      <c r="Q20" s="1">
        <f t="shared" si="6"/>
        <v>0</v>
      </c>
      <c r="R20" s="33" t="str">
        <f t="shared" si="3"/>
        <v>，1521694</v>
      </c>
    </row>
    <row r="21" s="1" customFormat="1" ht="15.75" spans="1:18">
      <c r="A21" s="21" t="s">
        <v>19</v>
      </c>
      <c r="B21" s="21">
        <v>1521451</v>
      </c>
      <c r="C21" s="22"/>
      <c r="D21" s="13">
        <v>43630</v>
      </c>
      <c r="E21" s="13">
        <v>43631</v>
      </c>
      <c r="F21" s="14">
        <v>1</v>
      </c>
      <c r="G21" s="11" t="s">
        <v>27</v>
      </c>
      <c r="H21" s="11" t="s">
        <v>21</v>
      </c>
      <c r="I21" s="11"/>
      <c r="J21" s="11"/>
      <c r="K21" s="11"/>
      <c r="L21" s="27">
        <f t="shared" si="4"/>
        <v>1</v>
      </c>
      <c r="M21" s="28"/>
      <c r="N21" s="29">
        <v>6200000</v>
      </c>
      <c r="O21" s="28">
        <f t="shared" si="5"/>
        <v>6200000</v>
      </c>
      <c r="P21" s="1">
        <f>VLOOKUP(B21,[1]应付款管理!$A$1:$I$65536,9,0)</f>
        <v>6200000</v>
      </c>
      <c r="Q21" s="1">
        <f t="shared" si="6"/>
        <v>0</v>
      </c>
      <c r="R21" s="33" t="str">
        <f t="shared" si="3"/>
        <v>，1521451</v>
      </c>
    </row>
    <row r="22" s="1" customFormat="1" ht="15.75" spans="1:18">
      <c r="A22" s="21" t="s">
        <v>19</v>
      </c>
      <c r="B22" s="21">
        <v>1520487</v>
      </c>
      <c r="C22" s="12">
        <v>8674317</v>
      </c>
      <c r="D22" s="13">
        <v>43632</v>
      </c>
      <c r="E22" s="13">
        <v>43633</v>
      </c>
      <c r="F22" s="14">
        <v>1</v>
      </c>
      <c r="G22" s="11" t="s">
        <v>27</v>
      </c>
      <c r="H22" s="11" t="s">
        <v>25</v>
      </c>
      <c r="I22" s="11"/>
      <c r="J22" s="11"/>
      <c r="K22" s="11"/>
      <c r="L22" s="27">
        <f t="shared" si="4"/>
        <v>1</v>
      </c>
      <c r="M22" s="28"/>
      <c r="N22" s="29">
        <v>8800000</v>
      </c>
      <c r="O22" s="28">
        <f t="shared" si="5"/>
        <v>8800000</v>
      </c>
      <c r="P22" s="1">
        <f>VLOOKUP(B22,[1]应付款管理!$A$1:$I$65536,9,0)</f>
        <v>8800000</v>
      </c>
      <c r="Q22" s="1">
        <f t="shared" si="6"/>
        <v>0</v>
      </c>
      <c r="R22" s="33" t="str">
        <f t="shared" si="3"/>
        <v>，1520487</v>
      </c>
    </row>
    <row r="23" s="1" customFormat="1" ht="15.75" spans="1:18">
      <c r="A23" s="21" t="s">
        <v>31</v>
      </c>
      <c r="B23" s="21">
        <v>1521698</v>
      </c>
      <c r="C23" s="12">
        <v>8677615</v>
      </c>
      <c r="D23" s="13">
        <v>43632</v>
      </c>
      <c r="E23" s="13">
        <v>43633</v>
      </c>
      <c r="F23" s="14">
        <v>6</v>
      </c>
      <c r="G23" s="11" t="s">
        <v>32</v>
      </c>
      <c r="H23" s="11" t="s">
        <v>21</v>
      </c>
      <c r="I23" s="11"/>
      <c r="J23" s="11"/>
      <c r="K23" s="11"/>
      <c r="L23" s="27">
        <f t="shared" si="4"/>
        <v>1</v>
      </c>
      <c r="M23" s="28"/>
      <c r="N23" s="29">
        <v>9300000</v>
      </c>
      <c r="O23" s="28">
        <f t="shared" si="5"/>
        <v>55800000</v>
      </c>
      <c r="P23" s="1">
        <f>VLOOKUP(B23,[1]应付款管理!$A$1:$I$65536,9,0)</f>
        <v>55800000</v>
      </c>
      <c r="Q23" s="1">
        <f t="shared" si="6"/>
        <v>0</v>
      </c>
      <c r="R23" s="33" t="str">
        <f t="shared" si="3"/>
        <v>，1521698</v>
      </c>
    </row>
    <row r="24" s="1" customFormat="1" ht="15.75" spans="1:18">
      <c r="A24" s="11" t="s">
        <v>19</v>
      </c>
      <c r="B24" s="11">
        <v>1520202</v>
      </c>
      <c r="C24" s="12">
        <v>8673914</v>
      </c>
      <c r="D24" s="13">
        <v>43632</v>
      </c>
      <c r="E24" s="13">
        <v>43635</v>
      </c>
      <c r="F24" s="14">
        <v>1</v>
      </c>
      <c r="G24" s="11" t="s">
        <v>26</v>
      </c>
      <c r="H24" s="11" t="s">
        <v>23</v>
      </c>
      <c r="I24" s="11"/>
      <c r="J24" s="11"/>
      <c r="K24" s="11"/>
      <c r="L24" s="27">
        <f t="shared" si="4"/>
        <v>3</v>
      </c>
      <c r="M24" s="28"/>
      <c r="N24" s="29">
        <v>2650000</v>
      </c>
      <c r="O24" s="28">
        <f t="shared" si="5"/>
        <v>7950000</v>
      </c>
      <c r="P24" s="1">
        <f>VLOOKUP(B24,[1]应付款管理!$A$1:$I$65536,9,0)</f>
        <v>7950000</v>
      </c>
      <c r="Q24" s="1">
        <f t="shared" si="6"/>
        <v>0</v>
      </c>
      <c r="R24" s="33" t="str">
        <f t="shared" si="3"/>
        <v>，1520202</v>
      </c>
    </row>
    <row r="25" s="1" customFormat="1" ht="15.75" spans="1:18">
      <c r="A25" s="11" t="s">
        <v>19</v>
      </c>
      <c r="B25" s="11">
        <v>1520525</v>
      </c>
      <c r="C25" s="12">
        <v>8673889</v>
      </c>
      <c r="D25" s="13">
        <v>43632</v>
      </c>
      <c r="E25" s="13">
        <v>43634</v>
      </c>
      <c r="F25" s="14">
        <v>1</v>
      </c>
      <c r="G25" s="11" t="s">
        <v>26</v>
      </c>
      <c r="H25" s="11" t="s">
        <v>23</v>
      </c>
      <c r="I25" s="11"/>
      <c r="J25" s="11"/>
      <c r="K25" s="11"/>
      <c r="L25" s="27">
        <f t="shared" si="4"/>
        <v>2</v>
      </c>
      <c r="M25" s="28"/>
      <c r="N25" s="29">
        <v>2650000</v>
      </c>
      <c r="O25" s="28">
        <f t="shared" si="5"/>
        <v>5300000</v>
      </c>
      <c r="P25" s="1">
        <f>VLOOKUP(B25,[1]应付款管理!$A$1:$I$65536,9,0)</f>
        <v>5300000</v>
      </c>
      <c r="Q25" s="1">
        <f t="shared" si="6"/>
        <v>0</v>
      </c>
      <c r="R25" s="33" t="str">
        <f t="shared" si="3"/>
        <v>，1520525</v>
      </c>
    </row>
    <row r="26" s="1" customFormat="1" ht="15.75" spans="1:18">
      <c r="A26" s="11" t="s">
        <v>16</v>
      </c>
      <c r="B26" s="11">
        <v>1521533</v>
      </c>
      <c r="C26" s="12">
        <v>172585</v>
      </c>
      <c r="D26" s="13">
        <v>43632</v>
      </c>
      <c r="E26" s="13">
        <v>43633</v>
      </c>
      <c r="F26" s="14">
        <v>1</v>
      </c>
      <c r="G26" s="11" t="s">
        <v>27</v>
      </c>
      <c r="H26" s="11" t="s">
        <v>23</v>
      </c>
      <c r="I26" s="11"/>
      <c r="J26" s="11"/>
      <c r="K26" s="11"/>
      <c r="L26" s="27">
        <f t="shared" si="4"/>
        <v>1</v>
      </c>
      <c r="M26" s="28"/>
      <c r="N26" s="29">
        <v>5450000</v>
      </c>
      <c r="O26" s="28">
        <f t="shared" si="5"/>
        <v>5450000</v>
      </c>
      <c r="P26" s="1">
        <f>VLOOKUP(B26,[1]应付款管理!$A$1:$I$65536,9,0)</f>
        <v>5450000</v>
      </c>
      <c r="Q26" s="1">
        <f t="shared" si="6"/>
        <v>0</v>
      </c>
      <c r="R26" s="33" t="str">
        <f t="shared" si="3"/>
        <v>，1521533</v>
      </c>
    </row>
    <row r="27" s="1" customFormat="1" ht="15.75" spans="1:18">
      <c r="A27" s="11" t="s">
        <v>19</v>
      </c>
      <c r="B27" s="11">
        <v>1520281</v>
      </c>
      <c r="C27" s="12">
        <v>8671958</v>
      </c>
      <c r="D27" s="13">
        <v>43634</v>
      </c>
      <c r="E27" s="13">
        <v>43635</v>
      </c>
      <c r="F27" s="14">
        <v>4</v>
      </c>
      <c r="G27" s="11" t="s">
        <v>28</v>
      </c>
      <c r="H27" s="11" t="s">
        <v>25</v>
      </c>
      <c r="I27" s="11"/>
      <c r="J27" s="11"/>
      <c r="K27" s="11"/>
      <c r="L27" s="27">
        <f t="shared" si="4"/>
        <v>1</v>
      </c>
      <c r="M27" s="28"/>
      <c r="N27" s="29">
        <v>4400000</v>
      </c>
      <c r="O27" s="28">
        <f t="shared" si="5"/>
        <v>17600000</v>
      </c>
      <c r="P27" s="1">
        <f>VLOOKUP(B27,[1]应付款管理!$A$1:$I$65536,9,0)</f>
        <v>17600000</v>
      </c>
      <c r="Q27" s="1">
        <f t="shared" si="6"/>
        <v>0</v>
      </c>
      <c r="R27" s="33" t="str">
        <f t="shared" si="3"/>
        <v>，1520281</v>
      </c>
    </row>
    <row r="28" s="1" customFormat="1" ht="15.75" spans="1:18">
      <c r="A28" s="11" t="s">
        <v>19</v>
      </c>
      <c r="B28" s="11">
        <v>1523859</v>
      </c>
      <c r="C28" s="12">
        <v>8685200</v>
      </c>
      <c r="D28" s="13">
        <v>43634</v>
      </c>
      <c r="E28" s="13">
        <v>43635</v>
      </c>
      <c r="F28" s="14">
        <v>4</v>
      </c>
      <c r="G28" s="11" t="s">
        <v>28</v>
      </c>
      <c r="H28" s="11" t="s">
        <v>25</v>
      </c>
      <c r="I28" s="11"/>
      <c r="J28" s="11"/>
      <c r="K28" s="11"/>
      <c r="L28" s="27">
        <f t="shared" si="4"/>
        <v>1</v>
      </c>
      <c r="M28" s="28"/>
      <c r="N28" s="29">
        <v>4400000</v>
      </c>
      <c r="O28" s="28">
        <f t="shared" si="5"/>
        <v>17600000</v>
      </c>
      <c r="P28" s="1">
        <f>VLOOKUP(B28,[1]应付款管理!$A$1:$I$65536,9,0)</f>
        <v>17600000</v>
      </c>
      <c r="Q28" s="1">
        <f t="shared" si="6"/>
        <v>0</v>
      </c>
      <c r="R28" s="33" t="str">
        <f t="shared" si="3"/>
        <v>，1523859</v>
      </c>
    </row>
    <row r="29" s="1" customFormat="1" ht="15.75" spans="1:18">
      <c r="A29" s="11" t="s">
        <v>19</v>
      </c>
      <c r="B29" s="11">
        <v>1520633</v>
      </c>
      <c r="C29" s="12">
        <v>8675502</v>
      </c>
      <c r="D29" s="13">
        <v>43634</v>
      </c>
      <c r="E29" s="13">
        <v>43635</v>
      </c>
      <c r="F29" s="14">
        <v>1</v>
      </c>
      <c r="G29" s="11" t="s">
        <v>26</v>
      </c>
      <c r="H29" s="11" t="s">
        <v>21</v>
      </c>
      <c r="I29" s="11"/>
      <c r="J29" s="11"/>
      <c r="K29" s="11"/>
      <c r="L29" s="27">
        <f t="shared" si="4"/>
        <v>1</v>
      </c>
      <c r="M29" s="28"/>
      <c r="N29" s="29">
        <v>3100000</v>
      </c>
      <c r="O29" s="28">
        <f t="shared" si="5"/>
        <v>3100000</v>
      </c>
      <c r="P29" s="1">
        <f>VLOOKUP(B29,[1]应付款管理!$A$1:$I$65536,9,0)</f>
        <v>3100000</v>
      </c>
      <c r="Q29" s="1">
        <f t="shared" si="6"/>
        <v>0</v>
      </c>
      <c r="R29" s="33" t="str">
        <f t="shared" si="3"/>
        <v>，1520633</v>
      </c>
    </row>
    <row r="30" s="1" customFormat="1" ht="15.75" spans="1:18">
      <c r="A30" s="11" t="s">
        <v>19</v>
      </c>
      <c r="B30" s="11">
        <v>1523712</v>
      </c>
      <c r="C30" s="12">
        <v>8684860</v>
      </c>
      <c r="D30" s="13">
        <v>43634</v>
      </c>
      <c r="E30" s="13">
        <v>43637</v>
      </c>
      <c r="F30" s="14">
        <v>2</v>
      </c>
      <c r="G30" s="11" t="s">
        <v>20</v>
      </c>
      <c r="H30" s="11" t="s">
        <v>25</v>
      </c>
      <c r="I30" s="11"/>
      <c r="J30" s="11"/>
      <c r="K30" s="11"/>
      <c r="L30" s="27">
        <f t="shared" si="4"/>
        <v>3</v>
      </c>
      <c r="M30" s="28"/>
      <c r="N30" s="29">
        <v>4400000</v>
      </c>
      <c r="O30" s="28">
        <f t="shared" si="5"/>
        <v>26400000</v>
      </c>
      <c r="P30" s="1">
        <f>VLOOKUP(B30,[1]应付款管理!$A$1:$I$65536,9,0)</f>
        <v>26400000</v>
      </c>
      <c r="Q30" s="1">
        <f t="shared" si="6"/>
        <v>0</v>
      </c>
      <c r="R30" s="33" t="str">
        <f t="shared" si="3"/>
        <v>，1523712</v>
      </c>
    </row>
    <row r="31" s="1" customFormat="1" ht="15.75" spans="1:18">
      <c r="A31" s="11" t="s">
        <v>19</v>
      </c>
      <c r="B31" s="11">
        <v>1521598</v>
      </c>
      <c r="C31" s="12">
        <v>8677670</v>
      </c>
      <c r="D31" s="13">
        <v>43636</v>
      </c>
      <c r="E31" s="13">
        <v>43637</v>
      </c>
      <c r="F31" s="14">
        <v>1</v>
      </c>
      <c r="G31" s="11" t="s">
        <v>26</v>
      </c>
      <c r="H31" s="11" t="s">
        <v>23</v>
      </c>
      <c r="I31" s="11"/>
      <c r="J31" s="11"/>
      <c r="K31" s="11"/>
      <c r="L31" s="27">
        <f t="shared" si="4"/>
        <v>1</v>
      </c>
      <c r="M31" s="28"/>
      <c r="N31" s="29">
        <v>2650000</v>
      </c>
      <c r="O31" s="28">
        <f t="shared" si="5"/>
        <v>2650000</v>
      </c>
      <c r="P31" s="1">
        <f>VLOOKUP(B31,[1]应付款管理!$A$1:$I$65536,9,0)</f>
        <v>2650000</v>
      </c>
      <c r="Q31" s="1">
        <f t="shared" si="6"/>
        <v>0</v>
      </c>
      <c r="R31" s="33" t="str">
        <f t="shared" si="3"/>
        <v>，1521598</v>
      </c>
    </row>
    <row r="32" s="1" customFormat="1" ht="15.75" spans="1:18">
      <c r="A32" s="11" t="s">
        <v>19</v>
      </c>
      <c r="B32" s="11">
        <v>1522134</v>
      </c>
      <c r="C32" s="12">
        <v>8682389</v>
      </c>
      <c r="D32" s="13">
        <v>43636</v>
      </c>
      <c r="E32" s="13">
        <v>43640</v>
      </c>
      <c r="F32" s="14">
        <v>1</v>
      </c>
      <c r="G32" s="11" t="s">
        <v>24</v>
      </c>
      <c r="H32" s="11" t="s">
        <v>23</v>
      </c>
      <c r="I32" s="11"/>
      <c r="J32" s="11"/>
      <c r="K32" s="11"/>
      <c r="L32" s="27">
        <f t="shared" si="4"/>
        <v>4</v>
      </c>
      <c r="M32" s="28"/>
      <c r="N32" s="29">
        <v>3050000</v>
      </c>
      <c r="O32" s="28">
        <f t="shared" si="5"/>
        <v>12200000</v>
      </c>
      <c r="P32" s="1">
        <f>VLOOKUP(B32,[1]应付款管理!$A$1:$I$65536,9,0)</f>
        <v>12200000</v>
      </c>
      <c r="Q32" s="1">
        <f t="shared" si="6"/>
        <v>0</v>
      </c>
      <c r="R32" s="33" t="str">
        <f t="shared" si="3"/>
        <v>，1522134</v>
      </c>
    </row>
    <row r="33" s="1" customFormat="1" ht="15.75" spans="1:18">
      <c r="A33" s="11" t="s">
        <v>19</v>
      </c>
      <c r="B33" s="11">
        <v>1521600</v>
      </c>
      <c r="C33" s="12">
        <v>8677670</v>
      </c>
      <c r="D33" s="13">
        <v>43637</v>
      </c>
      <c r="E33" s="13">
        <v>43638</v>
      </c>
      <c r="F33" s="14">
        <v>1</v>
      </c>
      <c r="G33" s="11" t="s">
        <v>26</v>
      </c>
      <c r="H33" s="11" t="s">
        <v>21</v>
      </c>
      <c r="I33" s="11"/>
      <c r="J33" s="11"/>
      <c r="K33" s="11"/>
      <c r="L33" s="27">
        <f t="shared" si="4"/>
        <v>1</v>
      </c>
      <c r="M33" s="28"/>
      <c r="N33" s="29">
        <v>3100000</v>
      </c>
      <c r="O33" s="28">
        <f t="shared" si="5"/>
        <v>3100000</v>
      </c>
      <c r="P33" s="1">
        <f>VLOOKUP(B33,[1]应付款管理!$A$1:$I$65536,9,0)</f>
        <v>3100000</v>
      </c>
      <c r="Q33" s="1">
        <f t="shared" si="6"/>
        <v>0</v>
      </c>
      <c r="R33" s="33" t="str">
        <f t="shared" si="3"/>
        <v>，1521600</v>
      </c>
    </row>
    <row r="34" s="1" customFormat="1" ht="15.75" spans="1:18">
      <c r="A34" s="15" t="s">
        <v>19</v>
      </c>
      <c r="B34" s="15">
        <v>1523913</v>
      </c>
      <c r="C34" s="16">
        <v>8686714</v>
      </c>
      <c r="D34" s="17">
        <v>43640</v>
      </c>
      <c r="E34" s="17">
        <v>43642</v>
      </c>
      <c r="F34" s="18">
        <v>1</v>
      </c>
      <c r="G34" s="15" t="s">
        <v>24</v>
      </c>
      <c r="H34" s="15" t="s">
        <v>25</v>
      </c>
      <c r="I34" s="15"/>
      <c r="J34" s="15"/>
      <c r="K34" s="15">
        <v>1</v>
      </c>
      <c r="L34" s="30">
        <f t="shared" si="4"/>
        <v>2</v>
      </c>
      <c r="M34" s="31">
        <f>1100000*2</f>
        <v>2200000</v>
      </c>
      <c r="N34" s="32">
        <v>4800000</v>
      </c>
      <c r="O34" s="31">
        <f t="shared" si="5"/>
        <v>11800000</v>
      </c>
      <c r="P34" s="1">
        <v>11800000</v>
      </c>
      <c r="Q34" s="1">
        <f t="shared" ref="Q34:Q65" si="7">O34-P34</f>
        <v>0</v>
      </c>
      <c r="R34" s="33" t="str">
        <f t="shared" si="3"/>
        <v>，1523913</v>
      </c>
    </row>
    <row r="35" s="1" customFormat="1" ht="15.75" spans="1:18">
      <c r="A35" s="11" t="s">
        <v>19</v>
      </c>
      <c r="B35" s="11">
        <v>1519790</v>
      </c>
      <c r="C35" s="12">
        <v>8670252</v>
      </c>
      <c r="D35" s="13">
        <v>43641</v>
      </c>
      <c r="E35" s="13">
        <v>43642</v>
      </c>
      <c r="F35" s="14">
        <v>2</v>
      </c>
      <c r="G35" s="11" t="s">
        <v>20</v>
      </c>
      <c r="H35" s="11" t="s">
        <v>25</v>
      </c>
      <c r="I35" s="11"/>
      <c r="J35" s="11"/>
      <c r="K35" s="11"/>
      <c r="L35" s="27">
        <f t="shared" si="4"/>
        <v>1</v>
      </c>
      <c r="M35" s="28"/>
      <c r="N35" s="29">
        <v>4400000</v>
      </c>
      <c r="O35" s="28">
        <f t="shared" si="5"/>
        <v>8800000</v>
      </c>
      <c r="P35" s="1">
        <f>VLOOKUP(B35,[1]应付款管理!$A$1:$I$65536,9,0)</f>
        <v>8800000</v>
      </c>
      <c r="Q35" s="1">
        <f t="shared" si="7"/>
        <v>0</v>
      </c>
      <c r="R35" s="33" t="str">
        <f t="shared" ref="R35:R66" si="8">$R$1&amp;B35</f>
        <v>，1519790</v>
      </c>
    </row>
    <row r="36" s="1" customFormat="1" ht="15.75" spans="1:18">
      <c r="A36" s="11" t="s">
        <v>19</v>
      </c>
      <c r="B36" s="11">
        <v>1520650</v>
      </c>
      <c r="C36" s="12">
        <v>8675540</v>
      </c>
      <c r="D36" s="13">
        <v>43641</v>
      </c>
      <c r="E36" s="13">
        <v>43643</v>
      </c>
      <c r="F36" s="14">
        <v>1</v>
      </c>
      <c r="G36" s="11" t="s">
        <v>24</v>
      </c>
      <c r="H36" s="11" t="s">
        <v>21</v>
      </c>
      <c r="I36" s="11">
        <v>1</v>
      </c>
      <c r="J36" s="11"/>
      <c r="K36" s="11"/>
      <c r="L36" s="27">
        <f t="shared" si="4"/>
        <v>2</v>
      </c>
      <c r="M36" s="28">
        <f>1450000*L36</f>
        <v>2900000</v>
      </c>
      <c r="N36" s="29">
        <v>3500000</v>
      </c>
      <c r="O36" s="28">
        <f t="shared" si="5"/>
        <v>9900000</v>
      </c>
      <c r="P36" s="1">
        <f>VLOOKUP(B36,[1]应付款管理!$A$1:$I$65536,9,0)</f>
        <v>9900000</v>
      </c>
      <c r="Q36" s="1">
        <f t="shared" si="7"/>
        <v>0</v>
      </c>
      <c r="R36" s="33" t="str">
        <f t="shared" si="8"/>
        <v>，1520650</v>
      </c>
    </row>
    <row r="37" s="1" customFormat="1" ht="15.75" spans="1:18">
      <c r="A37" s="11" t="s">
        <v>19</v>
      </c>
      <c r="B37" s="11">
        <v>1520292</v>
      </c>
      <c r="C37" s="12">
        <v>8672061</v>
      </c>
      <c r="D37" s="13">
        <v>43641</v>
      </c>
      <c r="E37" s="13">
        <v>43642</v>
      </c>
      <c r="F37" s="14">
        <v>2</v>
      </c>
      <c r="G37" s="11" t="s">
        <v>20</v>
      </c>
      <c r="H37" s="11" t="s">
        <v>25</v>
      </c>
      <c r="I37" s="11"/>
      <c r="J37" s="11"/>
      <c r="K37" s="11"/>
      <c r="L37" s="27">
        <f t="shared" si="4"/>
        <v>1</v>
      </c>
      <c r="M37" s="28"/>
      <c r="N37" s="29">
        <v>4400000</v>
      </c>
      <c r="O37" s="28">
        <f t="shared" si="5"/>
        <v>8800000</v>
      </c>
      <c r="P37" s="1">
        <f>VLOOKUP(B37,[1]应付款管理!$A$1:$I$65536,9,0)</f>
        <v>8800000</v>
      </c>
      <c r="Q37" s="1">
        <f t="shared" si="7"/>
        <v>0</v>
      </c>
      <c r="R37" s="33" t="str">
        <f t="shared" si="8"/>
        <v>，1520292</v>
      </c>
    </row>
    <row r="38" s="1" customFormat="1" ht="15.75" spans="1:18">
      <c r="A38" s="11" t="s">
        <v>19</v>
      </c>
      <c r="B38" s="11">
        <v>1523001</v>
      </c>
      <c r="C38" s="12">
        <v>8682429</v>
      </c>
      <c r="D38" s="13">
        <v>43642</v>
      </c>
      <c r="E38" s="13">
        <v>43645</v>
      </c>
      <c r="F38" s="14">
        <v>1</v>
      </c>
      <c r="G38" s="11" t="s">
        <v>27</v>
      </c>
      <c r="H38" s="11" t="s">
        <v>23</v>
      </c>
      <c r="I38" s="11"/>
      <c r="J38" s="11"/>
      <c r="K38" s="11"/>
      <c r="L38" s="27">
        <f t="shared" si="4"/>
        <v>3</v>
      </c>
      <c r="M38" s="28"/>
      <c r="N38" s="29">
        <v>5300000</v>
      </c>
      <c r="O38" s="28">
        <f t="shared" si="5"/>
        <v>15900000</v>
      </c>
      <c r="P38" s="1">
        <f>VLOOKUP(B38,[1]应付款管理!$A$1:$I$65536,9,0)</f>
        <v>15900000</v>
      </c>
      <c r="Q38" s="1">
        <f t="shared" si="7"/>
        <v>0</v>
      </c>
      <c r="R38" s="33" t="str">
        <f t="shared" si="8"/>
        <v>，1523001</v>
      </c>
    </row>
    <row r="39" s="1" customFormat="1" ht="15.75" spans="1:18">
      <c r="A39" s="11" t="s">
        <v>19</v>
      </c>
      <c r="B39" s="11">
        <v>1523073</v>
      </c>
      <c r="C39" s="12">
        <v>8683376</v>
      </c>
      <c r="D39" s="13">
        <v>43642</v>
      </c>
      <c r="E39" s="13">
        <v>43644</v>
      </c>
      <c r="F39" s="14">
        <v>2</v>
      </c>
      <c r="G39" s="11" t="s">
        <v>20</v>
      </c>
      <c r="H39" s="11" t="s">
        <v>25</v>
      </c>
      <c r="I39" s="11"/>
      <c r="J39" s="11"/>
      <c r="K39" s="11"/>
      <c r="L39" s="27">
        <f t="shared" si="4"/>
        <v>2</v>
      </c>
      <c r="M39" s="28"/>
      <c r="N39" s="29">
        <v>4400000</v>
      </c>
      <c r="O39" s="28">
        <f t="shared" si="5"/>
        <v>17600000</v>
      </c>
      <c r="P39" s="1">
        <f>VLOOKUP(B39,[1]应付款管理!$A$1:$I$65536,9,0)</f>
        <v>17600000</v>
      </c>
      <c r="Q39" s="1">
        <f t="shared" si="7"/>
        <v>0</v>
      </c>
      <c r="R39" s="33" t="str">
        <f t="shared" si="8"/>
        <v>，1523073</v>
      </c>
    </row>
    <row r="40" s="1" customFormat="1" ht="15.75" spans="1:18">
      <c r="A40" s="11" t="s">
        <v>19</v>
      </c>
      <c r="B40" s="11">
        <v>1520559</v>
      </c>
      <c r="C40" s="12">
        <v>8674018</v>
      </c>
      <c r="D40" s="13">
        <v>43643</v>
      </c>
      <c r="E40" s="13">
        <v>43645</v>
      </c>
      <c r="F40" s="14">
        <v>1</v>
      </c>
      <c r="G40" s="11" t="s">
        <v>26</v>
      </c>
      <c r="H40" s="11" t="s">
        <v>21</v>
      </c>
      <c r="I40" s="11"/>
      <c r="J40" s="11"/>
      <c r="K40" s="11"/>
      <c r="L40" s="27">
        <f t="shared" si="4"/>
        <v>2</v>
      </c>
      <c r="M40" s="28"/>
      <c r="N40" s="29">
        <v>3100000</v>
      </c>
      <c r="O40" s="28">
        <f t="shared" si="5"/>
        <v>6200000</v>
      </c>
      <c r="P40" s="1">
        <f>VLOOKUP(B40,[1]应付款管理!$A$1:$I$65536,9,0)</f>
        <v>6200000</v>
      </c>
      <c r="Q40" s="1">
        <f t="shared" si="7"/>
        <v>0</v>
      </c>
      <c r="R40" s="33" t="str">
        <f t="shared" si="8"/>
        <v>，1520559</v>
      </c>
    </row>
    <row r="41" s="1" customFormat="1" ht="15.75" spans="1:18">
      <c r="A41" s="11" t="s">
        <v>19</v>
      </c>
      <c r="B41" s="11">
        <v>1522897</v>
      </c>
      <c r="C41" s="12">
        <v>8682227</v>
      </c>
      <c r="D41" s="13">
        <v>43643</v>
      </c>
      <c r="E41" s="13">
        <v>43645</v>
      </c>
      <c r="F41" s="14">
        <v>1</v>
      </c>
      <c r="G41" s="11" t="s">
        <v>26</v>
      </c>
      <c r="H41" s="11" t="s">
        <v>23</v>
      </c>
      <c r="I41" s="11"/>
      <c r="J41" s="11"/>
      <c r="K41" s="11"/>
      <c r="L41" s="27">
        <f t="shared" si="4"/>
        <v>2</v>
      </c>
      <c r="M41" s="28"/>
      <c r="N41" s="29">
        <v>2650000</v>
      </c>
      <c r="O41" s="28">
        <f t="shared" si="5"/>
        <v>5300000</v>
      </c>
      <c r="P41" s="1">
        <f>VLOOKUP(B41,[1]应付款管理!$A$1:$I$65536,9,0)</f>
        <v>5300000</v>
      </c>
      <c r="Q41" s="1">
        <f t="shared" si="7"/>
        <v>0</v>
      </c>
      <c r="R41" s="33" t="str">
        <f t="shared" si="8"/>
        <v>，1522897</v>
      </c>
    </row>
    <row r="42" s="1" customFormat="1" ht="15.75" spans="1:18">
      <c r="A42" s="11" t="s">
        <v>19</v>
      </c>
      <c r="B42" s="11">
        <v>1520509</v>
      </c>
      <c r="C42" s="12">
        <v>8675360</v>
      </c>
      <c r="D42" s="13">
        <v>43646</v>
      </c>
      <c r="E42" s="13">
        <v>43647</v>
      </c>
      <c r="F42" s="14">
        <v>20</v>
      </c>
      <c r="G42" s="11" t="s">
        <v>33</v>
      </c>
      <c r="H42" s="11" t="s">
        <v>21</v>
      </c>
      <c r="I42" s="11"/>
      <c r="J42" s="11"/>
      <c r="K42" s="11"/>
      <c r="L42" s="27">
        <f t="shared" si="4"/>
        <v>1</v>
      </c>
      <c r="M42" s="28"/>
      <c r="N42" s="29">
        <v>3100000</v>
      </c>
      <c r="O42" s="28">
        <f t="shared" si="5"/>
        <v>62000000</v>
      </c>
      <c r="P42" s="1">
        <f>VLOOKUP(B42,[1]应付款管理!$A$1:$I$65536,9,0)</f>
        <v>62000000</v>
      </c>
      <c r="Q42" s="1">
        <f t="shared" si="7"/>
        <v>0</v>
      </c>
      <c r="R42" s="33" t="str">
        <f t="shared" si="8"/>
        <v>，1520509</v>
      </c>
    </row>
    <row r="43" s="1" customFormat="1" ht="15.75" spans="1:18">
      <c r="A43" s="15" t="s">
        <v>19</v>
      </c>
      <c r="B43" s="15">
        <v>1523668</v>
      </c>
      <c r="C43" s="16"/>
      <c r="D43" s="17">
        <v>43646</v>
      </c>
      <c r="E43" s="17">
        <v>43647</v>
      </c>
      <c r="F43" s="18">
        <v>1</v>
      </c>
      <c r="G43" s="15" t="s">
        <v>26</v>
      </c>
      <c r="H43" s="15" t="s">
        <v>34</v>
      </c>
      <c r="I43" s="15"/>
      <c r="J43" s="15"/>
      <c r="K43" s="15"/>
      <c r="L43" s="30">
        <f t="shared" si="4"/>
        <v>1</v>
      </c>
      <c r="M43" s="31"/>
      <c r="N43" s="32">
        <v>4400000</v>
      </c>
      <c r="O43" s="31">
        <f t="shared" si="5"/>
        <v>4400000</v>
      </c>
      <c r="P43" s="1">
        <f>VLOOKUP(B43,[1]应付款管理!$A$1:$I$65536,9,0)</f>
        <v>4400000</v>
      </c>
      <c r="Q43" s="1">
        <f t="shared" si="7"/>
        <v>0</v>
      </c>
      <c r="R43" s="33" t="str">
        <f t="shared" si="8"/>
        <v>，1523668</v>
      </c>
    </row>
    <row r="44" s="1" customFormat="1" ht="15.75" spans="1:18">
      <c r="A44" s="11" t="s">
        <v>19</v>
      </c>
      <c r="B44" s="11">
        <v>1521418</v>
      </c>
      <c r="C44" s="12">
        <v>8675214</v>
      </c>
      <c r="D44" s="13">
        <v>43646</v>
      </c>
      <c r="E44" s="13">
        <v>43648</v>
      </c>
      <c r="F44" s="14">
        <v>2</v>
      </c>
      <c r="G44" s="11" t="s">
        <v>29</v>
      </c>
      <c r="H44" s="11" t="s">
        <v>21</v>
      </c>
      <c r="I44" s="11"/>
      <c r="J44" s="11"/>
      <c r="K44" s="11">
        <v>1</v>
      </c>
      <c r="L44" s="27">
        <f t="shared" si="4"/>
        <v>2</v>
      </c>
      <c r="M44" s="28">
        <f>650000*L44</f>
        <v>1300000</v>
      </c>
      <c r="N44" s="29">
        <v>3500000</v>
      </c>
      <c r="O44" s="28">
        <f t="shared" si="5"/>
        <v>15300000</v>
      </c>
      <c r="P44" s="1">
        <f>VLOOKUP(B44,[1]应付款管理!$A$1:$I$65536,9,0)</f>
        <v>15300000</v>
      </c>
      <c r="Q44" s="1">
        <f t="shared" si="7"/>
        <v>0</v>
      </c>
      <c r="R44" s="33" t="str">
        <f t="shared" si="8"/>
        <v>，1521418</v>
      </c>
    </row>
    <row r="45" s="1" customFormat="1" ht="15.75" spans="1:18">
      <c r="A45" s="11" t="s">
        <v>19</v>
      </c>
      <c r="B45" s="11">
        <v>1521678</v>
      </c>
      <c r="C45" s="12">
        <v>8682389</v>
      </c>
      <c r="D45" s="13">
        <v>43646</v>
      </c>
      <c r="E45" s="13">
        <v>43649</v>
      </c>
      <c r="F45" s="14">
        <v>2</v>
      </c>
      <c r="G45" s="11" t="s">
        <v>20</v>
      </c>
      <c r="H45" s="11" t="s">
        <v>21</v>
      </c>
      <c r="I45" s="11"/>
      <c r="J45" s="11"/>
      <c r="K45" s="11"/>
      <c r="L45" s="27">
        <f t="shared" si="4"/>
        <v>3</v>
      </c>
      <c r="M45" s="28"/>
      <c r="N45" s="29">
        <v>3100000</v>
      </c>
      <c r="O45" s="28">
        <f t="shared" si="5"/>
        <v>18600000</v>
      </c>
      <c r="P45" s="1">
        <f>VLOOKUP(B45,[1]应付款管理!$A$1:$I$65536,9,0)</f>
        <v>18600000</v>
      </c>
      <c r="Q45" s="1">
        <f t="shared" si="7"/>
        <v>0</v>
      </c>
      <c r="R45" s="33" t="str">
        <f t="shared" si="8"/>
        <v>，1521678</v>
      </c>
    </row>
    <row r="46" s="1" customFormat="1" ht="15.75" spans="1:18">
      <c r="A46" s="11" t="s">
        <v>16</v>
      </c>
      <c r="B46" s="11">
        <v>1522496</v>
      </c>
      <c r="C46" s="12">
        <v>173006</v>
      </c>
      <c r="D46" s="13">
        <v>43647</v>
      </c>
      <c r="E46" s="13">
        <v>43649</v>
      </c>
      <c r="F46" s="14">
        <v>1</v>
      </c>
      <c r="G46" s="11" t="s">
        <v>35</v>
      </c>
      <c r="H46" s="11" t="s">
        <v>23</v>
      </c>
      <c r="I46" s="11"/>
      <c r="J46" s="11"/>
      <c r="K46" s="11"/>
      <c r="L46" s="27">
        <f t="shared" si="4"/>
        <v>2</v>
      </c>
      <c r="M46" s="28"/>
      <c r="N46" s="29">
        <v>9000000</v>
      </c>
      <c r="O46" s="28">
        <f t="shared" si="5"/>
        <v>18000000</v>
      </c>
      <c r="P46" s="1">
        <f>VLOOKUP(B46,[1]应付款管理!$A$1:$I$65536,9,0)</f>
        <v>18000000</v>
      </c>
      <c r="Q46" s="1">
        <f t="shared" si="7"/>
        <v>0</v>
      </c>
      <c r="R46" s="33" t="str">
        <f t="shared" si="8"/>
        <v>，1522496</v>
      </c>
    </row>
    <row r="47" s="1" customFormat="1" ht="15.75" spans="1:18">
      <c r="A47" s="11" t="s">
        <v>19</v>
      </c>
      <c r="B47" s="11">
        <v>1520513</v>
      </c>
      <c r="C47" s="12">
        <v>8673846</v>
      </c>
      <c r="D47" s="13">
        <v>43648</v>
      </c>
      <c r="E47" s="13">
        <v>43649</v>
      </c>
      <c r="F47" s="14">
        <v>20</v>
      </c>
      <c r="G47" s="11" t="s">
        <v>33</v>
      </c>
      <c r="H47" s="11" t="s">
        <v>21</v>
      </c>
      <c r="I47" s="11"/>
      <c r="J47" s="11"/>
      <c r="K47" s="11"/>
      <c r="L47" s="27">
        <f t="shared" si="4"/>
        <v>1</v>
      </c>
      <c r="M47" s="28"/>
      <c r="N47" s="29">
        <v>3100000</v>
      </c>
      <c r="O47" s="28">
        <f t="shared" si="5"/>
        <v>62000000</v>
      </c>
      <c r="P47" s="1">
        <f>VLOOKUP(B47,[1]应付款管理!$A$1:$I$65536,9,0)</f>
        <v>62000000</v>
      </c>
      <c r="Q47" s="1">
        <f t="shared" si="7"/>
        <v>0</v>
      </c>
      <c r="R47" s="33" t="str">
        <f t="shared" si="8"/>
        <v>，1520513</v>
      </c>
    </row>
    <row r="48" s="1" customFormat="1" ht="15.75" spans="1:18">
      <c r="A48" s="11" t="s">
        <v>19</v>
      </c>
      <c r="B48" s="11">
        <v>1523192</v>
      </c>
      <c r="C48" s="12">
        <v>8682197</v>
      </c>
      <c r="D48" s="13">
        <v>43648</v>
      </c>
      <c r="E48" s="13">
        <v>43649</v>
      </c>
      <c r="F48" s="14">
        <v>2</v>
      </c>
      <c r="G48" s="11" t="s">
        <v>20</v>
      </c>
      <c r="H48" s="11" t="s">
        <v>25</v>
      </c>
      <c r="I48" s="11"/>
      <c r="J48" s="11"/>
      <c r="K48" s="11"/>
      <c r="L48" s="27">
        <f t="shared" si="4"/>
        <v>1</v>
      </c>
      <c r="M48" s="28"/>
      <c r="N48" s="29">
        <v>4400000</v>
      </c>
      <c r="O48" s="28">
        <f t="shared" si="5"/>
        <v>8800000</v>
      </c>
      <c r="P48" s="1">
        <f>VLOOKUP(B48,[1]应付款管理!$A$1:$I$65536,9,0)</f>
        <v>8800000</v>
      </c>
      <c r="Q48" s="1">
        <f t="shared" si="7"/>
        <v>0</v>
      </c>
      <c r="R48" s="33" t="str">
        <f t="shared" si="8"/>
        <v>，1523192</v>
      </c>
    </row>
    <row r="49" s="1" customFormat="1" ht="15.75" spans="1:18">
      <c r="A49" s="11" t="s">
        <v>16</v>
      </c>
      <c r="B49" s="11">
        <v>1520824</v>
      </c>
      <c r="C49" s="12">
        <v>172224</v>
      </c>
      <c r="D49" s="13">
        <v>43650</v>
      </c>
      <c r="E49" s="13">
        <v>43655</v>
      </c>
      <c r="F49" s="14">
        <v>1</v>
      </c>
      <c r="G49" s="11" t="s">
        <v>22</v>
      </c>
      <c r="H49" s="11" t="s">
        <v>23</v>
      </c>
      <c r="I49" s="11"/>
      <c r="J49" s="11"/>
      <c r="K49" s="11"/>
      <c r="L49" s="27">
        <f t="shared" si="4"/>
        <v>5</v>
      </c>
      <c r="M49" s="28"/>
      <c r="N49" s="29">
        <v>7650000</v>
      </c>
      <c r="O49" s="28">
        <f t="shared" si="5"/>
        <v>38250000</v>
      </c>
      <c r="P49" s="1">
        <f>VLOOKUP(B49,[1]应付款管理!$A$1:$I$65536,9,0)</f>
        <v>38250000</v>
      </c>
      <c r="Q49" s="1">
        <f t="shared" si="7"/>
        <v>0</v>
      </c>
      <c r="R49" s="33" t="str">
        <f t="shared" si="8"/>
        <v>，1520824</v>
      </c>
    </row>
    <row r="50" s="1" customFormat="1" ht="15.75" spans="1:18">
      <c r="A50" s="11" t="s">
        <v>19</v>
      </c>
      <c r="B50" s="11">
        <v>1520231</v>
      </c>
      <c r="C50" s="12">
        <v>8671834</v>
      </c>
      <c r="D50" s="13">
        <v>43654</v>
      </c>
      <c r="E50" s="13">
        <v>43656</v>
      </c>
      <c r="F50" s="14">
        <v>2</v>
      </c>
      <c r="G50" s="11" t="s">
        <v>20</v>
      </c>
      <c r="H50" s="11" t="s">
        <v>25</v>
      </c>
      <c r="I50" s="11"/>
      <c r="J50" s="11"/>
      <c r="K50" s="11"/>
      <c r="L50" s="27">
        <f t="shared" si="4"/>
        <v>2</v>
      </c>
      <c r="M50" s="28"/>
      <c r="N50" s="29">
        <v>4400000</v>
      </c>
      <c r="O50" s="28">
        <f t="shared" si="5"/>
        <v>17600000</v>
      </c>
      <c r="P50" s="1">
        <f>VLOOKUP(B50,[1]应付款管理!$A$1:$I$65536,9,0)</f>
        <v>17600000</v>
      </c>
      <c r="Q50" s="1">
        <f t="shared" si="7"/>
        <v>0</v>
      </c>
      <c r="R50" s="33" t="str">
        <f t="shared" si="8"/>
        <v>，1520231</v>
      </c>
    </row>
    <row r="51" s="1" customFormat="1" ht="15.75" spans="1:18">
      <c r="A51" s="11" t="s">
        <v>16</v>
      </c>
      <c r="B51" s="11">
        <v>1522527</v>
      </c>
      <c r="C51" s="23">
        <v>174529</v>
      </c>
      <c r="D51" s="13">
        <v>43654</v>
      </c>
      <c r="E51" s="13">
        <v>43657</v>
      </c>
      <c r="F51" s="14">
        <v>1</v>
      </c>
      <c r="G51" s="11" t="s">
        <v>27</v>
      </c>
      <c r="H51" s="11" t="s">
        <v>23</v>
      </c>
      <c r="I51" s="11"/>
      <c r="J51" s="11"/>
      <c r="K51" s="11"/>
      <c r="L51" s="27">
        <f t="shared" si="4"/>
        <v>3</v>
      </c>
      <c r="M51" s="28"/>
      <c r="N51" s="29">
        <v>6400000</v>
      </c>
      <c r="O51" s="28">
        <f t="shared" si="5"/>
        <v>19200000</v>
      </c>
      <c r="P51" s="1">
        <f>VLOOKUP(B51,[1]应付款管理!$A$1:$I$65536,9,0)</f>
        <v>19200000</v>
      </c>
      <c r="Q51" s="1">
        <f t="shared" si="7"/>
        <v>0</v>
      </c>
      <c r="R51" s="33" t="str">
        <f t="shared" si="8"/>
        <v>，1522527</v>
      </c>
    </row>
    <row r="52" s="1" customFormat="1" ht="15.75" spans="1:18">
      <c r="A52" s="11" t="s">
        <v>19</v>
      </c>
      <c r="B52" s="11">
        <v>1521866</v>
      </c>
      <c r="C52" s="24">
        <v>8559904</v>
      </c>
      <c r="D52" s="13">
        <v>43656</v>
      </c>
      <c r="E52" s="13">
        <v>43658</v>
      </c>
      <c r="F52" s="14">
        <v>1</v>
      </c>
      <c r="G52" s="11" t="s">
        <v>27</v>
      </c>
      <c r="H52" s="11" t="s">
        <v>23</v>
      </c>
      <c r="I52" s="11"/>
      <c r="J52" s="11"/>
      <c r="K52" s="11"/>
      <c r="L52" s="27">
        <f t="shared" si="4"/>
        <v>2</v>
      </c>
      <c r="M52" s="28"/>
      <c r="N52" s="29">
        <v>5300000</v>
      </c>
      <c r="O52" s="28">
        <f t="shared" si="5"/>
        <v>10600000</v>
      </c>
      <c r="P52" s="1">
        <f>VLOOKUP(B52,[1]应付款管理!$A$1:$I$65536,9,0)</f>
        <v>10600000</v>
      </c>
      <c r="Q52" s="1">
        <f t="shared" si="7"/>
        <v>0</v>
      </c>
      <c r="R52" s="33" t="str">
        <f t="shared" si="8"/>
        <v>，1521866</v>
      </c>
    </row>
    <row r="53" s="1" customFormat="1" ht="15.75" spans="1:18">
      <c r="A53" s="11" t="s">
        <v>19</v>
      </c>
      <c r="B53" s="11">
        <v>1521440</v>
      </c>
      <c r="C53" s="12">
        <v>8677477</v>
      </c>
      <c r="D53" s="13">
        <v>43658</v>
      </c>
      <c r="E53" s="13">
        <v>43660</v>
      </c>
      <c r="F53" s="14">
        <v>1</v>
      </c>
      <c r="G53" s="11" t="s">
        <v>26</v>
      </c>
      <c r="H53" s="11" t="s">
        <v>25</v>
      </c>
      <c r="I53" s="11"/>
      <c r="J53" s="11"/>
      <c r="K53" s="11"/>
      <c r="L53" s="27">
        <f t="shared" si="4"/>
        <v>2</v>
      </c>
      <c r="M53" s="28"/>
      <c r="N53" s="29">
        <v>4400000</v>
      </c>
      <c r="O53" s="28">
        <f t="shared" si="5"/>
        <v>8800000</v>
      </c>
      <c r="P53" s="1">
        <f>VLOOKUP(B53,[1]应付款管理!$A$1:$I$65536,9,0)</f>
        <v>8800000</v>
      </c>
      <c r="Q53" s="1">
        <f t="shared" si="7"/>
        <v>0</v>
      </c>
      <c r="R53" s="33" t="str">
        <f t="shared" si="8"/>
        <v>，1521440</v>
      </c>
    </row>
    <row r="54" s="1" customFormat="1" ht="15.75" spans="1:18">
      <c r="A54" s="11" t="s">
        <v>19</v>
      </c>
      <c r="B54" s="11">
        <v>1521057</v>
      </c>
      <c r="C54" s="12">
        <v>8675008</v>
      </c>
      <c r="D54" s="13">
        <v>43660</v>
      </c>
      <c r="E54" s="13">
        <v>43663</v>
      </c>
      <c r="F54" s="14">
        <v>1</v>
      </c>
      <c r="G54" s="11" t="s">
        <v>24</v>
      </c>
      <c r="H54" s="11" t="s">
        <v>25</v>
      </c>
      <c r="I54" s="11"/>
      <c r="J54" s="11"/>
      <c r="K54" s="11"/>
      <c r="L54" s="27">
        <f t="shared" si="4"/>
        <v>3</v>
      </c>
      <c r="M54" s="28"/>
      <c r="N54" s="29">
        <v>4800000</v>
      </c>
      <c r="O54" s="28">
        <f t="shared" si="5"/>
        <v>14400000</v>
      </c>
      <c r="P54" s="1">
        <f>VLOOKUP(B54,[1]应付款管理!$A$1:$I$65536,9,0)</f>
        <v>14400000</v>
      </c>
      <c r="Q54" s="1">
        <f t="shared" si="7"/>
        <v>0</v>
      </c>
      <c r="R54" s="33" t="str">
        <f t="shared" si="8"/>
        <v>，1521057</v>
      </c>
    </row>
    <row r="55" s="1" customFormat="1" ht="15.75" spans="1:18">
      <c r="A55" s="11" t="s">
        <v>31</v>
      </c>
      <c r="B55" s="11">
        <v>1519540</v>
      </c>
      <c r="C55" s="12">
        <v>8669770</v>
      </c>
      <c r="D55" s="13">
        <v>43661</v>
      </c>
      <c r="E55" s="13">
        <v>43663</v>
      </c>
      <c r="F55" s="14">
        <v>1</v>
      </c>
      <c r="G55" s="11" t="s">
        <v>22</v>
      </c>
      <c r="H55" s="11" t="s">
        <v>25</v>
      </c>
      <c r="I55" s="11"/>
      <c r="J55" s="11"/>
      <c r="K55" s="11"/>
      <c r="L55" s="27">
        <f t="shared" si="4"/>
        <v>2</v>
      </c>
      <c r="M55" s="28"/>
      <c r="N55" s="29">
        <v>13200000</v>
      </c>
      <c r="O55" s="28">
        <f t="shared" si="5"/>
        <v>26400000</v>
      </c>
      <c r="P55" s="1">
        <f>VLOOKUP(B55,[1]应付款管理!$A$1:$I$65536,9,0)</f>
        <v>26400000</v>
      </c>
      <c r="Q55" s="1">
        <f t="shared" si="7"/>
        <v>0</v>
      </c>
      <c r="R55" s="33" t="str">
        <f t="shared" si="8"/>
        <v>，1519540</v>
      </c>
    </row>
    <row r="56" s="1" customFormat="1" ht="15.75" spans="1:18">
      <c r="A56" s="11" t="s">
        <v>19</v>
      </c>
      <c r="B56" s="11">
        <v>1522178</v>
      </c>
      <c r="C56" s="12">
        <v>8681154</v>
      </c>
      <c r="D56" s="13">
        <v>43662</v>
      </c>
      <c r="E56" s="13">
        <v>43663</v>
      </c>
      <c r="F56" s="14">
        <v>5</v>
      </c>
      <c r="G56" s="11" t="s">
        <v>36</v>
      </c>
      <c r="H56" s="11" t="s">
        <v>23</v>
      </c>
      <c r="I56" s="11"/>
      <c r="J56" s="11"/>
      <c r="K56" s="11"/>
      <c r="L56" s="27">
        <f t="shared" si="4"/>
        <v>1</v>
      </c>
      <c r="M56" s="28"/>
      <c r="N56" s="29">
        <v>2650000</v>
      </c>
      <c r="O56" s="28">
        <f t="shared" si="5"/>
        <v>13250000</v>
      </c>
      <c r="P56" s="1">
        <f>VLOOKUP(B56,[1]应付款管理!$A$1:$I$65536,9,0)</f>
        <v>13250000</v>
      </c>
      <c r="Q56" s="1">
        <f t="shared" si="7"/>
        <v>0</v>
      </c>
      <c r="R56" s="33" t="str">
        <f t="shared" si="8"/>
        <v>，1522178</v>
      </c>
    </row>
    <row r="57" s="1" customFormat="1" ht="15.75" spans="1:18">
      <c r="A57" s="11" t="s">
        <v>16</v>
      </c>
      <c r="B57" s="11">
        <v>1522869</v>
      </c>
      <c r="C57" s="12">
        <v>173177</v>
      </c>
      <c r="D57" s="13">
        <v>43662</v>
      </c>
      <c r="E57" s="13">
        <v>43663</v>
      </c>
      <c r="F57" s="14">
        <v>1</v>
      </c>
      <c r="G57" s="11" t="s">
        <v>27</v>
      </c>
      <c r="H57" s="11" t="s">
        <v>23</v>
      </c>
      <c r="I57" s="11"/>
      <c r="J57" s="11"/>
      <c r="K57" s="11"/>
      <c r="L57" s="27">
        <f t="shared" si="4"/>
        <v>1</v>
      </c>
      <c r="M57" s="28"/>
      <c r="N57" s="29">
        <v>5450000</v>
      </c>
      <c r="O57" s="28">
        <f t="shared" si="5"/>
        <v>5450000</v>
      </c>
      <c r="P57" s="1">
        <f>VLOOKUP(B57,[1]应付款管理!$A$1:$I$65536,9,0)</f>
        <v>5450000</v>
      </c>
      <c r="Q57" s="1">
        <f t="shared" si="7"/>
        <v>0</v>
      </c>
      <c r="R57" s="33" t="str">
        <f t="shared" si="8"/>
        <v>，1522869</v>
      </c>
    </row>
    <row r="58" s="1" customFormat="1" ht="15.75" spans="1:18">
      <c r="A58" s="11" t="s">
        <v>19</v>
      </c>
      <c r="B58" s="11">
        <v>1522715</v>
      </c>
      <c r="C58" s="12">
        <v>8686077</v>
      </c>
      <c r="D58" s="13">
        <v>43662</v>
      </c>
      <c r="E58" s="13">
        <v>43666</v>
      </c>
      <c r="F58" s="14">
        <v>1</v>
      </c>
      <c r="G58" s="11" t="s">
        <v>22</v>
      </c>
      <c r="H58" s="11" t="s">
        <v>25</v>
      </c>
      <c r="I58" s="11"/>
      <c r="J58" s="11"/>
      <c r="K58" s="11"/>
      <c r="L58" s="27">
        <f t="shared" si="4"/>
        <v>4</v>
      </c>
      <c r="M58" s="28"/>
      <c r="N58" s="29">
        <v>13300000</v>
      </c>
      <c r="O58" s="28">
        <f t="shared" si="5"/>
        <v>53200000</v>
      </c>
      <c r="P58" s="1">
        <f>VLOOKUP(B58,[1]应付款管理!$A$1:$I$65536,9,0)</f>
        <v>53200000</v>
      </c>
      <c r="Q58" s="1">
        <f t="shared" si="7"/>
        <v>0</v>
      </c>
      <c r="R58" s="33" t="str">
        <f t="shared" si="8"/>
        <v>，1522715</v>
      </c>
    </row>
    <row r="59" s="1" customFormat="1" ht="15.75" spans="1:18">
      <c r="A59" s="11" t="s">
        <v>19</v>
      </c>
      <c r="B59" s="11">
        <v>1522678</v>
      </c>
      <c r="C59" s="12">
        <v>8682728</v>
      </c>
      <c r="D59" s="13">
        <v>43662</v>
      </c>
      <c r="E59" s="13">
        <v>43666</v>
      </c>
      <c r="F59" s="14">
        <v>1</v>
      </c>
      <c r="G59" s="11" t="s">
        <v>17</v>
      </c>
      <c r="H59" s="11" t="s">
        <v>25</v>
      </c>
      <c r="I59" s="11"/>
      <c r="J59" s="11"/>
      <c r="K59" s="11">
        <v>1</v>
      </c>
      <c r="L59" s="27">
        <f t="shared" si="4"/>
        <v>4</v>
      </c>
      <c r="M59" s="28">
        <f>1100000*L59</f>
        <v>4400000</v>
      </c>
      <c r="N59" s="29">
        <v>17600000</v>
      </c>
      <c r="O59" s="28">
        <f t="shared" si="5"/>
        <v>74800000</v>
      </c>
      <c r="P59" s="1">
        <f>VLOOKUP(B59,[1]应付款管理!$A$1:$I$65536,9,0)</f>
        <v>74800000</v>
      </c>
      <c r="Q59" s="1">
        <f t="shared" si="7"/>
        <v>0</v>
      </c>
      <c r="R59" s="33" t="str">
        <f t="shared" si="8"/>
        <v>，1522678</v>
      </c>
    </row>
    <row r="60" s="1" customFormat="1" ht="15.75" spans="1:18">
      <c r="A60" s="11" t="s">
        <v>19</v>
      </c>
      <c r="B60" s="11">
        <v>1522180</v>
      </c>
      <c r="C60" s="12">
        <v>8681154</v>
      </c>
      <c r="D60" s="13">
        <v>43663</v>
      </c>
      <c r="E60" s="13">
        <v>43664</v>
      </c>
      <c r="F60" s="14">
        <v>5</v>
      </c>
      <c r="G60" s="11" t="s">
        <v>36</v>
      </c>
      <c r="H60" s="11" t="s">
        <v>21</v>
      </c>
      <c r="I60" s="11"/>
      <c r="J60" s="11"/>
      <c r="K60" s="11"/>
      <c r="L60" s="27">
        <f t="shared" si="4"/>
        <v>1</v>
      </c>
      <c r="M60" s="28"/>
      <c r="N60" s="29">
        <v>3100000</v>
      </c>
      <c r="O60" s="28">
        <f t="shared" si="5"/>
        <v>15500000</v>
      </c>
      <c r="P60" s="1">
        <f>VLOOKUP(B60,[1]应付款管理!$A$1:$I$65536,9,0)</f>
        <v>15500000</v>
      </c>
      <c r="Q60" s="1">
        <f t="shared" si="7"/>
        <v>0</v>
      </c>
      <c r="R60" s="33" t="str">
        <f t="shared" si="8"/>
        <v>，1522180</v>
      </c>
    </row>
    <row r="61" s="1" customFormat="1" ht="15.75" spans="1:18">
      <c r="A61" s="11" t="s">
        <v>31</v>
      </c>
      <c r="B61" s="11">
        <v>1521413</v>
      </c>
      <c r="C61" s="12">
        <v>8677296</v>
      </c>
      <c r="D61" s="13">
        <v>43663</v>
      </c>
      <c r="E61" s="13">
        <v>43665</v>
      </c>
      <c r="F61" s="14">
        <v>2</v>
      </c>
      <c r="G61" s="11" t="s">
        <v>37</v>
      </c>
      <c r="H61" s="11" t="s">
        <v>25</v>
      </c>
      <c r="I61" s="11"/>
      <c r="J61" s="11"/>
      <c r="K61" s="11"/>
      <c r="L61" s="27">
        <f t="shared" si="4"/>
        <v>2</v>
      </c>
      <c r="M61" s="28"/>
      <c r="N61" s="29">
        <v>14400000</v>
      </c>
      <c r="O61" s="28">
        <f t="shared" si="5"/>
        <v>57600000</v>
      </c>
      <c r="P61" s="1">
        <f>VLOOKUP(B61,[1]应付款管理!$A$1:$I$65536,9,0)</f>
        <v>57600000</v>
      </c>
      <c r="Q61" s="1">
        <f t="shared" si="7"/>
        <v>0</v>
      </c>
      <c r="R61" s="33" t="str">
        <f t="shared" si="8"/>
        <v>，1521413</v>
      </c>
    </row>
    <row r="62" s="1" customFormat="1" ht="15.75" spans="1:18">
      <c r="A62" s="11" t="s">
        <v>19</v>
      </c>
      <c r="B62" s="11">
        <v>1519491</v>
      </c>
      <c r="C62" s="12">
        <v>8670380</v>
      </c>
      <c r="D62" s="13">
        <v>43664</v>
      </c>
      <c r="E62" s="13">
        <v>43666</v>
      </c>
      <c r="F62" s="14">
        <v>2</v>
      </c>
      <c r="G62" s="11" t="s">
        <v>29</v>
      </c>
      <c r="H62" s="11" t="s">
        <v>21</v>
      </c>
      <c r="I62" s="11"/>
      <c r="J62" s="11"/>
      <c r="K62" s="11"/>
      <c r="L62" s="27">
        <f t="shared" si="4"/>
        <v>2</v>
      </c>
      <c r="M62" s="28"/>
      <c r="N62" s="29">
        <v>3500000</v>
      </c>
      <c r="O62" s="28">
        <f t="shared" si="5"/>
        <v>14000000</v>
      </c>
      <c r="P62" s="1">
        <f>VLOOKUP(B62,[1]应付款管理!$A$1:$I$65536,9,0)</f>
        <v>14000000</v>
      </c>
      <c r="Q62" s="1">
        <f t="shared" si="7"/>
        <v>0</v>
      </c>
      <c r="R62" s="33" t="str">
        <f t="shared" si="8"/>
        <v>，1519491</v>
      </c>
    </row>
    <row r="63" s="1" customFormat="1" ht="15.75" spans="1:18">
      <c r="A63" s="11" t="s">
        <v>19</v>
      </c>
      <c r="B63" s="11">
        <v>1521517</v>
      </c>
      <c r="C63" s="12">
        <v>8676527</v>
      </c>
      <c r="D63" s="13">
        <v>43665</v>
      </c>
      <c r="E63" s="13">
        <v>43667</v>
      </c>
      <c r="F63" s="14">
        <v>1</v>
      </c>
      <c r="G63" s="11" t="s">
        <v>17</v>
      </c>
      <c r="H63" s="11" t="s">
        <v>25</v>
      </c>
      <c r="I63" s="11"/>
      <c r="J63" s="11"/>
      <c r="K63" s="11"/>
      <c r="L63" s="27">
        <f t="shared" si="4"/>
        <v>2</v>
      </c>
      <c r="M63" s="28"/>
      <c r="N63" s="29">
        <f>17600000</f>
        <v>17600000</v>
      </c>
      <c r="O63" s="28">
        <f t="shared" si="5"/>
        <v>35200000</v>
      </c>
      <c r="P63" s="1">
        <f>VLOOKUP(B63,[1]应付款管理!$A$1:$I$65536,9,0)</f>
        <v>35200000</v>
      </c>
      <c r="Q63" s="1">
        <f t="shared" si="7"/>
        <v>0</v>
      </c>
      <c r="R63" s="33" t="str">
        <f t="shared" si="8"/>
        <v>，1521517</v>
      </c>
    </row>
    <row r="64" s="1" customFormat="1" ht="15.75" spans="1:18">
      <c r="A64" s="11" t="s">
        <v>16</v>
      </c>
      <c r="B64" s="11">
        <v>1519661</v>
      </c>
      <c r="C64" s="12">
        <v>171649</v>
      </c>
      <c r="D64" s="13">
        <v>43666</v>
      </c>
      <c r="E64" s="13">
        <v>43669</v>
      </c>
      <c r="F64" s="14">
        <v>1</v>
      </c>
      <c r="G64" s="11" t="s">
        <v>35</v>
      </c>
      <c r="H64" s="11" t="s">
        <v>23</v>
      </c>
      <c r="I64" s="11"/>
      <c r="J64" s="11"/>
      <c r="K64" s="11"/>
      <c r="L64" s="27">
        <f t="shared" si="4"/>
        <v>3</v>
      </c>
      <c r="M64" s="28"/>
      <c r="N64" s="29">
        <v>9000000</v>
      </c>
      <c r="O64" s="28">
        <f t="shared" si="5"/>
        <v>27000000</v>
      </c>
      <c r="P64" s="1">
        <f>VLOOKUP(B64,[1]应付款管理!$A$1:$I$65536,9,0)</f>
        <v>27000000</v>
      </c>
      <c r="Q64" s="1">
        <f t="shared" si="7"/>
        <v>0</v>
      </c>
      <c r="R64" s="33" t="str">
        <f t="shared" si="8"/>
        <v>，1519661</v>
      </c>
    </row>
    <row r="65" s="1" customFormat="1" ht="15.75" spans="1:18">
      <c r="A65" s="11" t="s">
        <v>19</v>
      </c>
      <c r="B65" s="11">
        <v>1520604</v>
      </c>
      <c r="C65" s="12">
        <v>1520604</v>
      </c>
      <c r="D65" s="13">
        <v>43669</v>
      </c>
      <c r="E65" s="13">
        <v>43673</v>
      </c>
      <c r="F65" s="14">
        <v>1</v>
      </c>
      <c r="G65" s="11" t="s">
        <v>17</v>
      </c>
      <c r="H65" s="11" t="s">
        <v>21</v>
      </c>
      <c r="I65" s="11"/>
      <c r="J65" s="11"/>
      <c r="K65" s="11"/>
      <c r="L65" s="27">
        <f t="shared" ref="L65:L74" si="9">E65-D65</f>
        <v>4</v>
      </c>
      <c r="M65" s="28"/>
      <c r="N65" s="29">
        <v>12400000</v>
      </c>
      <c r="O65" s="28">
        <f t="shared" ref="O65:O74" si="10">N65*L65*F65+M65</f>
        <v>49600000</v>
      </c>
      <c r="P65" s="1">
        <f>VLOOKUP(B65,[1]应付款管理!$A$1:$I$65536,9,0)</f>
        <v>49600000</v>
      </c>
      <c r="Q65" s="1">
        <f t="shared" si="7"/>
        <v>0</v>
      </c>
      <c r="R65" s="33" t="str">
        <f t="shared" si="8"/>
        <v>，1520604</v>
      </c>
    </row>
    <row r="66" s="1" customFormat="1" ht="15.75" spans="1:18">
      <c r="A66" s="11" t="s">
        <v>19</v>
      </c>
      <c r="B66" s="11">
        <v>1519635</v>
      </c>
      <c r="C66" s="12">
        <v>8671364</v>
      </c>
      <c r="D66" s="13">
        <v>43673</v>
      </c>
      <c r="E66" s="13">
        <v>43675</v>
      </c>
      <c r="F66" s="14">
        <v>1</v>
      </c>
      <c r="G66" s="11" t="s">
        <v>17</v>
      </c>
      <c r="H66" s="11" t="s">
        <v>21</v>
      </c>
      <c r="I66" s="11"/>
      <c r="J66" s="11"/>
      <c r="K66" s="11"/>
      <c r="L66" s="27">
        <f t="shared" si="9"/>
        <v>2</v>
      </c>
      <c r="M66" s="28"/>
      <c r="N66" s="29">
        <f>3100000*4</f>
        <v>12400000</v>
      </c>
      <c r="O66" s="28">
        <f t="shared" si="10"/>
        <v>24800000</v>
      </c>
      <c r="P66" s="1">
        <f>VLOOKUP(B66,[1]应付款管理!$A$1:$I$65536,9,0)</f>
        <v>24800000</v>
      </c>
      <c r="Q66" s="1">
        <f t="shared" ref="Q66:Q81" si="11">O66-P66</f>
        <v>0</v>
      </c>
      <c r="R66" s="33" t="str">
        <f t="shared" si="8"/>
        <v>，1519635</v>
      </c>
    </row>
    <row r="67" s="1" customFormat="1" ht="15.75" spans="1:18">
      <c r="A67" s="11" t="s">
        <v>19</v>
      </c>
      <c r="B67" s="11">
        <v>1519688</v>
      </c>
      <c r="C67" s="12">
        <v>8669559</v>
      </c>
      <c r="D67" s="13">
        <v>43682</v>
      </c>
      <c r="E67" s="13">
        <v>43684</v>
      </c>
      <c r="F67" s="14">
        <v>1</v>
      </c>
      <c r="G67" s="11" t="s">
        <v>27</v>
      </c>
      <c r="H67" s="11" t="s">
        <v>25</v>
      </c>
      <c r="I67" s="11"/>
      <c r="J67" s="11"/>
      <c r="K67" s="11">
        <v>2</v>
      </c>
      <c r="L67" s="27">
        <f t="shared" si="9"/>
        <v>2</v>
      </c>
      <c r="M67" s="28">
        <f>1100000*L67*K67</f>
        <v>4400000</v>
      </c>
      <c r="N67" s="29">
        <v>9800000</v>
      </c>
      <c r="O67" s="28">
        <f t="shared" si="10"/>
        <v>24000000</v>
      </c>
      <c r="P67" s="1">
        <v>24000000</v>
      </c>
      <c r="Q67" s="1">
        <f t="shared" si="11"/>
        <v>0</v>
      </c>
      <c r="R67" s="33" t="str">
        <f>$R$1&amp;B67</f>
        <v>，1519688</v>
      </c>
    </row>
    <row r="68" s="1" customFormat="1" ht="15.75" spans="1:18">
      <c r="A68" s="11" t="s">
        <v>38</v>
      </c>
      <c r="B68" s="11">
        <v>1523401</v>
      </c>
      <c r="C68" s="12">
        <v>1218664</v>
      </c>
      <c r="D68" s="13">
        <v>43684</v>
      </c>
      <c r="E68" s="13">
        <v>43687</v>
      </c>
      <c r="F68" s="14">
        <v>1</v>
      </c>
      <c r="G68" s="11" t="s">
        <v>27</v>
      </c>
      <c r="H68" s="11" t="s">
        <v>23</v>
      </c>
      <c r="I68" s="11"/>
      <c r="J68" s="11"/>
      <c r="K68" s="11"/>
      <c r="L68" s="27">
        <f t="shared" si="9"/>
        <v>3</v>
      </c>
      <c r="M68" s="28"/>
      <c r="N68" s="29">
        <v>5100000</v>
      </c>
      <c r="O68" s="28">
        <f t="shared" si="10"/>
        <v>15300000</v>
      </c>
      <c r="P68" s="1">
        <f>VLOOKUP(B68,[1]应付款管理!$A$1:$I$65536,9,0)</f>
        <v>15300000</v>
      </c>
      <c r="Q68" s="1">
        <f t="shared" si="11"/>
        <v>0</v>
      </c>
      <c r="R68" s="33" t="str">
        <f>$R$1&amp;B68</f>
        <v>，1523401</v>
      </c>
    </row>
    <row r="69" s="1" customFormat="1" ht="15.75" spans="1:18">
      <c r="A69" s="11" t="s">
        <v>19</v>
      </c>
      <c r="B69" s="11">
        <v>1523264</v>
      </c>
      <c r="C69" s="12">
        <v>8682218</v>
      </c>
      <c r="D69" s="13">
        <v>43684</v>
      </c>
      <c r="E69" s="13">
        <v>43687</v>
      </c>
      <c r="F69" s="14">
        <v>1</v>
      </c>
      <c r="G69" s="11" t="s">
        <v>27</v>
      </c>
      <c r="H69" s="11" t="s">
        <v>25</v>
      </c>
      <c r="I69" s="11"/>
      <c r="J69" s="11"/>
      <c r="K69" s="11"/>
      <c r="L69" s="27">
        <f t="shared" si="9"/>
        <v>3</v>
      </c>
      <c r="M69" s="28">
        <f>1100000*L69*K69</f>
        <v>0</v>
      </c>
      <c r="N69" s="29">
        <v>9800000</v>
      </c>
      <c r="O69" s="28">
        <f t="shared" si="10"/>
        <v>29400000</v>
      </c>
      <c r="P69" s="1">
        <f>VLOOKUP(B69,[1]应付款管理!$A$1:$I$65536,9,0)</f>
        <v>29400000</v>
      </c>
      <c r="Q69" s="1">
        <f t="shared" si="11"/>
        <v>0</v>
      </c>
      <c r="R69" s="33" t="str">
        <f>$R$1&amp;B69</f>
        <v>，1523264</v>
      </c>
    </row>
    <row r="70" s="1" customFormat="1" ht="15.75" spans="1:18">
      <c r="A70" s="21" t="s">
        <v>16</v>
      </c>
      <c r="B70" s="21">
        <v>1522864</v>
      </c>
      <c r="C70" s="22">
        <v>173014</v>
      </c>
      <c r="D70" s="13">
        <v>43691</v>
      </c>
      <c r="E70" s="13">
        <v>43693</v>
      </c>
      <c r="F70" s="14">
        <v>1</v>
      </c>
      <c r="G70" s="11" t="s">
        <v>27</v>
      </c>
      <c r="H70" s="11" t="s">
        <v>23</v>
      </c>
      <c r="I70" s="11"/>
      <c r="J70" s="11"/>
      <c r="K70" s="11"/>
      <c r="L70" s="27">
        <f t="shared" si="9"/>
        <v>2</v>
      </c>
      <c r="M70" s="28"/>
      <c r="N70" s="29">
        <v>5450000</v>
      </c>
      <c r="O70" s="28">
        <f t="shared" si="10"/>
        <v>10900000</v>
      </c>
      <c r="P70" s="1">
        <f>VLOOKUP(B70,[1]应付款管理!$A$1:$I$65536,9,0)</f>
        <v>32900000</v>
      </c>
      <c r="Q70" s="1">
        <f t="shared" si="11"/>
        <v>-22000000</v>
      </c>
      <c r="R70" s="33" t="str">
        <f>$R$1&amp;B70</f>
        <v>，1522864</v>
      </c>
    </row>
    <row r="71" s="1" customFormat="1" ht="15.75" spans="1:18">
      <c r="A71" s="21"/>
      <c r="B71" s="21"/>
      <c r="C71" s="22"/>
      <c r="D71" s="13">
        <v>43693</v>
      </c>
      <c r="E71" s="13">
        <v>43698</v>
      </c>
      <c r="F71" s="14">
        <v>1</v>
      </c>
      <c r="G71" s="11" t="s">
        <v>27</v>
      </c>
      <c r="H71" s="11" t="s">
        <v>23</v>
      </c>
      <c r="I71" s="11"/>
      <c r="J71" s="11"/>
      <c r="K71" s="11"/>
      <c r="L71" s="27">
        <f t="shared" si="9"/>
        <v>5</v>
      </c>
      <c r="M71" s="28"/>
      <c r="N71" s="29">
        <v>4400000</v>
      </c>
      <c r="O71" s="28">
        <f t="shared" si="10"/>
        <v>22000000</v>
      </c>
      <c r="P71" s="1">
        <v>0</v>
      </c>
      <c r="Q71" s="1">
        <f t="shared" si="11"/>
        <v>22000000</v>
      </c>
      <c r="R71" s="33" t="str">
        <f>$R$1&amp;B71</f>
        <v>，</v>
      </c>
    </row>
    <row r="72" s="1" customFormat="1" ht="15.75" spans="1:18">
      <c r="A72" s="15" t="s">
        <v>16</v>
      </c>
      <c r="B72" s="15">
        <v>1520212</v>
      </c>
      <c r="C72" s="16">
        <v>172114</v>
      </c>
      <c r="D72" s="17">
        <v>43740</v>
      </c>
      <c r="E72" s="17">
        <v>43741</v>
      </c>
      <c r="F72" s="18">
        <v>1</v>
      </c>
      <c r="G72" s="15" t="s">
        <v>17</v>
      </c>
      <c r="H72" s="15" t="s">
        <v>23</v>
      </c>
      <c r="I72" s="15"/>
      <c r="J72" s="15"/>
      <c r="K72" s="15"/>
      <c r="L72" s="30">
        <f t="shared" si="9"/>
        <v>1</v>
      </c>
      <c r="M72" s="31"/>
      <c r="N72" s="32">
        <v>10000000</v>
      </c>
      <c r="O72" s="31">
        <v>9850000</v>
      </c>
      <c r="P72" s="2">
        <f>VLOOKUP(B72,[1]应付款管理!$A$1:$I$65536,9,0)</f>
        <v>9850000</v>
      </c>
      <c r="Q72" s="1">
        <f t="shared" si="11"/>
        <v>0</v>
      </c>
      <c r="R72" s="33" t="str">
        <f>$R$1&amp;B72</f>
        <v>，1520212</v>
      </c>
    </row>
    <row r="73" s="1" customFormat="1" ht="15.75" spans="1:18">
      <c r="A73" s="11" t="s">
        <v>19</v>
      </c>
      <c r="B73" s="11">
        <v>1520376</v>
      </c>
      <c r="C73" s="12">
        <v>8674299</v>
      </c>
      <c r="D73" s="13">
        <v>43745</v>
      </c>
      <c r="E73" s="13">
        <v>43747</v>
      </c>
      <c r="F73" s="14">
        <v>1</v>
      </c>
      <c r="G73" s="11" t="s">
        <v>39</v>
      </c>
      <c r="H73" s="11" t="s">
        <v>23</v>
      </c>
      <c r="I73" s="11"/>
      <c r="J73" s="11"/>
      <c r="K73" s="11"/>
      <c r="L73" s="27">
        <f t="shared" si="9"/>
        <v>2</v>
      </c>
      <c r="M73" s="28"/>
      <c r="N73" s="29">
        <v>12400000</v>
      </c>
      <c r="O73" s="28">
        <f t="shared" si="10"/>
        <v>24800000</v>
      </c>
      <c r="P73" s="1">
        <f>VLOOKUP(B73,[1]应付款管理!$A$1:$I$65536,9,0)</f>
        <v>24800000</v>
      </c>
      <c r="Q73" s="1">
        <f t="shared" si="11"/>
        <v>0</v>
      </c>
      <c r="R73" s="33" t="str">
        <f>$R$1&amp;B73</f>
        <v>，1520376</v>
      </c>
    </row>
    <row r="74" s="1" customFormat="1" ht="15.75" spans="1:18">
      <c r="A74" s="11" t="s">
        <v>19</v>
      </c>
      <c r="B74" s="11">
        <v>1524063</v>
      </c>
      <c r="C74" s="12">
        <v>8686738</v>
      </c>
      <c r="D74" s="13">
        <v>43776</v>
      </c>
      <c r="E74" s="13">
        <v>43778</v>
      </c>
      <c r="F74" s="14">
        <v>1</v>
      </c>
      <c r="G74" s="11" t="s">
        <v>27</v>
      </c>
      <c r="H74" s="11" t="s">
        <v>23</v>
      </c>
      <c r="I74" s="11"/>
      <c r="J74" s="11"/>
      <c r="K74" s="11"/>
      <c r="L74" s="27">
        <f t="shared" si="9"/>
        <v>2</v>
      </c>
      <c r="M74" s="28"/>
      <c r="N74" s="29">
        <v>4200000</v>
      </c>
      <c r="O74" s="28">
        <f t="shared" si="10"/>
        <v>8400000</v>
      </c>
      <c r="P74" s="1">
        <f>VLOOKUP(B74,[1]应付款管理!$A$1:$I$65536,9,0)</f>
        <v>8400000</v>
      </c>
      <c r="Q74" s="1">
        <f t="shared" si="11"/>
        <v>0</v>
      </c>
      <c r="R74" s="33" t="str">
        <f>$R$1&amp;B74</f>
        <v>，1524063</v>
      </c>
    </row>
    <row r="75" s="1" customFormat="1" ht="15.75" spans="1:16">
      <c r="A75" s="11"/>
      <c r="B75" s="11"/>
      <c r="C75" s="12"/>
      <c r="D75" s="13"/>
      <c r="E75" s="13"/>
      <c r="F75" s="14"/>
      <c r="G75" s="11"/>
      <c r="H75" s="11"/>
      <c r="I75" s="11"/>
      <c r="J75" s="11"/>
      <c r="K75" s="11"/>
      <c r="L75" s="27"/>
      <c r="M75" s="37" t="s">
        <v>40</v>
      </c>
      <c r="N75" s="38"/>
      <c r="O75" s="39">
        <f>SUM(O2:O74)</f>
        <v>1304850000</v>
      </c>
      <c r="P75" s="1">
        <f>SUM(P2:P74)</f>
        <v>1305850000</v>
      </c>
    </row>
    <row r="76" s="2" customFormat="1" ht="15.75" spans="1:17">
      <c r="A76" s="15" t="s">
        <v>19</v>
      </c>
      <c r="B76" s="15">
        <v>1512488</v>
      </c>
      <c r="C76" s="16">
        <v>8650986</v>
      </c>
      <c r="D76" s="17">
        <v>43681</v>
      </c>
      <c r="E76" s="17">
        <v>43684</v>
      </c>
      <c r="F76" s="18">
        <v>1</v>
      </c>
      <c r="G76" s="15" t="s">
        <v>24</v>
      </c>
      <c r="H76" s="15" t="s">
        <v>23</v>
      </c>
      <c r="I76" s="15">
        <v>1</v>
      </c>
      <c r="J76" s="15"/>
      <c r="K76" s="15"/>
      <c r="L76" s="30">
        <f>E76-D76</f>
        <v>3</v>
      </c>
      <c r="M76" s="32">
        <f>1200000*L76</f>
        <v>3600000</v>
      </c>
      <c r="N76" s="32">
        <v>3050000</v>
      </c>
      <c r="O76" s="40">
        <f>N76*L76*F76+M76</f>
        <v>12750000</v>
      </c>
      <c r="P76" s="41" t="s">
        <v>41</v>
      </c>
      <c r="Q76" s="51" t="s">
        <v>42</v>
      </c>
    </row>
    <row r="77" s="1" customFormat="1" ht="15.75" spans="1:16">
      <c r="A77" s="11"/>
      <c r="B77" s="11"/>
      <c r="C77" s="12"/>
      <c r="D77" s="11"/>
      <c r="E77" s="11"/>
      <c r="F77" s="14"/>
      <c r="G77" s="11"/>
      <c r="H77" s="11"/>
      <c r="I77" s="11"/>
      <c r="J77" s="11"/>
      <c r="K77" s="11"/>
      <c r="L77" s="27"/>
      <c r="M77" s="37" t="s">
        <v>40</v>
      </c>
      <c r="N77" s="38"/>
      <c r="O77" s="39">
        <v>1294550000</v>
      </c>
      <c r="P77" s="1">
        <f>O75-O76+O81</f>
        <v>1293400000</v>
      </c>
    </row>
    <row r="78" s="1" customFormat="1" ht="15.75" spans="1:15">
      <c r="A78" s="11"/>
      <c r="B78" s="11"/>
      <c r="C78" s="12"/>
      <c r="D78" s="11"/>
      <c r="E78" s="11"/>
      <c r="F78" s="14"/>
      <c r="G78" s="11"/>
      <c r="H78" s="11"/>
      <c r="I78" s="11"/>
      <c r="J78" s="11"/>
      <c r="K78" s="11"/>
      <c r="L78" s="27"/>
      <c r="M78" s="37" t="s">
        <v>43</v>
      </c>
      <c r="N78" s="38"/>
      <c r="O78" s="39">
        <v>55799.5689655172</v>
      </c>
    </row>
    <row r="79" s="1" customFormat="1" ht="15.75" spans="1:15">
      <c r="A79" s="11"/>
      <c r="B79" s="11"/>
      <c r="C79" s="12"/>
      <c r="D79" s="11"/>
      <c r="E79" s="11"/>
      <c r="F79" s="14"/>
      <c r="G79" s="11"/>
      <c r="H79" s="11"/>
      <c r="I79" s="11"/>
      <c r="J79" s="11"/>
      <c r="K79" s="11"/>
      <c r="L79" s="27"/>
      <c r="M79" s="42" t="s">
        <v>44</v>
      </c>
      <c r="N79" s="43"/>
      <c r="O79" s="39">
        <v>107.246206896554</v>
      </c>
    </row>
    <row r="80" s="1" customFormat="1" ht="15.75" spans="1:15">
      <c r="A80" s="11"/>
      <c r="B80" s="11"/>
      <c r="C80" s="12"/>
      <c r="D80" s="11"/>
      <c r="E80" s="11"/>
      <c r="F80" s="14"/>
      <c r="G80" s="11"/>
      <c r="H80" s="11"/>
      <c r="I80" s="11"/>
      <c r="J80" s="11"/>
      <c r="K80" s="11"/>
      <c r="L80" s="27"/>
      <c r="M80" s="42" t="s">
        <v>45</v>
      </c>
      <c r="N80" s="43"/>
      <c r="O80" s="39">
        <v>55906.8151724138</v>
      </c>
    </row>
    <row r="81" s="1" customFormat="1" ht="15.75" spans="1:18">
      <c r="A81" s="11" t="s">
        <v>19</v>
      </c>
      <c r="B81" s="11">
        <v>1511324</v>
      </c>
      <c r="C81" s="12">
        <v>8646901</v>
      </c>
      <c r="D81" s="13">
        <v>43625</v>
      </c>
      <c r="E81" s="13">
        <v>43626</v>
      </c>
      <c r="F81" s="14">
        <v>1</v>
      </c>
      <c r="G81" s="11" t="s">
        <v>26</v>
      </c>
      <c r="H81" s="11" t="s">
        <v>25</v>
      </c>
      <c r="I81" s="11"/>
      <c r="J81" s="11"/>
      <c r="K81" s="11"/>
      <c r="L81" s="27">
        <f>E81-D81</f>
        <v>1</v>
      </c>
      <c r="M81" s="28"/>
      <c r="N81" s="29">
        <f>4400000-3100000</f>
        <v>1300000</v>
      </c>
      <c r="O81" s="28">
        <f>N81*L81*F81+M81</f>
        <v>1300000</v>
      </c>
      <c r="P81" s="44" t="s">
        <v>46</v>
      </c>
      <c r="R81" s="1">
        <f>O85-O86+O87</f>
        <v>1294400000</v>
      </c>
    </row>
    <row r="82" s="3" customFormat="1" ht="15.75" spans="3:16">
      <c r="C82" s="34"/>
      <c r="D82" s="35"/>
      <c r="E82" s="35"/>
      <c r="F82" s="36"/>
      <c r="L82" s="45"/>
      <c r="M82" s="46"/>
      <c r="N82" s="47"/>
      <c r="O82" s="46"/>
      <c r="P82" s="48"/>
    </row>
    <row r="84" ht="14.25" spans="14:17">
      <c r="N84" s="49" t="s">
        <v>47</v>
      </c>
      <c r="O84" s="49"/>
      <c r="P84" s="49"/>
      <c r="Q84" s="49"/>
    </row>
    <row r="85" ht="14.25" spans="14:19">
      <c r="N85" s="49"/>
      <c r="O85" s="49">
        <v>1305850000</v>
      </c>
      <c r="P85" s="49" t="s">
        <v>48</v>
      </c>
      <c r="Q85" s="49"/>
      <c r="S85">
        <f>P75-O76</f>
        <v>1293100000</v>
      </c>
    </row>
    <row r="86" ht="14.25" spans="14:17">
      <c r="N86" s="49"/>
      <c r="O86" s="49">
        <v>12750000</v>
      </c>
      <c r="P86" s="49" t="s">
        <v>49</v>
      </c>
      <c r="Q86" s="49"/>
    </row>
    <row r="87" ht="15.75" spans="14:17">
      <c r="N87" s="49"/>
      <c r="O87" s="49">
        <v>1300000</v>
      </c>
      <c r="P87" s="50" t="s">
        <v>46</v>
      </c>
      <c r="Q87" s="49"/>
    </row>
  </sheetData>
  <autoFilter ref="A1:R81">
    <extLst/>
  </autoFilter>
  <mergeCells count="11">
    <mergeCell ref="M75:N75"/>
    <mergeCell ref="M77:N77"/>
    <mergeCell ref="M78:N78"/>
    <mergeCell ref="M79:N79"/>
    <mergeCell ref="M80:N80"/>
    <mergeCell ref="A18:A19"/>
    <mergeCell ref="A70:A71"/>
    <mergeCell ref="B18:B19"/>
    <mergeCell ref="B70:B71"/>
    <mergeCell ref="C18:C19"/>
    <mergeCell ref="C70:C71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2019-06-11T03:17:00Z</dcterms:created>
  <dcterms:modified xsi:type="dcterms:W3CDTF">2019-06-14T09:14:56Z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2052-11.1.0.8796</vt:lpwstr>
  </property>
</Properties>
</file>