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<sst xmlns="http://schemas.openxmlformats.org/spreadsheetml/2006/main" count="148" uniqueCount="82">
  <si>
    <t>GUEST NAME</t>
  </si>
  <si>
    <t>Master ID#</t>
  </si>
  <si>
    <t>Bookin g#</t>
  </si>
  <si>
    <t>ARRIVAL DATE</t>
  </si>
  <si>
    <t>DEPARTURE DATE</t>
  </si>
  <si>
    <t>#OF NIGHTS</t>
  </si>
  <si>
    <t>#of Pax</t>
  </si>
  <si>
    <t>ROOM TYPE</t>
  </si>
  <si>
    <t>#OF ROOMS</t>
  </si>
  <si>
    <t>RATE PER NIGHT</t>
  </si>
  <si>
    <t>TOTAL PAYABLE</t>
  </si>
  <si>
    <t>REMARKS</t>
  </si>
  <si>
    <t>，</t>
  </si>
  <si>
    <t>Choi, Hyejin</t>
  </si>
  <si>
    <t>547</t>
  </si>
  <si>
    <t>1589270</t>
  </si>
  <si>
    <t>Sep 15</t>
  </si>
  <si>
    <t>Sep 18</t>
  </si>
  <si>
    <t>3</t>
  </si>
  <si>
    <t>2</t>
  </si>
  <si>
    <t>Deluxe</t>
  </si>
  <si>
    <t>1</t>
  </si>
  <si>
    <t>#7,150.00</t>
  </si>
  <si>
    <t>CONFIRMED/ payment will be deducted to the floating deposit</t>
  </si>
  <si>
    <t>WANG MEICHUN and CHEN TIANDE</t>
  </si>
  <si>
    <t>552</t>
  </si>
  <si>
    <t>1589744</t>
  </si>
  <si>
    <t>Aug 18</t>
  </si>
  <si>
    <t>Aug 22</t>
  </si>
  <si>
    <t>4</t>
  </si>
  <si>
    <t>Choi, Yunher &amp; Park Youngjae</t>
  </si>
  <si>
    <t>563</t>
  </si>
  <si>
    <t>1591289</t>
  </si>
  <si>
    <t>Sep 13</t>
  </si>
  <si>
    <t>Son Jin Woo</t>
  </si>
  <si>
    <t>569</t>
  </si>
  <si>
    <t>1592456</t>
  </si>
  <si>
    <t>Aug 25</t>
  </si>
  <si>
    <t>Hong Lingyun</t>
  </si>
  <si>
    <t>575</t>
  </si>
  <si>
    <t>1593611</t>
  </si>
  <si>
    <t>Sep 3</t>
  </si>
  <si>
    <t>Sep 6</t>
  </si>
  <si>
    <t>LYU QIANG, REN JIEUNG</t>
  </si>
  <si>
    <t>586</t>
  </si>
  <si>
    <t>1596969</t>
  </si>
  <si>
    <t>Oct 2</t>
  </si>
  <si>
    <t>Oct 4</t>
  </si>
  <si>
    <t>OH NURI</t>
  </si>
  <si>
    <t>588</t>
  </si>
  <si>
    <t>1598026</t>
  </si>
  <si>
    <t>Oct 6</t>
  </si>
  <si>
    <t>Oct 7</t>
  </si>
  <si>
    <t>SUN YULONG</t>
  </si>
  <si>
    <t>597</t>
  </si>
  <si>
    <t>1601013</t>
  </si>
  <si>
    <t>Sep 20</t>
  </si>
  <si>
    <t>Sep 21</t>
  </si>
  <si>
    <t>Al XUEZHI,LU YUANQING</t>
  </si>
  <si>
    <t>596</t>
  </si>
  <si>
    <t>1601009</t>
  </si>
  <si>
    <t>Sep 10</t>
  </si>
  <si>
    <t>Sep 12</t>
  </si>
  <si>
    <t>EOM YONGHO</t>
  </si>
  <si>
    <t>605</t>
  </si>
  <si>
    <t>1603338</t>
  </si>
  <si>
    <t>Oct 5</t>
  </si>
  <si>
    <t>Oct 8</t>
  </si>
  <si>
    <t>SILVESTRE MA ERICA</t>
  </si>
  <si>
    <t>634</t>
  </si>
  <si>
    <t>1606992</t>
  </si>
  <si>
    <t>Oct3</t>
  </si>
  <si>
    <t>Li Yan, Wan Qianyu</t>
  </si>
  <si>
    <t>638</t>
  </si>
  <si>
    <t>1607972</t>
  </si>
  <si>
    <t>Sep 27</t>
  </si>
  <si>
    <t>7</t>
  </si>
  <si>
    <t>Premier</t>
  </si>
  <si>
    <r>
      <t>眘</t>
    </r>
    <r>
      <rPr>
        <sz val="12"/>
        <rFont val="Calibri"/>
        <charset val="134"/>
      </rPr>
      <t>8,250.00</t>
    </r>
  </si>
  <si>
    <t>TOTAL</t>
  </si>
  <si>
    <t>预付款</t>
  </si>
  <si>
    <t>余额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</si>
</sst>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0"/>
      <name val="Arial"/>
      <charset val="134"/>
    </font>
    <font>
      <sz val="12"/>
      <name val="Arial"/>
      <charset val="134"/>
    </font>
    <font>
      <b/>
      <sz val="12"/>
      <name val="Calibri"/>
      <charset val="134"/>
    </font>
    <font>
      <sz val="12"/>
      <name val="Calibri"/>
      <charset val="134"/>
    </font>
    <font>
      <sz val="12"/>
      <name val="宋体"/>
      <charset val="134"/>
    </font>
    <font>
      <sz val="12"/>
      <name val="MingLiU"/>
      <charset val="134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6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12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11" borderId="4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9" fillId="4" borderId="2" applyNumberFormat="0" applyAlignment="0" applyProtection="0">
      <alignment vertical="center"/>
    </xf>
    <xf numFmtId="0" fontId="11" fillId="7" borderId="3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9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indent="1"/>
    </xf>
    <xf numFmtId="0" fontId="3" fillId="0" borderId="1" xfId="0" applyFont="1" applyBorder="1" applyAlignment="1">
      <alignment horizontal="right"/>
    </xf>
    <xf numFmtId="0" fontId="4" fillId="0" borderId="0" xfId="0" applyFont="1">
      <alignment vertical="center"/>
    </xf>
    <xf numFmtId="4" fontId="5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wrapText="1"/>
    </xf>
    <xf numFmtId="0" fontId="1" fillId="0" borderId="0" xfId="0" applyFont="1">
      <alignment vertical="center"/>
    </xf>
    <xf numFmtId="4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left" vertical="center" indent="1"/>
    </xf>
    <xf numFmtId="0" fontId="5" fillId="0" borderId="1" xfId="0" applyFont="1" applyBorder="1" applyAlignment="1">
      <alignment horizontal="left" indent="1"/>
    </xf>
    <xf numFmtId="4" fontId="5" fillId="0" borderId="1" xfId="0" applyNumberFormat="1" applyFont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212;&#20184;&#27454;&#31649;&#29702;&#25968;&#25454;_2019091016231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原币金额</v>
          </cell>
        </row>
        <row r="2">
          <cell r="A2" t="str">
            <v>1598026</v>
          </cell>
          <cell r="B2" t="str">
            <v>7150</v>
          </cell>
        </row>
        <row r="3">
          <cell r="A3" t="str">
            <v>1596969</v>
          </cell>
          <cell r="B3" t="str">
            <v>14300</v>
          </cell>
        </row>
        <row r="4">
          <cell r="A4" t="str">
            <v>1593611</v>
          </cell>
          <cell r="B4" t="str">
            <v>42900</v>
          </cell>
        </row>
        <row r="5">
          <cell r="A5" t="str">
            <v>1591289</v>
          </cell>
          <cell r="B5" t="str">
            <v>14300</v>
          </cell>
        </row>
        <row r="6">
          <cell r="A6" t="str">
            <v>1589744</v>
          </cell>
          <cell r="B6" t="str">
            <v>28600</v>
          </cell>
        </row>
        <row r="7">
          <cell r="A7" t="str">
            <v>1589270</v>
          </cell>
          <cell r="B7" t="str">
            <v>21450</v>
          </cell>
        </row>
        <row r="8">
          <cell r="A8" t="str">
            <v>1609422</v>
          </cell>
          <cell r="B8" t="str">
            <v>15400</v>
          </cell>
        </row>
        <row r="9">
          <cell r="A9" t="str">
            <v>1609433</v>
          </cell>
          <cell r="B9" t="str">
            <v>15400</v>
          </cell>
        </row>
        <row r="10">
          <cell r="A10" t="str">
            <v>1606992</v>
          </cell>
          <cell r="B10" t="str">
            <v>28600</v>
          </cell>
        </row>
        <row r="11">
          <cell r="A11" t="str">
            <v>1603338</v>
          </cell>
          <cell r="B11" t="str">
            <v>21450</v>
          </cell>
        </row>
        <row r="12">
          <cell r="A12" t="str">
            <v>1601009</v>
          </cell>
          <cell r="B12" t="str">
            <v>14300</v>
          </cell>
        </row>
        <row r="13">
          <cell r="A13" t="str">
            <v>1601013</v>
          </cell>
          <cell r="B13" t="str">
            <v>7150</v>
          </cell>
        </row>
        <row r="14">
          <cell r="A14" t="str">
            <v>1592456</v>
          </cell>
          <cell r="B14" t="str">
            <v>21450</v>
          </cell>
        </row>
        <row r="15">
          <cell r="A15" t="str">
            <v>1607972</v>
          </cell>
          <cell r="B15" t="str">
            <v>57750</v>
          </cell>
        </row>
        <row r="16">
          <cell r="A16" t="str">
            <v>1607721</v>
          </cell>
          <cell r="B16" t="str">
            <v>42900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tabSelected="1" workbookViewId="0">
      <selection activeCell="K17" sqref="K17"/>
    </sheetView>
  </sheetViews>
  <sheetFormatPr defaultColWidth="16.7142857142857" defaultRowHeight="15"/>
  <cols>
    <col min="1" max="16384" width="16.7142857142857" style="1" customWidth="1"/>
  </cols>
  <sheetData>
    <row r="1" ht="48" spans="1:14">
      <c r="A1" s="2" t="s">
        <v>0</v>
      </c>
      <c r="B1" s="3" t="s">
        <v>1</v>
      </c>
      <c r="C1" s="4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6" t="s">
        <v>7</v>
      </c>
      <c r="I1" s="4" t="s">
        <v>8</v>
      </c>
      <c r="J1" s="5" t="s">
        <v>9</v>
      </c>
      <c r="K1" s="4" t="s">
        <v>10</v>
      </c>
      <c r="L1" s="2" t="s">
        <v>11</v>
      </c>
      <c r="N1" s="19" t="s">
        <v>12</v>
      </c>
    </row>
    <row r="2" ht="32.25" spans="1:15">
      <c r="A2" s="2" t="s">
        <v>13</v>
      </c>
      <c r="B2" s="7" t="s">
        <v>14</v>
      </c>
      <c r="C2" s="8" t="s">
        <v>15</v>
      </c>
      <c r="D2" s="9" t="s">
        <v>16</v>
      </c>
      <c r="E2" s="7" t="s">
        <v>17</v>
      </c>
      <c r="F2" s="7" t="s">
        <v>18</v>
      </c>
      <c r="G2" s="10" t="s">
        <v>19</v>
      </c>
      <c r="H2" s="9" t="s">
        <v>20</v>
      </c>
      <c r="I2" s="7" t="s">
        <v>21</v>
      </c>
      <c r="J2" s="9" t="s">
        <v>22</v>
      </c>
      <c r="K2" s="20">
        <v>21450</v>
      </c>
      <c r="L2" s="21" t="s">
        <v>23</v>
      </c>
      <c r="M2" s="22" t="str">
        <f>VLOOKUP(C2,[1]应付款管理!$A$1:$B$65536,2,0)</f>
        <v>21450</v>
      </c>
      <c r="N2" s="1">
        <f>K2-M2</f>
        <v>0</v>
      </c>
      <c r="O2" s="1" t="str">
        <f>$N$1&amp;C2</f>
        <v>，1589270</v>
      </c>
    </row>
    <row r="3" ht="32.25" spans="1:15">
      <c r="A3" s="11" t="s">
        <v>24</v>
      </c>
      <c r="B3" s="7" t="s">
        <v>25</v>
      </c>
      <c r="C3" s="8" t="s">
        <v>26</v>
      </c>
      <c r="D3" s="9" t="s">
        <v>27</v>
      </c>
      <c r="E3" s="7" t="s">
        <v>28</v>
      </c>
      <c r="F3" s="7" t="s">
        <v>29</v>
      </c>
      <c r="G3" s="10" t="s">
        <v>19</v>
      </c>
      <c r="H3" s="9" t="s">
        <v>20</v>
      </c>
      <c r="I3" s="7" t="s">
        <v>21</v>
      </c>
      <c r="J3" s="9" t="s">
        <v>22</v>
      </c>
      <c r="K3" s="23">
        <v>28600</v>
      </c>
      <c r="L3" s="24" t="s">
        <v>23</v>
      </c>
      <c r="M3" s="22" t="str">
        <f>VLOOKUP(C3,[1]应付款管理!$A$1:$B$65536,2,0)</f>
        <v>28600</v>
      </c>
      <c r="N3" s="1">
        <f t="shared" ref="N3:N13" si="0">K3-M3</f>
        <v>0</v>
      </c>
      <c r="O3" s="1" t="str">
        <f t="shared" ref="O3:O13" si="1">$N$1&amp;C3</f>
        <v>，1589744</v>
      </c>
    </row>
    <row r="4" ht="32.25" spans="1:15">
      <c r="A4" s="12" t="s">
        <v>30</v>
      </c>
      <c r="B4" s="7" t="s">
        <v>31</v>
      </c>
      <c r="C4" s="8" t="s">
        <v>32</v>
      </c>
      <c r="D4" s="9" t="s">
        <v>33</v>
      </c>
      <c r="E4" s="7" t="s">
        <v>16</v>
      </c>
      <c r="F4" s="7" t="s">
        <v>19</v>
      </c>
      <c r="G4" s="10" t="s">
        <v>19</v>
      </c>
      <c r="H4" s="9" t="s">
        <v>20</v>
      </c>
      <c r="I4" s="7" t="s">
        <v>21</v>
      </c>
      <c r="J4" s="9" t="s">
        <v>22</v>
      </c>
      <c r="K4" s="20">
        <v>14300</v>
      </c>
      <c r="L4" s="21" t="s">
        <v>23</v>
      </c>
      <c r="M4" s="22" t="str">
        <f>VLOOKUP(C4,[1]应付款管理!$A$1:$B$65536,2,0)</f>
        <v>14300</v>
      </c>
      <c r="N4" s="1">
        <f t="shared" si="0"/>
        <v>0</v>
      </c>
      <c r="O4" s="1" t="str">
        <f t="shared" si="1"/>
        <v>，1591289</v>
      </c>
    </row>
    <row r="5" ht="32.25" spans="1:15">
      <c r="A5" s="2" t="s">
        <v>34</v>
      </c>
      <c r="B5" s="7" t="s">
        <v>35</v>
      </c>
      <c r="C5" s="8" t="s">
        <v>36</v>
      </c>
      <c r="D5" s="9" t="s">
        <v>28</v>
      </c>
      <c r="E5" s="7" t="s">
        <v>37</v>
      </c>
      <c r="F5" s="7" t="s">
        <v>18</v>
      </c>
      <c r="G5" s="10" t="s">
        <v>19</v>
      </c>
      <c r="H5" s="9" t="s">
        <v>20</v>
      </c>
      <c r="I5" s="7" t="s">
        <v>21</v>
      </c>
      <c r="J5" s="9" t="s">
        <v>22</v>
      </c>
      <c r="K5" s="20">
        <v>21450</v>
      </c>
      <c r="L5" s="25" t="s">
        <v>23</v>
      </c>
      <c r="M5" s="22" t="str">
        <f>VLOOKUP(C5,[1]应付款管理!$A$1:$B$65536,2,0)</f>
        <v>21450</v>
      </c>
      <c r="N5" s="1">
        <f t="shared" si="0"/>
        <v>0</v>
      </c>
      <c r="O5" s="1" t="str">
        <f t="shared" si="1"/>
        <v>，1592456</v>
      </c>
    </row>
    <row r="6" ht="32.25" spans="1:15">
      <c r="A6" s="2" t="s">
        <v>38</v>
      </c>
      <c r="B6" s="7" t="s">
        <v>39</v>
      </c>
      <c r="C6" s="8" t="s">
        <v>40</v>
      </c>
      <c r="D6" s="9" t="s">
        <v>41</v>
      </c>
      <c r="E6" s="7" t="s">
        <v>42</v>
      </c>
      <c r="F6" s="7" t="s">
        <v>18</v>
      </c>
      <c r="G6" s="7" t="s">
        <v>29</v>
      </c>
      <c r="H6" s="9" t="s">
        <v>20</v>
      </c>
      <c r="I6" s="7" t="s">
        <v>19</v>
      </c>
      <c r="J6" s="9" t="s">
        <v>22</v>
      </c>
      <c r="K6" s="23">
        <v>42900</v>
      </c>
      <c r="L6" s="21" t="s">
        <v>23</v>
      </c>
      <c r="M6" s="22" t="str">
        <f>VLOOKUP(C6,[1]应付款管理!$A$1:$B$65536,2,0)</f>
        <v>42900</v>
      </c>
      <c r="N6" s="1">
        <f t="shared" si="0"/>
        <v>0</v>
      </c>
      <c r="O6" s="1" t="str">
        <f t="shared" si="1"/>
        <v>，1593611</v>
      </c>
    </row>
    <row r="7" ht="32.25" spans="1:15">
      <c r="A7" s="13" t="s">
        <v>43</v>
      </c>
      <c r="B7" s="7" t="s">
        <v>44</v>
      </c>
      <c r="C7" s="8" t="s">
        <v>45</v>
      </c>
      <c r="D7" s="10" t="s">
        <v>46</v>
      </c>
      <c r="E7" s="7" t="s">
        <v>47</v>
      </c>
      <c r="F7" s="7" t="s">
        <v>19</v>
      </c>
      <c r="G7" s="10" t="s">
        <v>19</v>
      </c>
      <c r="H7" s="9" t="s">
        <v>20</v>
      </c>
      <c r="I7" s="7" t="s">
        <v>21</v>
      </c>
      <c r="J7" s="9" t="s">
        <v>22</v>
      </c>
      <c r="K7" s="20">
        <v>14300</v>
      </c>
      <c r="L7" s="21" t="s">
        <v>23</v>
      </c>
      <c r="M7" s="22" t="str">
        <f>VLOOKUP(C7,[1]应付款管理!$A$1:$B$65536,2,0)</f>
        <v>14300</v>
      </c>
      <c r="N7" s="1">
        <f t="shared" si="0"/>
        <v>0</v>
      </c>
      <c r="O7" s="1" t="str">
        <f t="shared" si="1"/>
        <v>，1596969</v>
      </c>
    </row>
    <row r="8" ht="32.25" spans="1:15">
      <c r="A8" s="2" t="s">
        <v>48</v>
      </c>
      <c r="B8" s="7" t="s">
        <v>49</v>
      </c>
      <c r="C8" s="8" t="s">
        <v>50</v>
      </c>
      <c r="D8" s="9" t="s">
        <v>51</v>
      </c>
      <c r="E8" s="7" t="s">
        <v>52</v>
      </c>
      <c r="F8" s="7" t="s">
        <v>21</v>
      </c>
      <c r="G8" s="10" t="s">
        <v>19</v>
      </c>
      <c r="H8" s="9" t="s">
        <v>20</v>
      </c>
      <c r="I8" s="7" t="s">
        <v>21</v>
      </c>
      <c r="J8" s="9" t="s">
        <v>22</v>
      </c>
      <c r="K8" s="26">
        <v>7150</v>
      </c>
      <c r="L8" s="21" t="s">
        <v>23</v>
      </c>
      <c r="M8" s="22" t="str">
        <f>VLOOKUP(C8,[1]应付款管理!$A$1:$B$65536,2,0)</f>
        <v>7150</v>
      </c>
      <c r="N8" s="1">
        <f t="shared" si="0"/>
        <v>0</v>
      </c>
      <c r="O8" s="1" t="str">
        <f t="shared" si="1"/>
        <v>，1598026</v>
      </c>
    </row>
    <row r="9" ht="32.25" spans="1:15">
      <c r="A9" s="2" t="s">
        <v>53</v>
      </c>
      <c r="B9" s="7" t="s">
        <v>54</v>
      </c>
      <c r="C9" s="8" t="s">
        <v>55</v>
      </c>
      <c r="D9" s="9" t="s">
        <v>56</v>
      </c>
      <c r="E9" s="7" t="s">
        <v>57</v>
      </c>
      <c r="F9" s="7" t="s">
        <v>21</v>
      </c>
      <c r="G9" s="10" t="s">
        <v>19</v>
      </c>
      <c r="H9" s="9" t="s">
        <v>20</v>
      </c>
      <c r="I9" s="7" t="s">
        <v>21</v>
      </c>
      <c r="J9" s="9" t="s">
        <v>22</v>
      </c>
      <c r="K9" s="26">
        <v>7150</v>
      </c>
      <c r="L9" s="21" t="s">
        <v>23</v>
      </c>
      <c r="M9" s="22" t="str">
        <f>VLOOKUP(C9,[1]应付款管理!$A$1:$B$65536,2,0)</f>
        <v>7150</v>
      </c>
      <c r="N9" s="1">
        <f t="shared" si="0"/>
        <v>0</v>
      </c>
      <c r="O9" s="1" t="str">
        <f t="shared" si="1"/>
        <v>，1601013</v>
      </c>
    </row>
    <row r="10" ht="32.25" spans="1:15">
      <c r="A10" s="13" t="s">
        <v>58</v>
      </c>
      <c r="B10" s="7" t="s">
        <v>59</v>
      </c>
      <c r="C10" s="8" t="s">
        <v>60</v>
      </c>
      <c r="D10" s="9" t="s">
        <v>61</v>
      </c>
      <c r="E10" s="7" t="s">
        <v>62</v>
      </c>
      <c r="F10" s="7" t="s">
        <v>19</v>
      </c>
      <c r="G10" s="10" t="s">
        <v>19</v>
      </c>
      <c r="H10" s="9" t="s">
        <v>20</v>
      </c>
      <c r="I10" s="7" t="s">
        <v>21</v>
      </c>
      <c r="J10" s="9" t="s">
        <v>22</v>
      </c>
      <c r="K10" s="20">
        <v>14300</v>
      </c>
      <c r="L10" s="21" t="s">
        <v>23</v>
      </c>
      <c r="M10" s="22" t="str">
        <f>VLOOKUP(C10,[1]应付款管理!$A$1:$B$65536,2,0)</f>
        <v>14300</v>
      </c>
      <c r="N10" s="1">
        <f t="shared" si="0"/>
        <v>0</v>
      </c>
      <c r="O10" s="1" t="str">
        <f t="shared" si="1"/>
        <v>，1601009</v>
      </c>
    </row>
    <row r="11" ht="32.25" spans="1:15">
      <c r="A11" s="2" t="s">
        <v>63</v>
      </c>
      <c r="B11" s="7" t="s">
        <v>64</v>
      </c>
      <c r="C11" s="8" t="s">
        <v>65</v>
      </c>
      <c r="D11" s="10" t="s">
        <v>66</v>
      </c>
      <c r="E11" s="7" t="s">
        <v>67</v>
      </c>
      <c r="F11" s="7" t="s">
        <v>18</v>
      </c>
      <c r="G11" s="10" t="s">
        <v>19</v>
      </c>
      <c r="H11" s="9" t="s">
        <v>20</v>
      </c>
      <c r="I11" s="7" t="s">
        <v>21</v>
      </c>
      <c r="J11" s="9" t="s">
        <v>22</v>
      </c>
      <c r="K11" s="20">
        <v>21450</v>
      </c>
      <c r="L11" s="21" t="s">
        <v>23</v>
      </c>
      <c r="M11" s="22" t="str">
        <f>VLOOKUP(C11,[1]应付款管理!$A$1:$B$65536,2,0)</f>
        <v>21450</v>
      </c>
      <c r="N11" s="1">
        <f t="shared" si="0"/>
        <v>0</v>
      </c>
      <c r="O11" s="1" t="str">
        <f t="shared" si="1"/>
        <v>，1603338</v>
      </c>
    </row>
    <row r="12" ht="32.25" spans="1:15">
      <c r="A12" s="2" t="s">
        <v>68</v>
      </c>
      <c r="B12" s="7" t="s">
        <v>69</v>
      </c>
      <c r="C12" s="8" t="s">
        <v>70</v>
      </c>
      <c r="D12" s="9" t="s">
        <v>71</v>
      </c>
      <c r="E12" s="7" t="s">
        <v>52</v>
      </c>
      <c r="F12" s="7" t="s">
        <v>29</v>
      </c>
      <c r="G12" s="10" t="s">
        <v>19</v>
      </c>
      <c r="H12" s="9" t="s">
        <v>20</v>
      </c>
      <c r="I12" s="7" t="s">
        <v>21</v>
      </c>
      <c r="J12" s="9" t="s">
        <v>22</v>
      </c>
      <c r="K12" s="23">
        <v>28600</v>
      </c>
      <c r="L12" s="21" t="s">
        <v>23</v>
      </c>
      <c r="M12" s="22" t="str">
        <f>VLOOKUP(C12,[1]应付款管理!$A$1:$B$65536,2,0)</f>
        <v>28600</v>
      </c>
      <c r="N12" s="1">
        <f t="shared" si="0"/>
        <v>0</v>
      </c>
      <c r="O12" s="1" t="str">
        <f t="shared" si="1"/>
        <v>，1606992</v>
      </c>
    </row>
    <row r="13" ht="32.25" spans="1:15">
      <c r="A13" s="14" t="s">
        <v>72</v>
      </c>
      <c r="B13" s="15" t="s">
        <v>73</v>
      </c>
      <c r="C13" s="16" t="s">
        <v>74</v>
      </c>
      <c r="D13" s="17" t="s">
        <v>75</v>
      </c>
      <c r="E13" s="15" t="s">
        <v>47</v>
      </c>
      <c r="F13" s="15" t="s">
        <v>76</v>
      </c>
      <c r="G13" s="18" t="s">
        <v>19</v>
      </c>
      <c r="H13" s="17" t="s">
        <v>77</v>
      </c>
      <c r="I13" s="15" t="s">
        <v>21</v>
      </c>
      <c r="J13" s="27" t="s">
        <v>78</v>
      </c>
      <c r="K13" s="28">
        <v>57750</v>
      </c>
      <c r="L13" s="24" t="s">
        <v>23</v>
      </c>
      <c r="M13" s="22" t="str">
        <f>VLOOKUP(C13,[1]应付款管理!$A$1:$B$65536,2,0)</f>
        <v>57750</v>
      </c>
      <c r="N13" s="1">
        <f t="shared" si="0"/>
        <v>0</v>
      </c>
      <c r="O13" s="1" t="str">
        <f t="shared" si="1"/>
        <v>，1607972</v>
      </c>
    </row>
    <row r="14" spans="10:11">
      <c r="J14" s="1" t="s">
        <v>79</v>
      </c>
      <c r="K14" s="1">
        <f>SUM(K2:K13)</f>
        <v>279400</v>
      </c>
    </row>
    <row r="15" spans="10:11">
      <c r="J15" s="19" t="s">
        <v>80</v>
      </c>
      <c r="K15" s="1">
        <v>-300000</v>
      </c>
    </row>
    <row r="16" spans="10:11">
      <c r="J16" s="19" t="s">
        <v>81</v>
      </c>
      <c r="K16" s="1">
        <f>K14+K15</f>
        <v>-20600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2019-09-10T08:13:13Z</dcterms:created>
  <dcterms:modified xsi:type="dcterms:W3CDTF">2019-09-10T08:29:03Z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