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18" activeTab="25"/>
  </bookViews>
  <sheets>
    <sheet name="total" sheetId="11" r:id="rId1"/>
    <sheet name="Nov, 17" sheetId="3" r:id="rId2"/>
    <sheet name="Dec, 17" sheetId="4" r:id="rId3"/>
    <sheet name="Jan，18" sheetId="5" r:id="rId4"/>
    <sheet name="Feb" sheetId="6" r:id="rId5"/>
    <sheet name="Mar" sheetId="7" r:id="rId6"/>
    <sheet name="Apr" sheetId="8" r:id="rId7"/>
    <sheet name="May" sheetId="9" r:id="rId8"/>
    <sheet name="Jun" sheetId="10" r:id="rId9"/>
    <sheet name="Jul" sheetId="12" r:id="rId10"/>
    <sheet name="Aug" sheetId="13" r:id="rId11"/>
    <sheet name="Sep" sheetId="14" r:id="rId12"/>
    <sheet name="Oct" sheetId="15" r:id="rId13"/>
    <sheet name="Nov" sheetId="16" r:id="rId14"/>
    <sheet name="Dec" sheetId="17" r:id="rId15"/>
    <sheet name="Jan19" sheetId="18" r:id="rId16"/>
    <sheet name="Feb19" sheetId="19" r:id="rId17"/>
    <sheet name="Mar19" sheetId="20" r:id="rId18"/>
    <sheet name="Apr19" sheetId="21" r:id="rId19"/>
    <sheet name="May19" sheetId="22" r:id="rId20"/>
    <sheet name="Jun19" sheetId="23" r:id="rId21"/>
    <sheet name="Jul19-1" sheetId="24" r:id="rId22"/>
    <sheet name="Jul19-2" sheetId="25" r:id="rId23"/>
    <sheet name="Aug-1" sheetId="26" r:id="rId24"/>
    <sheet name="Aug-2" sheetId="27" r:id="rId25"/>
    <sheet name="Sep19" sheetId="28" r:id="rId26"/>
  </sheets>
  <calcPr calcId="144525" calcCompleted="0" calcOnSave="0" concurrentCalc="0"/>
</workbook>
</file>

<file path=xl/comments1.xml><?xml version="1.0" encoding="utf-8"?>
<comments xmlns="http://schemas.openxmlformats.org/spreadsheetml/2006/main">
  <authors>
    <author>Uyen Huynh Trinh Truc</author>
    <author>Trang Tran Vu Nhat</author>
  </authors>
  <commentList>
    <comment ref="L4" authorId="0">
      <text>
        <r>
          <rPr>
            <sz val="9"/>
            <rFont val="Tahoma"/>
            <charset val="134"/>
          </rPr>
          <t xml:space="preserve">1/ deducted VND 570.000 pending payment 
from Dec
2/ Move the rest payment of Jan 102,950,000 to PM 262388 of Mar 
</t>
        </r>
      </text>
    </comment>
    <comment ref="O31" authorId="1">
      <text>
        <r>
          <rPr>
            <b/>
            <sz val="9"/>
            <rFont val="Tahoma"/>
            <charset val="134"/>
          </rPr>
          <t>Muon PM 262348</t>
        </r>
      </text>
    </comment>
  </commentList>
</comments>
</file>

<file path=xl/comments10.xml><?xml version="1.0" encoding="utf-8"?>
<comments xmlns="http://schemas.openxmlformats.org/spreadsheetml/2006/main">
  <authors>
    <author>Administrator</author>
    <author>Hanh Van My</author>
    <author>Van Nguyen Thi Ha</author>
    <author>Kim Luu Dien Anh</author>
    <author>Duyen Phan Kim</author>
  </authors>
  <commentList>
    <comment ref="K8" authorId="0">
      <text>
        <r>
          <rPr>
            <sz val="9"/>
            <rFont val="宋体"/>
            <charset val="134"/>
          </rPr>
          <t xml:space="preserve">酒店确认余额1030829360，比我们多4223005
</t>
        </r>
      </text>
    </comment>
    <comment ref="A11" authorId="1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2" authorId="2">
      <text>
        <r>
          <rPr>
            <b/>
            <sz val="9"/>
            <rFont val="Tahoma"/>
            <charset val="134"/>
          </rPr>
          <t>linking bk Oct 31 - Nov 3</t>
        </r>
        <r>
          <rPr>
            <sz val="9"/>
            <rFont val="Tahoma"/>
            <charset val="134"/>
          </rPr>
          <t xml:space="preserve">
</t>
        </r>
      </text>
    </comment>
    <comment ref="A18" authorId="3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p319105</t>
        </r>
      </text>
    </comment>
    <comment ref="A19" authorId="2">
      <text>
        <r>
          <rPr>
            <b/>
            <sz val="9"/>
            <rFont val="Tahoma"/>
            <charset val="134"/>
          </rPr>
          <t xml:space="preserve">Linking bk (28/10 --&gt; 2/11)
</t>
        </r>
        <r>
          <rPr>
            <sz val="9"/>
            <rFont val="Tahoma"/>
            <charset val="134"/>
          </rPr>
          <t xml:space="preserve">
</t>
        </r>
      </text>
    </comment>
    <comment ref="A20" authorId="4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Linkinf bk 320205</t>
        </r>
      </text>
    </comment>
    <comment ref="A21" authorId="2">
      <text>
        <r>
          <rPr>
            <b/>
            <sz val="9"/>
            <rFont val="Tahoma"/>
            <charset val="134"/>
          </rPr>
          <t>linking booking Oct 30 - Nov 03, party 319033 &amp; 319034</t>
        </r>
      </text>
    </comment>
    <comment ref="A41" authorId="3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from 320944</t>
        </r>
      </text>
    </comment>
    <comment ref="A182" authorId="1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86" authorId="4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318144</t>
        </r>
      </text>
    </comment>
    <comment ref="A187" authorId="2">
      <text>
        <r>
          <rPr>
            <b/>
            <sz val="9"/>
            <rFont val="Tahoma"/>
            <charset val="134"/>
          </rPr>
          <t>linking bk p.319756 + p.319757 30/11 - 03/12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Duyen Phan Kim</author>
    <author>Van Nguyen Thi Ha</author>
    <author>Kim Luu Dien Anh</author>
  </authors>
  <commentList>
    <comment ref="A8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318143</t>
        </r>
      </text>
    </comment>
    <comment ref="A9" authorId="1">
      <text>
        <r>
          <rPr>
            <b/>
            <sz val="9"/>
            <rFont val="Tahoma"/>
            <charset val="134"/>
          </rPr>
          <t xml:space="preserve">linking bk p.319756 + p.319757 30/11 - 03/12
</t>
        </r>
        <r>
          <rPr>
            <sz val="9"/>
            <rFont val="Tahoma"/>
            <charset val="134"/>
          </rPr>
          <t xml:space="preserve">
</t>
        </r>
      </text>
    </comment>
    <comment ref="A10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326266</t>
        </r>
      </text>
    </comment>
    <comment ref="A187" authorId="1">
      <text>
        <r>
          <rPr>
            <b/>
            <sz val="9"/>
            <rFont val="Tahoma"/>
            <charset val="134"/>
          </rPr>
          <t>Linking bk 29/12 - 2/1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Van Nguyen Thi Ha</author>
  </authors>
  <commentList>
    <comment ref="K4" authorId="0">
      <text>
        <r>
          <rPr>
            <sz val="9"/>
            <rFont val="Tahoma"/>
            <charset val="134"/>
          </rPr>
          <t xml:space="preserve">Jan 7: Received Jan payment $49,429 x VND 23,150 = VND1,144,281,350
</t>
        </r>
      </text>
    </comment>
    <comment ref="A9" authorId="0">
      <text>
        <r>
          <rPr>
            <b/>
            <sz val="9"/>
            <rFont val="Tahoma"/>
            <charset val="134"/>
          </rPr>
          <t>Linking bk 29/12 - 2/1</t>
        </r>
        <r>
          <rPr>
            <sz val="9"/>
            <rFont val="Tahoma"/>
            <charset val="134"/>
          </rPr>
          <t xml:space="preserve">
</t>
        </r>
      </text>
    </comment>
    <comment ref="A242" authorId="0">
      <text>
        <r>
          <rPr>
            <b/>
            <sz val="9"/>
            <rFont val="Tahoma"/>
            <charset val="134"/>
          </rPr>
          <t>Linking booking Jan 30 - Feb 3</t>
        </r>
        <r>
          <rPr>
            <sz val="9"/>
            <rFont val="Tahoma"/>
            <charset val="134"/>
          </rPr>
          <t xml:space="preserve">
</t>
        </r>
      </text>
    </comment>
    <comment ref="A247" authorId="0">
      <text>
        <r>
          <rPr>
            <b/>
            <sz val="9"/>
            <rFont val="Tahoma"/>
            <charset val="134"/>
          </rPr>
          <t>linking booking Jan 30 - Feb 2</t>
        </r>
        <r>
          <rPr>
            <sz val="9"/>
            <rFont val="Tahoma"/>
            <charset val="134"/>
          </rPr>
          <t xml:space="preserve">
</t>
        </r>
      </text>
    </comment>
    <comment ref="A250" authorId="0">
      <text>
        <r>
          <rPr>
            <b/>
            <sz val="9"/>
            <rFont val="Tahoma"/>
            <charset val="134"/>
          </rPr>
          <t xml:space="preserve">Linking bk Jan 31 - Feb 2
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Van Nguyen Thi Ha</author>
    <author>Kim Luu Dien Anh</author>
    <author>Di Ngo My</author>
    <author>Duyen Phan Kim</author>
  </authors>
  <commentList>
    <comment ref="I3" authorId="0">
      <text>
        <r>
          <rPr>
            <b/>
            <sz val="9"/>
            <rFont val="Tahoma"/>
            <charset val="134"/>
          </rPr>
          <t>BK #335132 no showed</t>
        </r>
        <r>
          <rPr>
            <sz val="9"/>
            <rFont val="Tahoma"/>
            <charset val="134"/>
          </rPr>
          <t xml:space="preserve">
</t>
        </r>
      </text>
    </comment>
    <comment ref="A12" authorId="0">
      <text>
        <r>
          <rPr>
            <b/>
            <sz val="9"/>
            <rFont val="Tahoma"/>
            <charset val="134"/>
          </rPr>
          <t>linking booking Jan 30 - Feb 2</t>
        </r>
        <r>
          <rPr>
            <sz val="9"/>
            <rFont val="Tahoma"/>
            <charset val="134"/>
          </rPr>
          <t xml:space="preserve">
</t>
        </r>
      </text>
    </comment>
    <comment ref="A13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liking bk 337685</t>
        </r>
      </text>
    </comment>
    <comment ref="A16" authorId="2">
      <text>
        <r>
          <rPr>
            <sz val="9"/>
            <rFont val="Tahoma"/>
            <charset val="134"/>
          </rPr>
          <t xml:space="preserve">Linking bk 31 Jan - 04 Feb
 </t>
        </r>
      </text>
    </comment>
    <comment ref="A19" authorId="0">
      <text>
        <r>
          <rPr>
            <b/>
            <sz val="9"/>
            <rFont val="Tahoma"/>
            <charset val="134"/>
          </rPr>
          <t>Linking booking Jan 30 - Feb 3</t>
        </r>
        <r>
          <rPr>
            <sz val="9"/>
            <rFont val="Tahoma"/>
            <charset val="134"/>
          </rPr>
          <t xml:space="preserve">
</t>
        </r>
      </text>
    </comment>
    <comment ref="A20" authorId="0">
      <text>
        <r>
          <rPr>
            <b/>
            <sz val="9"/>
            <rFont val="Tahoma"/>
            <charset val="134"/>
          </rPr>
          <t xml:space="preserve">Linking bk Jan 31 - Feb 2
</t>
        </r>
      </text>
    </comment>
    <comment ref="A181" authorId="0">
      <text>
        <r>
          <rPr>
            <b/>
            <sz val="9"/>
            <rFont val="Tahoma"/>
            <charset val="134"/>
          </rPr>
          <t>Room nights are not counted in the block</t>
        </r>
      </text>
    </comment>
    <comment ref="A363" authorId="3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335108</t>
        </r>
      </text>
    </comment>
    <comment ref="A369" authorId="0">
      <text>
        <r>
          <rPr>
            <b/>
            <sz val="9"/>
            <rFont val="Tahoma"/>
            <charset val="134"/>
          </rPr>
          <t>linking booking Feb 28 - Mar 3</t>
        </r>
        <r>
          <rPr>
            <sz val="9"/>
            <rFont val="Tahoma"/>
            <charset val="134"/>
          </rPr>
          <t xml:space="preserve">
</t>
        </r>
      </text>
    </comment>
    <comment ref="A370" authorId="0">
      <text>
        <r>
          <rPr>
            <b/>
            <sz val="9"/>
            <rFont val="Tahoma"/>
            <charset val="134"/>
          </rPr>
          <t xml:space="preserve">linking BK Feb 28 - Mar 2
</t>
        </r>
        <r>
          <rPr>
            <sz val="9"/>
            <rFont val="Tahoma"/>
            <charset val="134"/>
          </rPr>
          <t xml:space="preserve">
</t>
        </r>
      </text>
    </comment>
    <comment ref="A386" authorId="3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w. 343022</t>
        </r>
      </text>
    </comment>
  </commentList>
</comments>
</file>

<file path=xl/comments14.xml><?xml version="1.0" encoding="utf-8"?>
<comments xmlns="http://schemas.openxmlformats.org/spreadsheetml/2006/main">
  <authors>
    <author>Duyen Phan Kim</author>
    <author>Van Nguyen Thi Ha</author>
    <author>Kim Luu Dien Anh</author>
  </authors>
  <commentList>
    <comment ref="K4" authorId="0">
      <text>
        <r>
          <rPr>
            <sz val="9"/>
            <rFont val="Tahoma"/>
            <charset val="134"/>
          </rPr>
          <t xml:space="preserve">- Deduct 574,490,000 for Feb
- Deduct 216,900,000 for Feb
- Deduct 47,400,000 for Feb
- Deduct VND 98.800.000 for Feb BK
- Deduct VND 23.800.000 for Feb BK
- Deduct VND 5.800.000 for Bk in Feb
- VND 4,655,290 remaining from Feb
- BK #335132: VND4,620,000 (GM approved to rebate)
-21Mar, received VND915,651,950 deposit for Apr BKs.
- Mar 25: Transfer back VND 2,900,000 from P. 341355 
</t>
        </r>
      </text>
    </comment>
    <comment ref="A9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335105</t>
        </r>
      </text>
    </comment>
    <comment ref="A10" authorId="1">
      <text>
        <r>
          <rPr>
            <b/>
            <sz val="9"/>
            <rFont val="Tahoma"/>
            <charset val="134"/>
          </rPr>
          <t>linking booking Feb 28 - Mar 3</t>
        </r>
        <r>
          <rPr>
            <sz val="9"/>
            <rFont val="Tahoma"/>
            <charset val="134"/>
          </rPr>
          <t xml:space="preserve">
</t>
        </r>
      </text>
    </comment>
    <comment ref="A11" authorId="1">
      <text>
        <r>
          <rPr>
            <b/>
            <sz val="9"/>
            <rFont val="Tahoma"/>
            <charset val="134"/>
          </rPr>
          <t xml:space="preserve">linking BK Feb 28 - Mar 2
</t>
        </r>
        <r>
          <rPr>
            <sz val="9"/>
            <rFont val="Tahoma"/>
            <charset val="134"/>
          </rPr>
          <t xml:space="preserve">
</t>
        </r>
      </text>
    </comment>
    <comment ref="A1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w. 343021</t>
        </r>
      </text>
    </comment>
    <comment ref="A152" authorId="1">
      <text>
        <r>
          <rPr>
            <b/>
            <sz val="9"/>
            <rFont val="Tahoma"/>
            <charset val="134"/>
          </rPr>
          <t>Not count in block</t>
        </r>
        <r>
          <rPr>
            <sz val="9"/>
            <rFont val="Tahoma"/>
            <charset val="134"/>
          </rPr>
          <t xml:space="preserve">
</t>
        </r>
      </text>
    </comment>
    <comment ref="A253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</t>
        </r>
      </text>
    </comment>
    <comment ref="A254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</t>
        </r>
      </text>
    </comment>
    <comment ref="A256" authorId="1">
      <text>
        <r>
          <rPr>
            <b/>
            <sz val="9"/>
            <rFont val="Tahoma"/>
            <charset val="134"/>
          </rPr>
          <t xml:space="preserve">Linking BK Mar 31 - Apr 3
</t>
        </r>
        <r>
          <rPr>
            <sz val="9"/>
            <rFont val="Tahoma"/>
            <charset val="134"/>
          </rPr>
          <t xml:space="preserve">
</t>
        </r>
      </text>
    </comment>
    <comment ref="A259" authorId="1">
      <text>
        <r>
          <rPr>
            <b/>
            <sz val="9"/>
            <rFont val="Tahoma"/>
            <charset val="134"/>
          </rPr>
          <t xml:space="preserve">Linking BK Mar 31 - Apr 2
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Kim Luu Dien Anh</author>
    <author>Duyen Phan Kim</author>
    <author>Van Nguyen Thi Ha</author>
  </authors>
  <commentList>
    <comment ref="A10" authorId="0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</t>
        </r>
      </text>
    </comment>
    <comment ref="A11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</t>
        </r>
      </text>
    </comment>
    <comment ref="A12" authorId="2">
      <text>
        <r>
          <rPr>
            <b/>
            <sz val="9"/>
            <rFont val="Tahoma"/>
            <charset val="134"/>
          </rPr>
          <t xml:space="preserve">Linking BK Mar 31 - Apr 3
</t>
        </r>
        <r>
          <rPr>
            <sz val="9"/>
            <rFont val="Tahoma"/>
            <charset val="134"/>
          </rPr>
          <t xml:space="preserve">
</t>
        </r>
      </text>
    </comment>
    <comment ref="A13" authorId="0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348819</t>
        </r>
      </text>
    </comment>
    <comment ref="A16" authorId="0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346774</t>
        </r>
      </text>
    </comment>
    <comment ref="A17" authorId="2">
      <text>
        <r>
          <rPr>
            <b/>
            <sz val="9"/>
            <rFont val="Tahoma"/>
            <charset val="134"/>
          </rPr>
          <t xml:space="preserve">Linking BK Mar 31 - Apr 2
</t>
        </r>
        <r>
          <rPr>
            <sz val="9"/>
            <rFont val="Tahoma"/>
            <charset val="134"/>
          </rPr>
          <t xml:space="preserve">
</t>
        </r>
      </text>
    </comment>
    <comment ref="A158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</t>
        </r>
      </text>
    </comment>
    <comment ref="A16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in May</t>
        </r>
      </text>
    </comment>
  </commentList>
</comments>
</file>

<file path=xl/comments16.xml><?xml version="1.0" encoding="utf-8"?>
<comments xmlns="http://schemas.openxmlformats.org/spreadsheetml/2006/main">
  <authors>
    <author>Author</author>
  </authors>
  <commentList>
    <comment ref="A10" authorId="0">
      <text>
        <r>
          <rPr>
            <b/>
            <sz val="9"/>
            <rFont val="Tahoma"/>
            <charset val="134"/>
          </rPr>
          <t xml:space="preserve">Linking BK
</t>
        </r>
        <r>
          <rPr>
            <sz val="9"/>
            <rFont val="Tahoma"/>
            <charset val="134"/>
          </rPr>
          <t xml:space="preserve">
</t>
        </r>
      </text>
    </comment>
    <comment ref="A38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G in house</t>
        </r>
      </text>
    </comment>
    <comment ref="A41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G in house</t>
        </r>
      </text>
    </comment>
    <comment ref="A214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 in Jun</t>
        </r>
      </text>
    </comment>
    <comment ref="A215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 in Jun</t>
        </r>
      </text>
    </comment>
    <comment ref="A216" authorId="0">
      <text>
        <r>
          <rPr>
            <b/>
            <sz val="9"/>
            <rFont val="Tahoma"/>
            <charset val="134"/>
          </rPr>
          <t>linking BK May 31 - Jun 6</t>
        </r>
        <r>
          <rPr>
            <sz val="9"/>
            <rFont val="Tahoma"/>
            <charset val="134"/>
          </rPr>
          <t xml:space="preserve">
</t>
        </r>
      </text>
    </comment>
    <comment ref="A220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 </t>
        </r>
      </text>
    </comment>
    <comment ref="A221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</t>
        </r>
      </text>
    </comment>
    <comment ref="A222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</t>
        </r>
      </text>
    </comment>
    <comment ref="A223" authorId="0">
      <text>
        <r>
          <rPr>
            <b/>
            <sz val="9"/>
            <rFont val="Tahoma"/>
            <charset val="134"/>
          </rPr>
          <t>linking BK May 31 - Jun 7</t>
        </r>
        <r>
          <rPr>
            <sz val="9"/>
            <rFont val="Tahoma"/>
            <charset val="134"/>
          </rPr>
          <t xml:space="preserve">
</t>
        </r>
      </text>
    </comment>
    <comment ref="A224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</t>
        </r>
      </text>
    </comment>
    <comment ref="A225" authorId="0">
      <text>
        <r>
          <rPr>
            <b/>
            <sz val="9"/>
            <rFont val="Tahoma"/>
            <charset val="134"/>
          </rPr>
          <t>linking BK May 31 - Jun 7</t>
        </r>
        <r>
          <rPr>
            <sz val="9"/>
            <rFont val="Tahoma"/>
            <charset val="134"/>
          </rPr>
          <t xml:space="preserve">
</t>
        </r>
      </text>
    </comment>
    <comment ref="A226" authorId="0">
      <text>
        <r>
          <rPr>
            <b/>
            <sz val="9"/>
            <rFont val="Tahoma"/>
            <charset val="134"/>
          </rPr>
          <t xml:space="preserve">linking BK May 31 - Jun 7
</t>
        </r>
        <r>
          <rPr>
            <sz val="9"/>
            <rFont val="Tahoma"/>
            <charset val="134"/>
          </rPr>
          <t xml:space="preserve">
</t>
        </r>
      </text>
    </comment>
    <comment ref="A227" authorId="0">
      <text>
        <r>
          <rPr>
            <b/>
            <sz val="9"/>
            <rFont val="Tahoma"/>
            <charset val="134"/>
          </rPr>
          <t>Author:</t>
        </r>
        <r>
          <rPr>
            <sz val="9"/>
            <rFont val="Tahoma"/>
            <charset val="134"/>
          </rPr>
          <t xml:space="preserve">
LINKING BK</t>
        </r>
      </text>
    </comment>
  </commentList>
</comments>
</file>

<file path=xl/comments17.xml><?xml version="1.0" encoding="utf-8"?>
<comments xmlns="http://schemas.openxmlformats.org/spreadsheetml/2006/main">
  <authors>
    <author>Van Nguyen Thi Ha</author>
    <author>Kim Luu Dien Anh</author>
    <author>Duyen Phan Kim</author>
  </authors>
  <commentList>
    <comment ref="K4" authorId="0">
      <text>
        <r>
          <rPr>
            <sz val="9"/>
            <rFont val="Tahoma"/>
            <charset val="134"/>
          </rPr>
          <t>- May 31: VND 786,460,340 left over from May
- May 31: received payment Jun VND 871,468,820
- Deduct VND 75,400,000 to PM 361363 (Addendum Jul + Aug)
- Jun 19: Deduct VND 336,580,000 to PM 361363 (Addendum Jul + Aug)</t>
        </r>
      </text>
    </comment>
    <comment ref="A10" authorId="0">
      <text>
        <r>
          <rPr>
            <b/>
            <sz val="9"/>
            <rFont val="Tahoma"/>
            <charset val="134"/>
          </rPr>
          <t>linking BK May 31 - Jun 7</t>
        </r>
        <r>
          <rPr>
            <sz val="9"/>
            <rFont val="Tahoma"/>
            <charset val="134"/>
          </rPr>
          <t xml:space="preserve">
</t>
        </r>
      </text>
    </comment>
    <comment ref="A11" authorId="0">
      <text>
        <r>
          <rPr>
            <b/>
            <sz val="9"/>
            <rFont val="Tahoma"/>
            <charset val="134"/>
          </rPr>
          <t>linking BK May 31 - Jun 7</t>
        </r>
        <r>
          <rPr>
            <sz val="9"/>
            <rFont val="Tahoma"/>
            <charset val="134"/>
          </rPr>
          <t xml:space="preserve">
</t>
        </r>
      </text>
    </comment>
    <comment ref="A12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</t>
        </r>
      </text>
    </comment>
    <comment ref="A13" authorId="0">
      <text>
        <r>
          <rPr>
            <b/>
            <sz val="9"/>
            <rFont val="Tahoma"/>
            <charset val="134"/>
          </rPr>
          <t xml:space="preserve">linking BK May 31 - Jun 7
</t>
        </r>
        <r>
          <rPr>
            <sz val="9"/>
            <rFont val="Tahoma"/>
            <charset val="134"/>
          </rPr>
          <t xml:space="preserve">
</t>
        </r>
      </text>
    </comment>
    <comment ref="A14" authorId="2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G in house</t>
        </r>
      </text>
    </comment>
    <comment ref="A15" authorId="0">
      <text>
        <r>
          <rPr>
            <b/>
            <sz val="9"/>
            <rFont val="Tahoma"/>
            <charset val="134"/>
          </rPr>
          <t>linking BK May 31 - Jun 6</t>
        </r>
        <r>
          <rPr>
            <sz val="9"/>
            <rFont val="Tahoma"/>
            <charset val="134"/>
          </rPr>
          <t xml:space="preserve">
</t>
        </r>
      </text>
    </comment>
    <comment ref="A1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lunking bk</t>
        </r>
      </text>
    </comment>
    <comment ref="A17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</t>
        </r>
      </text>
    </comment>
    <comment ref="A18" authorId="1">
      <text>
        <r>
          <rPr>
            <b/>
            <sz val="9"/>
            <rFont val="Tahoma"/>
            <charset val="134"/>
          </rPr>
          <t>Kim Luu Dien Anh
linking bk</t>
        </r>
      </text>
    </comment>
    <comment ref="A19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</t>
        </r>
      </text>
    </comment>
    <comment ref="A199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Booking under OSQ2 won't be account room night</t>
        </r>
      </text>
    </comment>
    <comment ref="A262" authorId="1">
      <text>
        <r>
          <rPr>
            <b/>
            <sz val="9"/>
            <rFont val="Tahoma"/>
            <charset val="1"/>
          </rPr>
          <t>Kim Luu Dien Anh:</t>
        </r>
        <r>
          <rPr>
            <sz val="9"/>
            <rFont val="Tahoma"/>
            <charset val="1"/>
          </rPr>
          <t xml:space="preserve">
Booking under OSQ2 won't be account room night</t>
        </r>
      </text>
    </comment>
  </commentList>
</comments>
</file>

<file path=xl/comments18.xml><?xml version="1.0" encoding="utf-8"?>
<comments xmlns="http://schemas.openxmlformats.org/spreadsheetml/2006/main">
  <authors>
    <author>Anh Nguyen Ba Quynh</author>
    <author>Van Nguyen Thi Ha</author>
  </authors>
  <commentList>
    <comment ref="K4" authorId="0">
      <text>
        <r>
          <rPr>
            <b/>
            <sz val="9"/>
            <rFont val="Tahoma"/>
            <charset val="134"/>
          </rPr>
          <t>Anh Nguyen Ba Quynh:</t>
        </r>
        <r>
          <rPr>
            <sz val="9"/>
            <rFont val="Tahoma"/>
            <charset val="134"/>
          </rPr>
          <t xml:space="preserve">
Sep 13: received 5,707,150 from Addendum AUG
Sep 13: received 120.082.290 from Commitment AUG
Sep 23: received VND 936,717,360 ($40,237)</t>
        </r>
      </text>
    </comment>
    <comment ref="A57" authorId="1">
      <text>
        <r>
          <rPr>
            <b/>
            <sz val="9"/>
            <rFont val="Tahoma"/>
            <charset val="134"/>
          </rPr>
          <t>No room night counted in the commitment</t>
        </r>
        <r>
          <rPr>
            <sz val="9"/>
            <rFont val="Tahoma"/>
            <charset val="134"/>
          </rPr>
          <t xml:space="preserve">
</t>
        </r>
      </text>
    </comment>
    <comment ref="A158" authorId="1">
      <text>
        <r>
          <rPr>
            <b/>
            <sz val="9"/>
            <rFont val="Tahoma"/>
            <charset val="134"/>
          </rPr>
          <t xml:space="preserve">Linking bk 379201
</t>
        </r>
        <r>
          <rPr>
            <sz val="9"/>
            <rFont val="Tahoma"/>
            <charset val="134"/>
          </rPr>
          <t xml:space="preserve">
</t>
        </r>
      </text>
    </comment>
    <comment ref="A169" authorId="1">
      <text>
        <r>
          <rPr>
            <b/>
            <sz val="9"/>
            <rFont val="Tahoma"/>
            <charset val="134"/>
          </rPr>
          <t>Linking BK Sep 28 - Oct 2</t>
        </r>
      </text>
    </comment>
  </commentList>
</comments>
</file>

<file path=xl/comments2.xml><?xml version="1.0" encoding="utf-8"?>
<comments xmlns="http://schemas.openxmlformats.org/spreadsheetml/2006/main">
  <authors>
    <author>Uyen Huynh Trinh Truc</author>
  </authors>
  <commentList>
    <comment ref="A152" authorId="0">
      <text>
        <r>
          <rPr>
            <b/>
            <sz val="9"/>
            <rFont val="Tahoma"/>
            <charset val="134"/>
          </rPr>
          <t>Uyen Huynh Trinh Truc:</t>
        </r>
        <r>
          <rPr>
            <sz val="9"/>
            <rFont val="Tahoma"/>
            <charset val="134"/>
          </rPr>
          <t xml:space="preserve">
Hanh can tru tien di nha
</t>
        </r>
      </text>
    </comment>
  </commentList>
</comments>
</file>

<file path=xl/comments3.xml><?xml version="1.0" encoding="utf-8"?>
<comments xmlns="http://schemas.openxmlformats.org/spreadsheetml/2006/main">
  <authors>
    <author>Duyen Phan Kim</author>
  </authors>
  <commentList>
    <comment ref="N89" authorId="0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Ms Uyen sale offer complimentary 2 room nights for this booking</t>
        </r>
      </text>
    </comment>
  </commentList>
</comments>
</file>

<file path=xl/comments4.xml><?xml version="1.0" encoding="utf-8"?>
<comments xmlns="http://schemas.openxmlformats.org/spreadsheetml/2006/main">
  <authors>
    <author>Duyen Phan Kim</author>
  </authors>
  <commentList>
    <comment ref="L75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upgrade fee to Premium
$69.3 nett/2rms</t>
        </r>
      </text>
    </comment>
  </commentList>
</comments>
</file>

<file path=xl/comments5.xml><?xml version="1.0" encoding="utf-8"?>
<comments xmlns="http://schemas.openxmlformats.org/spreadsheetml/2006/main">
  <authors>
    <author>Duyen Phan Kim</author>
    <author>Hanh Van My</author>
    <author>Kim Luu Dien Anh</author>
  </authors>
  <commentList>
    <comment ref="I4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upgrade to Premium</t>
        </r>
      </text>
    </comment>
    <comment ref="L4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$46.20 x 2 nights = $92.40 nett</t>
        </r>
      </text>
    </comment>
    <comment ref="I78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I152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A157" authorId="1">
      <text>
        <r>
          <rPr>
            <b/>
            <sz val="9"/>
            <rFont val="Tahoma"/>
            <charset val="163"/>
          </rPr>
          <t>Hanh Van My:</t>
        </r>
        <r>
          <rPr>
            <sz val="9"/>
            <rFont val="Tahoma"/>
            <charset val="163"/>
          </rPr>
          <t xml:space="preserve">
Link to 297726
</t>
        </r>
      </text>
    </comment>
    <comment ref="A163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300013</t>
        </r>
      </text>
    </comment>
    <comment ref="A16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to 300580 (01-03jul)
</t>
        </r>
      </text>
    </comment>
    <comment ref="A175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02booking300749+300750 linking to 300752+300753</t>
        </r>
      </text>
    </comment>
  </commentList>
</comments>
</file>

<file path=xl/comments6.xml><?xml version="1.0" encoding="utf-8"?>
<comments xmlns="http://schemas.openxmlformats.org/spreadsheetml/2006/main">
  <authors>
    <author>Duyen Phan Kim</author>
    <author>Kim Luu Dien Anh</author>
    <author>Hanh Van My</author>
  </authors>
  <commentList>
    <comment ref="A9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300009</t>
        </r>
      </text>
    </comment>
    <comment ref="A14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301006</t>
        </r>
      </text>
    </comment>
    <comment ref="A1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 from p
300749</t>
        </r>
      </text>
    </comment>
    <comment ref="A17" authorId="2">
      <text>
        <r>
          <rPr>
            <b/>
            <sz val="9"/>
            <rFont val="Tahoma"/>
            <charset val="163"/>
          </rPr>
          <t>Hanh Van My:</t>
        </r>
        <r>
          <rPr>
            <sz val="9"/>
            <rFont val="Tahoma"/>
            <charset val="163"/>
          </rPr>
          <t xml:space="preserve">
Link from 297725
</t>
        </r>
      </text>
    </comment>
    <comment ref="A174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299916</t>
        </r>
      </text>
    </comment>
    <comment ref="A180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303090</t>
        </r>
      </text>
    </comment>
    <comment ref="A184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linking304121</t>
        </r>
      </text>
    </comment>
    <comment ref="A186" authorId="1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304070</t>
        </r>
      </text>
    </comment>
    <comment ref="A187" authorId="0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Linking bk 299006</t>
        </r>
      </text>
    </comment>
    <comment ref="A188" authorId="1">
      <text>
        <r>
          <rPr>
            <b/>
            <sz val="9"/>
            <rFont val="Tahoma"/>
            <charset val="163"/>
          </rPr>
          <t>Kim Luu Dien Anh:</t>
        </r>
        <r>
          <rPr>
            <sz val="9"/>
            <rFont val="Tahoma"/>
            <charset val="163"/>
          </rPr>
          <t xml:space="preserve">
link to #297451</t>
        </r>
      </text>
    </comment>
    <comment ref="A191" authorId="0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304264</t>
        </r>
      </text>
    </comment>
  </commentList>
</comments>
</file>

<file path=xl/comments7.xml><?xml version="1.0" encoding="utf-8"?>
<comments xmlns="http://schemas.openxmlformats.org/spreadsheetml/2006/main">
  <authors>
    <author>Administrator</author>
    <author>Duyen Phan Kim</author>
    <author>Kim Luu Dien Anh</author>
    <author>Van Nguyen Thi Ha</author>
  </authors>
  <commentList>
    <comment ref="K7" authorId="0">
      <text>
        <r>
          <rPr>
            <sz val="9"/>
            <rFont val="宋体"/>
            <charset val="134"/>
          </rPr>
          <t xml:space="preserve">酒店余额VND1.279.970.150，比我们多4223005
</t>
        </r>
      </text>
    </comment>
    <comment ref="A12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Liking bk 299915</t>
        </r>
      </text>
    </comment>
    <comment ref="A13" authorId="2">
      <text>
        <r>
          <rPr>
            <b/>
            <sz val="9"/>
            <rFont val="Tahoma"/>
            <charset val="163"/>
          </rPr>
          <t>Kim Luu Dien Anh:</t>
        </r>
        <r>
          <rPr>
            <sz val="9"/>
            <rFont val="Tahoma"/>
            <charset val="163"/>
          </rPr>
          <t xml:space="preserve">
linking from 297450</t>
        </r>
      </text>
    </comment>
    <comment ref="A14" authorId="1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Linking bk 299006</t>
        </r>
      </text>
    </comment>
    <comment ref="A15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with bk 302518</t>
        </r>
      </text>
    </comment>
    <comment ref="A1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303089</t>
        </r>
      </text>
    </comment>
    <comment ref="A1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304263</t>
        </r>
      </text>
    </comment>
    <comment ref="K37" authorId="3">
      <text>
        <r>
          <rPr>
            <b/>
            <sz val="9"/>
            <rFont val="Tahoma"/>
            <charset val="134"/>
          </rPr>
          <t>6 BKF</t>
        </r>
        <r>
          <rPr>
            <sz val="9"/>
            <rFont val="Tahoma"/>
            <charset val="134"/>
          </rPr>
          <t xml:space="preserve">
</t>
        </r>
      </text>
    </comment>
    <comment ref="K98" authorId="1">
      <text>
        <r>
          <rPr>
            <b/>
            <sz val="9"/>
            <rFont val="Tahoma"/>
            <charset val="163"/>
          </rPr>
          <t>Duyen Phan Kim:</t>
        </r>
        <r>
          <rPr>
            <sz val="9"/>
            <rFont val="Tahoma"/>
            <charset val="163"/>
          </rPr>
          <t xml:space="preserve">
BKF for 5 child</t>
        </r>
      </text>
    </comment>
    <comment ref="K101" authorId="3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DEDUCT VND550,000 TO ANY NEW BK IN AUG AS MS. UYEN SALES ADVISED</t>
        </r>
      </text>
    </comment>
    <comment ref="H10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ROH without bathtub</t>
        </r>
      </text>
    </comment>
    <comment ref="H107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ROH without bathtub</t>
        </r>
      </text>
    </comment>
    <comment ref="A200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311101</t>
        </r>
      </text>
    </comment>
  </commentList>
</comments>
</file>

<file path=xl/comments8.xml><?xml version="1.0" encoding="utf-8"?>
<comments xmlns="http://schemas.openxmlformats.org/spreadsheetml/2006/main">
  <authors>
    <author>Administrator</author>
    <author>Duyen Phan Kim</author>
    <author>Van Nguyen Thi Ha</author>
    <author>Hanh Van My</author>
    <author>Kim Luu Dien Anh</author>
  </authors>
  <commentList>
    <comment ref="K7" authorId="0">
      <text>
        <r>
          <rPr>
            <sz val="9"/>
            <rFont val="宋体"/>
            <charset val="134"/>
          </rPr>
          <t xml:space="preserve">酒店余额比我们多4223005
</t>
        </r>
      </text>
    </comment>
    <comment ref="A11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311099</t>
        </r>
      </text>
    </comment>
    <comment ref="K21" authorId="2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1 EB SURCHARGE 5 NIGHTS</t>
        </r>
      </text>
    </comment>
    <comment ref="A64" authorId="2">
      <text>
        <r>
          <rPr>
            <sz val="9"/>
            <rFont val="Tahoma"/>
            <charset val="134"/>
          </rPr>
          <t xml:space="preserve">linking bk
</t>
        </r>
      </text>
    </comment>
    <comment ref="A65" authorId="2">
      <text>
        <r>
          <rPr>
            <sz val="9"/>
            <rFont val="Tahoma"/>
            <charset val="134"/>
          </rPr>
          <t>linking bk</t>
        </r>
      </text>
    </comment>
    <comment ref="A66" authorId="2">
      <text>
        <r>
          <rPr>
            <sz val="9"/>
            <rFont val="Tahoma"/>
            <charset val="134"/>
          </rPr>
          <t xml:space="preserve">linking bk
</t>
        </r>
      </text>
    </comment>
    <comment ref="A133" authorId="2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LINKING BK OCT</t>
        </r>
      </text>
    </comment>
    <comment ref="A13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311550</t>
        </r>
      </text>
    </comment>
    <comment ref="A140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to 311792</t>
        </r>
      </text>
    </comment>
    <comment ref="A142" authorId="2">
      <text>
        <r>
          <rPr>
            <b/>
            <sz val="9"/>
            <rFont val="Tahoma"/>
            <charset val="134"/>
          </rPr>
          <t>Linking bk, 311818 + 311819</t>
        </r>
        <r>
          <rPr>
            <sz val="9"/>
            <rFont val="Tahoma"/>
            <charset val="134"/>
          </rPr>
          <t xml:space="preserve">
</t>
        </r>
      </text>
    </comment>
    <comment ref="A147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
</t>
        </r>
      </text>
    </comment>
    <comment ref="A149" authorId="3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53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with 313968</t>
        </r>
      </text>
    </comment>
    <comment ref="A159" authorId="4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</t>
        </r>
      </text>
    </comment>
    <comment ref="A160" authorId="2">
      <text>
        <r>
          <rPr>
            <b/>
            <sz val="9"/>
            <rFont val="Tahoma"/>
            <charset val="134"/>
          </rPr>
          <t>linking bk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Administrator</author>
    <author>Duyen Phan Kim</author>
    <author>Kim Luu Dien Anh</author>
    <author>Van Nguyen Thi Ha</author>
    <author>Hanh Van My</author>
  </authors>
  <commentList>
    <comment ref="K7" authorId="0">
      <text>
        <r>
          <rPr>
            <sz val="9"/>
            <rFont val="宋体"/>
            <charset val="134"/>
          </rPr>
          <t>酒店余额1412156960（02NOV 确认），比我们多4223005</t>
        </r>
      </text>
    </comment>
    <comment ref="A10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with 313967 </t>
        </r>
      </text>
    </comment>
    <comment ref="A12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BK </t>
        </r>
      </text>
    </comment>
    <comment ref="A13" authorId="3">
      <text>
        <r>
          <rPr>
            <b/>
            <sz val="9"/>
            <rFont val="Tahoma"/>
            <charset val="134"/>
          </rPr>
          <t>Van Nguyen Thi Ha:</t>
        </r>
        <r>
          <rPr>
            <sz val="9"/>
            <rFont val="Tahoma"/>
            <charset val="134"/>
          </rPr>
          <t xml:space="preserve">
LINKING BK</t>
        </r>
      </text>
    </comment>
    <comment ref="A14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w. 311549</t>
        </r>
      </text>
    </comment>
    <comment ref="A15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6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24" authorId="3">
      <text>
        <r>
          <rPr>
            <b/>
            <sz val="9"/>
            <rFont val="Tahoma"/>
            <charset val="134"/>
          </rPr>
          <t>linking bk</t>
        </r>
        <r>
          <rPr>
            <sz val="9"/>
            <rFont val="Tahoma"/>
            <charset val="134"/>
          </rPr>
          <t xml:space="preserve">
</t>
        </r>
      </text>
    </comment>
    <comment ref="A26" authorId="3">
      <text>
        <r>
          <rPr>
            <b/>
            <sz val="9"/>
            <rFont val="Tahoma"/>
            <charset val="134"/>
          </rPr>
          <t>Linking bk, party 311816</t>
        </r>
      </text>
    </comment>
    <comment ref="H34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H38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TA agree room without bathtub</t>
        </r>
      </text>
    </comment>
    <comment ref="A161" authorId="3">
      <text>
        <r>
          <rPr>
            <b/>
            <sz val="9"/>
            <rFont val="Tahoma"/>
            <charset val="134"/>
          </rPr>
          <t>Linking bk (28/10 --&gt; 2/11)</t>
        </r>
        <r>
          <rPr>
            <sz val="9"/>
            <rFont val="Tahoma"/>
            <charset val="134"/>
          </rPr>
          <t xml:space="preserve">
</t>
        </r>
      </text>
    </comment>
    <comment ref="A176" authorId="1">
      <text>
        <r>
          <rPr>
            <b/>
            <sz val="9"/>
            <rFont val="Tahoma"/>
            <charset val="134"/>
          </rPr>
          <t>Duyen Phan Kim:</t>
        </r>
        <r>
          <rPr>
            <sz val="9"/>
            <rFont val="Tahoma"/>
            <charset val="134"/>
          </rPr>
          <t xml:space="preserve">
Linking bk 320306</t>
        </r>
      </text>
    </comment>
    <comment ref="A180" authorId="3">
      <text>
        <r>
          <rPr>
            <b/>
            <sz val="9"/>
            <rFont val="Tahoma"/>
            <charset val="134"/>
          </rPr>
          <t>linking booking Oct 30 - Nov 03, party 319033 &amp; 319034</t>
        </r>
        <r>
          <rPr>
            <sz val="9"/>
            <rFont val="Tahoma"/>
            <charset val="134"/>
          </rPr>
          <t xml:space="preserve">
</t>
        </r>
      </text>
    </comment>
    <comment ref="A185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BK</t>
        </r>
      </text>
    </comment>
    <comment ref="A186" authorId="3">
      <text>
        <r>
          <rPr>
            <b/>
            <sz val="9"/>
            <rFont val="Tahoma"/>
            <charset val="134"/>
          </rPr>
          <t>linking bk Oct 31 - Nov 3</t>
        </r>
      </text>
    </comment>
    <comment ref="A187" authorId="4">
      <text>
        <r>
          <rPr>
            <b/>
            <sz val="9"/>
            <rFont val="Tahoma"/>
            <charset val="134"/>
          </rPr>
          <t>Hanh Van My:</t>
        </r>
        <r>
          <rPr>
            <sz val="9"/>
            <rFont val="Tahoma"/>
            <charset val="134"/>
          </rPr>
          <t xml:space="preserve">
Link to 320669</t>
        </r>
      </text>
    </comment>
    <comment ref="A191" authorId="2">
      <text>
        <r>
          <rPr>
            <b/>
            <sz val="9"/>
            <rFont val="Tahoma"/>
            <charset val="134"/>
          </rPr>
          <t>Kim Luu Dien Anh:</t>
        </r>
        <r>
          <rPr>
            <sz val="9"/>
            <rFont val="Tahoma"/>
            <charset val="134"/>
          </rPr>
          <t xml:space="preserve">
linking to bk320946</t>
        </r>
      </text>
    </comment>
  </commentList>
</comments>
</file>

<file path=xl/sharedStrings.xml><?xml version="1.0" encoding="utf-8"?>
<sst xmlns="http://schemas.openxmlformats.org/spreadsheetml/2006/main" count="12042" uniqueCount="5730">
  <si>
    <t>PAID ON NOV17</t>
  </si>
  <si>
    <t>Total 1070000000，800000000is for the fix deposit</t>
  </si>
  <si>
    <t>PAID ON MAR18</t>
  </si>
  <si>
    <t>PAID ON APR18</t>
  </si>
  <si>
    <t>PAID ON MAY18</t>
  </si>
  <si>
    <t>PAID ON JUL18</t>
  </si>
  <si>
    <t>AUG</t>
  </si>
  <si>
    <t>SEP</t>
  </si>
  <si>
    <t>NOV BOOKINGS</t>
  </si>
  <si>
    <t>DEC BOOKINGS</t>
  </si>
  <si>
    <t>JAN BOOKINGS</t>
  </si>
  <si>
    <t>FEB BOOKINGS</t>
  </si>
  <si>
    <t>MAR BOOKINGS</t>
  </si>
  <si>
    <t>APR BOOKINGS</t>
  </si>
  <si>
    <t>MAY BOOKINGS</t>
  </si>
  <si>
    <t>JUN BOOKINGS</t>
  </si>
  <si>
    <t>JUL</t>
  </si>
  <si>
    <t>BALANCE</t>
  </si>
  <si>
    <t>Hong Kong Convergent Nov 17</t>
  </si>
  <si>
    <t>DEPOSIT as contract</t>
  </si>
  <si>
    <t>PM 262348</t>
  </si>
  <si>
    <t>TOTAL</t>
  </si>
  <si>
    <t>DEPOSIT</t>
  </si>
  <si>
    <t>PM 262345</t>
  </si>
  <si>
    <t>Hotel No</t>
  </si>
  <si>
    <t>TA Code</t>
  </si>
  <si>
    <t>Guest name</t>
  </si>
  <si>
    <t>Check in</t>
  </si>
  <si>
    <t>Check out</t>
  </si>
  <si>
    <t>No of days</t>
  </si>
  <si>
    <t>No of room</t>
  </si>
  <si>
    <t>Room type</t>
  </si>
  <si>
    <t>Total room night</t>
  </si>
  <si>
    <t>Rate</t>
  </si>
  <si>
    <t>Total</t>
  </si>
  <si>
    <t>Wang Shu</t>
  </si>
  <si>
    <t>King</t>
  </si>
  <si>
    <t>ROH</t>
  </si>
  <si>
    <t>p261706</t>
  </si>
  <si>
    <t>Yuan Rongdong</t>
  </si>
  <si>
    <t>Twin</t>
  </si>
  <si>
    <t>tang/Liang,Li/Wei,Huang/Wenjie</t>
  </si>
  <si>
    <t>CHEN/DILONG,LIN/MINGHUAN</t>
  </si>
  <si>
    <t>Zhang Shijiao,Cai Yingxia</t>
  </si>
  <si>
    <t>Zao dandan,Wang rong,Lin tao,Cui xijun</t>
  </si>
  <si>
    <t>GAN/WEI</t>
  </si>
  <si>
    <t>LU/YU</t>
  </si>
  <si>
    <t>p262358</t>
  </si>
  <si>
    <t>Xu Peirong</t>
  </si>
  <si>
    <t>XU/ZHEYU,WANG/JUN,WANG/JUNJIE,LI/KAI</t>
  </si>
  <si>
    <t>party 262377</t>
  </si>
  <si>
    <t>liu/husheng,chen/yin,he/xie,liu/qiankun</t>
  </si>
  <si>
    <t>Zhang/Yingying</t>
  </si>
  <si>
    <t>king</t>
  </si>
  <si>
    <t>JIN/XIAOYU,HU/YAN</t>
  </si>
  <si>
    <t>CHEN/YING,WANG/YAJIE</t>
  </si>
  <si>
    <t>zou/Qiujin,Yao/Jin</t>
  </si>
  <si>
    <t>HUANG/SIMIN,CUI/QINGXIANG</t>
  </si>
  <si>
    <t>GU/JIA</t>
  </si>
  <si>
    <t>Liang Shouru,Liang Yingxin</t>
  </si>
  <si>
    <t>LIN/MENGSA</t>
  </si>
  <si>
    <t>LIN/CHENG,HUANG/XILANG,KE/YIPENG</t>
  </si>
  <si>
    <t>Guo/Jun</t>
  </si>
  <si>
    <t>Chen/lei</t>
  </si>
  <si>
    <t>lin mengsa</t>
  </si>
  <si>
    <t>lin cheng</t>
  </si>
  <si>
    <t>liu yiding</t>
  </si>
  <si>
    <t>HU/ZHIXING</t>
  </si>
  <si>
    <t>DING/HUAN,ZHAN/YINGZHI</t>
  </si>
  <si>
    <t>Hong Kong Convergent Dec 17</t>
  </si>
  <si>
    <t>PM 262353</t>
  </si>
  <si>
    <t>remain Nov</t>
  </si>
  <si>
    <t>P180103150818489</t>
  </si>
  <si>
    <t>p 262412</t>
  </si>
  <si>
    <t>shen/jing,Wu/Sheng,Tang/Xiaoping,Feng/Min</t>
  </si>
  <si>
    <t>p 262419</t>
  </si>
  <si>
    <t>CHEN/YANYUN,LI/PING,KANG/XU,LI/JIACHENG</t>
  </si>
  <si>
    <t xml:space="preserve">Twin </t>
  </si>
  <si>
    <t>Banlance from Dec17</t>
  </si>
  <si>
    <t>GU/XINMIN,GU/SISI,ZOU/LIJUN,MA/LIANG</t>
  </si>
  <si>
    <t>JAN,18</t>
  </si>
  <si>
    <t>DAI/KEPING,KONG/YONG</t>
  </si>
  <si>
    <t>FEB,18</t>
  </si>
  <si>
    <t>p 262391</t>
  </si>
  <si>
    <t xml:space="preserve">Liang/zhihao </t>
  </si>
  <si>
    <t>MAR,18</t>
  </si>
  <si>
    <t>SIAU/XIAO MIN</t>
  </si>
  <si>
    <t>Deposit paid on 01JAN</t>
  </si>
  <si>
    <t>Xu Wenting</t>
  </si>
  <si>
    <t>Deposit paid on 09MAR</t>
  </si>
  <si>
    <t>LIU/DONGWEN,ZHOU/YU,ZHU/JIANPING,LI/HONGFEN</t>
  </si>
  <si>
    <t>Banlance</t>
  </si>
  <si>
    <t>WU YANJIAO</t>
  </si>
  <si>
    <t>XU/QUANDE,WANG/DAN</t>
  </si>
  <si>
    <t>1246840SHEN/QIANG,XUAN/YANQIU</t>
  </si>
  <si>
    <t>CHAI/YINGJUE</t>
  </si>
  <si>
    <t>XIE/WEN XIANG,YU/WEN</t>
  </si>
  <si>
    <t>p 262421</t>
  </si>
  <si>
    <t>TANG/MING</t>
  </si>
  <si>
    <t>WANG/WEI,XU/LEI</t>
  </si>
  <si>
    <t xml:space="preserve"> p 262746</t>
  </si>
  <si>
    <t>ZHAO/QIANRU,WANG/GUOPING,ZHAO/XUELIANG,GUAN/MIN</t>
  </si>
  <si>
    <t>MA/YUHUI,FENG/YUE</t>
  </si>
  <si>
    <t>ZHANG/HUAN,WANG/SHAOPENG</t>
  </si>
  <si>
    <t>KIM/EUNSIL</t>
  </si>
  <si>
    <t>LAU/TATWAIDAVID,CHEN /SHIRLEYSHIYOU,HAN /EDWARD,HAN/ CAROLYNCHEN</t>
  </si>
  <si>
    <t>party 262383</t>
  </si>
  <si>
    <t>LU/WEI,ZHANG/SHENGJUN,zhao/gang,Cheng/jun</t>
  </si>
  <si>
    <t>LU/LU,WANG/LIYAN</t>
  </si>
  <si>
    <t>Fang Qi</t>
  </si>
  <si>
    <t>QIAN/TANGYUN</t>
  </si>
  <si>
    <t>MA/RUI,MEI/ZHU</t>
  </si>
  <si>
    <t>YUAN XING,GUO YAN HUA,HUANG YUE HUA,HE XIAO HONG,YUAN ZHI QUAN,LI YU JUN</t>
  </si>
  <si>
    <t>Lu/Zhiyi,Li/yuanyuan,Zhou/Dayong</t>
  </si>
  <si>
    <t>PARK/BYUNGCHAN,CHO/NARAE</t>
  </si>
  <si>
    <t>YUAN/XING,GUO/YAN HUA,HUANG/YUE HUA,HE/XIAO HONG,YUAN/ZHI QUAN,LI/YU JUN</t>
  </si>
  <si>
    <t>XIAO/FAN,LIU/XINYU</t>
  </si>
  <si>
    <t>CHENG/HUI</t>
  </si>
  <si>
    <t>SHANG/RUIFANG,DAI/PIAOYI</t>
  </si>
  <si>
    <t>Hu Xianming</t>
  </si>
  <si>
    <t>CUI/AILING</t>
  </si>
  <si>
    <t>WAN/KEHUAN,PI/LEIJUN,ZENG/QINGHU</t>
  </si>
  <si>
    <t>wang/leilei</t>
  </si>
  <si>
    <t>p265522</t>
  </si>
  <si>
    <t>CHEN/QI,CHI/YINGCHUAN,LI/KE</t>
  </si>
  <si>
    <t>ZHONG/JIAYU,JIANG/QIUPING</t>
  </si>
  <si>
    <t>Peng/Xiuyan,Zhang/Nan</t>
  </si>
  <si>
    <t>Wang/Jin</t>
  </si>
  <si>
    <t>Hao/Xue</t>
  </si>
  <si>
    <t>Li Si</t>
  </si>
  <si>
    <t>CAI/KAI,LIU/MIN,CAI/YONGPEI,HUANG/YIDUAN</t>
  </si>
  <si>
    <t>YANG/YAHAO,YANG/LI,YANG/CHUFAN,WANG/LIAN</t>
  </si>
  <si>
    <t>zhou/hu,ye/lu</t>
  </si>
  <si>
    <t>danting/zhou</t>
  </si>
  <si>
    <t>Zhou/Bin,Cao/Yu</t>
  </si>
  <si>
    <t>YE/ABIN</t>
  </si>
  <si>
    <t>Bai Yang</t>
  </si>
  <si>
    <t>LI/GUANGXIA,HE/XIANGTAO</t>
  </si>
  <si>
    <t>pan/liangliang</t>
  </si>
  <si>
    <t>huang/yiqin</t>
  </si>
  <si>
    <t xml:space="preserve">king  </t>
  </si>
  <si>
    <t>JIA HUA,JIAN JINGJING</t>
  </si>
  <si>
    <t>JIA HAILIN,LI LULU</t>
  </si>
  <si>
    <t>p.266756</t>
  </si>
  <si>
    <t>LI/Yedan</t>
  </si>
  <si>
    <t>Mou Ping</t>
  </si>
  <si>
    <t>wang Kaiping</t>
  </si>
  <si>
    <t>SONG JINGLIANG,LI JIAN</t>
  </si>
  <si>
    <t>roh</t>
  </si>
  <si>
    <t>p.267069</t>
  </si>
  <si>
    <t>Ding Junming</t>
  </si>
  <si>
    <t>King +Twin</t>
  </si>
  <si>
    <t>CHEN JIANMING</t>
  </si>
  <si>
    <t>LI YUPANG</t>
  </si>
  <si>
    <t>Li Jing</t>
  </si>
  <si>
    <t>Gao Min,He Cuifang</t>
  </si>
  <si>
    <t>Zhang Meimei</t>
  </si>
  <si>
    <t>king+twin</t>
  </si>
  <si>
    <t>WANG QI,WANG YINUO</t>
  </si>
  <si>
    <t>TAO/HAISU,ZHANG/YANLI</t>
  </si>
  <si>
    <t>tưin</t>
  </si>
  <si>
    <t xml:space="preserve">Zhang/shurui </t>
  </si>
  <si>
    <t>wang wenjuan,shi cailin</t>
  </si>
  <si>
    <t>Hong Kong Convergent Jan 18</t>
  </si>
  <si>
    <t>P180314095219489</t>
  </si>
  <si>
    <t>PM 262384</t>
  </si>
  <si>
    <t>Deposit</t>
  </si>
  <si>
    <t>Balance</t>
  </si>
  <si>
    <t>Remark</t>
  </si>
  <si>
    <t>ZHENG ZHENXING</t>
  </si>
  <si>
    <t>XU/XIAOFANG,ZOU/YUNLI</t>
  </si>
  <si>
    <t xml:space="preserve">King </t>
  </si>
  <si>
    <t>party 263025</t>
  </si>
  <si>
    <t>Zhang Lianping</t>
  </si>
  <si>
    <t>JIANG/LIBIN,LU/YUEBO</t>
  </si>
  <si>
    <t>LI/YUXIN,ZHAO/NINA</t>
  </si>
  <si>
    <t>CHEN/XIAOJING,HUANG/HUANKANG</t>
  </si>
  <si>
    <t>WANG/SUZHI,HAN/JIANWEI,DONG/JINGJING</t>
  </si>
  <si>
    <t>XU/ZHAODONG,CHEN/YUQIN</t>
  </si>
  <si>
    <t>p273519</t>
  </si>
  <si>
    <t>He/Xiaoling,Lv/Lifang</t>
  </si>
  <si>
    <t>YAN SHUNBIN QUEENIE</t>
  </si>
  <si>
    <t>LIU/ZHEN,YAN/XUEMIN</t>
  </si>
  <si>
    <t>YAN XIA</t>
  </si>
  <si>
    <t>MU/YU,FENG/BO</t>
  </si>
  <si>
    <t>HE/YING,LIN/JIATIAN</t>
  </si>
  <si>
    <t>yu yingmei</t>
  </si>
  <si>
    <t>CHIN/CHANHUA,JIN/WEI</t>
  </si>
  <si>
    <t>SHI/RONGRONG,WANG/SHIQIONG</t>
  </si>
  <si>
    <t>CAO/YINGJUN,QIN/YUPING</t>
  </si>
  <si>
    <t>HUANG/CHIENHSIANG,YANG/YINGJIE</t>
  </si>
  <si>
    <t>LI/QIONG,NIU/JINBING</t>
  </si>
  <si>
    <t>HUANG SHUBIAO,RUAN BIXUN,CAI YIYUAN,WANG RENYAN,XU YONGLI</t>
  </si>
  <si>
    <t>ZHENG/JINFENG</t>
  </si>
  <si>
    <t>party 263506</t>
  </si>
  <si>
    <t>Zhou/Zhiqiang,Chen/Xiyan,Sun/Weiming,Zhang/Yueer</t>
  </si>
  <si>
    <t>QIAN/PEIJUN,ZHAO/LING</t>
  </si>
  <si>
    <t>ZHANG XIAOXIN,DING YIFU,ZHANG TINGTING,WANG DIMENG</t>
  </si>
  <si>
    <t>Zhang Yingnan</t>
  </si>
  <si>
    <t>SUN/JIA,WUYUN/QIQIGE</t>
  </si>
  <si>
    <t>HOU/RUIGANG,GU/LIHUA</t>
  </si>
  <si>
    <t>GAO JIE</t>
  </si>
  <si>
    <t>ZHANG/YINGYING,WANG/FENG</t>
  </si>
  <si>
    <t>269689-270758</t>
  </si>
  <si>
    <t>Li Xiulin,Li Mei,hua yuran,YAO XIAO</t>
  </si>
  <si>
    <t>QIAO ZHOUWEI,WANG YUEFEI</t>
  </si>
  <si>
    <t>Li Xuesong</t>
  </si>
  <si>
    <t>LIN/JIAHUI,YUAN/JINGQING</t>
  </si>
  <si>
    <t>GONG YUE,KONG DALIANG</t>
  </si>
  <si>
    <t>CHEN/MIYUN,YU/NA</t>
  </si>
  <si>
    <t>ZHANG/QIANGGUO,ZHANG/LIHUA,GUAN/HONGYU,ZHANG/YANG</t>
  </si>
  <si>
    <t>p269820</t>
  </si>
  <si>
    <t>ZHANG XU,WENG XIAO,XIAO LIANG,ZHU LIN</t>
  </si>
  <si>
    <t>FAN/ZHENTAO,HE/QIANWEI</t>
  </si>
  <si>
    <t>p273523</t>
  </si>
  <si>
    <t>SHEN/LIREN,LIAN/WEIQUN,QIN/MIN,LIAN/MIAO</t>
  </si>
  <si>
    <t>KOU/YAJUAN,QIAO/GANG</t>
  </si>
  <si>
    <t>Li Yiyun,Shen Jie,Bao Hao,Yu Huanhuan,Li Yifeng,Yao Yaping</t>
  </si>
  <si>
    <t>p273750</t>
  </si>
  <si>
    <t>LI/YUJUAN,GUO/YONGXIN,ZHANG/LIANG,GUO/JI</t>
  </si>
  <si>
    <t>WANG/DAIZHI,WEI/QINGTONG</t>
  </si>
  <si>
    <t>p269162</t>
  </si>
  <si>
    <t>WANG/WEI,YU/KUN,WU/WENWEN,PAN/MEI,ZHU/SUHONG,LIU/WENLI</t>
  </si>
  <si>
    <t>Zhu/yifei,Lu/yan,Zhang/xuefeng,chen/xi,shen/yupei</t>
  </si>
  <si>
    <t>EB</t>
  </si>
  <si>
    <t>pai mingliang</t>
  </si>
  <si>
    <t>FU/SHENG</t>
  </si>
  <si>
    <t>zHANG/YONGJUN,CHENG/ZHU</t>
  </si>
  <si>
    <t>TANG/QINGFENG,ZHANG/JING</t>
  </si>
  <si>
    <t>SHEN/JING</t>
  </si>
  <si>
    <t>SHI/HANXIONG,PAN/SHULI,WU/TING</t>
  </si>
  <si>
    <t>p271335</t>
  </si>
  <si>
    <t>ZHU/XINLONG,YUAN/JIACHENG,LIU/HONG,YUAN/HONGGUI,DING/ZIWEN,QIN/YUMEI</t>
  </si>
  <si>
    <t>ZHOU/XIAOPING,BEI/ZHIPING</t>
  </si>
  <si>
    <t>REN/YUNBIAO,SHENG/XUE,REN/ZHEN,LIU/HONGMEI</t>
  </si>
  <si>
    <t>WANG/CHAO,LU/LIANXIU</t>
  </si>
  <si>
    <t>YAN HONG</t>
  </si>
  <si>
    <t>GE/HENGFENG,WANG/MEIFEN,GE/HENGQIANG,LIU/YAN,GE/JIAJIN</t>
  </si>
  <si>
    <t>TONG/HAIYAN,LIU/LILI</t>
  </si>
  <si>
    <t>WANG/JINGYUAN,LI/ZENGYAN</t>
  </si>
  <si>
    <t xml:space="preserve">king </t>
  </si>
  <si>
    <t>DAI/JIA,ZHANG/XIAOHONG</t>
  </si>
  <si>
    <t>ZHOU/JIANGYANG,CHEN/LICONG</t>
  </si>
  <si>
    <t>ZHANG/NAN,CHEN/JINGJING</t>
  </si>
  <si>
    <t>DONG/ZHI,LI/PENGPENG</t>
  </si>
  <si>
    <t>ZHAO/ZHIJIN,WANG/YI</t>
  </si>
  <si>
    <t>WANG/QIUSHUO,YAO/WENJUN,WANG/JIANCHU,SUN/WEIHUA,YAO/GUANGRONG,HUA/LIYING</t>
  </si>
  <si>
    <t>CAI/LEI,GU/FENG</t>
  </si>
  <si>
    <t>Zhang/Yuqing</t>
  </si>
  <si>
    <t>p271460</t>
  </si>
  <si>
    <t>GUO/ZHIMING,GUO/ZHIFENG,HE/CHUNLI,LIN/JIE,GUO/YIFEI</t>
  </si>
  <si>
    <t>ZHU/BOWEN,MAO/YANQING</t>
  </si>
  <si>
    <t>Sun Jingxia</t>
  </si>
  <si>
    <t>p266463</t>
  </si>
  <si>
    <t>XU/SHUNLIANG,MA/QIONG,PANG/JINXIANG,HU/HUIJUAN,ZHANG/LIANG,TANG/AIHUA,XI/DONG,LIN/WEI</t>
  </si>
  <si>
    <t>Ding/Yan,Dong/wenbo</t>
  </si>
  <si>
    <t>chen gang</t>
  </si>
  <si>
    <t>p268540</t>
  </si>
  <si>
    <t>FANG/WENJIANG,YING/XUEZHI</t>
  </si>
  <si>
    <t>p268543</t>
  </si>
  <si>
    <t>Chen Hong,Liang Lizhi</t>
  </si>
  <si>
    <t>WU/GENDI,CHEN/MEIJUAN,CHEN/JIE,CHEN/YU,ZONG/LIYUN</t>
  </si>
  <si>
    <t>Lu cheng</t>
  </si>
  <si>
    <t>Hu danyan</t>
  </si>
  <si>
    <t>p273747</t>
  </si>
  <si>
    <t>xu jun,wang meili</t>
  </si>
  <si>
    <t>p273905</t>
  </si>
  <si>
    <t>ZHANG/SHUFEN,YAN/KUN,YAN/HUI,GONG/XINYU</t>
  </si>
  <si>
    <t>hua wei</t>
  </si>
  <si>
    <t xml:space="preserve">twin </t>
  </si>
  <si>
    <t>jin song</t>
  </si>
  <si>
    <t>RAO/YUEQIAN,QU/FANMENG</t>
  </si>
  <si>
    <t>CHEN/YUEYING,TANG/LINLING</t>
  </si>
  <si>
    <t>ZHU/LI</t>
  </si>
  <si>
    <t>HUANG/YING,ZHUANG/LEI</t>
  </si>
  <si>
    <t>DAI/WENGAI,YANG/LIULIU</t>
  </si>
  <si>
    <t>ZHOU JING,WEI YIHAO</t>
  </si>
  <si>
    <t>JIANG/YANHUA,LU/JINGJING</t>
  </si>
  <si>
    <t>HU/JIANMIN,LI/PING</t>
  </si>
  <si>
    <t>Chen Hua</t>
  </si>
  <si>
    <t>gu/li</t>
  </si>
  <si>
    <t>YANG/ZHENYU,XU/CHENYANG</t>
  </si>
  <si>
    <t>CHENG/FENGFANG,XU/TAOTAO,DING/YIWEN</t>
  </si>
  <si>
    <t>,1260494</t>
  </si>
  <si>
    <t>,1243378</t>
  </si>
  <si>
    <t>,1243649</t>
  </si>
  <si>
    <t>,1244247</t>
  </si>
  <si>
    <t>,1247872</t>
  </si>
  <si>
    <t>,1244300</t>
  </si>
  <si>
    <t>,1250400</t>
  </si>
  <si>
    <t>,1252642</t>
  </si>
  <si>
    <t>,1255767</t>
  </si>
  <si>
    <t>,1259384</t>
  </si>
  <si>
    <t>,1259449</t>
  </si>
  <si>
    <t>,1252645</t>
  </si>
  <si>
    <t>,1255998</t>
  </si>
  <si>
    <t>,1253197</t>
  </si>
  <si>
    <t>,1257104</t>
  </si>
  <si>
    <t>,1260550</t>
  </si>
  <si>
    <t>,1253387</t>
  </si>
  <si>
    <t>,1253476</t>
  </si>
  <si>
    <t>,1255379</t>
  </si>
  <si>
    <t>,1255529</t>
  </si>
  <si>
    <t>,1255657</t>
  </si>
  <si>
    <t>,1257170</t>
  </si>
  <si>
    <t>,1244186</t>
  </si>
  <si>
    <t>,1245516</t>
  </si>
  <si>
    <t>,1246589</t>
  </si>
  <si>
    <t>,1252599</t>
  </si>
  <si>
    <t>,1253363</t>
  </si>
  <si>
    <t>,1254017</t>
  </si>
  <si>
    <t>,1254035</t>
  </si>
  <si>
    <t>,1253967</t>
  </si>
  <si>
    <t>,1255110</t>
  </si>
  <si>
    <t>,1255831</t>
  </si>
  <si>
    <t>,1257939</t>
  </si>
  <si>
    <t>,1258085</t>
  </si>
  <si>
    <t>,1253912</t>
  </si>
  <si>
    <t>,1255804</t>
  </si>
  <si>
    <t>,1256543</t>
  </si>
  <si>
    <t>,1257039</t>
  </si>
  <si>
    <t>,1255967</t>
  </si>
  <si>
    <t>,1253733</t>
  </si>
  <si>
    <t>,1259340</t>
  </si>
  <si>
    <t>,1258006</t>
  </si>
  <si>
    <t>,1257264</t>
  </si>
  <si>
    <t>,1260077</t>
  </si>
  <si>
    <t>,1249214</t>
  </si>
  <si>
    <t>,1253911</t>
  </si>
  <si>
    <t>,1255286</t>
  </si>
  <si>
    <t>,1243124</t>
  </si>
  <si>
    <t>,1264865</t>
  </si>
  <si>
    <t>,1256471</t>
  </si>
  <si>
    <t>,1255799</t>
  </si>
  <si>
    <t>,1256525</t>
  </si>
  <si>
    <t>,1257041</t>
  </si>
  <si>
    <t>,1250518</t>
  </si>
  <si>
    <t>,1257342</t>
  </si>
  <si>
    <t>,1257571</t>
  </si>
  <si>
    <t>,1258161</t>
  </si>
  <si>
    <t>,1248348</t>
  </si>
  <si>
    <t>,1249011</t>
  </si>
  <si>
    <t>,1250918</t>
  </si>
  <si>
    <t>,1252546</t>
  </si>
  <si>
    <t>,1252601</t>
  </si>
  <si>
    <t>,1252620</t>
  </si>
  <si>
    <t>,1243221</t>
  </si>
  <si>
    <t>,1248418</t>
  </si>
  <si>
    <t>,1249854</t>
  </si>
  <si>
    <t>,1249864</t>
  </si>
  <si>
    <t>,1250493</t>
  </si>
  <si>
    <t>,1244628</t>
  </si>
  <si>
    <t>,1250143</t>
  </si>
  <si>
    <t>,1244361</t>
  </si>
  <si>
    <t>,1257814</t>
  </si>
  <si>
    <t>,1242817</t>
  </si>
  <si>
    <t>,1244293</t>
  </si>
  <si>
    <t>,1250399</t>
  </si>
  <si>
    <t>,1244368</t>
  </si>
  <si>
    <t>,1247743</t>
  </si>
  <si>
    <t>,1253786</t>
  </si>
  <si>
    <t>,1253909</t>
  </si>
  <si>
    <t>,1253910</t>
  </si>
  <si>
    <t>,1256429</t>
  </si>
  <si>
    <t>,1258590</t>
  </si>
  <si>
    <t>,1256458</t>
  </si>
  <si>
    <t>,1256459</t>
  </si>
  <si>
    <t>,1259968</t>
  </si>
  <si>
    <t>,1260625</t>
  </si>
  <si>
    <t>,1260861</t>
  </si>
  <si>
    <t>,1261565</t>
  </si>
  <si>
    <t>,1264985</t>
  </si>
  <si>
    <t>,1244848</t>
  </si>
  <si>
    <t>,1245959</t>
  </si>
  <si>
    <t>,1249582</t>
  </si>
  <si>
    <t>,1249590</t>
  </si>
  <si>
    <t>,1249666</t>
  </si>
  <si>
    <t>,1249137</t>
  </si>
  <si>
    <t>,1250372</t>
  </si>
  <si>
    <t>,1250776</t>
  </si>
  <si>
    <t>,1251635</t>
  </si>
  <si>
    <t>,1251857</t>
  </si>
  <si>
    <t>,1250170</t>
  </si>
  <si>
    <t>Hong Kong Convergent Feb 18</t>
  </si>
  <si>
    <t>P180412172951489</t>
  </si>
  <si>
    <t xml:space="preserve"> </t>
  </si>
  <si>
    <t>SHEN/ZHE,TANG/YUEHONG,DUAN/FANGHONG,SUN/JING,ZHOU/PEIPEI,HU/JIMING</t>
  </si>
  <si>
    <t>Roh</t>
  </si>
  <si>
    <t>QIAN/JIARONG,QIAN/YUTING</t>
  </si>
  <si>
    <t>Shang Yunxia</t>
  </si>
  <si>
    <t>li shizhen</t>
  </si>
  <si>
    <t>twin</t>
  </si>
  <si>
    <t xml:space="preserve"> roh</t>
  </si>
  <si>
    <t>ZHOU/XIAODONG,LI/YIJUAN</t>
  </si>
  <si>
    <t>YANG/LING,ZHAO/HUI</t>
  </si>
  <si>
    <t>WANG/LING</t>
  </si>
  <si>
    <t>p.262389</t>
  </si>
  <si>
    <t>Du Tao</t>
  </si>
  <si>
    <t>CAI/JIE,YANG/YI,MIAO/TIANYI,SU/SHANSHAN,HUANG/JUN,LIU/SHUWAN</t>
  </si>
  <si>
    <t>Sun Wei</t>
  </si>
  <si>
    <t>Li Haiyan</t>
  </si>
  <si>
    <t>Liu Wei</t>
  </si>
  <si>
    <t>Ma/Lifang,Jiang/Tao,Wang/Yulan,Liu/Fengxin,Wang/Zheng,Wu/Yue</t>
  </si>
  <si>
    <t>ZHOU/XIQING,QIAN/YONGMEI</t>
  </si>
  <si>
    <t>GU/WEI</t>
  </si>
  <si>
    <t>KING</t>
  </si>
  <si>
    <t>SU/HAIYING,CHEN/SANG</t>
  </si>
  <si>
    <t>GU/LIFANG,PAN/JINGLAN</t>
  </si>
  <si>
    <t>HU/MEI,PANG/YONGDO</t>
  </si>
  <si>
    <t>LIU WEI,LU HUAPING</t>
  </si>
  <si>
    <t>Yan Shu,Geng Hanliang,Wang Ruiqing</t>
  </si>
  <si>
    <t>HUANG WEI</t>
  </si>
  <si>
    <t>p266051</t>
  </si>
  <si>
    <t>MA/YANJING,MA/WEIGUO</t>
  </si>
  <si>
    <t>p266103</t>
  </si>
  <si>
    <t>JIN/JING</t>
  </si>
  <si>
    <t>p.266757</t>
  </si>
  <si>
    <t>Li/Ying</t>
  </si>
  <si>
    <t>King+Twin</t>
  </si>
  <si>
    <t>DI YAN,Chen meng,Jiao peng,Yan ying</t>
  </si>
  <si>
    <t>LUO/JUN,SONG/YU</t>
  </si>
  <si>
    <t>p266169</t>
  </si>
  <si>
    <t>LU/PING</t>
  </si>
  <si>
    <t>Liu/Baocheng</t>
  </si>
  <si>
    <t>HUANG/SIYUN,LIN/SIWEI</t>
  </si>
  <si>
    <t>CAI/JI,ZHU/YANMEI</t>
  </si>
  <si>
    <t>Gu Qinzhe</t>
  </si>
  <si>
    <t>XUE/QUAN,MA/WENJUN</t>
  </si>
  <si>
    <t>E/XIAOYAN,CHEN/GUIRU</t>
  </si>
  <si>
    <t>An/Haimei</t>
  </si>
  <si>
    <t>LU/YANYAN,LIAO/XIAOBO,LIAO/JIATING</t>
  </si>
  <si>
    <t>YAN/JING,HU/XIN</t>
  </si>
  <si>
    <t>TANG/ZHONGHUA,JIANG/XIANHUA,XIONG/ZHIYONG,TANG/JUAN</t>
  </si>
  <si>
    <t>WANG/YANWEN,QIN/LIN</t>
  </si>
  <si>
    <t>XUE YANTING,WANG YONG,XUE SHUANGXI,WANG LAN,YIN HONGLI,CHEN CHAO</t>
  </si>
  <si>
    <t>Kim/Youngwan</t>
  </si>
  <si>
    <t>ZHU/HUJIAN,HOU/YUXIN</t>
  </si>
  <si>
    <t>CHENG/ZHAO,LIN/YING</t>
  </si>
  <si>
    <t>LIU/LEI,LIU/XIAOLI</t>
  </si>
  <si>
    <t>QIN/FENG,LANG/NA</t>
  </si>
  <si>
    <t>XU/WENBIN,NIAN/SHAOXUAN</t>
  </si>
  <si>
    <t>YANG/LIHONG</t>
  </si>
  <si>
    <t>WANG/DAWEI</t>
  </si>
  <si>
    <t>Ying Ying</t>
  </si>
  <si>
    <t>p267343</t>
  </si>
  <si>
    <t>WEN/XINTIAN,AI/BO,GUO/YAJING,SUN/LIANG,SUN/CHAO,LIU/YIQI</t>
  </si>
  <si>
    <t>SUN/YAN,LI/QI</t>
  </si>
  <si>
    <t>XIONG TAO,XIONG FANNAN</t>
  </si>
  <si>
    <t>ZHANG/GUODA,GAO/HUIZHEN,ZHANG/YINGYI,GAO/LEIJIE</t>
  </si>
  <si>
    <t>p269227</t>
  </si>
  <si>
    <t>LIU/XIFENG,LI/QIUGUI,WANG/DONGBIAO,ZHOU/PING,WANG/XUAN,LI/RUI</t>
  </si>
  <si>
    <t>YE JIANWEN</t>
  </si>
  <si>
    <t>CAO LIXIA,CAO ZIHAN</t>
  </si>
  <si>
    <t>HU LIANGKUN</t>
  </si>
  <si>
    <t>LIAO LITAO</t>
  </si>
  <si>
    <t>XU/HAIFEI,XU/YAN,LIU/CHAOJUN,GU/PINGYING,GUAN/HONGHUI,LU/WEI</t>
  </si>
  <si>
    <t>Yu/Lingzhi</t>
  </si>
  <si>
    <t>Zheng/Yanping</t>
  </si>
  <si>
    <t>LIU/CHANGFENG,CHEN/SUYUN</t>
  </si>
  <si>
    <t>SUN XIAOMENG</t>
  </si>
  <si>
    <t>Ding Yanbin</t>
  </si>
  <si>
    <t>p264620</t>
  </si>
  <si>
    <t>WU LEQUAN,ZENG MEIJING,CHEN XIXI,LIN SHIHAI</t>
  </si>
  <si>
    <t>Meng Hongzhou</t>
  </si>
  <si>
    <t>XU/GANG,ZOU/DONGYAN</t>
  </si>
  <si>
    <t>WU/JIANSONG,YUAN/ZIFANG</t>
  </si>
  <si>
    <t>tw</t>
  </si>
  <si>
    <t>JING JING,LIU JINLING</t>
  </si>
  <si>
    <t>SHANG/XIAO,JING/BIAO</t>
  </si>
  <si>
    <t>twn</t>
  </si>
  <si>
    <t>Xue Jiao</t>
  </si>
  <si>
    <t>SHI JINLAN</t>
  </si>
  <si>
    <t>YU SONG,QIN XIAOJU</t>
  </si>
  <si>
    <t>Ming Wu</t>
  </si>
  <si>
    <t>CHE/XIAODONG,WANG/YUHONG</t>
  </si>
  <si>
    <t>shi/qiang,li/hua lan  </t>
  </si>
  <si>
    <t>YAN NINGLING</t>
  </si>
  <si>
    <t>p274410</t>
  </si>
  <si>
    <t>SHI/JIASHENG,SHEN/JIANYING,CAI/ZHENGWEI,SHI/WEN</t>
  </si>
  <si>
    <t>p274331</t>
  </si>
  <si>
    <t>Yan/Shanying,Hu/Run,Hu/Kai,Fu/Ciaoyi</t>
  </si>
  <si>
    <t>Chen Chen</t>
  </si>
  <si>
    <t>LU ZEHONG</t>
  </si>
  <si>
    <t>RONGGUI Du,Huan Tian</t>
  </si>
  <si>
    <t>Bai Xiaodong,Bai Ping,Zhang Jianming</t>
  </si>
  <si>
    <t>zhu chu hua,DU GUOZHAO</t>
  </si>
  <si>
    <t>LIAO/ZHONGLU,CHI/HONGSU,HU/JUNLIANG,LIAO/HEKUN</t>
  </si>
  <si>
    <t>party 271307</t>
  </si>
  <si>
    <t>LI GUOJIA,CHEN SHUYING,LI RICHENG</t>
  </si>
  <si>
    <t>JING JING,LIU ZHIYANG</t>
  </si>
  <si>
    <t>p266623</t>
  </si>
  <si>
    <t>Mei Yanni</t>
  </si>
  <si>
    <t>MEI/HAOYUE,LIU TAO,MEI YANNI</t>
  </si>
  <si>
    <t>ZONG/LIYING,ZONG/JIAO</t>
  </si>
  <si>
    <t>p274916</t>
  </si>
  <si>
    <t>liu/xin,liu/shaoli</t>
  </si>
  <si>
    <t>CHEN/JIAJIA</t>
  </si>
  <si>
    <t>QIAO/HENGLONG,GAO/SONG,CHEN/JIN,GAO/RUOXUAN,QIAO/CHENXI（</t>
  </si>
  <si>
    <t>BKF</t>
  </si>
  <si>
    <t>p.262395</t>
  </si>
  <si>
    <t>Yang Xueting</t>
  </si>
  <si>
    <t>LU/YUESHENG,WANG/YONGHONG,ZHANG/WEIYE,LU/BINGBING</t>
  </si>
  <si>
    <t>CAI JIEZHONG,CAI MUJIAN,CAI FENGQI</t>
  </si>
  <si>
    <t>JIN/ZHIRONG,ZHU/PING</t>
  </si>
  <si>
    <t>CHEN/DAN,WANG/YIMING</t>
  </si>
  <si>
    <t>SU/MEISONG,ZHANG/JINYAN,CHEN/ZEFENG,ZHANG/JINZHEN,LIN/JING,LIN/YANLING,ZHANG/YINGJUE,LIN/BINGQIANG,SU/XIAOSHI,CHEN/ZILIN</t>
  </si>
  <si>
    <t>Yu/Jia,Hu/Meng</t>
  </si>
  <si>
    <t>QU SHAOFEN,LIU QIN</t>
  </si>
  <si>
    <t>ZHU/YANJUN,LIN/QINGXIA</t>
  </si>
  <si>
    <t>Che Ping</t>
  </si>
  <si>
    <t>JIANG KANGEN,HU LINLIN</t>
  </si>
  <si>
    <t>YIN/LI,FENG/WEIHUA</t>
  </si>
  <si>
    <t>Li Jing,Luo Zhiyi,Li Jianying,Li Honghai</t>
  </si>
  <si>
    <t>p275790</t>
  </si>
  <si>
    <t>FAN/KAI,SONG/YANG,XU/XIN</t>
  </si>
  <si>
    <t>CHEN/MEIHUA,GU/HAIQUAN,GU/YUN,ZHANG/XI</t>
  </si>
  <si>
    <t>ZHAO/LINGCHANG,HUANG/LAN</t>
  </si>
  <si>
    <t>Yang/Yang</t>
  </si>
  <si>
    <t>274347, 274348</t>
  </si>
  <si>
    <t>TU/QIANQIAN,YU/ZIJING</t>
  </si>
  <si>
    <t>ZHUANG/LIMEI</t>
  </si>
  <si>
    <t>Lu jiujiang</t>
  </si>
  <si>
    <t>Shen Luzeng</t>
  </si>
  <si>
    <t>ZHANG/MINGRONG,LIN/YUEYING,ZHANG/WEIJING,ZHANG/WEIJIE,WANG/SHIRONG,WANG/LINGLI</t>
  </si>
  <si>
    <t>CAO YUEDI</t>
  </si>
  <si>
    <t>274041, 274042</t>
  </si>
  <si>
    <t>ZHU/RONGLIANG,CHEN/YUE</t>
  </si>
  <si>
    <t>Yin Li</t>
  </si>
  <si>
    <t>ZHANG/LEI,WANG/NINGNING</t>
  </si>
  <si>
    <t>WANG XIANGYU</t>
  </si>
  <si>
    <t>277510, 277511</t>
  </si>
  <si>
    <t>WANG/WEICHENG,CHEN/YANQIONG</t>
  </si>
  <si>
    <t>Chen Lihuan,Li Daqian</t>
  </si>
  <si>
    <t>277515, 277516</t>
  </si>
  <si>
    <t>HUANG/YONG,WEI/HANXING</t>
  </si>
  <si>
    <t>277923, 277924</t>
  </si>
  <si>
    <t>LUO/ZHENXIA</t>
  </si>
  <si>
    <t>LIU LINA</t>
  </si>
  <si>
    <t>Yao Shuang</t>
  </si>
  <si>
    <t>Wang Kai</t>
  </si>
  <si>
    <t>CHEN MINGJING,ZHU YUNFEI</t>
  </si>
  <si>
    <t>XIAOQIANG/ZHANG,XIAOQIANG/ZHANG,XIN/LI,XIN/LI</t>
  </si>
  <si>
    <t>Tu Xiaobo,Yao Shuang</t>
  </si>
  <si>
    <t>YU MENGMENG</t>
  </si>
  <si>
    <t>Zhu Yanxiong,Hong Hedou</t>
  </si>
  <si>
    <t>Xu Teng,Lu Yang</t>
  </si>
  <si>
    <t>Meng Conglin</t>
  </si>
  <si>
    <t>HE MINGHAI,CHEN JING</t>
  </si>
  <si>
    <t>LIU DEXIN,CUI GUANGMEI,LIU CHEN,CUI WEN,WANG YELIANG</t>
  </si>
  <si>
    <t>YU/YAN,LI/LING,CHEN/CHEN,ZHANG/JINYU</t>
  </si>
  <si>
    <t>XU JIAYUAN</t>
  </si>
  <si>
    <t>p277801</t>
  </si>
  <si>
    <t>HAOJIE LIN,</t>
  </si>
  <si>
    <t>Hong Kong Convergent Mar 18</t>
  </si>
  <si>
    <t>remain FEB</t>
  </si>
  <si>
    <t>p270830</t>
  </si>
  <si>
    <t>ZHOU/LINKANG,HUANG/YI,SHAO/ZHIQIANG,ZHOU/LI,YU/YONGLIU,ZHOU/JUNHONG,SHAO/SHENGXIA,SHI/YI</t>
  </si>
  <si>
    <t>p274417</t>
  </si>
  <si>
    <t>NI/YUANBO,FU/XINGZHI,NI/TIANZHONG,NI/SHENGSHENG</t>
  </si>
  <si>
    <t>zHU/SHUYONG,PAN/DAINI</t>
  </si>
  <si>
    <t>FENG TING,HU ZHENGBI</t>
  </si>
  <si>
    <t>xiao wei,xin Yuman</t>
  </si>
  <si>
    <t>XIA LIAN</t>
  </si>
  <si>
    <t>XIAOQIANG/ZHANG,XIN/LI</t>
  </si>
  <si>
    <t>Zhu Xian,Ran Zhiqin,Chen Xiufeng,Zhu Zhenghui,Zhu Hongjian,Wang Jue</t>
  </si>
  <si>
    <t>cui nan,fu feiyu</t>
  </si>
  <si>
    <t>SONG PENG,BAO FEI</t>
  </si>
  <si>
    <t>p278113</t>
  </si>
  <si>
    <t>WU YONGYI</t>
  </si>
  <si>
    <t>FU/HUAPING,MO/LIFANG,ZHENG/XIAOJIE,LU/JIAPING,WANG/ZHIWEI,XU/JINGUAN,WANG/YITING,ZHENG/LINGLI</t>
  </si>
  <si>
    <t>JIANG CHUCHU,ZHU XIAOWEI</t>
  </si>
  <si>
    <t>Ling Yongji</t>
  </si>
  <si>
    <t>GUO/RUIJIE,CHEN/RUNSI</t>
  </si>
  <si>
    <t>XIA HONGXING,LYU SANHONG</t>
  </si>
  <si>
    <t xml:space="preserve">Lyu Xin </t>
  </si>
  <si>
    <t>YU/WEIGUO,FANG/MINGXIA</t>
  </si>
  <si>
    <t>GUO/XUWEN,ZHI/MALI</t>
  </si>
  <si>
    <t>ZHANG/ZHENG,HUANG/CHENG</t>
  </si>
  <si>
    <t>Wang Ni,Zheng Juanjuan</t>
  </si>
  <si>
    <t>Gong Sheng</t>
  </si>
  <si>
    <t>p280925</t>
  </si>
  <si>
    <t>LI/QIULIN,HUANG/SHUHUA,DOU/CHENGJIN,LI/MAOXIU,LI/GANG,DOU/LI</t>
  </si>
  <si>
    <t>CHEN CHAO,ZHENG JIALI</t>
  </si>
  <si>
    <t>p281252</t>
  </si>
  <si>
    <t>LU XIAOHONG,LIN FANGBAO,CHEN LIJUN,CHEN XIAOYAN</t>
  </si>
  <si>
    <t>LIU/ZHIZHEN,LI/SHUXIA,WANG/JIAJIAN,LI/HUI</t>
  </si>
  <si>
    <t>LI DEXUAN</t>
  </si>
  <si>
    <t>yan Yu,li Hao</t>
  </si>
  <si>
    <t>MA LINLIN,LIU XIAOTONG</t>
  </si>
  <si>
    <t>XU JIAJIA,XU DONGCHAO</t>
  </si>
  <si>
    <t>QIAN/JIANGHUA,BIAN/TINGTING</t>
  </si>
  <si>
    <t>Chen Jia,huang yanfang</t>
  </si>
  <si>
    <t>p280745</t>
  </si>
  <si>
    <t>XIA/SIMEI,XIA/MEIFANG,LU/LINYING,WANG/TING,ZHAO/LICHUN,HUANG/LIN</t>
  </si>
  <si>
    <t>GU/WEI,ZHANG/YAN</t>
  </si>
  <si>
    <t>ZHENG/TONG,YANG/ZIYAN</t>
  </si>
  <si>
    <t>MA HONGKOU</t>
  </si>
  <si>
    <t>Shen Jue</t>
  </si>
  <si>
    <t>p279288</t>
  </si>
  <si>
    <t>GUO/YINGLAN,GENG/HUIZHI,LIU/LINGLING</t>
  </si>
  <si>
    <t>p279532</t>
  </si>
  <si>
    <t>XU/FENG,WANG/JIANYIN,CHEN/WEI,CHEN/YAN</t>
  </si>
  <si>
    <t>Bao Jiansong,FENG YINGJIA</t>
  </si>
  <si>
    <t>Jiang Xiaochun</t>
  </si>
  <si>
    <t>p 280696</t>
  </si>
  <si>
    <t>ZHOU/KEWEI,JIANG/YANTING,TU/JIABIN,WANG/WEIJIA</t>
  </si>
  <si>
    <t>JIAO/HONG,WU/SIYING</t>
  </si>
  <si>
    <t>Hu Xinyue,Hu Xiuling</t>
  </si>
  <si>
    <t>ZHAN/XIANG,FENG/YAN</t>
  </si>
  <si>
    <t>JIANG MENGLU,WANG XUEZHI</t>
  </si>
  <si>
    <t>WU/XINQIAN,ZHUANG/DINGHUI</t>
  </si>
  <si>
    <t>BO JIANYUAN</t>
  </si>
  <si>
    <t>LI JIAN</t>
  </si>
  <si>
    <t>QIN LELE,WU CHUNYU,GU LIHUA</t>
  </si>
  <si>
    <t>p281260</t>
  </si>
  <si>
    <t>XU XIONGFEI,LIU YUHUA,GUO WENLI,GU HEFEN</t>
  </si>
  <si>
    <t>p281788</t>
  </si>
  <si>
    <t>MA/YANHONG,XU/HUI,LIU/JING,SHI/XIAOMIN</t>
  </si>
  <si>
    <t>SONG/LEI,CHEN/QI</t>
  </si>
  <si>
    <t>CAI FANGSHU,CAI SHENTE</t>
  </si>
  <si>
    <t>WEI YING,LAN TIAN</t>
  </si>
  <si>
    <t>p277027</t>
  </si>
  <si>
    <t>ZHANG/XU,GUO/HUAN</t>
  </si>
  <si>
    <t>p277523</t>
  </si>
  <si>
    <t>PAN JIEFANG,LI WEIQING,TAO HONG</t>
  </si>
  <si>
    <t>baojing fan,jie yang</t>
  </si>
  <si>
    <t>Li Yida,Wang Yujie</t>
  </si>
  <si>
    <t>p281265</t>
  </si>
  <si>
    <t>xie weiyi,bian wenyan</t>
  </si>
  <si>
    <t>YU/HAI,CHEN/YUNKE</t>
  </si>
  <si>
    <t>CHEN YUNFEI,GU JING</t>
  </si>
  <si>
    <t>p282174</t>
  </si>
  <si>
    <t>GUO/YUNCHANG,RONG/XIAOJUAN</t>
  </si>
  <si>
    <t>CHEN/JING,TAO/TINGTING</t>
  </si>
  <si>
    <t>CHEN FEIHU,CHENG YUEMIN</t>
  </si>
  <si>
    <t>LIU JING,WU YUBIN</t>
  </si>
  <si>
    <t>wen liang,zhang huiping</t>
  </si>
  <si>
    <t>WANG/LIXIA,ZHONG/ZHINAN,CHEN/BAIXIAN,HUANG/GUIQIN,MENG/GUOFENG,HE/GUIFENG,LIANG/JUTANG,TAN/KUIXING,ZHENG/SHUPEI,MAI/SHAOYAN</t>
  </si>
  <si>
    <t>GUO/RUILIAN,ZENG/RUIMING</t>
  </si>
  <si>
    <t>Lin Liai</t>
  </si>
  <si>
    <t>DING YILI,LI JICHEN</t>
  </si>
  <si>
    <t>CHEN/JIAMING,ZHANG/ZHENYING</t>
  </si>
  <si>
    <t>MA/GUODONG,HUANG/SHUANGSHUANG</t>
  </si>
  <si>
    <t>p283525</t>
  </si>
  <si>
    <t>DONG/GUANTING,SONG/HUIMIN,YANG/RUIRONG,LU/PEIFANG</t>
  </si>
  <si>
    <t>WONG WAIMAN,TING WAIYIN</t>
  </si>
  <si>
    <t>FU YANXIA</t>
  </si>
  <si>
    <t>WANG DANHUI</t>
  </si>
  <si>
    <t>CHEN GANG,XIAO HUI RONG</t>
  </si>
  <si>
    <t>p283945</t>
  </si>
  <si>
    <t>SHI QI,SUN XIA</t>
  </si>
  <si>
    <t>p283980</t>
  </si>
  <si>
    <t>Xu Hai,Cai Liling,Wei Meihua,Li Yuanyu</t>
  </si>
  <si>
    <t>CHEN ZHILONG,LIU WEI</t>
  </si>
  <si>
    <t>p284279</t>
  </si>
  <si>
    <t>JIANG LINGYU,WANG ZHEN,DUN MENGMENG</t>
  </si>
  <si>
    <t>ZHANG ZHIHAO</t>
  </si>
  <si>
    <t>Liu Zhikuan,Li Mengya</t>
  </si>
  <si>
    <t>p284697</t>
  </si>
  <si>
    <t>ZHANG YONGHONG,LI YAOJIAN,ZHOU MANLING,HUAN ZHIMING,FENG RUIHUI</t>
  </si>
  <si>
    <t>LE HOANG NAM</t>
  </si>
  <si>
    <t>p284703</t>
  </si>
  <si>
    <t>XUE/ZHIZHENG,WU/PEIQUAN,GAO/LINA</t>
  </si>
  <si>
    <t>YANG/JIAN,HUANG/PEIJIA</t>
  </si>
  <si>
    <t>Xing Chunfang</t>
  </si>
  <si>
    <t>Hong Kong Convergent Apr 18</t>
  </si>
  <si>
    <t>P180509145521489</t>
  </si>
  <si>
    <t>DEPOSIT for May</t>
  </si>
  <si>
    <t>ADD</t>
  </si>
  <si>
    <t>remain MAR</t>
  </si>
  <si>
    <t>SONG/XINGLEI,AI/NANNAN</t>
  </si>
  <si>
    <t>Zhao Tong</t>
  </si>
  <si>
    <t>Wu Yuehong,Wang Ming</t>
  </si>
  <si>
    <t>JIANG/SIRUI,REN/XUEBING,LI/HUIJUN</t>
  </si>
  <si>
    <t>DENG/LONGHUI,HUANG/MENG</t>
  </si>
  <si>
    <t>CHENG/GUOLIANG,CHEN/MEIFANG</t>
  </si>
  <si>
    <t>DENG/QIAOYUE,ZHANG/JIANZHEN</t>
  </si>
  <si>
    <t>JIN ZHUJUN</t>
  </si>
  <si>
    <t>Han Han</t>
  </si>
  <si>
    <t>FANG ZHENGYUAN,LIN YIDAN</t>
  </si>
  <si>
    <t>ZHU RONGFENG,WU MENG</t>
  </si>
  <si>
    <t>YAO/HONG,LI/FANG</t>
  </si>
  <si>
    <t>p283006</t>
  </si>
  <si>
    <t>GE XIAOLAN,CHENG OULAI,GUO SHUANG,HUANG YIJIE</t>
  </si>
  <si>
    <t>CHEN JING,WANG XIAOXIANG</t>
  </si>
  <si>
    <t>Luo Xini,Zhu Xiaowen</t>
  </si>
  <si>
    <t>LUO/CHENGFENG,CHEN/JINJIN</t>
  </si>
  <si>
    <t>JIANG/XIAOMEI,YANG/SIJIE</t>
  </si>
  <si>
    <t>zhu wenhao,yang zhiwen</t>
  </si>
  <si>
    <t>jin bo,wang qin</t>
  </si>
  <si>
    <t>XU/TING,PENG/YAO</t>
  </si>
  <si>
    <t>WANG/ZHE,LI/YIXI</t>
  </si>
  <si>
    <t>p282782</t>
  </si>
  <si>
    <t>CUI/BO,LI/DANJUN,QIAN/WEINAN,QIAN/JIAYING</t>
  </si>
  <si>
    <t>CHEN SHILIN</t>
  </si>
  <si>
    <t>XU/GAOFENG,LIU/MIN</t>
  </si>
  <si>
    <t>Wang Hengli,Li Ye</t>
  </si>
  <si>
    <t>p280686</t>
  </si>
  <si>
    <t>DONG/HUABIN,LIU/YIMING,LI/XIAOMEI,ZHANG/YING</t>
  </si>
  <si>
    <t>Fei Kou</t>
  </si>
  <si>
    <t>ZHANG PING,YAO YUXI</t>
  </si>
  <si>
    <t>Chen Mengyao</t>
  </si>
  <si>
    <t>HU CAIXIAN</t>
  </si>
  <si>
    <t>Ye Min</t>
  </si>
  <si>
    <t>An Yuna,Fang Jingqin,Li Jianwei,Su Guangyu</t>
  </si>
  <si>
    <t>WAN WEI</t>
  </si>
  <si>
    <t>DONG/HUAWEI,KANG/LIFEN</t>
  </si>
  <si>
    <t>YAN/MENGYING,WANG/REN</t>
  </si>
  <si>
    <t>SUN/WEILI,SONG/CHENMENG</t>
  </si>
  <si>
    <t>CHOI MINKYU</t>
  </si>
  <si>
    <t>p284572</t>
  </si>
  <si>
    <t>LI/HAO,TIAN/JIE,FU/CHEN,WANG/XU</t>
  </si>
  <si>
    <t>WU/LINGLING,HUANG/YAJUAN,REN/CHENJIE,LIU/YUFENG</t>
  </si>
  <si>
    <t>LIAO JIAYI</t>
  </si>
  <si>
    <t>xu yanmei,yao yan</t>
  </si>
  <si>
    <t>JIANG YAN</t>
  </si>
  <si>
    <t>HUANG XIAOHUA</t>
  </si>
  <si>
    <t>LU/JIAQI,ER/LEI,CHEN/RUI,WU/YOU,HUANG/JING,CHEN/HUIZHANG</t>
  </si>
  <si>
    <t>p280684</t>
  </si>
  <si>
    <t>SHENG/ZEFEN,PU/SHUNGEN,WU/CHENWEI,PU/YANRONG</t>
  </si>
  <si>
    <t>HE WANMING,TAN YANSHAN,PENG SHICHUN,QIN FANG</t>
  </si>
  <si>
    <t>QI/SHUGUI,MAO/FENGCAI,MAO/ZHUOYUE</t>
  </si>
  <si>
    <t>WU/YANGYANG,YANG/MENG</t>
  </si>
  <si>
    <t>p285740</t>
  </si>
  <si>
    <t>Peng Lixin,Yang Ping,Liu Huizhu,Lai Xiangru</t>
  </si>
  <si>
    <t>p285887</t>
  </si>
  <si>
    <t>Luo Hongyi,Fan Gang</t>
  </si>
  <si>
    <t>p286040</t>
  </si>
  <si>
    <t>WANG/QINGTANG,AI/ZHIMIN,DING/XIUJIE,AI/FEI,WANG/YANNING</t>
  </si>
  <si>
    <t>YANG LUXIA,WANG KAI</t>
  </si>
  <si>
    <t>ZIMING JIN</t>
  </si>
  <si>
    <t>ZHU/YI,TAO/WEI</t>
  </si>
  <si>
    <t>JIA/BING,LI/JIANRONG</t>
  </si>
  <si>
    <t>p281155</t>
  </si>
  <si>
    <t>DING/YANJIE,WENG/MINGMING,YU/YILING,JIANG/XIONGJIE,CHEN/SONGQING,YAO/LIHONG</t>
  </si>
  <si>
    <t>p285056</t>
  </si>
  <si>
    <t>WANG/LAFANG,YAO/QIAO,LIN/YOUMING,JIA/MING</t>
  </si>
  <si>
    <t>Wu Bo</t>
  </si>
  <si>
    <t>YAN YUNLONG</t>
  </si>
  <si>
    <t>Yu Chao</t>
  </si>
  <si>
    <t>SUN WEIDA,REN NING</t>
  </si>
  <si>
    <t>WANG/JUAN,GU/MENGHUA</t>
  </si>
  <si>
    <t>ZHU/JING,YANG/JUE</t>
  </si>
  <si>
    <t>p288303</t>
  </si>
  <si>
    <t>YANG QIAN,HU XIANMING,PENG ZHENJIN,HE ANPING</t>
  </si>
  <si>
    <t>XU/YINA,YIN/XIANG</t>
  </si>
  <si>
    <t>ZHANG/SHANSHAN</t>
  </si>
  <si>
    <t>WANG/JIABIN,ZHANG/CHAO</t>
  </si>
  <si>
    <t>ZHANG/JINRU,ZHANG/DI</t>
  </si>
  <si>
    <t>li WEINA</t>
  </si>
  <si>
    <t>Shuang Wu</t>
  </si>
  <si>
    <t>LIU SHIYANG</t>
  </si>
  <si>
    <t>GU/WENHUA,XU/LILI</t>
  </si>
  <si>
    <t>ZHANG/XIAOMING</t>
  </si>
  <si>
    <t>WANG XING</t>
  </si>
  <si>
    <t>SHI XIAOJU</t>
  </si>
  <si>
    <t>Feng/Dequan,Feng/Guofeng</t>
  </si>
  <si>
    <t>p288585</t>
  </si>
  <si>
    <t>Pan Da lue,ZhuCong,ChenYanKai (6years old),ChenYanTong (8 month)</t>
  </si>
  <si>
    <t>ZHOU SIXIAN,QIAN YUEBO</t>
  </si>
  <si>
    <t>WANG/QIAN</t>
  </si>
  <si>
    <t>LU JINGLAN,CHEN JI,LU JIANDONG,CHEN JIAKANG</t>
  </si>
  <si>
    <t>p281775</t>
  </si>
  <si>
    <t>SONG/PING,SONG/PING,ZONG/WEI,ZONG/WEI,LIU/ZHAOJUN,LIU/ZHAOJUN,WANG/LEXING,WANG/LEXING,ZHANG/ZHONGTIAN,ZHANG/ZHONGTIAN,CAI/GUOPING,CAI/GUOPING,LI/JINHAO,LI/JINHAO,SHEN/LEI,SHEN/LE</t>
  </si>
  <si>
    <t>p288305</t>
  </si>
  <si>
    <t>CHEN QI,LU YING,FENG FAN,CHEN LUTING</t>
  </si>
  <si>
    <t>JIAO/LICHENG,SU/YING</t>
  </si>
  <si>
    <t>DENG/WEIJIAN,LUO/WENJING</t>
  </si>
  <si>
    <t>MA/HONGNAN,ZHANG/RUI</t>
  </si>
  <si>
    <t>p288698</t>
  </si>
  <si>
    <t>RUAN/HAOJIE,ZHU/GUOFENG</t>
  </si>
  <si>
    <t>ZHU/BAIYIN,FANG/JING,FANG/QIUYING,FANG/FANGQI</t>
  </si>
  <si>
    <t>LIUCHUNHUA,WUHONGBIN</t>
  </si>
  <si>
    <t>LEUNG TSUIMEI</t>
  </si>
  <si>
    <t>CHEN AIXIAN,HE ZHIYING</t>
  </si>
  <si>
    <t>ZHANG TIANCHI,LIU CHANG,ZHANG XINYU,LIANG YING</t>
  </si>
  <si>
    <t>QIAN SHENG,ZHONG SHANGQUAN</t>
  </si>
  <si>
    <t>Zhu Leilei</t>
  </si>
  <si>
    <t>Peng Dan</t>
  </si>
  <si>
    <t>zhang lu,chen zhiXing,ruan yonghua,yuan ming</t>
  </si>
  <si>
    <t>DING NING</t>
  </si>
  <si>
    <t>ZHANG/YAN,GU/YING</t>
  </si>
  <si>
    <t>p279527</t>
  </si>
  <si>
    <t>ZHU/XIAOHUI,MAO/YIWEN,TANG/CHONGJIA,CAI/PEIRU</t>
  </si>
  <si>
    <t>LI/PENG,LI/YAN</t>
  </si>
  <si>
    <t>WAN/WENJUAN,ZHANG/YAO</t>
  </si>
  <si>
    <t>ROh</t>
  </si>
  <si>
    <t>chenLei,chenQingqing</t>
  </si>
  <si>
    <t>xuNengjun,zhuQiaoyan</t>
  </si>
  <si>
    <t>ZHANG HONG</t>
  </si>
  <si>
    <t>HWANG/JIUNG</t>
  </si>
  <si>
    <t>WU/HUA</t>
  </si>
  <si>
    <t>YANG/JIAYING</t>
  </si>
  <si>
    <t>Chen Zhiguang</t>
  </si>
  <si>
    <t>Hong Kong Convergent May 18</t>
  </si>
  <si>
    <t>P180607154407489</t>
  </si>
  <si>
    <t>DEPOSIT for JUN</t>
  </si>
  <si>
    <t>remain APR</t>
  </si>
  <si>
    <t>Peng Liu,Na Guo</t>
  </si>
  <si>
    <t>p287075</t>
  </si>
  <si>
    <t>WU/JINSONG,ZHANG/YIFAN,LI/LINGJUAN,LIAN/YULING</t>
  </si>
  <si>
    <t>YANG YOUNGSIK</t>
  </si>
  <si>
    <t>SU/FAN,ZHANG/BING</t>
  </si>
  <si>
    <t>YANG/RONGXI</t>
  </si>
  <si>
    <t>ZHUANG/LEI,YAN/JUN</t>
  </si>
  <si>
    <t>Zhao Dan,Huang Juncheng</t>
  </si>
  <si>
    <t>HUANG/ZHILONG,CHEN/JUNYUE</t>
  </si>
  <si>
    <t>LEE/JONGBONG</t>
  </si>
  <si>
    <t>XIE/JING</t>
  </si>
  <si>
    <t>FAN YANJUN,ZHANG LIPING</t>
  </si>
  <si>
    <t>Liu/Fang</t>
  </si>
  <si>
    <t>LIN SUN,SHENGJIE SANG</t>
  </si>
  <si>
    <t>LU/WENJUAN,XU/JIAAO</t>
  </si>
  <si>
    <t>Cao Yi</t>
  </si>
  <si>
    <t>SHIN/YEONHEE</t>
  </si>
  <si>
    <t>Shi/lei, he/hua</t>
  </si>
  <si>
    <t>p286902</t>
  </si>
  <si>
    <t>Yu Jianping,ZHANG WEIGUANG,ZHANG SHIYUN,Tian Zhibin</t>
  </si>
  <si>
    <t>Yamasaki Naoya</t>
  </si>
  <si>
    <t>song chunlin,xue jing</t>
  </si>
  <si>
    <t>ZHOU WEIDI,DU NANNAN</t>
  </si>
  <si>
    <t>XU/JIANGSHUN,GAO/SHUNDI,XU/KE,FENG/JIAYI</t>
  </si>
  <si>
    <t>JIANG BINLONG,ZHAO DAN</t>
  </si>
  <si>
    <t>LIU/ZHIWEI</t>
  </si>
  <si>
    <t>He/Yi</t>
  </si>
  <si>
    <t>p288048</t>
  </si>
  <si>
    <t>GUO/XUE,LENG/YUN,GUO/WEI,GUO/TAO,CHEN/XINRUI,WEI/WEI</t>
  </si>
  <si>
    <t>LIU YUANYUAN</t>
  </si>
  <si>
    <t>JIAN XI</t>
  </si>
  <si>
    <t>LAI/HIU YAN</t>
  </si>
  <si>
    <t>MIN LIU,TBA TBA</t>
  </si>
  <si>
    <t>LING ZENG</t>
  </si>
  <si>
    <t>BOYA XIAO</t>
  </si>
  <si>
    <t>ZHONG/SHAONENG,JI/ZIKENG</t>
  </si>
  <si>
    <t>SUNG/JAEYOON</t>
  </si>
  <si>
    <t>LEE/JONGMIN</t>
  </si>
  <si>
    <t>YU/SHANSHAN,YANG/JING</t>
  </si>
  <si>
    <t>YU HAO,Sun Mingyue</t>
  </si>
  <si>
    <t>HUANG YAOYI,Du Ruipeng</t>
  </si>
  <si>
    <t>CHEN LIANG</t>
  </si>
  <si>
    <t>Ye Maofeng</t>
  </si>
  <si>
    <t>LONG/WENFENG,WANG/DONG</t>
  </si>
  <si>
    <t>JANG/HYEMIN</t>
  </si>
  <si>
    <t>p291521</t>
  </si>
  <si>
    <t>LIU/JUNYOU,XIE/XIAOYAN,YUAN/GANG,NONG/THICHUYEN</t>
  </si>
  <si>
    <t>kim/minjoo</t>
  </si>
  <si>
    <t>FU/GENGYI</t>
  </si>
  <si>
    <t>TWIN</t>
  </si>
  <si>
    <t>PARK/SEUNGIL</t>
  </si>
  <si>
    <t>CAI/JIE</t>
  </si>
  <si>
    <t>Rhynold/Anthony</t>
  </si>
  <si>
    <t>Shin/Sang min</t>
  </si>
  <si>
    <t>XU TAO,DENG YUKE</t>
  </si>
  <si>
    <t>p291451</t>
  </si>
  <si>
    <t>CHEN/BAOGEN,SHI/MEIXIAN,CHEN/JIANXIN,CHEN/JIANFEN</t>
  </si>
  <si>
    <t>WU NAN,ZHONG YING</t>
  </si>
  <si>
    <t>JIN RUOYU,MAO JUNJUN</t>
  </si>
  <si>
    <t>WONG/WINDY</t>
  </si>
  <si>
    <t>ZHU/QIRONG,ZHONG/LUWEN</t>
  </si>
  <si>
    <t>LIANG/TINGTING,DUAN/HUI</t>
  </si>
  <si>
    <t>JIANG/XUECHENG</t>
  </si>
  <si>
    <t>YIN/RUIJUAN</t>
  </si>
  <si>
    <t>GUO/QIANRU,ZHANG/MIN,LI/HUI,LI/ZHI</t>
  </si>
  <si>
    <t>LI/JI</t>
  </si>
  <si>
    <t>YIN/NIANHAI,CAO/RUI</t>
  </si>
  <si>
    <t>CHEN/DAN,CHEN/HONGYING</t>
  </si>
  <si>
    <t>XUE/ZHAOQING,SHE/HONG</t>
  </si>
  <si>
    <t>XU MEILI,HONG SUYUE</t>
  </si>
  <si>
    <t>Premium</t>
  </si>
  <si>
    <t>LI/LIYA</t>
  </si>
  <si>
    <t>Kang/Shinjoo</t>
  </si>
  <si>
    <t>HUANG/MOHAN,GUO/XUAN</t>
  </si>
  <si>
    <t>Ye/Yongbiao</t>
  </si>
  <si>
    <t>WEN/GUICHENG,CAI/YINGQI</t>
  </si>
  <si>
    <t>Pan/ Xinxian</t>
  </si>
  <si>
    <t>Su Yinghua</t>
  </si>
  <si>
    <t>p292087</t>
  </si>
  <si>
    <t>CHEN LIANG,THANG NGUYEN</t>
  </si>
  <si>
    <t>HE/JIAYUN,LAM/MANYAP</t>
  </si>
  <si>
    <t>HE JIAYU</t>
  </si>
  <si>
    <t>ZHONG/CHONGLIN,TANG/BIXIA</t>
  </si>
  <si>
    <t>LU YUE,XUE CHENYANG,YU JIALU,XIE QIAN</t>
  </si>
  <si>
    <t>SUN/XIONG,XING/HUANHUAN</t>
  </si>
  <si>
    <t>YUEN/KA MAN</t>
  </si>
  <si>
    <t>p292248</t>
  </si>
  <si>
    <t>shan/luqi,tong/pinghua,song/qing,chrn/lifang</t>
  </si>
  <si>
    <t>City view, no bathtub</t>
  </si>
  <si>
    <t>WANG/TAO</t>
  </si>
  <si>
    <t>FENG/JINGJING</t>
  </si>
  <si>
    <t>CUI SHUAI,HE HUI</t>
  </si>
  <si>
    <t>LIU JIANGANG,LI ANA</t>
  </si>
  <si>
    <t>LI YONGYI,LI WENYA</t>
  </si>
  <si>
    <t>HUANG/JINTAO,TANG/QIANWEN,HUANG/HUANYI,YE/XIUWEN</t>
  </si>
  <si>
    <t>CHEN/TINGAN,CHEN/CHIJEN</t>
  </si>
  <si>
    <t>chen xiaofei,wang shiqi,hu yaojia,li yao</t>
  </si>
  <si>
    <t>p287305</t>
  </si>
  <si>
    <t>ZHANG/YANMEI,LAM/LINGTAK,CHENG/SHA,SHUM/WAIYIN</t>
  </si>
  <si>
    <t>LIU/YINDOMG,XU/HONGYING</t>
  </si>
  <si>
    <t>CHEN/WENWEI,GU/GUOYING</t>
  </si>
  <si>
    <t>LU/HAIFANG,GAN/YAOHONG</t>
  </si>
  <si>
    <t>MA/QUAN,TANG/ZIQIN</t>
  </si>
  <si>
    <t>LIUWEI,LIUYI</t>
  </si>
  <si>
    <t>HU/YING,CONG/ZHIGANG,LIANG/JIANKAI,GUO/QIANG,HAN/YING,WANG/HONGKUN,SHEN/YANAN</t>
  </si>
  <si>
    <t>GANG SHI,TBA TBA</t>
  </si>
  <si>
    <t>ZUMING YANG,TBA TBA</t>
  </si>
  <si>
    <t>XUELIN WANG,TBA TBA</t>
  </si>
  <si>
    <t>DAGUO YIN,TBA TBA</t>
  </si>
  <si>
    <t>KIM/KWANG OK</t>
  </si>
  <si>
    <t>HUI TAN,TBA TBA</t>
  </si>
  <si>
    <t>Guo/Xiapu</t>
  </si>
  <si>
    <t>ZHOU WEIQIN,JI SUDI</t>
  </si>
  <si>
    <t>WANG/YULING</t>
  </si>
  <si>
    <t>XU/RAN</t>
  </si>
  <si>
    <t>HUANG/HONG</t>
  </si>
  <si>
    <t>JIANG/XIANTING,GU/SHENG</t>
  </si>
  <si>
    <t>p291452</t>
  </si>
  <si>
    <t>HAIFENG/JIANG,YAN/LI,SHUILIN/XU,FENGYING/PAN,WEIBIN/LU,YAHONG/CHEN,FANGWANG/ZHUO,SHANSHAN/JIANG</t>
  </si>
  <si>
    <t>ZHURUIJUAN,QIAOYIRAN</t>
  </si>
  <si>
    <t>WANG SHUJUAN</t>
  </si>
  <si>
    <t>ZHEN/JIAXING</t>
  </si>
  <si>
    <t>ZHENG ZESHAN</t>
  </si>
  <si>
    <t>CHEN JIAWEI</t>
  </si>
  <si>
    <t>OUYANG/XI,CHEN/LING</t>
  </si>
  <si>
    <t>SHEN/FANG</t>
  </si>
  <si>
    <t>MA YAN,YUAN YUAN</t>
  </si>
  <si>
    <t>liu yanqun</t>
  </si>
  <si>
    <t>SHIM/JIYEE</t>
  </si>
  <si>
    <t>Zhou Xiaojun,Yu Ping</t>
  </si>
  <si>
    <t>JIANKE ZANG</t>
  </si>
  <si>
    <t>DING/LING,WU/YANJUN</t>
  </si>
  <si>
    <t>p289803</t>
  </si>
  <si>
    <t>Shen/Fang,Xue/Chunfang,Zhang/Liping,Zhang/Yuanying</t>
  </si>
  <si>
    <t>p289828</t>
  </si>
  <si>
    <t>JIN/YANG,DIAO/YE,XIA/FEI,WU/HUIHUA,WU/HUIRONG,WU/HUIQIN</t>
  </si>
  <si>
    <t>QIAN/JINXIANG,SUN/JIE</t>
  </si>
  <si>
    <t>XU/FULIANG,CHEN/QINYI</t>
  </si>
  <si>
    <t>ZHAO/SICHENG,CHEN/MEI</t>
  </si>
  <si>
    <t>JEON /MIYEON</t>
  </si>
  <si>
    <t>p293260</t>
  </si>
  <si>
    <t>ZHANG/XUEDI,CHEN/LUYI,SONG/JINCHAO,SONG/DONGJIN</t>
  </si>
  <si>
    <t>FUNG/NGAR KEI</t>
  </si>
  <si>
    <t>HE BIN,ZHAO DEHUI,YUAN YUN,JING XIUBI</t>
  </si>
  <si>
    <t>XU TAO,LIU HUIJUN</t>
  </si>
  <si>
    <t>Wang/Zhiping</t>
  </si>
  <si>
    <t>ZHANG/ZHONGCHENG,YAN/SHIYING,YAN/WEI,YAN/YAXIAN,LI/MEIFANG,ZHANG/YUXIN</t>
  </si>
  <si>
    <t>DING/XIAOXIAO</t>
  </si>
  <si>
    <t>YANG QINQIN,HU JIALIE</t>
  </si>
  <si>
    <t>Voong/Kevin</t>
  </si>
  <si>
    <t>LIM/SUJUNG</t>
  </si>
  <si>
    <t>liu yawen</t>
  </si>
  <si>
    <t>Lu Pingping</t>
  </si>
  <si>
    <t>Hong Kong Convergent Jun 18</t>
  </si>
  <si>
    <t>P180712110321489</t>
  </si>
  <si>
    <t>remain MAY</t>
  </si>
  <si>
    <t>Huang Zhicheng,Su Jialiang</t>
  </si>
  <si>
    <t>WANG/RONG,DAI/ZONGBIN</t>
  </si>
  <si>
    <t>Xiang Yan,Yan Zhongping,Zhou Yuanjie,LI Bo</t>
  </si>
  <si>
    <t>KIM/DANBI</t>
  </si>
  <si>
    <t>WU/QIJING</t>
  </si>
  <si>
    <t>p291456</t>
  </si>
  <si>
    <t>GUO XIAOHE,LIU YANQIANG,GUO WANZHEN,WANG SHUHUA,LIU WEIXING,QIANG SHULING</t>
  </si>
  <si>
    <t>SUN/JING</t>
  </si>
  <si>
    <t>ZHANG/JINGWEN,ZHANG/JINGMEI</t>
  </si>
  <si>
    <t>LIU/GANG,JIN/YUJUN</t>
  </si>
  <si>
    <t>na/hana</t>
  </si>
  <si>
    <t>CAI/XIAOFENG,SUO/XIAOHUI,PAN/JUHUA,YU/YIQUN</t>
  </si>
  <si>
    <t>QIAO/YUGANG</t>
  </si>
  <si>
    <t>ZHAO/YING,SHEN/XINYUE</t>
  </si>
  <si>
    <t>CHENG/JIA,HOU/WENXIN</t>
  </si>
  <si>
    <t>yang/mokhwa</t>
  </si>
  <si>
    <t>XIAO/LIANG,XIAO/MIN</t>
  </si>
  <si>
    <t>Zhang Chang long,Wei Wei</t>
  </si>
  <si>
    <t>HUANG/HAO,ZHU/JIALI</t>
  </si>
  <si>
    <t>yun/heechul</t>
  </si>
  <si>
    <t>p297516</t>
  </si>
  <si>
    <t>Deng/Aiquan,Quan/Gang</t>
  </si>
  <si>
    <t>SU/YAO</t>
  </si>
  <si>
    <t>P294103</t>
  </si>
  <si>
    <t>DAI/YEYE,JIANG/LINYAN,CUI/FEI,WEI/WEI</t>
  </si>
  <si>
    <t>SHU/TAO,ZENG/JIAJING</t>
  </si>
  <si>
    <t>Kim/Jin Wook</t>
  </si>
  <si>
    <t>Xu/Jing,Ren/Jing</t>
  </si>
  <si>
    <t>LEE/EUNHO</t>
  </si>
  <si>
    <t>CHEN/CHEN,ZHANG/AIQING</t>
  </si>
  <si>
    <t>ZHOU/FEI,HUANG/JIA</t>
  </si>
  <si>
    <t>HUANG/BIXIA</t>
  </si>
  <si>
    <t>SEO SEOKWEON</t>
  </si>
  <si>
    <t>PAN/JIANKANG,FAN/HUIHUI</t>
  </si>
  <si>
    <t>TANG JIN</t>
  </si>
  <si>
    <t>PAN/XIAOHUA,LI/KUN</t>
  </si>
  <si>
    <t>TIAN YANG,JIN Shi Fan</t>
  </si>
  <si>
    <t>YANG/YAN, yang/PEITIE</t>
  </si>
  <si>
    <t>Moon/JinYoung</t>
  </si>
  <si>
    <t>p295529</t>
  </si>
  <si>
    <t>MA/BAOCHI,CHEN/HAN,SHENG/LIXIA,YANG/JING</t>
  </si>
  <si>
    <t>ZHANG JIANBANG,LI SHAOJUAN,LI LIFANG,HE PEIHUA,LI YUANDONG,LAI SHUFEN,HE JIAYING</t>
  </si>
  <si>
    <t>ZHAO ZHUO</t>
  </si>
  <si>
    <t>ZOU Yichen</t>
  </si>
  <si>
    <t>WU GUANGMING</t>
  </si>
  <si>
    <t>LIU JUNXI</t>
  </si>
  <si>
    <t>p296683</t>
  </si>
  <si>
    <t>SUN/YULONG,NAN/BAONING,YUAN/WEI,ZHANG/NING</t>
  </si>
  <si>
    <t>Zhuang Jing</t>
  </si>
  <si>
    <t>TONG/GUANGHUA,GU/HUIFANG,WANG/MEIZHEN,LU/ZHILI,ZHOU/WENWU,JIANG/JIADA,ZHU/YANWEI,YANG/PEIFANG</t>
  </si>
  <si>
    <t>ZHENG/HAO,YU/LIJUAN,FAN/HEJIN,SONG/BINBIN,SHI/XIAOFENG,ZHENG/LULU,SHI/XIAOY</t>
  </si>
  <si>
    <t>Zhang/Min,Cheng/Cheng,Zhou/Fu,Peng/Weiwei</t>
  </si>
  <si>
    <t>XU/YANG,WANG/XIYANG</t>
  </si>
  <si>
    <t>SUN XIN,WANG JI</t>
  </si>
  <si>
    <t>xu/xiuqin,xu/songxiang</t>
  </si>
  <si>
    <t>HE/XINLU,XIA/YUXUAN</t>
  </si>
  <si>
    <t>CAO/JIAJUN</t>
  </si>
  <si>
    <t>FANG/XINYANG,CAO/SHUANGCHUN</t>
  </si>
  <si>
    <t>XU YUNFEI,JIANG YUNTING,HE XIAYU,XU MENJIA,XU LIUYUN,GUO HAO</t>
  </si>
  <si>
    <t>DAI/LIHONG,ZHANG/JUN,WU/DONGJIONG,CHENG/LING,ZHAO/JING,WANG/YONG,HU/JIANG,HU/QIANYI,HE/JIALEI,ZHANG/YEFAN</t>
  </si>
  <si>
    <t>Zhang Chang long</t>
  </si>
  <si>
    <t>Chen Decheng</t>
  </si>
  <si>
    <t>ZHAO/PENG,MA/YAN</t>
  </si>
  <si>
    <t>LUO JUN</t>
  </si>
  <si>
    <t>kim/ Euna</t>
  </si>
  <si>
    <t>P295307</t>
  </si>
  <si>
    <t>ZHAO YINGXIAN,LUO SONGWEI</t>
  </si>
  <si>
    <t>HAN/PENGHAO</t>
  </si>
  <si>
    <t>CHEN MINJIA</t>
  </si>
  <si>
    <t>QIAN FENGLIN,SHAO QIANFEI</t>
  </si>
  <si>
    <t>WANG/QIAN,WANG/YANG</t>
  </si>
  <si>
    <t>KIM/JIEUN</t>
  </si>
  <si>
    <t>Qian Zhengxin</t>
  </si>
  <si>
    <t>p297332</t>
  </si>
  <si>
    <t>Liang Guichun,Deng Shuchang</t>
  </si>
  <si>
    <t>Zhou Rongsheng</t>
  </si>
  <si>
    <t>WANG/YUANMING,DENG/YANJUN,WANG/XUAN,HE/SHANSHAN</t>
  </si>
  <si>
    <t>Yang Xue</t>
  </si>
  <si>
    <t>p296208</t>
  </si>
  <si>
    <t>YANG/YANLIANG,GUO/MENGQI,YANG/HUAGANG,ZHANG/HUIFANG</t>
  </si>
  <si>
    <t>CHU/XIN,WANG/LINHUI</t>
  </si>
  <si>
    <t>HU/AIJU,BAI/JUAN,LI/HONGHUI</t>
  </si>
  <si>
    <t>CAI JINPING</t>
  </si>
  <si>
    <t>YANG/JUN,ZHU/ZHU,JIN/JIE,ZHU/YING</t>
  </si>
  <si>
    <t>LI DONGDONG,QIN CHUNLIANG</t>
  </si>
  <si>
    <t>ZHOU/XIAOYU,WU/JIALEI</t>
  </si>
  <si>
    <t>GAO/LI,FENG/XIAOGUO</t>
  </si>
  <si>
    <t>Ding/Wei</t>
  </si>
  <si>
    <t>p294285</t>
  </si>
  <si>
    <t>ZENG/XING,LIN/ZHENGXUAN,ZHANG/JUNXIANG,SHI/QING</t>
  </si>
  <si>
    <t>tangwenjun,xiexueyao</t>
  </si>
  <si>
    <t>ZHANG LE,CAO YUE</t>
  </si>
  <si>
    <t>CHEN YU,WANG PEIMIN,ZHOU YAN,CHEN SHUAI,CHEN YUSAI,LIU LI</t>
  </si>
  <si>
    <t>KOT/WING NAM,NG/CHUNG MAN KEVIN</t>
  </si>
  <si>
    <t>DENG/LEI,LU/JUNRU</t>
  </si>
  <si>
    <t>Kim/Hyosun</t>
  </si>
  <si>
    <t>DUANMU/CHUANYUN</t>
  </si>
  <si>
    <t>p296753</t>
  </si>
  <si>
    <t>YAO LANYING,ZHOU JINGSU,XU HUILI,ZHAO MEIHAO,LU YANGYIN, YIN XIUQIN,FANG YILEI(2014-02-14),JI ZIHANG(2013-05-
15),LU YIFAN(2014-07-25)</t>
  </si>
  <si>
    <t>TIAN LI</t>
  </si>
  <si>
    <t>KIM/JEONGHYUN</t>
  </si>
  <si>
    <t>XUE HUI,JI RUIQIU</t>
  </si>
  <si>
    <t>GAO MEI,SHAO LI</t>
  </si>
  <si>
    <t>YAO CENCEN</t>
  </si>
  <si>
    <t>WANG/JIPING</t>
  </si>
  <si>
    <t>p294278</t>
  </si>
  <si>
    <t>MA/JINGLE,QUAN/AIXIA,ZHAO/YIMEI,LI/YAZHOU</t>
  </si>
  <si>
    <t>p294280</t>
  </si>
  <si>
    <t>HU/JIAHUA,LI/YUE,SHAO/YUN,LIU/FANGFEI</t>
  </si>
  <si>
    <t>YANG/FAN</t>
  </si>
  <si>
    <t>ZHOU/MINYI,CHEN/SHUMIN,QU/SHANSHAN,MO/SHAOFEN</t>
  </si>
  <si>
    <t>YE/WANCHENG,ZHANG/QIAOYI</t>
  </si>
  <si>
    <t>Seo Jisoo</t>
  </si>
  <si>
    <t>LIU JINYUAN,YE CAIDIE</t>
  </si>
  <si>
    <t>Rhee/Cheul,Shin/Minchul</t>
  </si>
  <si>
    <t>p294286</t>
  </si>
  <si>
    <t>LIN/XI,YAO/BINGJIE,CHEN/JIAHUI,YAO/CELINE</t>
  </si>
  <si>
    <t>HE JINPING,LI JIN</t>
  </si>
  <si>
    <t>DIAO/LIPING,HUANG/YIJUN</t>
  </si>
  <si>
    <t>p294996</t>
  </si>
  <si>
    <t>NG/WAI MAN BUJI,NG/KWOK KEUNG,TSANG/KWAN MUI</t>
  </si>
  <si>
    <t>SHEN/YEJUN,WEI/XIAORAN,FU/GUANGYUAN,YANG/XIAOGUANG,HU/JINJING,JIANG/LIULIU,WANG/HAIRONG,CHEN/SHOUJUN,ZHOU/ZHIYU</t>
  </si>
  <si>
    <t>XIAO LU,WANG SHUO</t>
  </si>
  <si>
    <t>YUNG/KAM WAH</t>
  </si>
  <si>
    <t>Kim/JinSoo</t>
  </si>
  <si>
    <t>Xu Jiang</t>
  </si>
  <si>
    <t>Wang/Jie,Shen/Ding,Zhu/XiongLue</t>
  </si>
  <si>
    <t>FANG/YUFEI,LIU/ZIXUAN</t>
  </si>
  <si>
    <t>Yao Cencen</t>
  </si>
  <si>
    <t>Lei JINGJING,TBA,TBA,Zhang Shaoxiao</t>
  </si>
  <si>
    <t>cho/Haesun</t>
  </si>
  <si>
    <t>ZHANG/ZHENGQIN,LIU/XUNLAN,YUAN/YUAN,WANG/TING,GUO/YUEFANG,WANG/XIRAN</t>
  </si>
  <si>
    <t>JIANG/LUCHENG,YU/XIAOXIAN,WANG/QI,LU/YAPING,LOU/KEQING,ZHONG/WEIFENG</t>
  </si>
  <si>
    <t>YU/MEIHUA,HU/XIAOYAN,YINGYING/XU,TAO/YING,LI/WEN,JIN/SONG</t>
  </si>
  <si>
    <t>Nguyen/Thi Thu Giang</t>
  </si>
  <si>
    <t>LOU XIAOYI,LIU DAWEI</t>
  </si>
  <si>
    <t>PANG NA</t>
  </si>
  <si>
    <t>WANG JUAN,ZHANG XIAOLI, ZHANG YUSHAN(child 4years old)</t>
  </si>
  <si>
    <t>Chen/Xingying</t>
  </si>
  <si>
    <t>Gu Ying,Li Kun</t>
  </si>
  <si>
    <t>p297851</t>
  </si>
  <si>
    <t>YU YAQING,TIAN XIAOYING,WANG ZEMIN,HU DAN,DAI YIYI,WU CHENYUAN</t>
  </si>
  <si>
    <t>p299509</t>
  </si>
  <si>
    <t>chen Xuekun/cui Xianyu</t>
  </si>
  <si>
    <t>CHENG YANGYANG</t>
  </si>
  <si>
    <t>ZHANG TINGYU,YANG lIUQING,LONG MINGZHU,LONG YING</t>
  </si>
  <si>
    <t>Zhou Zemin</t>
  </si>
  <si>
    <t>Li Hongbin,Ren Lixia,Ren Hongdong,Pan Jing</t>
  </si>
  <si>
    <t>Yang Yanfei</t>
  </si>
  <si>
    <t>p299917</t>
  </si>
  <si>
    <t>yang/ZHIHUA,liu sian</t>
  </si>
  <si>
    <t>JO HANGA</t>
  </si>
  <si>
    <t>QIAN/JINGMING</t>
  </si>
  <si>
    <t>PARK EUNYEONG</t>
  </si>
  <si>
    <t>XI YICHUN,YE XIZHEN</t>
  </si>
  <si>
    <t>p.295001</t>
  </si>
  <si>
    <t>ZENG SUHONG,ZHANG WEIWEI,ZENG SUYIN,ZHANG JIN,ZHOU YUANKAI,ZENG SUMEI,XIE SHENGLIANG,XIE SHENGDONG</t>
  </si>
  <si>
    <t>GONG YUEE</t>
  </si>
  <si>
    <t>DAI QI,HU WEI</t>
  </si>
  <si>
    <t>luo Feisheng</t>
  </si>
  <si>
    <t>WAN/LI,QIAN/HONGYAN</t>
  </si>
  <si>
    <t>mune/june</t>
  </si>
  <si>
    <t>ZHANG/HONG</t>
  </si>
  <si>
    <t>HAIXIA CHEN,QITING LU1317539</t>
  </si>
  <si>
    <t>WEISI LU,XIAODAN XIE1317544</t>
  </si>
  <si>
    <t>p299982</t>
  </si>
  <si>
    <t>CHOW/LIM CHOY,CHENG/ALLAN WINGCHEONG</t>
  </si>
  <si>
    <t>Liu Jhon</t>
  </si>
  <si>
    <t>Han Xu1326381</t>
  </si>
  <si>
    <t>MA/JIAYANG</t>
  </si>
  <si>
    <t>xiao jun1327000</t>
  </si>
  <si>
    <t>p300584</t>
  </si>
  <si>
    <t>XU/HAIDONG,Jin/Lingzhong,He/Zhenyan</t>
  </si>
  <si>
    <t>WU/ZHONGYU</t>
  </si>
  <si>
    <t>p300669</t>
  </si>
  <si>
    <t>SHAO/QianEn,Nam/AlanCheungWing,Zhou/Hui</t>
  </si>
  <si>
    <t>p300675</t>
  </si>
  <si>
    <t>Zhong Zhanfeng,Zhong Weiwen,Cheng Shaoxu,Zhong Wenlong,Zeng Chunsheng</t>
  </si>
  <si>
    <t>p300678</t>
  </si>
  <si>
    <t>Li Mei,Li MingMing</t>
  </si>
  <si>
    <t>NGUYEN QUYNH</t>
  </si>
  <si>
    <t>NGUYEN NHAT</t>
  </si>
  <si>
    <t>sun kai</t>
  </si>
  <si>
    <t>hu leyi</t>
  </si>
  <si>
    <t>YANG ZHIHUA,Liu Sian1328071</t>
  </si>
  <si>
    <t>HUANG/ZHIGANG</t>
  </si>
  <si>
    <t>Zhan/Huangxing</t>
  </si>
  <si>
    <t>P301006</t>
  </si>
  <si>
    <t>DU/JIAN1328456</t>
  </si>
  <si>
    <t>Hong Kong Convergent Jul 18</t>
  </si>
  <si>
    <t xml:space="preserve"> P180809150346489</t>
  </si>
  <si>
    <t>JUL DEPOSIT</t>
  </si>
  <si>
    <t>remain JUN</t>
  </si>
  <si>
    <t>原单号</t>
  </si>
  <si>
    <t>8月单号</t>
  </si>
  <si>
    <t>Han Xu</t>
  </si>
  <si>
    <t>WEISI LU,XIAODAN XIE</t>
  </si>
  <si>
    <t>Xia Ji</t>
  </si>
  <si>
    <t>xiao jun</t>
  </si>
  <si>
    <t>Chung Daun</t>
  </si>
  <si>
    <t>DU/JUN</t>
  </si>
  <si>
    <t>Ji Young Sun</t>
  </si>
  <si>
    <t>YANG ZHIHUA,Liu Sian</t>
  </si>
  <si>
    <t>HAIXIA CHEN,QITING LU</t>
  </si>
  <si>
    <t>Lin Li</t>
  </si>
  <si>
    <t>yang/yang</t>
  </si>
  <si>
    <t>p299517</t>
  </si>
  <si>
    <t>YUE HUIQUN,YUE HUIRONG,PAN XINGCUI</t>
  </si>
  <si>
    <t>qiu/rui,QIU/RUIMIN,LI/YUNCHUN,TONG/XIAOHU,TONG/XINYAO（2016-7-28 ）,TONG/XINYAN（2008-2-24）</t>
  </si>
  <si>
    <t>TSZSENJASON lee</t>
  </si>
  <si>
    <t>liu/manhua</t>
  </si>
  <si>
    <t>Ling Bao</t>
  </si>
  <si>
    <t>CHEN LIYIN,CHAO ZHIQIANG</t>
  </si>
  <si>
    <t>XIA JI</t>
  </si>
  <si>
    <t>xia ji</t>
  </si>
  <si>
    <t>DENG SHAOQIANG,WEI XIAOTING</t>
  </si>
  <si>
    <t>ZHOU HUI,XIA TINGTING</t>
  </si>
  <si>
    <t>YANG XIUQIN,MA WENYING</t>
  </si>
  <si>
    <t>hwang/jin kyeong</t>
  </si>
  <si>
    <t>HOU JUHUA,DUAN XIAOYAN</t>
  </si>
  <si>
    <t>TANG JUN,SHEN YUAN</t>
  </si>
  <si>
    <t>jiang/rui</t>
  </si>
  <si>
    <t>ZHOU QING,ZHU ZHEN</t>
  </si>
  <si>
    <t>Zhu Huanhuan</t>
  </si>
  <si>
    <t>Tang Hiu Lam</t>
  </si>
  <si>
    <t>tang hiulam</t>
  </si>
  <si>
    <t>MAI ZHECHENG</t>
  </si>
  <si>
    <t>Nie Yanxia</t>
  </si>
  <si>
    <t>zhang lili</t>
  </si>
  <si>
    <t>BAO HAIPING,KANG YI</t>
  </si>
  <si>
    <t>TANG/XIAOYAN,TAO/BO</t>
  </si>
  <si>
    <t xml:space="preserve">Nguyen Hoai Thuong </t>
  </si>
  <si>
    <t>YANG BO,ZHANG DAN</t>
  </si>
  <si>
    <t>Chen Xiaoyan,Jin Leigang</t>
  </si>
  <si>
    <t>p297697</t>
  </si>
  <si>
    <t>ZHANG LINA,HAN CHENHUI,FANG ZHOU</t>
  </si>
  <si>
    <t>JIN/DANWEI,SHEN/YI</t>
  </si>
  <si>
    <t>LI/SHA,ZHANG/BOXIANG</t>
  </si>
  <si>
    <t>LIAO/ SHENG</t>
  </si>
  <si>
    <t>he yongkang</t>
  </si>
  <si>
    <t>cai/yan</t>
  </si>
  <si>
    <t>zhu haiping</t>
  </si>
  <si>
    <t>Liao Sheng</t>
  </si>
  <si>
    <t>Zhang Duan</t>
  </si>
  <si>
    <t>Zhang Lili</t>
  </si>
  <si>
    <t>WANG MENGJUN,LUO QIONGXIAN</t>
  </si>
  <si>
    <t>ZHANH HONGMEI,TANG LIHUA</t>
  </si>
  <si>
    <t>zou/jun</t>
  </si>
  <si>
    <t>Chai/Lee Seul</t>
  </si>
  <si>
    <t>LEE SUJIN</t>
  </si>
  <si>
    <t>JIA PENGDI,LU YOUHAN</t>
  </si>
  <si>
    <t>BAI JING, HUANG YAN</t>
  </si>
  <si>
    <t>ZHANG WEILI,YU JIADI</t>
  </si>
  <si>
    <t>p302609</t>
  </si>
  <si>
    <t>XIONG CIQUAN,ZHANG JING,PHUNG MANHTRINH,PHUNG MANHTRINH</t>
  </si>
  <si>
    <t>p302635</t>
  </si>
  <si>
    <t>LIAO XIECHENG,CHEN YAXIAN,YAO SHUIFA</t>
  </si>
  <si>
    <t>Cen Lijiang,Cen Liyang</t>
  </si>
  <si>
    <t>ZOU SHIYUN,XIE YANLING</t>
  </si>
  <si>
    <t>Jeong/jihye</t>
  </si>
  <si>
    <t>liang yating</t>
  </si>
  <si>
    <t>Chen Huali,Chen Shenghui</t>
  </si>
  <si>
    <t>Chen Rong</t>
  </si>
  <si>
    <t>p302908</t>
  </si>
  <si>
    <t>Yang Shuoguang,Ye Zijia</t>
  </si>
  <si>
    <t>JIANG XIAO,LI HUI</t>
  </si>
  <si>
    <t>ZHANG LEI,XU JIE</t>
  </si>
  <si>
    <t>XU/BIN</t>
  </si>
  <si>
    <t>DU/WEI</t>
  </si>
  <si>
    <t>Chan / wai yee carmen</t>
  </si>
  <si>
    <t>Chen Jian</t>
  </si>
  <si>
    <t>yang yi,HUANG GANG</t>
  </si>
  <si>
    <t>zhou/bin</t>
  </si>
  <si>
    <t>WAN ANRU,LIANG XUAN</t>
  </si>
  <si>
    <t>Wen Tao</t>
  </si>
  <si>
    <t>p301813</t>
  </si>
  <si>
    <t>CHEN YANG,ZHU YI,CHEN JIE,SUN XIAOQIN</t>
  </si>
  <si>
    <t>xie/jia</t>
  </si>
  <si>
    <t>HUANG CHAOYONG,HE XIU,HUANG BINGZHONG(3 years-old),HUANG ZHENRUI(7 years-old)</t>
  </si>
  <si>
    <t>ROH+01 BF ch</t>
  </si>
  <si>
    <t>FEI QINGYANG,HUANG JIA</t>
  </si>
  <si>
    <t>ZHANG SHURAN</t>
  </si>
  <si>
    <t>YIM BOA</t>
  </si>
  <si>
    <t>p300831</t>
  </si>
  <si>
    <t>Han Yuting,Xiong Zhongyuan,Liu Qiang,Zhang Haichao</t>
  </si>
  <si>
    <t>Liu Sian</t>
  </si>
  <si>
    <t>SOU CHONLONG</t>
  </si>
  <si>
    <t>p303502</t>
  </si>
  <si>
    <t>Hou Dasong</t>
  </si>
  <si>
    <t>XU Wanwei</t>
  </si>
  <si>
    <t>XIA QI</t>
  </si>
  <si>
    <t>Zhou Liang,LE MINH</t>
  </si>
  <si>
    <t>p302250</t>
  </si>
  <si>
    <t>Zhao Jingchun</t>
  </si>
  <si>
    <t>Chen/Jiuan</t>
  </si>
  <si>
    <t>SHAO/JUNXIANG</t>
  </si>
  <si>
    <t>luo/minfei</t>
  </si>
  <si>
    <t>jeong/boru</t>
  </si>
  <si>
    <t>Li Chingai,Zhang Su</t>
  </si>
  <si>
    <t>p303066</t>
  </si>
  <si>
    <t>liu yanling,Deng lei,liu jia,liu li</t>
  </si>
  <si>
    <t>p303328</t>
  </si>
  <si>
    <t>Hong Yinghui,Hong Xiaoshun</t>
  </si>
  <si>
    <t>Zeng Siyuan,Wu Mianxin</t>
  </si>
  <si>
    <t>ZHANG LEI</t>
  </si>
  <si>
    <t>Liu Manhua,XU Jie</t>
  </si>
  <si>
    <t>SHENG XINHONG,SHAO YANQING</t>
  </si>
  <si>
    <t>CHEN JIAN</t>
  </si>
  <si>
    <t>LIU XINPING,JIN HANTIAN,ZHANG QIUYAN,HU JIALE,ZHANG QINGLI,XIE LIHUA</t>
  </si>
  <si>
    <t>HOU DASONG,ZHANG WENJI,YANG HONGYING,HOU YINZOU</t>
  </si>
  <si>
    <t>LU JIAN BO</t>
  </si>
  <si>
    <t>Yu/Chong,Fang/Ting</t>
  </si>
  <si>
    <t>wen, tao</t>
  </si>
  <si>
    <t>JIANYONG ZHANG,XUEMEI SHA</t>
  </si>
  <si>
    <t>WANG/QI</t>
  </si>
  <si>
    <t>ZHANG/WEIYI</t>
  </si>
  <si>
    <t>kim beomsoo</t>
  </si>
  <si>
    <t>kang sangkwon</t>
  </si>
  <si>
    <t>XIE JINYU</t>
  </si>
  <si>
    <t>Chen Guolong,Lou Xiaodan</t>
  </si>
  <si>
    <t>FENG JINGJING</t>
  </si>
  <si>
    <t>XING YITING,LI WANTING</t>
  </si>
  <si>
    <t>Ho/Chun Wai Andrew</t>
  </si>
  <si>
    <t>XIE JINYU,QU SONG</t>
  </si>
  <si>
    <t>Xu Wanwei</t>
  </si>
  <si>
    <t>ZOU WEIYU</t>
  </si>
  <si>
    <t>lu jian bo</t>
  </si>
  <si>
    <t>LI CHANGQIN</t>
  </si>
  <si>
    <t>liang/zhuoming</t>
  </si>
  <si>
    <t>Jiang Xifeng,Li Lingling</t>
  </si>
  <si>
    <t>Wu Yuxian,Wu Zeming</t>
  </si>
  <si>
    <t>chen zhang / jian qin</t>
  </si>
  <si>
    <t>ZHANG YUN,HUI YAN</t>
  </si>
  <si>
    <t>ZHANG YANQIAO,HAO WEI</t>
  </si>
  <si>
    <t>ZHAI YONGQIN,WANG WEIMING,BAO HONG,LIU JUN,WANG HUIHUI</t>
  </si>
  <si>
    <t>p302794</t>
  </si>
  <si>
    <t>Wu Sunmin,Wu Minhui,Wu Zisi</t>
  </si>
  <si>
    <t>shen Yun</t>
  </si>
  <si>
    <t>XU WANWEI</t>
  </si>
  <si>
    <t>RONG YU,WU TAIMING</t>
  </si>
  <si>
    <t>p304266</t>
  </si>
  <si>
    <t>WU HUA,TRINH THIVUI,CHEN YINGZI,JIANG XIAOYU</t>
  </si>
  <si>
    <t>shen jinxia,yu xiang</t>
  </si>
  <si>
    <t>NIU/HUAQIN,TIAN/WEIWEI,YE/BEIBEI,FAN/RONG,NIU/YIQUN,FANG/HENGYU</t>
  </si>
  <si>
    <t>TAN/JI MIN,SUNG/HSIU JUNG</t>
  </si>
  <si>
    <t>LEE JAEWOOK</t>
  </si>
  <si>
    <t>XU CHUNHUA,XU CHENGXIANG</t>
  </si>
  <si>
    <t>zhao/xiaoying,gao/qiulan,gao/aqin,ji/liwen,lin/lan,fan/yun ou</t>
  </si>
  <si>
    <t>SHAO/ZHULAN,XU/HAODONG</t>
  </si>
  <si>
    <t>wu siqi,ouyang yinpan,luo changhua,ou chaojun</t>
  </si>
  <si>
    <t>LI HONGLI,LI SHANSHAN</t>
  </si>
  <si>
    <t>Wang Liqi,Zhu Zixia,Wang Jianhui,Zhu Jianjian,Wang Zhengzheng,Wang Xinran</t>
  </si>
  <si>
    <t>wen tao</t>
  </si>
  <si>
    <t>p303925</t>
  </si>
  <si>
    <t>CIT Group</t>
  </si>
  <si>
    <t>SHAO TAO,SHENG DANFENG,GAO YUAN,WANG JUEMING</t>
  </si>
  <si>
    <t>p285482</t>
  </si>
  <si>
    <t>NI/XIAOPING,ZHANG/RUIHUA,GUAN/LIPING,LI/JIA</t>
  </si>
  <si>
    <t>BIAN/SHANSHAN,ZHOU/YUAN</t>
  </si>
  <si>
    <t>Huang Ou</t>
  </si>
  <si>
    <t>BKF CIT Group</t>
  </si>
  <si>
    <t>1338202的早餐费</t>
  </si>
  <si>
    <t>liu chunyi,wu wnjun</t>
  </si>
  <si>
    <t>YANLING/WEN</t>
  </si>
  <si>
    <t>p300218</t>
  </si>
  <si>
    <t>TIAN HUA,XIN HU</t>
  </si>
  <si>
    <t>Zhu Xuefeng,Jia Kangpeng</t>
  </si>
  <si>
    <t>XIN YINGCHEN,ZHAO RONGHUA</t>
  </si>
  <si>
    <t>wen yanling</t>
  </si>
  <si>
    <t>Wen yanling</t>
  </si>
  <si>
    <t>seungwook ju</t>
  </si>
  <si>
    <t>wu siqi,ouyang yinpan,ou chaojun</t>
  </si>
  <si>
    <t>LI LAN,HUANG GUOWEI</t>
  </si>
  <si>
    <t>wu junhui</t>
  </si>
  <si>
    <t>hu weishi,Hu Tian</t>
  </si>
  <si>
    <t>XIAO/WEI,ZHU/LI</t>
  </si>
  <si>
    <t>ZHU/SHOUQIANG,QIAO/CHUNYAN</t>
  </si>
  <si>
    <t>LI FENGFENG,QIAN XIA</t>
  </si>
  <si>
    <t>YU/JINGJING,YU/JIAOJIAO,HUANG/HUABIN,GUAN/JINGJING,ZHAO/JIANHUA</t>
  </si>
  <si>
    <t>PAN/ZHIKAI, WU/YINGYI, WU/HUIJI</t>
  </si>
  <si>
    <t>YU JINGQIAO</t>
  </si>
  <si>
    <t>DU/ZUHAI</t>
  </si>
  <si>
    <t>SHEN/XIAOLEI,ZHOU/SIYA,SHEN/YIZHU(2009-2-26)</t>
  </si>
  <si>
    <t xml:space="preserve">LU/MEILI,SHEN/LIANG,SHEN/LUYI </t>
  </si>
  <si>
    <t>DING XIPING,zhang songling</t>
  </si>
  <si>
    <t>Jiang Guoqiang,He Xiaodan</t>
  </si>
  <si>
    <t>CAI LINGKUN</t>
  </si>
  <si>
    <t>Hong Kong Convergent Aug 18</t>
  </si>
  <si>
    <t xml:space="preserve"> P180911174300489</t>
  </si>
  <si>
    <t>DEPOSIT AUG</t>
  </si>
  <si>
    <t>PM 262399</t>
  </si>
  <si>
    <t>DEPOSIT SEP</t>
  </si>
  <si>
    <t>REMAIN JUL</t>
  </si>
  <si>
    <t>9月单号</t>
  </si>
  <si>
    <t>FAN/GUANGWEN,CHEN/RONGHUA,CHEN/YAN,WANG/JIAOJIE</t>
  </si>
  <si>
    <t>CHEN LIJING,XI QI</t>
  </si>
  <si>
    <t>BAO JING,LI XIUYING</t>
  </si>
  <si>
    <t>SUN YI,CHEN ZHENG</t>
  </si>
  <si>
    <t>G in-house</t>
  </si>
  <si>
    <t>XIA/YI, SUN/XIAOMEI</t>
  </si>
  <si>
    <t>CHOI BOMYUNG</t>
  </si>
  <si>
    <t>PAN SAIJUN,DAI XIAOFEI</t>
  </si>
  <si>
    <t>LIANG QIANXTA,CHEN ZHEXI</t>
  </si>
  <si>
    <t>DONG LIANGHUA,HUANG JIYUN, DONG NING</t>
  </si>
  <si>
    <t>p306782</t>
  </si>
  <si>
    <t>ZENG/XIAOWEI,ZHANG/XIAOYAN,CHEN/HUIYING,YAO/JIANFENG</t>
  </si>
  <si>
    <t>ZHU YANJIE</t>
  </si>
  <si>
    <t>MA XUXU,MA YONGLIANG</t>
  </si>
  <si>
    <t>Jung Da Eun</t>
  </si>
  <si>
    <t>Wakao Kazutoshi</t>
  </si>
  <si>
    <t>Ma Wenyi</t>
  </si>
  <si>
    <t>Zhang Dongling</t>
  </si>
  <si>
    <t>Yang/Lin</t>
  </si>
  <si>
    <t>LIU/JUN, ZHOU/QIN, CHEN/XI, WANG/SHAN</t>
  </si>
  <si>
    <t>WANG/SUJUAN, LOU/YAN</t>
  </si>
  <si>
    <t>XU PEIYING,MIN ZHIQIANG,MIN JI,LING CHENMIN</t>
  </si>
  <si>
    <t>p305393</t>
  </si>
  <si>
    <t>GAOYANGCHEN,YANGHUIEN,YANGLEI,YANGSUFANG</t>
  </si>
  <si>
    <t>ling yan</t>
  </si>
  <si>
    <t>CHOI/SO YOUN</t>
  </si>
  <si>
    <t>YE/YUQING</t>
  </si>
  <si>
    <t>Wu Cong,Meng Qixuan,Gu Qiuyan,Lou Sha</t>
  </si>
  <si>
    <t>Ju/Yamin,Wang/Cuilan,Chen/Bangtuan,Fu/Daofeng,Yu/Aizhen,Gao/Zhaobin,Dou/Zixiang</t>
  </si>
  <si>
    <t>：Ju/Daixia,Chen/Bin</t>
  </si>
  <si>
    <t>p301757</t>
  </si>
  <si>
    <t>LIU/ZHANBO,LIU/YUE,ZENG/SHUYUN,YAN/LING,LIU/MINGHAO(child2007-11-22)</t>
  </si>
  <si>
    <t>p301037</t>
  </si>
  <si>
    <t>TAN JIE,LIU JIAYI</t>
  </si>
  <si>
    <t>MIAO MIAO,WANG GUI,MA HONGYING</t>
  </si>
  <si>
    <t>p301599</t>
  </si>
  <si>
    <t>WANG XI,TAN BIN,ZHOU WEI,LUO JUNWEN,XIAO MEIYING</t>
  </si>
  <si>
    <t>WEI/FEIXIN</t>
  </si>
  <si>
    <t>wang Yaqing</t>
  </si>
  <si>
    <t>ZHANG TING,JIAO HONGFU</t>
  </si>
  <si>
    <t>p300713</t>
  </si>
  <si>
    <t>Hu/Chaoying,Chen/Sisi,Zhu/Yafang</t>
  </si>
  <si>
    <t>fan tingting,wu yueshan</t>
  </si>
  <si>
    <t>ZHANG/TING</t>
  </si>
  <si>
    <t>YAO/QUAN,LIAO/RUI</t>
  </si>
  <si>
    <t>NIU CONG</t>
  </si>
  <si>
    <t>CHEN MUFEI,BAO QIBIN</t>
  </si>
  <si>
    <t>Bao Yong</t>
  </si>
  <si>
    <t>p307315</t>
  </si>
  <si>
    <t>DENG XIN, CONG SHAN</t>
  </si>
  <si>
    <t>XIE ANAN</t>
  </si>
  <si>
    <t>p305391</t>
  </si>
  <si>
    <t>GAO YANGCHEN,YAN GHUIEN,YANG LEI,YANG SUFANG</t>
  </si>
  <si>
    <t>ZHANG/RENHUA</t>
  </si>
  <si>
    <t>SONG JIEUN</t>
  </si>
  <si>
    <t>p307318</t>
  </si>
  <si>
    <t>WANG JIANWEN, ZHANG JINGQING, WANG YIFEI, BAI YICHUN</t>
  </si>
  <si>
    <t>ZHANG JINYU</t>
  </si>
  <si>
    <t>Cheng/Edwin Siu Lung</t>
  </si>
  <si>
    <t>p305389</t>
  </si>
  <si>
    <t>HE MINGZHI,SUN WEIWEI,HE GUANGWU,WU YIXIN</t>
  </si>
  <si>
    <t>Edwin/Cheng</t>
  </si>
  <si>
    <t>LI/LIANYING, ZHANG/XIAOBO, KONG/DEJUN</t>
  </si>
  <si>
    <t>XIA/AIHUA, YAO/YUZHU</t>
  </si>
  <si>
    <t>CHEN/JINQIAO,CHEN/ZHAO,GUO/HONGJUN,GUO/YOU,QIN/TINGYING,ZHOU/HANZHEN</t>
  </si>
  <si>
    <t>FANG/FAN</t>
  </si>
  <si>
    <t>ZHONG LIANG,ZHU WENJING</t>
  </si>
  <si>
    <t>HE YIJUN,ZHU MAOLAN,WANG YISHOU,DONG XIUQUAN,YAN QI,WANG LI</t>
  </si>
  <si>
    <t>ChenHui</t>
  </si>
  <si>
    <t>Zeng Meixuan</t>
  </si>
  <si>
    <t>LIN/WEI</t>
  </si>
  <si>
    <t>p304531</t>
  </si>
  <si>
    <t>WAN/CHENGMING, WANG XIAOMING</t>
  </si>
  <si>
    <t>p305002</t>
  </si>
  <si>
    <t>SHEN HUAJUN, HUA SHUYIN, HUA YAOJIAN, LOU YUE PING</t>
  </si>
  <si>
    <t>LIANG XIAOYING, LIN RAN</t>
  </si>
  <si>
    <t>LIU JIANCHEN</t>
  </si>
  <si>
    <t>YU/LINA,LI/QIQI,ZENG/SUJUN</t>
  </si>
  <si>
    <t>JANG/HYEONJIN</t>
  </si>
  <si>
    <t>TANG XIAOPU</t>
  </si>
  <si>
    <t>YAO YUJIA, CHEN SIYI</t>
  </si>
  <si>
    <t>TAN MAOLIN</t>
  </si>
  <si>
    <t>HU YUJIE,TENG CHUANBIN,ZHAO JIAN,WU DANYING</t>
  </si>
  <si>
    <t>JIN CHONG,PAN WEIFENG,XU JING,LU CHONGLI</t>
  </si>
  <si>
    <t>p305193</t>
  </si>
  <si>
    <t>WANG/XIUYUN,ZHU/JUNQING,ZHU/CHENYING,ZHU/YUNYI</t>
  </si>
  <si>
    <t>HUANG WEI, HUA JIALI</t>
  </si>
  <si>
    <t>p305177</t>
  </si>
  <si>
    <t>LAI/BINGXIAO, ZHU/YINWEN, ZHENG/MEIHONG, ZHENG/YANRUI, CHEN/JUN, ZHENG.CHUNGUI, CHI/HAIWEI, CHI/HAIWEI</t>
  </si>
  <si>
    <t>HUANG/LIMIN, TU/HAIFENG</t>
  </si>
  <si>
    <t>p307309</t>
  </si>
  <si>
    <t>LI/JIANCHENG, LI/MENEN</t>
  </si>
  <si>
    <t>p297628</t>
  </si>
  <si>
    <t>WANG/YANG,LI/HAILING,DENG/JINGXIA,GAO/RUI,LI/YANFEI</t>
  </si>
  <si>
    <t>JIN QIANG,SUN XIAOLIANG</t>
  </si>
  <si>
    <t>LIU/QIN,LIU/HUI,YU/YI</t>
  </si>
  <si>
    <t>GU YAN</t>
  </si>
  <si>
    <t>Zhu Yinghui</t>
  </si>
  <si>
    <t>QIN/YAN, JIANG/ZHIFU</t>
  </si>
  <si>
    <t>LI YIXUAN, ZHANG SHU</t>
  </si>
  <si>
    <t>RUWEN XIE</t>
  </si>
  <si>
    <t>CHEN RONGSHU,FANG NA</t>
  </si>
  <si>
    <t>xu liang,zhang huidi</t>
  </si>
  <si>
    <t>TANG ZHIYUN</t>
  </si>
  <si>
    <t>PUN POCHUEN,PUN PINHUNG</t>
  </si>
  <si>
    <t>LIU/LISHA, ZHANG LUDAN</t>
  </si>
  <si>
    <t>HUANG/QIN,YANG/JUN,CHEN/MINGLEI,HAN/YING</t>
  </si>
  <si>
    <t>LI/HAIBIN,WANG/LEI,HUANG/XIAOTIAN,YU/CHENG</t>
  </si>
  <si>
    <t>YANG/LIPING, JIANG/YUYING</t>
  </si>
  <si>
    <t>CUI/ZHIWEN</t>
  </si>
  <si>
    <t>LI/LI, ZHAO/BIN</t>
  </si>
  <si>
    <t>LIU/XINGQUAN</t>
  </si>
  <si>
    <t>HEUNG/PING,NG/CHIOHOI</t>
  </si>
  <si>
    <t>HUANG/SHUNZHU,DENG/XINGXIANG,ZENG/YUNXIANG,ZENG/YUNXING</t>
  </si>
  <si>
    <t>PENGLIANG,LIHEPING</t>
  </si>
  <si>
    <t>SONG AHRAN</t>
  </si>
  <si>
    <t>GU/HUIHONG</t>
  </si>
  <si>
    <t>JIANG WENPING, ZHAO HONGFEN, ZHANG YEPING, FAN XIAOLI, MA YAQIN</t>
  </si>
  <si>
    <t>FEI/JUNJUN,CHEN/WENZAO</t>
  </si>
  <si>
    <t>We Shan,Lou Wing</t>
  </si>
  <si>
    <t>li ming/ tao pingping</t>
  </si>
  <si>
    <t>CHEN LINGYUE,FAN SHAOYAN</t>
  </si>
  <si>
    <t>Sun Joao</t>
  </si>
  <si>
    <t>CHEN/SIMIN</t>
  </si>
  <si>
    <t>SHE/YUJIE</t>
  </si>
  <si>
    <t>p307303</t>
  </si>
  <si>
    <t>CAI TIANHENG, CAI YUNJIA</t>
  </si>
  <si>
    <t>p298122</t>
  </si>
  <si>
    <t>LIU HAN,ZUO HUIJIE</t>
  </si>
  <si>
    <t>p304268</t>
  </si>
  <si>
    <t>TIAN CHENGRUI,CHANG YING,ZHOU HE,XIE GUANGYANG</t>
  </si>
  <si>
    <t>ZHANG/LI, GONG/CHENYING</t>
  </si>
  <si>
    <t>CHEN/KANGQIAO</t>
  </si>
  <si>
    <t>p309532</t>
  </si>
  <si>
    <t>CHEN/HONGBO, ZHANG/ZHENDONG, YU/XIAOLU, QIN/JING</t>
  </si>
  <si>
    <t>FU/QIHONG</t>
  </si>
  <si>
    <t>CHEN/JIE, MA/YING</t>
  </si>
  <si>
    <t>CHEN/ZHEJIAN</t>
  </si>
  <si>
    <t>MA/ZHAOCUN, LIU/FENG</t>
  </si>
  <si>
    <t>MA QIANG,LUO CHUNYAN,LUO TAO,YU JIA</t>
  </si>
  <si>
    <t>WU LING</t>
  </si>
  <si>
    <t>CEN BILIANG,LIU CHENGNING,CEN YUQIU</t>
  </si>
  <si>
    <t>p305759</t>
  </si>
  <si>
    <t>LIU/LI, LI/YI</t>
  </si>
  <si>
    <t>LIU/WEN, HAN/HAOLAN</t>
  </si>
  <si>
    <t>CHEN KANGQIAO</t>
  </si>
  <si>
    <t>p301799</t>
  </si>
  <si>
    <t>Gong Wei</t>
  </si>
  <si>
    <t>REN/GUODONG</t>
  </si>
  <si>
    <t>WEI LIN,WENDAN SUN,BIYUN LI</t>
  </si>
  <si>
    <t>p306435</t>
  </si>
  <si>
    <t>YANG/YUNING, LIAO/ZHUOXIN</t>
  </si>
  <si>
    <t>JIAPING/JIN</t>
  </si>
  <si>
    <t>p309167</t>
  </si>
  <si>
    <t>YIN/GUODONG, YAO/ZHONGBAO, ZHU/JUNPING</t>
  </si>
  <si>
    <t>YANG/YANG</t>
  </si>
  <si>
    <t>XIN/SHAOBO</t>
  </si>
  <si>
    <t>P309767</t>
  </si>
  <si>
    <t>ZENG WEN,LIU JING</t>
  </si>
  <si>
    <t>BKF for ch</t>
  </si>
  <si>
    <t>ZHU TAO</t>
  </si>
  <si>
    <t>LI/HAIJING,SONG/JUNYI</t>
  </si>
  <si>
    <t>p301626</t>
  </si>
  <si>
    <t>wang/qian,wang/yadong</t>
  </si>
  <si>
    <t>ZHU YUNLING,ZENG CHUAN</t>
  </si>
  <si>
    <t>NOH/MI SOOK</t>
  </si>
  <si>
    <t>JIN/YIWEI,LUO/CHEN</t>
  </si>
  <si>
    <t>LIU/JI MIN,TBA/TBA,ZHANG/XIAO HONG,SUN/YI,JIA/HAI SHENG,QI/LANG LANG,HUANG/CHUN QUN,MAO/DONG</t>
  </si>
  <si>
    <t>p301742</t>
  </si>
  <si>
    <t>WU/TENG,SHI/YIFEI,WANG/JIE,YAN/SHEN,BAO/YONGFANG,LIAO/YE</t>
  </si>
  <si>
    <t>p301651</t>
  </si>
  <si>
    <t>ChenTaihua/ChenShi</t>
  </si>
  <si>
    <t>yang ligong,zhou lei</t>
  </si>
  <si>
    <t>XU LILI,ZHU YINGJIE</t>
  </si>
  <si>
    <t>ZOU/ LIQIANG</t>
  </si>
  <si>
    <t>QIAN/LIXIN, XU/MIN</t>
  </si>
  <si>
    <t>JIANG/WEIXING, QIAN/LIHUA</t>
  </si>
  <si>
    <t>p309171</t>
  </si>
  <si>
    <t>YANG/CHUNRONG, WANG/HUIXIA, WANG/JUNCHEN, ZHANG/RONGXUAN</t>
  </si>
  <si>
    <t>XU/LIN, NING/JIA</t>
  </si>
  <si>
    <t>JUNG EUNHYE</t>
  </si>
  <si>
    <t>p309963</t>
  </si>
  <si>
    <t>GUO GUOXING,CHI LINGGUANG</t>
  </si>
  <si>
    <t>WONG/CHING YEE, NG/KIM PONG KENNY</t>
  </si>
  <si>
    <t>p308177</t>
  </si>
  <si>
    <t>ZHAO/QIAOFANG, MA/YUEYING</t>
  </si>
  <si>
    <t>Hu Xinghao,Xu Zhijiao</t>
  </si>
  <si>
    <t>GUO/ZHENG, ZHU/LIRU</t>
  </si>
  <si>
    <t>NON-SMOKING, TWIN, HIGH FLOOR, QUIET</t>
  </si>
  <si>
    <t>FENG XIA,LU SHAN</t>
  </si>
  <si>
    <t>YUAN/ZHIFENG, ZHAN/FUCHUN</t>
  </si>
  <si>
    <t>LI/HUAYING</t>
  </si>
  <si>
    <t>MO/YUNTING, LIU/QUANYING, LIAO/YONGXIANG, JIANG/BO</t>
  </si>
  <si>
    <t>ZHANG HAISEN, ZHANG YIQIONG</t>
  </si>
  <si>
    <t>ZHOU XIANZHENG,WANG YUYONG,HU WEIWEI,LI LIPING,ZHOU JIAHAO</t>
  </si>
  <si>
    <t>lee/jumyung,han/sangheon,yoon/sungwon,jung/uisung</t>
  </si>
  <si>
    <t>p309534</t>
  </si>
  <si>
    <t>WANG/QIAN, CHEN/JIONG, LIU/QIHANG, ZHAO/WEI</t>
  </si>
  <si>
    <t>ZHAO MENGMENG,YANG HONGCUI</t>
  </si>
  <si>
    <t>YANG HAOQI,MA JUN,CHEN XIAOPING,YANG BINGXIN</t>
  </si>
  <si>
    <t>P309466</t>
  </si>
  <si>
    <t>YANG YAN, NONG ZHIGANG, ZHU XIAOYAN</t>
  </si>
  <si>
    <t>ZHU ZHIPING</t>
  </si>
  <si>
    <t>Wang Huan,Zhang Xiaomeng</t>
  </si>
  <si>
    <t>ZHONG/YANYAN</t>
  </si>
  <si>
    <t>KWANSIEW LAM,KWANSIEW LAM</t>
  </si>
  <si>
    <t>P310944</t>
  </si>
  <si>
    <t>LI XIA,FANG LINJUN,FANG SIXIAO,LYU ERZI,ZHOU YUEJIAO,LI LONGJIANG</t>
  </si>
  <si>
    <t>p308206</t>
  </si>
  <si>
    <t>LIN/JIADI, ZHANG/SHULI, LAI/MEELING</t>
  </si>
  <si>
    <t>MAI/WENJIE</t>
  </si>
  <si>
    <t>XIE/HAO, XIANG/LIN</t>
  </si>
  <si>
    <t>KING BED, HONEYMOON</t>
  </si>
  <si>
    <t>Zheng Shuying,Song Xianwei</t>
  </si>
  <si>
    <t>p311090</t>
  </si>
  <si>
    <t>JIN BAILIN,CHEN LINQUAN</t>
  </si>
  <si>
    <t>XIE YOUZHEN</t>
  </si>
  <si>
    <t>ZHONG YING,JIANG WEN</t>
  </si>
  <si>
    <t>CHENG XING</t>
  </si>
  <si>
    <t>Hong Kong Convergent Sep 18</t>
  </si>
  <si>
    <t>SEP TOTAL</t>
  </si>
  <si>
    <t>P181004222909489</t>
  </si>
  <si>
    <t>oct</t>
  </si>
  <si>
    <t>DEPOSIT OCT</t>
  </si>
  <si>
    <t>REMAIN AUG</t>
  </si>
  <si>
    <t>10月单号</t>
  </si>
  <si>
    <t>p309527</t>
  </si>
  <si>
    <t>NI FANGYUAN, NI JINLIN</t>
  </si>
  <si>
    <t>WANG/FEI,WANG/XINPENG</t>
  </si>
  <si>
    <t>MENG/YU, MENG/CHAO, LIU/HUI</t>
  </si>
  <si>
    <t>p310328</t>
  </si>
  <si>
    <t>WANG/FAN, WU/MENGDI, SHI/JUN, LIN/JIE, QIN/HAOLIN, WANG/SIJIE, YU/YANG, ZHAO/QUANFENG</t>
  </si>
  <si>
    <t>p309173</t>
  </si>
  <si>
    <t>ZHOU PEINAN, FAN ZHIPING, XU DAN, SHEN MIN, ZHANG HUI, CHEN CHUANJIANG, LIAO YUAN, WU HAO</t>
  </si>
  <si>
    <t>YILIAN, ZENG XIAOLING</t>
  </si>
  <si>
    <t>ZENG YIXIAO</t>
  </si>
  <si>
    <t>GUO/XIAOCHUAN</t>
  </si>
  <si>
    <t>p307646</t>
  </si>
  <si>
    <t>GE/JIXIANG, HONG/TING, LE/YUNZHU, HE/JIAN, MIN/YU, XIAO/WEI, CHEN/CHUN, JIN/YAN, TAO/JIANPING, ZHENG/JIANXIN</t>
  </si>
  <si>
    <t>1 EXTRA BED</t>
  </si>
  <si>
    <t>DU JIA,FENG XIONGNAN,SUN CHENG,NI HONGLIANG</t>
  </si>
  <si>
    <t>LIUCHUNYING</t>
  </si>
  <si>
    <t>YAN TING,ZHANG YUN,XIA WEIWEI,LING YUN</t>
  </si>
  <si>
    <t>p305291</t>
  </si>
  <si>
    <t>ZHANG ZHENHUA,ZHANG PEIHUA,CHENG ZHENGYUAN,FANG YI</t>
  </si>
  <si>
    <t>p309966</t>
  </si>
  <si>
    <t>LIU JIARONG,ZHAO DONGXIAO</t>
  </si>
  <si>
    <t>LIANG CHENG,WEN XUE</t>
  </si>
  <si>
    <t>huang ming</t>
  </si>
  <si>
    <t>LUO/YING</t>
  </si>
  <si>
    <t>XIAO/BOWEN</t>
  </si>
  <si>
    <t>BINHAN LIU</t>
  </si>
  <si>
    <t>zhang xinwei</t>
  </si>
  <si>
    <t>Ye/Maofeng</t>
  </si>
  <si>
    <t>SHI/QIJUN</t>
  </si>
  <si>
    <t>Yan Jingjie</t>
  </si>
  <si>
    <t>p308603</t>
  </si>
  <si>
    <t>ZHOU/YUEKUI, LIN/JINGWEI, CHEN/DONGMEI, HUANG/XIAOLING, RU/HUANER</t>
  </si>
  <si>
    <t>FANG YUAN</t>
  </si>
  <si>
    <t>XIEYANG</t>
  </si>
  <si>
    <t>Yan Zixuan</t>
  </si>
  <si>
    <t>ZHANG QIANG, GU QUNFENG</t>
  </si>
  <si>
    <t>p309480</t>
  </si>
  <si>
    <t>CHEN SHIYI, HAN YULIN, YANG XICHUN, ZHANG LIJIA</t>
  </si>
  <si>
    <t>P309475</t>
  </si>
  <si>
    <t>TIAN QING, LIN KAI, LI XINYI, LIU TIAN</t>
  </si>
  <si>
    <t>WANG JIANJIAN</t>
  </si>
  <si>
    <t>LIU LINGYUN</t>
  </si>
  <si>
    <t>YUN ZHI</t>
  </si>
  <si>
    <t>SUN ZHEMIN, WANG WUSHUANG</t>
  </si>
  <si>
    <t>P309489</t>
  </si>
  <si>
    <t>LI/MINGLE, AI/DEYU, SHEN/DI, WANG/WENJUN</t>
  </si>
  <si>
    <t>HUANG RONGXIN, LU XINGWEI</t>
  </si>
  <si>
    <t>LIU JING, SHEN CHENGLIN</t>
  </si>
  <si>
    <t>CHAI YUFENG,XIONG WENQIN</t>
  </si>
  <si>
    <t>LI HAIFENG,XIE MINYING</t>
  </si>
  <si>
    <t>ZHANG XIEN,YI XU</t>
  </si>
  <si>
    <t>p312737</t>
  </si>
  <si>
    <t>LIU/XINGHAO,HAUNG/XIAOJUN,YIN/PEIXIANG,HU/HAO</t>
  </si>
  <si>
    <t>LI HUBIN,MAO JIAYUAN</t>
  </si>
  <si>
    <t>CHEN LIN</t>
  </si>
  <si>
    <t>HE YUJIA</t>
  </si>
  <si>
    <t>p312276</t>
  </si>
  <si>
    <t>CHEN JIE,WEI LIQIANG,CHEN MING,ZHOU TINGTING</t>
  </si>
  <si>
    <t>p312184</t>
  </si>
  <si>
    <t>JIA LINLIN,QU CHAO</t>
  </si>
  <si>
    <t>YANG HAO, WANG CHENGTING</t>
  </si>
  <si>
    <t>p308179</t>
  </si>
  <si>
    <t>OU/LISHAN</t>
  </si>
  <si>
    <t>LIAO ZHIQING</t>
  </si>
  <si>
    <t>p309823</t>
  </si>
  <si>
    <t>ZHOU SUIQING, CHEN GUILI, CHEN WEIFENG, GU MANHONG, JIANG MEIFANG, SHEN QIAOYING, JIANG JINGJING, TANG JIALE</t>
  </si>
  <si>
    <t>Wu Junhua</t>
  </si>
  <si>
    <t>ren aimin</t>
  </si>
  <si>
    <t>SHEN/HUI</t>
  </si>
  <si>
    <t>YAN/KEDI</t>
  </si>
  <si>
    <t>p308181</t>
  </si>
  <si>
    <t xml:space="preserve">upgrade </t>
  </si>
  <si>
    <t>Wang Chengting,Yang Hao（1351076,1351089,1351375）</t>
  </si>
  <si>
    <t>CHEN/YAOTING</t>
  </si>
  <si>
    <t>CHUNG/MAN HON ERIC, CHAN/SZE TING</t>
  </si>
  <si>
    <t>zhang/fan,shi/zuogang,deng/ruogu,Chen/Wei,Fei/Cheng,Chen/Cheng</t>
  </si>
  <si>
    <t>CHEN/JIANDONG,CHEN/JIANPING,CHEN/YINGHUI,CHEN/ZHIXIANG</t>
  </si>
  <si>
    <t>PAN WEI, ZHANG LILI</t>
  </si>
  <si>
    <t>XU/GUOZHEN,MAINGI/GEORGE MASAKU</t>
  </si>
  <si>
    <t>p306330</t>
  </si>
  <si>
    <t>CHEN YUANYUAN, JIANG LINGMEI, ZHAO XIAOFANG, SHEN FUQIANG, YANG YUN</t>
  </si>
  <si>
    <t>CHAN LOK KI, FAN MAN CHUN</t>
  </si>
  <si>
    <t>ZHOU XIAOCHEN</t>
  </si>
  <si>
    <t>p312702</t>
  </si>
  <si>
    <t>GAO/HONG,YUAN/YUEXIN,CHEN/JIAO,ZHENG/KAI</t>
  </si>
  <si>
    <t>XIA/QI,YAN/DONG</t>
  </si>
  <si>
    <t>LIU/YUWEI,YANG/YANG</t>
  </si>
  <si>
    <t>AN QIN,SHI XIAODONG</t>
  </si>
  <si>
    <t>XIA/JIANG</t>
  </si>
  <si>
    <t>LIU/DAN,XU/XINYUE</t>
  </si>
  <si>
    <t>HUSHIYANG,ADLABTBA</t>
  </si>
  <si>
    <t>MAO MINGHUI,LUO FENG</t>
  </si>
  <si>
    <t>LI JUNSONG</t>
  </si>
  <si>
    <t>YIN/SHAN,WANG/XIN</t>
  </si>
  <si>
    <t>p312636</t>
  </si>
  <si>
    <t>DU/MINGHAO, XU/YU, YANG/HONGYAN, SHEN/WEI</t>
  </si>
  <si>
    <t>ZHAO KEYI</t>
  </si>
  <si>
    <t>LIN/JIASI</t>
  </si>
  <si>
    <t>LI XUEJING</t>
  </si>
  <si>
    <t>XU/MENGLU,ZHANG/AIXIAN</t>
  </si>
  <si>
    <t>Hong/Xunchong,Wang/Yanting</t>
  </si>
  <si>
    <t>ZHU/XUEPING</t>
  </si>
  <si>
    <t>zhang/fan,shi/zuogang,deng/ruogu</t>
  </si>
  <si>
    <t>LIU/YUN</t>
  </si>
  <si>
    <t>Chen/Wei</t>
  </si>
  <si>
    <t>Qi/Yi,Xiang/Bihui</t>
  </si>
  <si>
    <t>LUO/DANFENG,YU/KENA</t>
  </si>
  <si>
    <t>Li/Jie,Pan/Zeheng</t>
  </si>
  <si>
    <t>XU/JUN</t>
  </si>
  <si>
    <t>p314122</t>
  </si>
  <si>
    <t>WANG/ZHI PING,ge/chang,zeng/ci xuan</t>
  </si>
  <si>
    <t>LIN JIERU,LIN YUCHAO</t>
  </si>
  <si>
    <t>GAOYAN</t>
  </si>
  <si>
    <t>DOU/ZHIQIANG,ZENG/YI</t>
  </si>
  <si>
    <t>CHEN/XIAOWEI,YAO/QUAN</t>
  </si>
  <si>
    <t>KONG/ZHAOHONG, DUAN/PING</t>
  </si>
  <si>
    <t>p313806</t>
  </si>
  <si>
    <t>ZHANG/YINING,YUAN/ZHONGLU,LU/JIANZHEN</t>
  </si>
  <si>
    <t>XIANG/RUIYING,LIU/GEOFFREY YU HIN</t>
  </si>
  <si>
    <t>HAN/JIAOJIAO</t>
  </si>
  <si>
    <t>GUO/MIN,LI/JINLING</t>
  </si>
  <si>
    <t>Ai/Qiong,SHEN/JINGQI</t>
  </si>
  <si>
    <t>Zhang/Dalong,Li/Wenqi</t>
  </si>
  <si>
    <t>Shi/Xuan,Zhang/Mengzhu</t>
  </si>
  <si>
    <t>XIE HONGJU, YAO YUAN</t>
  </si>
  <si>
    <t>Lu Min,Jiang Xinhua</t>
  </si>
  <si>
    <t>HO/TSUNGTSE</t>
  </si>
  <si>
    <t>Ren/Zhanhai</t>
  </si>
  <si>
    <t>YANG ZILING</t>
  </si>
  <si>
    <t>PAN BO, SUN ZHITAO</t>
  </si>
  <si>
    <t>Chen Zhiling</t>
  </si>
  <si>
    <t>Li Jie</t>
  </si>
  <si>
    <t>p310259</t>
  </si>
  <si>
    <t>FENG/SHUSHAN, ZUO/WEIHUA</t>
  </si>
  <si>
    <t>YANG/XUYAN,YU/HAO</t>
  </si>
  <si>
    <t>p312753</t>
  </si>
  <si>
    <t>XIONG WEILI,ZHOU HONGJIA,YAO LINGXIA</t>
  </si>
  <si>
    <t>PENG JINGTAO</t>
  </si>
  <si>
    <t>p311816</t>
  </si>
  <si>
    <t>QI XIN, WANG JING, QI QINGYI（2008-04-21）, QI LIN（ 2012-08-07）</t>
  </si>
  <si>
    <t>SU WEI,YU BINBIN</t>
  </si>
  <si>
    <t>XU/LUYI,DUAN/YUTING,NIE/MINYING,LI/DONGZE</t>
  </si>
  <si>
    <t>Yu/Changjiang</t>
  </si>
  <si>
    <t>Xhang/Qiming</t>
  </si>
  <si>
    <t>yu hao</t>
  </si>
  <si>
    <t>SONG/YAN,CAO/PING</t>
  </si>
  <si>
    <t>LIPING YANG,LIPING YANG</t>
  </si>
  <si>
    <t>yang ZILING</t>
  </si>
  <si>
    <t>HU SANCHUAN,WANG MIAO</t>
  </si>
  <si>
    <t>p315809</t>
  </si>
  <si>
    <t>Wang Nan,Qiao Qinglan,Qiao Jingya</t>
  </si>
  <si>
    <t>p316005</t>
  </si>
  <si>
    <t>Gu/Liuyan, Xia/jie</t>
  </si>
  <si>
    <t>Hong Kong Convergent Oct 18</t>
  </si>
  <si>
    <t>P181102164908489</t>
  </si>
  <si>
    <t>在9月核销</t>
  </si>
  <si>
    <t>DEPOSIT NOV</t>
  </si>
  <si>
    <t>PM 262410</t>
  </si>
  <si>
    <t>REMAIN SEP</t>
  </si>
  <si>
    <t>Payment</t>
  </si>
  <si>
    <t>11月单号</t>
  </si>
  <si>
    <t>Luo/Ruizhe</t>
  </si>
  <si>
    <t>P310259</t>
  </si>
  <si>
    <t>Zhang/Qiming</t>
  </si>
  <si>
    <t>QU/XIAOMING</t>
  </si>
  <si>
    <t>WANG YAQI,YANG FENGLIN</t>
  </si>
  <si>
    <t>CHEN/LERU,CHENJIAN/DINGRUI,DING/RUI,HUANG/BIN</t>
  </si>
  <si>
    <t>YANG YAN</t>
  </si>
  <si>
    <t>huang yi</t>
  </si>
  <si>
    <t>LIYUNFEI</t>
  </si>
  <si>
    <t xml:space="preserve">311818 + 311819 </t>
  </si>
  <si>
    <t>Huang/Huang</t>
  </si>
  <si>
    <t>Zhao Kailun</t>
  </si>
  <si>
    <t>SUN RUILI,WANG CHEN</t>
  </si>
  <si>
    <t>CHENYANG,NIQUANFENG</t>
  </si>
  <si>
    <t>Zhang/Rong,Zhang/Rong</t>
  </si>
  <si>
    <t>ZHANG QING, WEI QIBIN</t>
  </si>
  <si>
    <t>Huang/Xiaojiao</t>
  </si>
  <si>
    <t>YAPING/LUO</t>
  </si>
  <si>
    <t>ZHANG YUTING,PAN FEIFEI</t>
  </si>
  <si>
    <t>MENG/BIN,YAN/XIAOYAN</t>
  </si>
  <si>
    <t>dong yang, li xingzhen</t>
  </si>
  <si>
    <t>SUYU NING</t>
  </si>
  <si>
    <t>xu/linling</t>
  </si>
  <si>
    <t>Zhou Mi,Zhu Xiaosha</t>
  </si>
  <si>
    <t>WANG/JIAN,HU/YIJIA</t>
  </si>
  <si>
    <t>LU/JIANXING</t>
  </si>
  <si>
    <t>HUANGMENG</t>
  </si>
  <si>
    <t>CHEN/ZHENHUA,XIONG/QINQIN</t>
  </si>
  <si>
    <t>JIACHENG HUANG,JIACHENG HUANG</t>
  </si>
  <si>
    <t>Zhang/Jiaqi,Bo/Shaoju</t>
  </si>
  <si>
    <t>WANG/JINGJING</t>
  </si>
  <si>
    <t>PING/LUMING,SUO/MING</t>
  </si>
  <si>
    <t>ZHANG DEKANG,WU LINYING</t>
  </si>
  <si>
    <t>LI DAN</t>
  </si>
  <si>
    <t>P313062</t>
  </si>
  <si>
    <t>XU/RUO,ZHU/XINGHUA,GU/DONGFENG,GU/SITING</t>
  </si>
  <si>
    <t>XIONG XINGXING,WANG YANHAN</t>
  </si>
  <si>
    <t>CAOSAICHUN</t>
  </si>
  <si>
    <t>LIU/SHI, ZHOU/YINGJIE</t>
  </si>
  <si>
    <t>XIA LEI,CHEN GUO</t>
  </si>
  <si>
    <t>LIU/HANQUAN,WANG/XIAOQUN</t>
  </si>
  <si>
    <t>Zhuge/Xiao</t>
  </si>
  <si>
    <t>GAO/JI, CAO/JINFENG</t>
  </si>
  <si>
    <t>LI/DAN</t>
  </si>
  <si>
    <t>CHEN/YI</t>
  </si>
  <si>
    <t>Yu Yichen</t>
  </si>
  <si>
    <t>ZHANG XIYAN</t>
  </si>
  <si>
    <t>SHI/YUAN</t>
  </si>
  <si>
    <t>CHEN/CHUN, CHEN/XINRUI</t>
  </si>
  <si>
    <t>Wu/Kailun,Yuan/Jingwen</t>
  </si>
  <si>
    <t>Zhang/Lianghan, Chen/Jiaxuan</t>
  </si>
  <si>
    <t>YU/LINGJIE,YU/YASHUN</t>
  </si>
  <si>
    <t>chae nuri</t>
  </si>
  <si>
    <t>CHEN/BAOER, LI/NIKE</t>
  </si>
  <si>
    <t>ZHENGCAI/LI,ZHIMIN/WU,WANXIA/ZHAO</t>
  </si>
  <si>
    <t>Ma/Shaocheng,Wang/Weicong</t>
  </si>
  <si>
    <t>ZHAO YUANBI</t>
  </si>
  <si>
    <t>Xu Tiehui,Peng Liwen</t>
  </si>
  <si>
    <t>Wang Zhihao, Li Maosheng</t>
  </si>
  <si>
    <t>Wu Yongxiong</t>
  </si>
  <si>
    <t>Back Jungjae</t>
  </si>
  <si>
    <t>FANG/JIFA,LIU/XUEMEI</t>
  </si>
  <si>
    <t>ZHENG/XUEFEN,CHAI/YIHUA</t>
  </si>
  <si>
    <t>p315765</t>
  </si>
  <si>
    <t>Cai Jun,Cai Chong</t>
  </si>
  <si>
    <t>ZHONG/YUN</t>
  </si>
  <si>
    <t>p315015</t>
  </si>
  <si>
    <t>ZHUANG YONG</t>
  </si>
  <si>
    <t>SHEN/HAIJIANG, GU/LIQIN</t>
  </si>
  <si>
    <t>YU YUELING, YUAN HUANAN</t>
  </si>
  <si>
    <t>p316637</t>
  </si>
  <si>
    <t>LIU LYU, NIE MENGYA</t>
  </si>
  <si>
    <t>ZHANG/YUTAO,ZHANG/XIJIA</t>
  </si>
  <si>
    <t>SEUNG MINUK</t>
  </si>
  <si>
    <t>CHOI HOJEONG, CHOI SORIM</t>
  </si>
  <si>
    <t>TAN/XIN, CHEN/YUQING</t>
  </si>
  <si>
    <t>GAO/ZHIHU,XU/PING</t>
  </si>
  <si>
    <t>ZHANG ZHANG,PENG GUANGRUI,PENG XIAOMIAN(2015-04-24)</t>
  </si>
  <si>
    <t>HAO/HONGFU, LYU/XIAOYING</t>
  </si>
  <si>
    <t>JIAN XIAOHUA,XU WENYAN</t>
  </si>
  <si>
    <t>LI/LIJUN</t>
  </si>
  <si>
    <t>Hi Junjie, Wang Zian</t>
  </si>
  <si>
    <t>LIANG XINJUN</t>
  </si>
  <si>
    <t>SUN AO</t>
  </si>
  <si>
    <t>Li Ying,Wang Shaojun</t>
  </si>
  <si>
    <t>GUO/XIAOQING</t>
  </si>
  <si>
    <t>FENG/YUNDI,MO/XIANGGUO,MO/KAIJIE,YANG/HONG</t>
  </si>
  <si>
    <t>CAO/XINSHENG,DENG/ZHEN</t>
  </si>
  <si>
    <t>p315769</t>
  </si>
  <si>
    <t>JIN/LIANBIN,GU/ZHIQI,GU/ZHIJUN,JIANG/YUFEN</t>
  </si>
  <si>
    <t>LIN MENGSI,YE LIANGYIN</t>
  </si>
  <si>
    <t>GONG/XIAOXIAO, GAO/PING</t>
  </si>
  <si>
    <t>hong jianwei,ren li</t>
  </si>
  <si>
    <t>p316359</t>
  </si>
  <si>
    <t>CHEN/MIAO LAN, JIAN/JIE TAO</t>
  </si>
  <si>
    <t>zhu ye</t>
  </si>
  <si>
    <t>LIN/JIANPENG,Huang/Meizhen</t>
  </si>
  <si>
    <t>XIE/WENZHUO,ZHANG/HAN</t>
  </si>
  <si>
    <t>p 317501</t>
  </si>
  <si>
    <t>ZHU/SONGHE,CHEN/YAN,DENG/YIBING,JIANG/LILI</t>
  </si>
  <si>
    <t>LI/ZHUANGWEN,LI/ZHUOCHEN</t>
  </si>
  <si>
    <t>YANG/ZHUOYUE</t>
  </si>
  <si>
    <t>XU YAN</t>
  </si>
  <si>
    <t>CHEN MIAO LAN</t>
  </si>
  <si>
    <t>ZHAO ZEFENG</t>
  </si>
  <si>
    <t>JIAN/JIETAO</t>
  </si>
  <si>
    <t>lee/hoseon</t>
  </si>
  <si>
    <t>p318253</t>
  </si>
  <si>
    <t>YU/XIMING,DENG/JIANZHONG</t>
  </si>
  <si>
    <t>Feng YanPing,Li Juan</t>
  </si>
  <si>
    <t>P316026</t>
  </si>
  <si>
    <t>LIU ZHENYU, ZHAO TING, WANG PING, ZHAO ZESI</t>
  </si>
  <si>
    <t>shi Weidi</t>
  </si>
  <si>
    <t>zhaoJihao</t>
  </si>
  <si>
    <t>PAN YUANBIN,ZHAO QIONG</t>
  </si>
  <si>
    <t>YE LIANGYIN,LIN MENGSI</t>
  </si>
  <si>
    <t>Li Wei,Yi Qing Qing</t>
  </si>
  <si>
    <t>p319031</t>
  </si>
  <si>
    <t>Jia haifeng, xue xingzheng</t>
  </si>
  <si>
    <t>YANG/JINLIN</t>
  </si>
  <si>
    <t>p319053</t>
  </si>
  <si>
    <t>XU PEIYONG,TANG JIANLONG,ZHANG JIANFENG,QIAO LI,HUANG LIPING,YUAN YAN</t>
  </si>
  <si>
    <t>XUE ZEYANG,XUE CHANGLIANG</t>
  </si>
  <si>
    <t>p319097</t>
  </si>
  <si>
    <t>XIAN YAN,XU BENDOU,WANG LIMIN</t>
  </si>
  <si>
    <t>LI ZHONGJUN,ZHOU ZHIMING,CHEN LEI</t>
  </si>
  <si>
    <t>p319120</t>
  </si>
  <si>
    <t>Feng Peiyi,Feng Huiyi,Feng Ruiming,Kuang hanrong</t>
  </si>
  <si>
    <t>LI XIAOXIONG,YAO CAILIN</t>
  </si>
  <si>
    <t>Wu/Yongxin,Sharen/Tuoya</t>
  </si>
  <si>
    <t>SHEN/QI, CHEN/JIE</t>
  </si>
  <si>
    <t>Huang/Guo, QIAN/LIJUN</t>
  </si>
  <si>
    <t>LUO/LIPING, LIAO/LONGBAO</t>
  </si>
  <si>
    <t>zhang Danting,ZHI AILING,LYU YUZHEN,ZHANG YIJIE</t>
  </si>
  <si>
    <t>ZHONG/MING,WANG/YUYING,YANG/JIANPO,MA/LI,WANG/QICHEN,CHI/YANG</t>
  </si>
  <si>
    <t>LUO WEIMENG</t>
  </si>
  <si>
    <t>p317904</t>
  </si>
  <si>
    <t>Chen/Chao,Ling/Xiaowei,Zhang/Wenzhen,Chen/Lingxi</t>
  </si>
  <si>
    <t>ZHAO XIAOPING</t>
  </si>
  <si>
    <t>LING/LELE,WANG/HAIMIN</t>
  </si>
  <si>
    <t>HAN/DINGYI</t>
  </si>
  <si>
    <t>JIANG LIHONG, HE WEIYING</t>
  </si>
  <si>
    <t>LI/JIE,SHI/YING</t>
  </si>
  <si>
    <t>LIU/DONGLI,GU/LIWEN</t>
  </si>
  <si>
    <t>liao/hui,yuan/jiahai</t>
  </si>
  <si>
    <t>SHENG/SHIJIE</t>
  </si>
  <si>
    <t>JIN/SHAN</t>
  </si>
  <si>
    <t>p317553</t>
  </si>
  <si>
    <t>SHI LINCAO, GU YICHENG</t>
  </si>
  <si>
    <t>ZOU HAOZE,DING LIN</t>
  </si>
  <si>
    <t>LEE/SIU LING,MAK/YIP CHEUNG</t>
  </si>
  <si>
    <t>Song Yinbin</t>
  </si>
  <si>
    <t>p319788</t>
  </si>
  <si>
    <t>a/Jianxi,Luan/Beibei,Li/Ruiming</t>
  </si>
  <si>
    <t>p319499</t>
  </si>
  <si>
    <t>Peng/Zhangyuan,Huang/Shuting</t>
  </si>
  <si>
    <t>Peng/Song</t>
  </si>
  <si>
    <t>p319783</t>
  </si>
  <si>
    <t>Wang/Ying,Gao/Dixi,Pu/Ruisheng,Lin/Yi</t>
  </si>
  <si>
    <t>p319780</t>
  </si>
  <si>
    <t>LIANG ZHIWEI,WANG JIANWU,WANG RISHENG</t>
  </si>
  <si>
    <t>im,donghan</t>
  </si>
  <si>
    <t>GAO/MINGXIA,LI/JIE</t>
  </si>
  <si>
    <t>Park/Soyeon,Lim/Jeonggi</t>
  </si>
  <si>
    <t>MAO LEI</t>
  </si>
  <si>
    <t>ZHANG JIAHONG,YIN HAORAN</t>
  </si>
  <si>
    <t>NIU/SISI,WEI/JIANHUI</t>
  </si>
  <si>
    <t>LIN/ZIMING,ZHOU/SHAOLAN</t>
  </si>
  <si>
    <t>LIANG/YANPING,YE/MINQING</t>
  </si>
  <si>
    <t>YUAN JINGYA,LI WENJIE</t>
  </si>
  <si>
    <t>p319033</t>
  </si>
  <si>
    <t>ZHANG/JIAN,ZHOU/LIANG,ZHANG/XIANG,YUAN/DENG,QIAN/PAN,YU/SHILIN,LI/CHAOQUN,XU/KELI</t>
  </si>
  <si>
    <t>p319105</t>
  </si>
  <si>
    <t>QU/SHIHE,NI/ZHONGHUA,CAI/JINBAO,HE/ZHIFEI,LYU/QIAN,CHENG/AIAI,DING/SIXIA,DING/SIQI</t>
  </si>
  <si>
    <t>YUAN QIAO,LUO YILIN</t>
  </si>
  <si>
    <t>p320308</t>
  </si>
  <si>
    <t>Chen yujia,long man,liu ruoxi,chen yuzhi</t>
  </si>
  <si>
    <t>WANG XIAOHUI</t>
  </si>
  <si>
    <t>LIU/ZHENGWEN,HUANG/CHUN,LI/JIN,JIN/JING</t>
  </si>
  <si>
    <t>p319870</t>
  </si>
  <si>
    <t>FENG WEI,TAN YAN</t>
  </si>
  <si>
    <t>Hu Xiaoyong,Du Wanqing</t>
  </si>
  <si>
    <t>MAO LEI,LU RUOHAN</t>
  </si>
  <si>
    <t>CHEN XUE</t>
  </si>
  <si>
    <t>WU KUN,ZHU JIANGWEI</t>
  </si>
  <si>
    <t>ZHAO LIMIN,YE YIZHAO</t>
  </si>
  <si>
    <t>Jiang Zhengxiang,Xu Fengying</t>
  </si>
  <si>
    <t>Hong Kong Convergent Nov 18</t>
  </si>
  <si>
    <t>P181207113638489</t>
  </si>
  <si>
    <t>DEPOSIT DEC</t>
  </si>
  <si>
    <t>REMAIN OCT</t>
  </si>
  <si>
    <t>用于团房，未转正</t>
  </si>
  <si>
    <t>P190117155816489</t>
  </si>
  <si>
    <t xml:space="preserve">1398911  1398924  1399021 </t>
  </si>
  <si>
    <t>Type</t>
  </si>
  <si>
    <t>12月单号</t>
  </si>
  <si>
    <t xml:space="preserve">OCV </t>
  </si>
  <si>
    <t>Chen Linxia,Zhang Caiwa</t>
  </si>
  <si>
    <t>ZHAN/ZEXI,DING/YUE</t>
  </si>
  <si>
    <t>WANG JINGCHUAN</t>
  </si>
  <si>
    <t>LI/LINGLING,ZHANG/SHANJUN</t>
  </si>
  <si>
    <t>TB</t>
  </si>
  <si>
    <t>CHEN/QI,WANG/JIE</t>
  </si>
  <si>
    <t>KB, OCV</t>
  </si>
  <si>
    <t>p319034</t>
  </si>
  <si>
    <t>WangWei,ZhouXiaoyan</t>
  </si>
  <si>
    <t>Shi Yina,Li Ziyao</t>
  </si>
  <si>
    <t>LI/QING,TAN/YIN,WANG/LIQIN,XIA/YUQIN</t>
  </si>
  <si>
    <t>HE/HEXI,ZHANG/BINTONG</t>
  </si>
  <si>
    <t>HUANG/LI,ZENG/JUNFENG</t>
  </si>
  <si>
    <t>ZHAO/QI,SHAN/JIAQI</t>
  </si>
  <si>
    <t>CHEN/RONG,WANG/FEIQI</t>
  </si>
  <si>
    <t>WANG PENG,WANG TONG</t>
  </si>
  <si>
    <t>p318213</t>
  </si>
  <si>
    <t>HU/NA,DU/FENG,YAN/XI,HU/BAILIAN,ZHENG/YU,LI/XIAOBO</t>
  </si>
  <si>
    <t>OCV, KB, AJ</t>
  </si>
  <si>
    <t>QUAN/SHIYUAN,CHEN/YUXI</t>
  </si>
  <si>
    <t>REN QING, CHE JINBO</t>
  </si>
  <si>
    <t>p320258</t>
  </si>
  <si>
    <t>YANGMING,YANGYUQI</t>
  </si>
  <si>
    <t>CHEN/JINGJING,LI/LINXIU</t>
  </si>
  <si>
    <t>GAO/SHAN</t>
  </si>
  <si>
    <t>YANG/XI,MA/SHUQIN</t>
  </si>
  <si>
    <t>LIANG/YAOKENG</t>
  </si>
  <si>
    <t>JO/HYEJIN,YEO/YEONSU</t>
  </si>
  <si>
    <t>OCV</t>
  </si>
  <si>
    <t>JIANG ZHAOBIN</t>
  </si>
  <si>
    <t>OCV,KB,HIG,HM</t>
  </si>
  <si>
    <t>GAO/QINGYUN</t>
  </si>
  <si>
    <t>CUI/QIANMIN,HUANG/GUANGBING</t>
  </si>
  <si>
    <t>HAO/JUSHAN,HAO/XIUJUAN</t>
  </si>
  <si>
    <t>WANG YIMENG, SONG SIKUN</t>
  </si>
  <si>
    <t>OCV, KB</t>
  </si>
  <si>
    <t>XIA WEI</t>
  </si>
  <si>
    <t>EC, HIG</t>
  </si>
  <si>
    <t>p319447</t>
  </si>
  <si>
    <t>LI/YONGHUI,WANG/ZHILING,LIU/YANMEI,ZHOU/YING,GU/YAYUN,ZHU/WENJING,XIAO/YING,GUO/HEYUAN</t>
  </si>
  <si>
    <t>YU/CHAO,ZHANG/JIAREN</t>
  </si>
  <si>
    <t>XIAO/FUQIANG,HE/DAOJUN,ZHANG/ERJUN,LI/BIN</t>
  </si>
  <si>
    <t>HONG YING</t>
  </si>
  <si>
    <t xml:space="preserve"> ZHANG JUN</t>
  </si>
  <si>
    <t>SHUI TING,SHUI SHIXIANG,YU XUEFANG,CEN JIANMING,CHEN JULI</t>
  </si>
  <si>
    <t>p318283</t>
  </si>
  <si>
    <t>ZHOU SHENGMI,ZHOU JIAJI,LU LAWEI,SHI YAJING,ZHAO WEI,LUO LANFANG,WANG JIAO,ZHOU KAILIAO,LI XUDONG,WANG SHUAI</t>
  </si>
  <si>
    <t>Fan/Huihan,Sui/Ziji</t>
  </si>
  <si>
    <t>1 EB to POA, KB</t>
  </si>
  <si>
    <t>YANG JIA</t>
  </si>
  <si>
    <t>FANG/LEI,SUN/LING</t>
  </si>
  <si>
    <t>WANG/QIONG,He/Hanyue</t>
  </si>
  <si>
    <t>SHAN JIAQI,ZHAO QI</t>
  </si>
  <si>
    <t>p321762</t>
  </si>
  <si>
    <t>LI QING,LIN CONG,REN ZHIJIA,PEI LINGHU,QUE LONGFEI,LIU MINGAN</t>
  </si>
  <si>
    <t>OCV, TB</t>
  </si>
  <si>
    <t>Zhang Qingyang,FU XIAOQI</t>
  </si>
  <si>
    <t>sisi niu</t>
  </si>
  <si>
    <t>HAN/MINGLIN,LIANG/YING</t>
  </si>
  <si>
    <t>p321765</t>
  </si>
  <si>
    <t>Xu/Yingying,Xu/Guihua,Liu/Zhenchuang,Lei/Xueling,Hu/Kangbo,Wang/Yang</t>
  </si>
  <si>
    <t>Liu Yuchuan,Ma Jieqiong</t>
  </si>
  <si>
    <t>zhou,zhengyang</t>
  </si>
  <si>
    <t>LIANG PING</t>
  </si>
  <si>
    <t>Zeng/Cixuan</t>
  </si>
  <si>
    <t>WUWEI</t>
  </si>
  <si>
    <t>p321388</t>
  </si>
  <si>
    <t>huang/yiqun,Hu/HEBIN,CAI/ZHICHAO</t>
  </si>
  <si>
    <t>p317909</t>
  </si>
  <si>
    <t>HAN/LUHUA,QIAN/XINGMEI,ZHUANG/JIAXUE,TANG/YIDAN</t>
  </si>
  <si>
    <t>ZHOU BAOQUAN,ZHANG MENG</t>
  </si>
  <si>
    <t>ZHANG WEIJIAN,SHAO HAIYAN,MA QUN,ZHAO TING,HOU YIN</t>
  </si>
  <si>
    <t>DU LINGFENG,TAO JIN</t>
  </si>
  <si>
    <t>ZHAO XINHUA,WANG XIAOFANG</t>
  </si>
  <si>
    <t>Choi Po Yan</t>
  </si>
  <si>
    <t>CHENGLI/DI,HONGMIN/ZHOU</t>
  </si>
  <si>
    <t>p322353</t>
  </si>
  <si>
    <t>HE/YONGCHAO,WANG/ZAILIN,CHENG/QIN,ZHANG/JIE</t>
  </si>
  <si>
    <t>zhou/Guohua</t>
  </si>
  <si>
    <t>p322413</t>
  </si>
  <si>
    <t>YUAN/JUNHUI,XIE/MINFANG,FAN/LIHUA,WANG/JIANHUA</t>
  </si>
  <si>
    <t>LIANE XIAOTONG</t>
  </si>
  <si>
    <t>p323275</t>
  </si>
  <si>
    <t>HUANG/SHUNMIN,He/Zixin,He/Weiqiang,Huang/Jinghui,Chen/Xijun,Liu/Ximing,He/Jianyuan</t>
  </si>
  <si>
    <t>OU/YAFEI,TANG/BINGJI</t>
  </si>
  <si>
    <t>p324283</t>
  </si>
  <si>
    <t>Chen/Jingyuan,Chen/Shengbin,Yang/Xiuhua,Chen/Yan,Cheng/Huizhou,Chen/Shengyi,Huang/Yuwen,Yang/Shuping</t>
  </si>
  <si>
    <t>LIANG FUHAO</t>
  </si>
  <si>
    <t>p324008</t>
  </si>
  <si>
    <t>CHEUNG/HOIMAN,CHAN/KITYING</t>
  </si>
  <si>
    <t>ZHU/BIAO,LI/YUNKAI</t>
  </si>
  <si>
    <t>LI/YONGCHAO,LI/FENGLAN</t>
  </si>
  <si>
    <t>LI/JIANSHA,WU/HONGHONG</t>
  </si>
  <si>
    <t>HUANG/SHAN,REN/DAN</t>
  </si>
  <si>
    <t>CHEN/GUIQING,XI/KUN,XU/LINGPENG,ZHENG/YIFENG</t>
  </si>
  <si>
    <t>JIA/DAN, ZHANG/DANNI</t>
  </si>
  <si>
    <t>p318016</t>
  </si>
  <si>
    <t>wang ling, huang li</t>
  </si>
  <si>
    <t>TB,HIG,LA</t>
  </si>
  <si>
    <t>ZHANG ZULIANG, YAO YANNA, ZHANG YOUYOU 2014-11-25</t>
  </si>
  <si>
    <t>OCV, KB, 1child</t>
  </si>
  <si>
    <t>ZHOU/DAN,LI/JUN,YANG/ZHENG,LU/XIAOYAN,CHEN/WEI,YU/SHUNTING</t>
  </si>
  <si>
    <t>WANG/CHUN,GAN/BAOZHONG</t>
  </si>
  <si>
    <t>Kong/Lingde,CAO/MI</t>
  </si>
  <si>
    <t>p323749</t>
  </si>
  <si>
    <t>FAN/GUOQING,WANG/LIANYING,WU/TINGTING,FAN/LING</t>
  </si>
  <si>
    <t>p324855</t>
  </si>
  <si>
    <t>HE/Yang,WU/JINQIANG,MA/XIAOQIN,HU/YIQING,MA/MEIDAN,WANG/XIAOPING</t>
  </si>
  <si>
    <t>Chen/Ming</t>
  </si>
  <si>
    <t>FENG/HUA, XIA/TIANMING, HUANG/XINLONG, WU/JUN, YAN/YILIN, ZHANG/ZHEN</t>
  </si>
  <si>
    <t>SIT YIU KWAN,FUNG YEE WAH VICKIE</t>
  </si>
  <si>
    <t>PARK/SONGWOO</t>
  </si>
  <si>
    <t>GUAN/JIAN,QU/JINGYOU</t>
  </si>
  <si>
    <t>p325040</t>
  </si>
  <si>
    <t>Guo Zhijun,XIE MENGCHEN</t>
  </si>
  <si>
    <t>KIM/YOONHYE</t>
  </si>
  <si>
    <t>ZHAO/DONG,JIA/QINGYUN</t>
  </si>
  <si>
    <t>LI/XIAO,ZHANG/ZHE</t>
  </si>
  <si>
    <t>XU/XIAOFENG,WANG/LIN</t>
  </si>
  <si>
    <t>JIANG/DONGZHI,ZHANG/JING</t>
  </si>
  <si>
    <t>NGUYEN/VINCENT VO,NGUYEN/PHUONG VAN</t>
  </si>
  <si>
    <t>HUANG JIEMING</t>
  </si>
  <si>
    <t>p317578</t>
  </si>
  <si>
    <t>ZHOU MIN, QIU JUPING, DING JIANWEN, SUN LIQING, CHEN XI, ZHANG CHENGBO, FU YAOLU, GAO XIN</t>
  </si>
  <si>
    <t>P317850</t>
  </si>
  <si>
    <t>LIU/CHEN,FEI/QINGQING,LI/CHUNYE,SUN/JIBO</t>
  </si>
  <si>
    <t>p317583</t>
  </si>
  <si>
    <t>SUN JIE, WEI CHIXIANG, MA YUNTAO, ZHANG WENYAN</t>
  </si>
  <si>
    <t>p317770</t>
  </si>
  <si>
    <t>ZHANG YICHAO, ZHANG WENJIE, LI YAXI, XU TIANTIAN, XU XIAOLIN, YU SONGJIE, SHI QIWEI, QIU ZHENGTAN</t>
  </si>
  <si>
    <t>p325024</t>
  </si>
  <si>
    <t>XU/SHUFEN,SHENTU/CHAOYING,HUANGFU/WEN,MAO/LILI</t>
  </si>
  <si>
    <t>Duan/Xinzi,Zhang/Zhili</t>
  </si>
  <si>
    <t>WANG WEI</t>
  </si>
  <si>
    <t>XIE JIAN,LIANG ZUOFU,HUANG SHUAIQIAO,YAN XIAOPING,LIANG YAO</t>
  </si>
  <si>
    <t>p325077</t>
  </si>
  <si>
    <t>LUSHENG,LUOGUANGYING / MAOQIWEI,LUOHONG</t>
  </si>
  <si>
    <t>p317522</t>
  </si>
  <si>
    <t xml:space="preserve">CUZNETOV/SERGHEI, CASTELLOINOSTROZA/MANUELAL, MEMBRIDO/JAIME DURAN, FLOR/ALVIN
SUMAGPAO, BUBPHASANG/MR.SURAWIT
</t>
  </si>
  <si>
    <t>KB,QUT,HIG</t>
  </si>
  <si>
    <t>YANG JIANGHUA</t>
  </si>
  <si>
    <t>BAO/LEI,JIANG/BO</t>
  </si>
  <si>
    <t>Yan/Zhengnan,Ma/Jing</t>
  </si>
  <si>
    <t>ZHU JIAWEN</t>
  </si>
  <si>
    <t>QINYUMEI</t>
  </si>
  <si>
    <t>KB, OCV, VIP</t>
  </si>
  <si>
    <t>HE/TING</t>
  </si>
  <si>
    <t>ZHANG XIAOYAN</t>
  </si>
  <si>
    <t>HIG, NS</t>
  </si>
  <si>
    <t>p317303</t>
  </si>
  <si>
    <t>LIU/YIQIN, LIU/YIMIN, WANG/YUELIN</t>
  </si>
  <si>
    <t>XIONG/KUN,XU/LANFEN</t>
  </si>
  <si>
    <t>XIONG/ZHIGUO,CHENG/JIE</t>
  </si>
  <si>
    <t>ZHANG YUHUA,MEN SHUSHENG,MEN MINGDA</t>
  </si>
  <si>
    <t>Li/Shan,Zhao/Boqing</t>
  </si>
  <si>
    <t>Wang/Yuanting,ZHANG/TING</t>
  </si>
  <si>
    <t>GUAN JIALI</t>
  </si>
  <si>
    <t>JIA/YUMEI</t>
  </si>
  <si>
    <t>KB, NS</t>
  </si>
  <si>
    <t>WEI/LIN,HUANG/LINKUN</t>
  </si>
  <si>
    <t>YU/WEI</t>
  </si>
  <si>
    <t>WANG/HONGYU</t>
  </si>
  <si>
    <t>2 children 4ys</t>
  </si>
  <si>
    <t>niu wei</t>
  </si>
  <si>
    <t>NIU QIANYI,MA BIJING</t>
  </si>
  <si>
    <t>p325178</t>
  </si>
  <si>
    <t>Qiu Qinchao,Wang Enwei,Ji Li</t>
  </si>
  <si>
    <t>HE/RONGXIU,ZHAO/XIANGYU</t>
  </si>
  <si>
    <t>LU QUAN,HU CHANGFENG</t>
  </si>
  <si>
    <t>JIANG/ZHENG,ZHAO/JUAN</t>
  </si>
  <si>
    <t>HONG PENG</t>
  </si>
  <si>
    <t>p325514</t>
  </si>
  <si>
    <t>HUANGRONGSHENG,HUANGSHU,YULINGYING,YUQUANZHONG</t>
  </si>
  <si>
    <t>LI YUAN</t>
  </si>
  <si>
    <t>WANG LE,WANG HUIQIANG,WANG CHUNMEI</t>
  </si>
  <si>
    <t>p319435</t>
  </si>
  <si>
    <t>XU/YING,CHAU/NGA</t>
  </si>
  <si>
    <t>p322500</t>
  </si>
  <si>
    <t>KANG/JING,ZHU/YALIN,ZHU/YANDAN</t>
  </si>
  <si>
    <t>HE ZHIXING</t>
  </si>
  <si>
    <t>cai/lina,zhong/hong</t>
  </si>
  <si>
    <t>HUANG/YANG,WANG/MEINA</t>
  </si>
  <si>
    <t>DING/PEIYAO,MU/ZHAOXIA</t>
  </si>
  <si>
    <t>BAN/SEUNGHUI JANG/SATBYEOL</t>
  </si>
  <si>
    <t>p324262</t>
  </si>
  <si>
    <t>CAI XIAOYAN,NI QIANQIAN,WANG JIA</t>
  </si>
  <si>
    <t>ZHANG RUNQING</t>
  </si>
  <si>
    <t>CAO/HUABIN,LOU/WEIWEI</t>
  </si>
  <si>
    <t>SHIN,GILRYUN / CHOI,JINKYUNG</t>
  </si>
  <si>
    <t>KANG LINGLING,HUANG HUILI</t>
  </si>
  <si>
    <t>p321202</t>
  </si>
  <si>
    <t>LI PENG,XING HAO,GUO LILI,LIU JING,XING WUZHI,LIU JIQIANG,WANG RUOLING,WANG RUI,ZHU YUQI,GAO SONGXIANG,WANG QIAN,YANG MEILING</t>
  </si>
  <si>
    <t>DEJI ZHUOGA,DANCENG JINMEI</t>
  </si>
  <si>
    <t>Huang/Yachun,Ma/Tianxiao</t>
  </si>
  <si>
    <t>li/jianping,zhang/peihua</t>
  </si>
  <si>
    <t>LI/HIS PING,ZHANG/PEIHUA</t>
  </si>
  <si>
    <t>chen zhi</t>
  </si>
  <si>
    <t>ZHANG/KUO</t>
  </si>
  <si>
    <t>zeng/bo,wang/xiaokez</t>
  </si>
  <si>
    <t>CHEN/QINGMEI,YU/JING</t>
  </si>
  <si>
    <t>Li Juan</t>
  </si>
  <si>
    <t>YANG LILI,YIP KAWOON</t>
  </si>
  <si>
    <t>SONGXIANG,WANG QIAN,YANG MEILING</t>
  </si>
  <si>
    <t>li yang,sui chao</t>
  </si>
  <si>
    <t>LI/SHUXIA,WU/SHAOFEI,WANG/ZHIFANG,WU/WENTAO</t>
  </si>
  <si>
    <t>QI WENTING,ZHU XIUWEI,LIU MINGTAO,LIU BINGXIN</t>
  </si>
  <si>
    <t>jin yiqin</t>
  </si>
  <si>
    <t>Li/Suzhang,Li/Yingfei</t>
  </si>
  <si>
    <t>FENG/JINYI,YANG/YANFANG</t>
  </si>
  <si>
    <t>LYU/ZHEGUANG,YANG/LIU</t>
  </si>
  <si>
    <t>p319756</t>
  </si>
  <si>
    <t>Chang rong Ou,Zhiji Xie,Minghui Chen,Bin Lin,Cong Huang,Daxin Zhao,Hongsheng Zuo,Tungsing Cheung</t>
  </si>
  <si>
    <t>p326342</t>
  </si>
  <si>
    <t>liu yimin,liu yiqin,zhao lei,wang yuelin</t>
  </si>
  <si>
    <t>ZHAO/XUSHUO</t>
  </si>
  <si>
    <t>jiang guihua,Ge Yuxuan</t>
  </si>
  <si>
    <t>HU/YANFEI</t>
  </si>
  <si>
    <t>CHEN/XI</t>
  </si>
  <si>
    <t>p326266</t>
  </si>
  <si>
    <t>XIE WEIMIN,YOSANO YOSHIE</t>
  </si>
  <si>
    <t>SUN LU</t>
  </si>
  <si>
    <t>KB, 1 child 3 years old</t>
  </si>
  <si>
    <t>Hong Kong Convergent Dec 18</t>
  </si>
  <si>
    <t>P190104163139489</t>
  </si>
  <si>
    <t>PM 262414</t>
  </si>
  <si>
    <t>余额</t>
  </si>
  <si>
    <t>p319757</t>
  </si>
  <si>
    <t>p326400</t>
  </si>
  <si>
    <t>LIU/WEI,WANG/HAIYAN,LI/LEI,LI/ZUMIN,LYU/SUHUA,LIU/HUIHUI,QIAO/YARUI</t>
  </si>
  <si>
    <t>jihao/zhu</t>
  </si>
  <si>
    <t>LU/CAIXIA,CHEN/KUI</t>
  </si>
  <si>
    <t>MO/QIUYI,ZHENG/SHENGLAN</t>
  </si>
  <si>
    <t>LINXIAOKAI,ZHANGYAXIN</t>
  </si>
  <si>
    <t>WANG SHAN</t>
  </si>
  <si>
    <t>OCV, LA</t>
  </si>
  <si>
    <t>p319029</t>
  </si>
  <si>
    <t>JI FENGFU, JI SHIYU</t>
  </si>
  <si>
    <t>JI JING</t>
  </si>
  <si>
    <t>LIN/LIN,DAI/FAN</t>
  </si>
  <si>
    <t>KB</t>
  </si>
  <si>
    <t>MAK/TUNG SHING ALRICK</t>
  </si>
  <si>
    <t>p327771</t>
  </si>
  <si>
    <t>ZHANG/WENNIAN,WANG/DEBIN,FAN/QIANG</t>
  </si>
  <si>
    <t>p318168</t>
  </si>
  <si>
    <t>CAO QIANLONG,FENG GUOLIANG,HUANG XUANHONG,WANG JIANMIN,LU FENGLAN,HU JIE</t>
  </si>
  <si>
    <t>LI MENGQI,YANG XIAORONG</t>
  </si>
  <si>
    <t>TB, OCV</t>
  </si>
  <si>
    <t>GAO YUAN,LI DAHAI</t>
  </si>
  <si>
    <t>PAN/XIAOHUI,CHANG/HONG</t>
  </si>
  <si>
    <t>YUAN BAOXIA,GAO YUYING</t>
  </si>
  <si>
    <t>FONG/WILLIAM</t>
  </si>
  <si>
    <t>ZOU SHUANGJIE,YANG QING</t>
  </si>
  <si>
    <t>LI MIN</t>
  </si>
  <si>
    <t>CHONDRO/ALEXANDER RYAN</t>
  </si>
  <si>
    <t>CHU HIUTUNG</t>
  </si>
  <si>
    <t>GAO/TING,YANG/XIAOYAN</t>
  </si>
  <si>
    <t>p326861</t>
  </si>
  <si>
    <t>WANG/XIAOYAN,ZHANG/SUOYI</t>
  </si>
  <si>
    <t>HE/HAIHONG</t>
  </si>
  <si>
    <t>OCV, QUT</t>
  </si>
  <si>
    <t>DING JIAJUN,DONG WENYAN</t>
  </si>
  <si>
    <t>CHEN YUEXIAN,Lu Ling</t>
  </si>
  <si>
    <t>LIU CHAOFAN,ZHU HUI</t>
  </si>
  <si>
    <t>WANG/SHEN,ZHANG/MIN</t>
  </si>
  <si>
    <t>MA JINJING</t>
  </si>
  <si>
    <t>SUN/GUOFENG,XIAO/YAN, SUN/ZHISHENG 2013-09-15</t>
  </si>
  <si>
    <t>HUANG YUYING, ZHU XINLI</t>
  </si>
  <si>
    <t>AHN/JOONSEOP</t>
  </si>
  <si>
    <t xml:space="preserve"> dong qin</t>
  </si>
  <si>
    <t>YANG LIJUN,LI HAO</t>
  </si>
  <si>
    <t>p321140</t>
  </si>
  <si>
    <t>ZHOU LEI,ZHANG DONGYING,ZHANG QIUYING,YANG MING,ZANG LI,ZHANG CHENGHUA</t>
  </si>
  <si>
    <t>xiao yinlong, wag xuan</t>
  </si>
  <si>
    <t>p321376</t>
  </si>
  <si>
    <t>FU/SEN,GUO/XIAOJING,CHEN/WENFEI,LIU/SHOUMEI</t>
  </si>
  <si>
    <t>TO YUNG PANG WILLIAM,YANG XIAOJUN</t>
  </si>
  <si>
    <t>LUO/GUANGHUA,ZHANG/QING</t>
  </si>
  <si>
    <t>SHI/HUI,SHI/YAO</t>
  </si>
  <si>
    <t>sim/seulgi</t>
  </si>
  <si>
    <t>p327005</t>
  </si>
  <si>
    <t>XU/YONGLI,ZHANG/LIJUN,YU/JIANG LONG,WANG/KAI,HE/YAN,HE/LIANG</t>
  </si>
  <si>
    <t>HOR/SU HUY</t>
  </si>
  <si>
    <t>CHAN/HOTINRAYMOND,HO/PUIYEECINDY</t>
  </si>
  <si>
    <t>p322398</t>
  </si>
  <si>
    <t>MAN/GUIRU,SONG/XUEHAI,XING/GUIZHI,JIN/QIANG,DUAN/PINGYUN,XUE/HUI</t>
  </si>
  <si>
    <t>GUO WEIYING,LIU YINHUA</t>
  </si>
  <si>
    <t>HUANG/WENXUAN,CHEN/WENTING</t>
  </si>
  <si>
    <t>GUO,WEIYING / LIU,YINHUA</t>
  </si>
  <si>
    <t>LI/ZHIFU,WEI/YANBO</t>
  </si>
  <si>
    <t>SUN RUIYING,LIU SHUSHU</t>
  </si>
  <si>
    <t>ZHONG WEN,ZHU MIN</t>
  </si>
  <si>
    <t>NG/KIM SHEE</t>
  </si>
  <si>
    <t>YANG/XIZHONG,CAO/QIONGWEN</t>
  </si>
  <si>
    <t>Cui/Jinhua,Jin/Haixing</t>
  </si>
  <si>
    <t>li/jiandi,zhou/junbin</t>
  </si>
  <si>
    <t>p319902</t>
  </si>
  <si>
    <t>XU/QIUGEN,HU/WENQIN,SHAN/HUITIAN,WU/JIAOJIAO</t>
  </si>
  <si>
    <t>ding jiawei,chen yue</t>
  </si>
  <si>
    <t>tan xiao,su litian</t>
  </si>
  <si>
    <t>wang yonghui</t>
  </si>
  <si>
    <t>WANG/JIN XIONG,ZHANG/YAOHUA</t>
  </si>
  <si>
    <t>p328769</t>
  </si>
  <si>
    <t>WANG/ZHIPING,LI/ZHUANYUN</t>
  </si>
  <si>
    <t>li beijia,zong xiaoyan</t>
  </si>
  <si>
    <t>CHEN/JUNBIAO,WU/SHANSHAN</t>
  </si>
  <si>
    <t>SHEN/ZHUWEI,FENG/YI</t>
  </si>
  <si>
    <t>HM,NS,OCV,HIG,QUT,KB</t>
  </si>
  <si>
    <t>QIU/XIN</t>
  </si>
  <si>
    <t>p328834</t>
  </si>
  <si>
    <t>zhao/xueyu,shi/juhong</t>
  </si>
  <si>
    <t>XIAO/XIUWEI,XIA/XUEMEI</t>
  </si>
  <si>
    <t>NA/KYOUNGA</t>
  </si>
  <si>
    <t>PAN HONG,YE QINGYAN</t>
  </si>
  <si>
    <t>VIP, OCV, KB, EC 13:00</t>
  </si>
  <si>
    <t>SHEN NING,HAN MEI</t>
  </si>
  <si>
    <t>FENG/XINQING</t>
  </si>
  <si>
    <t>TB, double occupancy</t>
  </si>
  <si>
    <t>YANG LEI,JING JIN</t>
  </si>
  <si>
    <t>p327506</t>
  </si>
  <si>
    <t>WENG/SHIMING,ZHANG/SHUBIN,LI/HAIJUAN,XU/HUAJUN,YU/CHUNYAN</t>
  </si>
  <si>
    <t>p328452</t>
  </si>
  <si>
    <t>LI/PENG,YU/MINGYANG,DING/FUYAN,MA/JINLONG,WANG/WEI,ZHOU/LEI,QIAN/LEI,WANG/DONGYING,LI/ZHIGANG</t>
  </si>
  <si>
    <t>OU/YIMEI</t>
  </si>
  <si>
    <t>KB, NS, HIGH</t>
  </si>
  <si>
    <t>HU JING</t>
  </si>
  <si>
    <t>XIAO PENG</t>
  </si>
  <si>
    <t>HUI/ZHONG,GU/YULAN</t>
  </si>
  <si>
    <t>p320692</t>
  </si>
  <si>
    <t>HUANG/GUIYING,YU/QUANLING,WANG/XIFENG,LI/JIACHEN</t>
  </si>
  <si>
    <t>YU WENYAN,FANG KE</t>
  </si>
  <si>
    <t>ZHANG/QIAN,XU/YABIN</t>
  </si>
  <si>
    <t>OCV, LI/MINGHAOFAN 2014-10-01</t>
  </si>
  <si>
    <t>p326942</t>
  </si>
  <si>
    <t>LEE/HYUNJUNG,LEE/KYUNGWON</t>
  </si>
  <si>
    <t>LI LINGYAN,HUANG YAN</t>
  </si>
  <si>
    <t>OCV, KB, linking from 327531</t>
  </si>
  <si>
    <t>p327784</t>
  </si>
  <si>
    <t>Shao/Xiaorui,Tseng/Shirley,Fung/Loretta,MA/JUNHAO</t>
  </si>
  <si>
    <t>NS, TB, HIG</t>
  </si>
  <si>
    <t>CHOI OKSEOUNG,BANG MIAE</t>
  </si>
  <si>
    <t>QIN CHUJIAN</t>
  </si>
  <si>
    <t>Dong Xinpu</t>
  </si>
  <si>
    <t>JIE ZHANG</t>
  </si>
  <si>
    <t>LA 5:00 - 6:00, HIG, HM</t>
  </si>
  <si>
    <t>HE ZHUOYIN</t>
  </si>
  <si>
    <t>VIP, OCV</t>
  </si>
  <si>
    <t>ZHOU ZHEN</t>
  </si>
  <si>
    <t>GUO JIANLIAN</t>
  </si>
  <si>
    <t>QIAN/LIJUN,YANG/JIE</t>
  </si>
  <si>
    <t>p326696</t>
  </si>
  <si>
    <t>FU LI,DING JINGJING,LI JINJIAN,ZHOU YAN</t>
  </si>
  <si>
    <t>CHENG/WEI</t>
  </si>
  <si>
    <t>p328812</t>
  </si>
  <si>
    <t>MAI QINGQING,HE LISHAN</t>
  </si>
  <si>
    <t>AJ, TB</t>
  </si>
  <si>
    <t>P329245</t>
  </si>
  <si>
    <t>XIANG/JIN,JIN/ZHONGNING</t>
  </si>
  <si>
    <t>Luo/Fang</t>
  </si>
  <si>
    <t>GUO/XIUXIA</t>
  </si>
  <si>
    <t>WANG/XIANG,WANG/JUN</t>
  </si>
  <si>
    <t>JIANG/NAN,ZHANG/JING</t>
  </si>
  <si>
    <t>SO SHING YIN,LAU WING HANG</t>
  </si>
  <si>
    <t>p324899</t>
  </si>
  <si>
    <t>LEE/MIKYOUNG,LEE/HARYEON,BAE/SUNA,KIM/JUNGHAE</t>
  </si>
  <si>
    <t>CHEN LISI,LIANG RONGGUANG</t>
  </si>
  <si>
    <t>SUN/JINGRAN,WU/SI</t>
  </si>
  <si>
    <t>DONG WEIFENG,LI GUANJIN</t>
  </si>
  <si>
    <t>ROH+Extra bed</t>
  </si>
  <si>
    <t>SHI BIN,YI LIWEI</t>
  </si>
  <si>
    <t>ZHANG QIUFENG,LU SHUBO</t>
  </si>
  <si>
    <t>PAOLETTO/DENIS</t>
  </si>
  <si>
    <t>YANG KAI,WANG WEIDONG</t>
  </si>
  <si>
    <t>LI KEDONG,SUN SHUYOU</t>
  </si>
  <si>
    <t>HIG, LA 05:00</t>
  </si>
  <si>
    <t>ZHANG ZHIWEN</t>
  </si>
  <si>
    <t>CHO/SUNHEE</t>
  </si>
  <si>
    <t>HAN YAN,XIA YUQIN</t>
  </si>
  <si>
    <t>VIP, OCV, TB</t>
  </si>
  <si>
    <t>p326358</t>
  </si>
  <si>
    <t>WU/SHUANDING,WANG/TAO,WU/MINBO,WEN/JING</t>
  </si>
  <si>
    <t>p327008</t>
  </si>
  <si>
    <t>WANG/JIA,XIONG/YAN</t>
  </si>
  <si>
    <t>jin haixing</t>
  </si>
  <si>
    <t>YIN/JUN,WANG/XIAOYAN</t>
  </si>
  <si>
    <t>MA SHUNAN</t>
  </si>
  <si>
    <t>p328088</t>
  </si>
  <si>
    <t>RAO/SHAOJING,ZHU/HUIJUAN,ZHANG/JUN</t>
  </si>
  <si>
    <t>SHE/LINGYAN,ZHAO/HUI</t>
  </si>
  <si>
    <t>CHEN QI,YAO QINFEN</t>
  </si>
  <si>
    <t>p324257</t>
  </si>
  <si>
    <t>CHENG/SHUFEN,SHI/YUEDING,SHI/HANG,SUN/HAIYAN</t>
  </si>
  <si>
    <t>TIAN YANG,LIU XIAOJIE</t>
  </si>
  <si>
    <t>Xu/Wenting,Tao/Ran</t>
  </si>
  <si>
    <t>p322474</t>
  </si>
  <si>
    <t>ZHANG LIJUN,YANG HUA,SHI HUI, ZHAO JIANJUN</t>
  </si>
  <si>
    <t>p328054</t>
  </si>
  <si>
    <t>zhou xin,chen sijin,yin xiaofei,chen yanping</t>
  </si>
  <si>
    <t>LI QING, XIAO BEI</t>
  </si>
  <si>
    <t>He Rui,Wang Xun</t>
  </si>
  <si>
    <t>CHENCONG</t>
  </si>
  <si>
    <t>JIANGSISI,YEQINGLING</t>
  </si>
  <si>
    <t>DONG WEIFENG,LI GUANGJIN</t>
  </si>
  <si>
    <t>EB 3rd pax</t>
  </si>
  <si>
    <t>ZHOU YAN,ZHENG LIQUN</t>
  </si>
  <si>
    <t>P328061</t>
  </si>
  <si>
    <t>Lu/Fan,Wang/Xin,Zhou/Yan,Lyu/Xuecheng</t>
  </si>
  <si>
    <t>HAI YANG,WANG XINYE</t>
  </si>
  <si>
    <t>CAI/HENGXI,TANG/WENJING</t>
  </si>
  <si>
    <t>SU YAN,LI CHUNPING,SU YANAN,QIU WENYU</t>
  </si>
  <si>
    <t>RAO JINSU,WANG WEIWEI</t>
  </si>
  <si>
    <t>QIAN JUNXI,LI SHUMING</t>
  </si>
  <si>
    <t>TONG ZHONGYONG</t>
  </si>
  <si>
    <t>Shi/Kai</t>
  </si>
  <si>
    <t>NS, KB, HIG, QUT</t>
  </si>
  <si>
    <t>LIU/YANG,TANG/QI</t>
  </si>
  <si>
    <t>Christmas Gala 24/12</t>
  </si>
  <si>
    <t>p325916</t>
  </si>
  <si>
    <t>HUANG/MIN,LEE/TINYAN,Yu/HAIMEI</t>
  </si>
  <si>
    <t>p327536</t>
  </si>
  <si>
    <t>HE/WUYING,TANG/YONG,SHEN/MINZHI,TANG/ANXIN 2016-10-16, TANG/ANQI 2002-11-05</t>
  </si>
  <si>
    <t xml:space="preserve">HIG, QUT, Free BF for 1ch2ys  </t>
  </si>
  <si>
    <t>QIU/JIAJUN,CHEN/WENJIA</t>
  </si>
  <si>
    <t>LAM/KIN MAN PHYLLIS</t>
  </si>
  <si>
    <t>NG/CHOI PING</t>
  </si>
  <si>
    <t>p325914</t>
  </si>
  <si>
    <t>KIM/MINSUK</t>
  </si>
  <si>
    <t>AN/JIWON,RHEE/TAEYOUNG</t>
  </si>
  <si>
    <t>p331239</t>
  </si>
  <si>
    <t>gu/xihong,jiang/qiuhong,shen/yu,bai/qingfang</t>
  </si>
  <si>
    <t>p331495</t>
  </si>
  <si>
    <t>LI/XIN,SU/XIAOMEI</t>
  </si>
  <si>
    <t>TB,HIG</t>
  </si>
  <si>
    <t>LI SHASHA,LIU PINYI</t>
  </si>
  <si>
    <t>OCV,TB</t>
  </si>
  <si>
    <t>yang fan</t>
  </si>
  <si>
    <t>p328501</t>
  </si>
  <si>
    <t>Zan/Ruidong,zan/ruichun,zan/Yongde,kang/guihua</t>
  </si>
  <si>
    <t>WONG/KAM SHING,CHOI/MAN YEE</t>
  </si>
  <si>
    <t>WONG/HAU YIU,LEE/YUET MING</t>
  </si>
  <si>
    <t>p328067</t>
  </si>
  <si>
    <t>LI ZEJIE,MA GUIXIA,QIN CHENG,DENG XI</t>
  </si>
  <si>
    <t>YAN/LIMIN,XUAN/CHENG</t>
  </si>
  <si>
    <t>p327079</t>
  </si>
  <si>
    <t>ZHENG LIXUAN,WANG SHUYING,ZHENG KEGUO,CHEN WEIYING</t>
  </si>
  <si>
    <t>Chen Feiyan</t>
  </si>
  <si>
    <t>P328056</t>
  </si>
  <si>
    <t>LUO,WEIQIANG / LUO,JINPEI</t>
  </si>
  <si>
    <t>GALA NY</t>
  </si>
  <si>
    <t>pax</t>
  </si>
  <si>
    <t>p327518</t>
  </si>
  <si>
    <t>LI PENGCHENG ,SU YAN</t>
  </si>
  <si>
    <t>KB, HIG</t>
  </si>
  <si>
    <t>p324497</t>
  </si>
  <si>
    <t>SHEN/PINGPING,DING/WENJUAN,DENG/YALIN,XIE/JINGWEN,ZHU/HAIJUN,WANG/MINLAN,XI/HUIYAO,GE/LEI</t>
  </si>
  <si>
    <t>TB, HIG, QUT</t>
  </si>
  <si>
    <t>p326398</t>
  </si>
  <si>
    <t>WANG/XIYUN,WANG/YUESHENG,LIU/GUISHENG,WANG/CHUNXIA</t>
  </si>
  <si>
    <t>TB, HIG</t>
  </si>
  <si>
    <t>LIU RUILING,ZHANG CUIPING</t>
  </si>
  <si>
    <t>p329300</t>
  </si>
  <si>
    <t>LIN/MEITING,LIN/XIAOFENG,ZHAO/JINGFEN</t>
  </si>
  <si>
    <t>p328459</t>
  </si>
  <si>
    <t>Wu/Rongmo,Lin/Zhifei</t>
  </si>
  <si>
    <t>Hong Kong Convergent Jan 19</t>
  </si>
  <si>
    <t>Floating Deposit for Jan19</t>
  </si>
  <si>
    <t>P190203181026489</t>
  </si>
  <si>
    <t>PM325832</t>
  </si>
  <si>
    <t>12月余额</t>
  </si>
  <si>
    <t>Room Type</t>
  </si>
  <si>
    <t>，1425723</t>
  </si>
  <si>
    <t>linking booking</t>
  </si>
  <si>
    <t>，1394262</t>
  </si>
  <si>
    <t>JIANG/RUOYAN</t>
  </si>
  <si>
    <t>DOV</t>
  </si>
  <si>
    <t>，1416602</t>
  </si>
  <si>
    <t>CHEN/JIANCHU,MAO/WEILAN</t>
  </si>
  <si>
    <t>，1417448</t>
  </si>
  <si>
    <t>MAO TAOZHI, LIU QIONG,TANG LIQIONG</t>
  </si>
  <si>
    <t>Extra bed</t>
  </si>
  <si>
    <t>，1417123</t>
  </si>
  <si>
    <t>LIN/QINGZHAO,REN/YI</t>
  </si>
  <si>
    <t>，1417478</t>
  </si>
  <si>
    <t>CAO/LIHUA,XIAO/XIANG</t>
  </si>
  <si>
    <t>，1422923</t>
  </si>
  <si>
    <t>ZHAO/LIJIE,SUN/ZHUNXIANG</t>
  </si>
  <si>
    <t>，1414379</t>
  </si>
  <si>
    <t>JI CANG</t>
  </si>
  <si>
    <t>，1418196</t>
  </si>
  <si>
    <t>QIU/YOUWEI,CHEN/RUI</t>
  </si>
  <si>
    <t>，1421974</t>
  </si>
  <si>
    <t>CHEN CHEN,CAI XINPING</t>
  </si>
  <si>
    <t>，1407033</t>
  </si>
  <si>
    <t>p334360</t>
  </si>
  <si>
    <t>TANG/MENGYAO,YUNHUA/CHAI,JINJING/YANG</t>
  </si>
  <si>
    <t>，1426988</t>
  </si>
  <si>
    <t>p325792</t>
  </si>
  <si>
    <t>LI/JIU,WU/JIANBIN,ZENG/XIAZHEN,WU/PEITONG(child born 2013),WU/XINQI(child born 2017)</t>
  </si>
  <si>
    <t>，1399711</t>
  </si>
  <si>
    <t>LIN/YIXIE</t>
  </si>
  <si>
    <t>，1418695</t>
  </si>
  <si>
    <t>P333120</t>
  </si>
  <si>
    <t>LU/SUYANG,ZHAO/CHUNHONG,SU/TONGYU,LU/YINGJIE,ZHAO/ZIXUAN,ZHAO/ZIHAN</t>
  </si>
  <si>
    <t>，1420884</t>
  </si>
  <si>
    <t>p325865</t>
  </si>
  <si>
    <t>CHEN/JIAN,CHEN/YIPING,LI/HUAIJI,CHEN/CHEN</t>
  </si>
  <si>
    <t>，1400197</t>
  </si>
  <si>
    <t>ZHANG/MIN,LI/TONG</t>
  </si>
  <si>
    <t>，1421526</t>
  </si>
  <si>
    <t>GAO/LINGJUAN,LU/YAN</t>
  </si>
  <si>
    <t>，1398792</t>
  </si>
  <si>
    <t>p328070</t>
  </si>
  <si>
    <t>LIU/DONGHUI,WANG/WEI,MA/XIAO,WANG/XINJIAN,MA/HONGJI,ZHU/GUANGHUI,LIU/HUIXIAN,LIU/GUIYING</t>
  </si>
  <si>
    <t>，1406824</t>
  </si>
  <si>
    <t>p328837</t>
  </si>
  <si>
    <t>SHEN/MENGDAN,SHEN/XIAOPING,ZHAO/LIBING,ZHANG/TAO</t>
  </si>
  <si>
    <t>，1404493</t>
  </si>
  <si>
    <t>Huang/Xiaoyan,Shu/Junbo</t>
  </si>
  <si>
    <t>，1393281</t>
  </si>
  <si>
    <t>SHEN/JIE,CHEN/WEILI</t>
  </si>
  <si>
    <t>TB,QUT</t>
  </si>
  <si>
    <t>，1414776</t>
  </si>
  <si>
    <t>p331507</t>
  </si>
  <si>
    <t>WANG/JUNYI,GUO/XIN,GUO/XIAOMING,KOU/YUZHEN,Jian/Ping,Pang/Xiuzhen</t>
  </si>
  <si>
    <t>TB, OCV, HIG, QUT, NS</t>
  </si>
  <si>
    <t>，1417739</t>
  </si>
  <si>
    <t>shen/tao,liang/xiaoyan</t>
  </si>
  <si>
    <t>，1423862</t>
  </si>
  <si>
    <t>LEE/MINHO</t>
  </si>
  <si>
    <t>，1420883</t>
  </si>
  <si>
    <t>P331039</t>
  </si>
  <si>
    <t>TANG FANG,CHEN XIAOLAN</t>
  </si>
  <si>
    <t>AJ,TB,QUT</t>
  </si>
  <si>
    <t>，1415719</t>
  </si>
  <si>
    <t>FANG/YINSHENG,LUO/YING</t>
  </si>
  <si>
    <t>，1413827</t>
  </si>
  <si>
    <t>p330919</t>
  </si>
  <si>
    <t>Song Wei,Zhou Di,Song Yueguang,Liu Yunzhi</t>
  </si>
  <si>
    <t>，1414716</t>
  </si>
  <si>
    <t>ZHANG/YI,ZHANG/MEI</t>
  </si>
  <si>
    <t>，1416831</t>
  </si>
  <si>
    <t>CHO/HYEYOUNG,MOON/JINWOO</t>
  </si>
  <si>
    <t>EC, NS, KB</t>
  </si>
  <si>
    <t>，1419936</t>
  </si>
  <si>
    <t>p334073</t>
  </si>
  <si>
    <t>WANG/XIAN,XIA/HUI</t>
  </si>
  <si>
    <t>，1424870</t>
  </si>
  <si>
    <t>ZHANG XIN,LI PEILIN</t>
  </si>
  <si>
    <t>，1414811</t>
  </si>
  <si>
    <t>Zhang/Qianwen,Wu/Hongjuan</t>
  </si>
  <si>
    <t>，1425532</t>
  </si>
  <si>
    <t>Song Zhikun</t>
  </si>
  <si>
    <t>，1408661</t>
  </si>
  <si>
    <t>LIN/YUANER</t>
  </si>
  <si>
    <t>，1408667</t>
  </si>
  <si>
    <t>p331042</t>
  </si>
  <si>
    <t>WANG/XIAOQIU,XIA/FEI,WANG/FANGBING,WANG/RUZE</t>
  </si>
  <si>
    <t>，1415742</t>
  </si>
  <si>
    <t>WANG/XINJUN,YAO/XIAOYING</t>
  </si>
  <si>
    <t>，1404486</t>
  </si>
  <si>
    <t>ZANG/HUIXUAN,MENG/TIANJIAO</t>
  </si>
  <si>
    <t>，1413339</t>
  </si>
  <si>
    <t>YAN/REN,YANA/RENA</t>
  </si>
  <si>
    <t>，1415861</t>
  </si>
  <si>
    <t>Yang/Jian,Xia/Guijun</t>
  </si>
  <si>
    <t>，1418830</t>
  </si>
  <si>
    <t>WANG/YING,ZHU/GUANGHONG</t>
  </si>
  <si>
    <t>，1398701</t>
  </si>
  <si>
    <t>HE SHANZHANG, FAN JIALU</t>
  </si>
  <si>
    <t>reservation06</t>
  </si>
  <si>
    <t>，1415106</t>
  </si>
  <si>
    <t>MU REN,LI QINGYUN</t>
  </si>
  <si>
    <t>，1405650</t>
  </si>
  <si>
    <t>WANG/XIA,ZHONG/WEIFU</t>
  </si>
  <si>
    <t>，1406339</t>
  </si>
  <si>
    <t>TANG WENDONG,CHEN YINGSHAN</t>
  </si>
  <si>
    <t>，1411959</t>
  </si>
  <si>
    <t>P333103</t>
  </si>
  <si>
    <t>ZENG/CIXUAN,WANG/ZHIPING,GE/CHANG</t>
  </si>
  <si>
    <t>，1420830</t>
  </si>
  <si>
    <t>p326274</t>
  </si>
  <si>
    <t>WANG/GANG,LI/YUN,YANG/MEIHONG,SUN/WEIQIN,SUN/FANG,SUN/AIHONG,FENG/BEIFEN,FEI/JUAN</t>
  </si>
  <si>
    <t>，1400893</t>
  </si>
  <si>
    <t>p327280</t>
  </si>
  <si>
    <t>ZHAO/GUOFU,CAI/FENGYUN,ZHAO/CAI,WANG/YINGYING</t>
  </si>
  <si>
    <t>，1386422</t>
  </si>
  <si>
    <t>Zhang/Yan,Dong/Jing</t>
  </si>
  <si>
    <t>，1416242</t>
  </si>
  <si>
    <t>JEONG KYUHWAN,YI EUNJIN</t>
  </si>
  <si>
    <t>DOV,KB</t>
  </si>
  <si>
    <t>，1388953</t>
  </si>
  <si>
    <t>CHEN/HUIJUAN,SUN/HAOWEN</t>
  </si>
  <si>
    <t>，1400651</t>
  </si>
  <si>
    <t>p330780</t>
  </si>
  <si>
    <t>LIU ZHENJUN,WANG JINGJING,WANG XIAOYIN,YANG LEI</t>
  </si>
  <si>
    <t>，1413268</t>
  </si>
  <si>
    <t>SUN/YUFENG,CUI/LIJUAN</t>
  </si>
  <si>
    <t>，1423338</t>
  </si>
  <si>
    <t>P334546</t>
  </si>
  <si>
    <t>WU/DIJUN,QIU/FENG,LI/GANG,ZHU/YUXIN</t>
  </si>
  <si>
    <t>，1427522</t>
  </si>
  <si>
    <t>Tian Qing,TlAN QING,JIA YoNG JUN</t>
  </si>
  <si>
    <t>，1427621</t>
  </si>
  <si>
    <t>p334815</t>
  </si>
  <si>
    <t>ZHANG BOWEIN,LI LIZHEN,GUO JINTIAN</t>
  </si>
  <si>
    <t>dov</t>
  </si>
  <si>
    <t>，1428094</t>
  </si>
  <si>
    <t>p334859</t>
  </si>
  <si>
    <t>GUO JINTIAN,CHEN AIYUN,CHEN SHUXIA</t>
  </si>
  <si>
    <t>，1428167</t>
  </si>
  <si>
    <t>Shen/Qian,Jin/Wei</t>
  </si>
  <si>
    <t>，1425164</t>
  </si>
  <si>
    <t>ZHANG BOWEN,LI LIZHEN</t>
  </si>
  <si>
    <t>，1428160</t>
  </si>
  <si>
    <t>p335067</t>
  </si>
  <si>
    <t>chen/rencong,an/yong,liu/xiaodong</t>
  </si>
  <si>
    <t>，1428646</t>
  </si>
  <si>
    <t>WU YALUN</t>
  </si>
  <si>
    <t>No bathtub</t>
  </si>
  <si>
    <t>，1428411</t>
  </si>
  <si>
    <t>WANG ZHONGAN</t>
  </si>
  <si>
    <t>，1428391</t>
  </si>
  <si>
    <t>SHI JIAN</t>
  </si>
  <si>
    <t>，1428868</t>
  </si>
  <si>
    <t>ZHANG/YIZENG,WU/JIA</t>
  </si>
  <si>
    <t>，1428359</t>
  </si>
  <si>
    <t>DAI YILAN,MEI ZHAOXIA</t>
  </si>
  <si>
    <t>，1425128</t>
  </si>
  <si>
    <t>SHI/JIAN,YUAN/SISHI</t>
  </si>
  <si>
    <t>，1428844</t>
  </si>
  <si>
    <t>YU/YONG,LI/XIURU</t>
  </si>
  <si>
    <t>，1418276</t>
  </si>
  <si>
    <t>YANG/YING,ZHOU/YUCHUN</t>
  </si>
  <si>
    <t>，1420351</t>
  </si>
  <si>
    <t>YANG/WENXUAN,TAN/XIANGCHENG</t>
  </si>
  <si>
    <t>，1429628</t>
  </si>
  <si>
    <t>CHEN/JINGJING,MA/CHENLU</t>
  </si>
  <si>
    <t>，1422782</t>
  </si>
  <si>
    <t>P334787</t>
  </si>
  <si>
    <t>ZHANG/CHUNBING,WANG/WEIQIANG,MA/SHANSHAN,ZHANG/LEI</t>
  </si>
  <si>
    <t>，1421750</t>
  </si>
  <si>
    <t>Zhu/Yanmin,Hu/Chenyi</t>
  </si>
  <si>
    <t>，1421975</t>
  </si>
  <si>
    <t>P331360</t>
  </si>
  <si>
    <t>ZHANG/HONGQUAN,FAN/JINGHUA,ZHANG/HUANYU,SUN/JINYU</t>
  </si>
  <si>
    <t>，1417033</t>
  </si>
  <si>
    <t>p333051</t>
  </si>
  <si>
    <t>ZHANG/HENG,LI/SHUIDI,WU/YAN,ZHANG/JIMING</t>
  </si>
  <si>
    <t>KB,HIG,QUT</t>
  </si>
  <si>
    <t>，1420178</t>
  </si>
  <si>
    <t>TAN XINQI</t>
  </si>
  <si>
    <t>，1421851</t>
  </si>
  <si>
    <t>LI/RONGKUN,QIAN/YONGXUE</t>
  </si>
  <si>
    <t>，1424043</t>
  </si>
  <si>
    <t>LI RONGKUN,QIAN YONGXUE,GUO YUANQUN</t>
  </si>
  <si>
    <t>，1424016</t>
  </si>
  <si>
    <t>zhou/ping</t>
  </si>
  <si>
    <t>，1422632</t>
  </si>
  <si>
    <t>ZUO Qiling</t>
  </si>
  <si>
    <t>，1410958</t>
  </si>
  <si>
    <t>LI/SHUXIA,SHI/DONGPENG</t>
  </si>
  <si>
    <t>，1411784</t>
  </si>
  <si>
    <t>WU JINGWEI,YE JIE</t>
  </si>
  <si>
    <t>，1412889</t>
  </si>
  <si>
    <t>SHI/BAOLAI,LIU/XUE</t>
  </si>
  <si>
    <t>，1421971</t>
  </si>
  <si>
    <t>ZHANG/ZISHENG,ZHANG/LI</t>
  </si>
  <si>
    <t xml:space="preserve">，1413241 </t>
  </si>
  <si>
    <t>YEON/YUNSEO, KANG/HEEJIN</t>
  </si>
  <si>
    <t>，1418535</t>
  </si>
  <si>
    <t>TINGTING YU,DANGXIAN MA</t>
  </si>
  <si>
    <t>，1416223</t>
  </si>
  <si>
    <t>ZHANG LU,XIAO YUEEN</t>
  </si>
  <si>
    <t>，1406903</t>
  </si>
  <si>
    <t>GAO/YONG,LI/YIYUN</t>
  </si>
  <si>
    <t>，1402627</t>
  </si>
  <si>
    <t>ZHANG/NING,SHI/DAI</t>
  </si>
  <si>
    <t>OCV,KB,HIG</t>
  </si>
  <si>
    <t>，1420353</t>
  </si>
  <si>
    <t>p326943</t>
  </si>
  <si>
    <t>YAN/HUIQIN,WANG/JIANHUA,CHEN/YANFEI,WANG/LIANG</t>
  </si>
  <si>
    <t>，1402842</t>
  </si>
  <si>
    <t>DING/BAOHUA,ZHU/PINGHUA</t>
  </si>
  <si>
    <t>，1403264</t>
  </si>
  <si>
    <t>CAI/LIYUN,LIU/QIJIE</t>
  </si>
  <si>
    <t>，1421153</t>
  </si>
  <si>
    <t>ZHANG/WANTING,SHAO/JING</t>
  </si>
  <si>
    <t>，1419496</t>
  </si>
  <si>
    <t>p328863</t>
  </si>
  <si>
    <t>CAO/JIAN,GU/ZHUYING,YANG/HONG,LIN/JING</t>
  </si>
  <si>
    <t>，1406509</t>
  </si>
  <si>
    <t>LI/YOUMEI,YUAN/WEIDE</t>
  </si>
  <si>
    <t>KB,NS</t>
  </si>
  <si>
    <t>，1411677</t>
  </si>
  <si>
    <t>CHEN MEI,ZHENG YUAN</t>
  </si>
  <si>
    <t>，1418808</t>
  </si>
  <si>
    <t>p334811</t>
  </si>
  <si>
    <t>CHEN SHUXIA,CHEN AIYUN</t>
  </si>
  <si>
    <t>HIG</t>
  </si>
  <si>
    <t>，1428105</t>
  </si>
  <si>
    <t>TANG/XIAOYUN,WANG/JUN</t>
  </si>
  <si>
    <t>OCV,HIG,KB,NS</t>
  </si>
  <si>
    <t>，1394614</t>
  </si>
  <si>
    <t>LI PAN,FANG/JING</t>
  </si>
  <si>
    <t>，1416277</t>
  </si>
  <si>
    <t>p328814</t>
  </si>
  <si>
    <t>TIAN/HENGGUO,XU/YUZHEN,CHEN/JIE,TIAN/JIA</t>
  </si>
  <si>
    <t>KB,QUT</t>
  </si>
  <si>
    <t>，1394737</t>
  </si>
  <si>
    <t>SHIN/BORA,KIM/EUNJUNG</t>
  </si>
  <si>
    <t>HIG, NS, TB</t>
  </si>
  <si>
    <t>，1385497</t>
  </si>
  <si>
    <t>LIN LONG, WANG NING</t>
  </si>
  <si>
    <t>，1410423</t>
  </si>
  <si>
    <t>WU/HAIRONG,YANG/LI</t>
  </si>
  <si>
    <t>，1391422</t>
  </si>
  <si>
    <t>p319082</t>
  </si>
  <si>
    <t>wang jiagu, huang jifen</t>
  </si>
  <si>
    <t>，1383283</t>
  </si>
  <si>
    <t>ZHANG HAILONG,QU MINGXIA,ZHANG YIWEN(2010-07-28), ZHANG XIWEN(2015-10-29)</t>
  </si>
  <si>
    <t>BKF kid</t>
  </si>
  <si>
    <t>，1413891</t>
  </si>
  <si>
    <t>YANG WENWEI,HE JING,YANG MIN,CHEN CHAO</t>
  </si>
  <si>
    <t>，1425465</t>
  </si>
  <si>
    <t>p328842</t>
  </si>
  <si>
    <t>Du Xiaohong,ZHANG JIAHAI,Shao Weiwen</t>
  </si>
  <si>
    <t>，1409253</t>
  </si>
  <si>
    <t>WANG/YANAN</t>
  </si>
  <si>
    <t>KB, QUT, NS</t>
  </si>
  <si>
    <t>，1419982</t>
  </si>
  <si>
    <t>p334048</t>
  </si>
  <si>
    <t>XIAO MEIFANG,MO JIAJIE,LU BIAO,ZHOU LEI</t>
  </si>
  <si>
    <t>，1424879</t>
  </si>
  <si>
    <t>p333473</t>
  </si>
  <si>
    <t>DUAN/SHENQUN,FAN/JINGPING,JIN/XUPING,CHEN/GANG</t>
  </si>
  <si>
    <t>，1423115</t>
  </si>
  <si>
    <t>p330354</t>
  </si>
  <si>
    <t>WANG/LIJUN,LU/ZIYANG,LU/QINCHI,SHEN/ZHIQUN,SHEN/JIAYI,QU/JIE,LI/DONGZHU,MAO/LINGLONG</t>
  </si>
  <si>
    <t>OCV,KB,HIG,QUT</t>
  </si>
  <si>
    <t>，1412267</t>
  </si>
  <si>
    <t>CAI WENNAN,ZHAO HONGQI</t>
  </si>
  <si>
    <t>，1432265</t>
  </si>
  <si>
    <t>XIE/JINHUA,YANG/XIAOYAN</t>
  </si>
  <si>
    <t>，1402622</t>
  </si>
  <si>
    <t>ZHAO/FUGEN,WANG/MAOHUI</t>
  </si>
  <si>
    <t>，1388711</t>
  </si>
  <si>
    <t>p328369</t>
  </si>
  <si>
    <t>Wang Zhanwei,Wang Nina,Sun Jianying,Zhao Gang,Qiu Zhenyu,Qiu Xiran,Wang Yue,Liu Qichen</t>
  </si>
  <si>
    <t>AJ,HIG,3 KB + 1 TB</t>
  </si>
  <si>
    <t>，1406536</t>
  </si>
  <si>
    <t>P329999</t>
  </si>
  <si>
    <t>YANG LING,YANG YI</t>
  </si>
  <si>
    <t>，1411156</t>
  </si>
  <si>
    <t>JIANG/JINDI</t>
  </si>
  <si>
    <t>，1415729</t>
  </si>
  <si>
    <t>QIN YUE</t>
  </si>
  <si>
    <t>，1407726</t>
  </si>
  <si>
    <t>，1418809</t>
  </si>
  <si>
    <t>DAI/DONGNING,ZHOU/PING,DAI/ANER(2011-09-19),DAI/JING(2016-10-26)</t>
  </si>
  <si>
    <t>，1416093</t>
  </si>
  <si>
    <t>WU/ZHONGJIE,FENG/LUCHEN</t>
  </si>
  <si>
    <t>without bathtub</t>
  </si>
  <si>
    <t>，1419632</t>
  </si>
  <si>
    <t>ZHU/YI,JIN/RUNZHI</t>
  </si>
  <si>
    <t>，1390435</t>
  </si>
  <si>
    <t>，1413894</t>
  </si>
  <si>
    <t>p330765</t>
  </si>
  <si>
    <t>ZHANG/XIN,ZOU/JIFEN,ZHANG/LILI,ZHANG/JIANJING,LI/SHANSHAN</t>
  </si>
  <si>
    <t>，1414115</t>
  </si>
  <si>
    <t>CHEN FANGBIN, CHEN LIWEI</t>
  </si>
  <si>
    <t>，1418142</t>
  </si>
  <si>
    <t>ZHUANG/JINGXIAN,XU/JUN,XU/GUOLIANG,CHEN/RONGGUI</t>
  </si>
  <si>
    <t>KB,HIG</t>
  </si>
  <si>
    <t>，1412820</t>
  </si>
  <si>
    <t>KIM/SEOHO,CHOI/HEEYANG</t>
  </si>
  <si>
    <t>NS, KB</t>
  </si>
  <si>
    <t>，1418814</t>
  </si>
  <si>
    <t>p325844</t>
  </si>
  <si>
    <t>XI YAPING,ZHOU YUN,ZHOU WENYING,REN JIANZHONG,YU MEIJING,REN BIZHOU</t>
  </si>
  <si>
    <t>，1394377</t>
  </si>
  <si>
    <t>BKF child</t>
  </si>
  <si>
    <t>p336640</t>
  </si>
  <si>
    <t>FAN XUE,JIANG KUN,YANG XUEBI,JIANG YUHAN</t>
  </si>
  <si>
    <t>，1435204</t>
  </si>
  <si>
    <t>P328295</t>
  </si>
  <si>
    <t>DONG/SHILIN,DONG/LIANG,XU/XIN,DONG/QIYUAN</t>
  </si>
  <si>
    <t>，1389649</t>
  </si>
  <si>
    <t>WANG XIAOJUN,YOU LEI</t>
  </si>
  <si>
    <t>，1385598</t>
  </si>
  <si>
    <t>BKF for child</t>
  </si>
  <si>
    <t>p326946</t>
  </si>
  <si>
    <t>ZHANG/YING,CHAO/SHAOFEI,NI/SHENGJIE,DI/JIASI</t>
  </si>
  <si>
    <t>，1402857</t>
  </si>
  <si>
    <t>GAO/BO,ZHU/ZHE,CAI/QINGJUAN,JIN/HUA</t>
  </si>
  <si>
    <t>HIG,HM,TB</t>
  </si>
  <si>
    <t>，1394160</t>
  </si>
  <si>
    <t>p330426</t>
  </si>
  <si>
    <t>HE/CAIYUAN,XU/KAIMING,HE/JIE,ZHOU/MIN,ZHOU/RUIXIANG,ZHU/CUIHUA</t>
  </si>
  <si>
    <t>，1412670</t>
  </si>
  <si>
    <t>p328084</t>
  </si>
  <si>
    <t>XU YING,XIAO DAKE,XU DONG,LIU JIACHI,ZHANG TIANHAN,JIANG HONGYU</t>
  </si>
  <si>
    <t>，1406957</t>
  </si>
  <si>
    <t>LUO DAN</t>
  </si>
  <si>
    <t>，1407563</t>
  </si>
  <si>
    <t>LI/HUIFEN,ZHENG/SHU</t>
  </si>
  <si>
    <t>，1421170</t>
  </si>
  <si>
    <t>ZHU/LI,ZHU/LIXIA</t>
  </si>
  <si>
    <t>，1421039</t>
  </si>
  <si>
    <t>p327090</t>
  </si>
  <si>
    <t>TANG/YAOSHU,LIN/YONGZHEN,LIU/JUN,TANG/LI</t>
  </si>
  <si>
    <t>，1390385</t>
  </si>
  <si>
    <t>YANG BO,WANG YAN,LI MIN,LU XIAOMING</t>
  </si>
  <si>
    <t>，1387937</t>
  </si>
  <si>
    <t>FENG/XIN,JU/PING</t>
  </si>
  <si>
    <t>，1388701</t>
  </si>
  <si>
    <t>GE XINYAN,CHEN LIPING</t>
  </si>
  <si>
    <t>，1387558</t>
  </si>
  <si>
    <t>p331243</t>
  </si>
  <si>
    <t>Xue/Weijia,Dai/Yanping,Yan/Min,Cao/Lanyu</t>
  </si>
  <si>
    <t>OCV, KB, NS, HIG, QUT</t>
  </si>
  <si>
    <t>，1416398</t>
  </si>
  <si>
    <t>ZHANG/SUNNY</t>
  </si>
  <si>
    <t>OCV, KB, NS, QUT</t>
  </si>
  <si>
    <t>，1422197</t>
  </si>
  <si>
    <t>CHU HAIJING,PENG JINHUI</t>
  </si>
  <si>
    <t>，1414589</t>
  </si>
  <si>
    <t>BIN LIU</t>
  </si>
  <si>
    <t>，1413022</t>
  </si>
  <si>
    <t>WU/MENG,ZHOU/QIONG</t>
  </si>
  <si>
    <t>TB, HIG, QUT, 1ch WU/SIRUI 2013-06-22</t>
  </si>
  <si>
    <t>，1400652</t>
  </si>
  <si>
    <t>ju peng, liu chunhong</t>
  </si>
  <si>
    <t>OCV,TB,HIG,QUT</t>
  </si>
  <si>
    <t>，1412240</t>
  </si>
  <si>
    <t>Hong/Jiwang,Gao/Jing</t>
  </si>
  <si>
    <t>TB,HIG,QUT</t>
  </si>
  <si>
    <t>，1418667</t>
  </si>
  <si>
    <t>CHEN/WEIXIN,SHU/XINYI</t>
  </si>
  <si>
    <t>，1396002</t>
  </si>
  <si>
    <t>JIN/CANHUA,ZHANG/LUYI</t>
  </si>
  <si>
    <t>，1398065</t>
  </si>
  <si>
    <t>p328074</t>
  </si>
  <si>
    <t>DAI/XIUZHEN,KANG/JIANDI,YU/TING,ZHANG/QI</t>
  </si>
  <si>
    <t>，1406708</t>
  </si>
  <si>
    <t>TANG/WENMING,GU/YAN</t>
  </si>
  <si>
    <t>，1409840</t>
  </si>
  <si>
    <t>TONG/XIAOFANG,TONG/XIAOFANG</t>
  </si>
  <si>
    <t>，1396823</t>
  </si>
  <si>
    <t>ZHOU CHAOQIONG,XU YUE FANG</t>
  </si>
  <si>
    <t>，1408181</t>
  </si>
  <si>
    <t>HAN WEILAN,WANG XIN</t>
  </si>
  <si>
    <t>，1437330</t>
  </si>
  <si>
    <t>P337390</t>
  </si>
  <si>
    <t>LU YUNDI,ZHENG YONGJIAN,WU TING,ZHENG JIE</t>
  </si>
  <si>
    <t>，1436692</t>
  </si>
  <si>
    <t>WANG XIAO</t>
  </si>
  <si>
    <t>，1420591</t>
  </si>
  <si>
    <t>P333114</t>
  </si>
  <si>
    <t>XU/YIZHOU,YI/LIXIN,TAN/MANCHUN,YI/HUI</t>
  </si>
  <si>
    <t>，1420522</t>
  </si>
  <si>
    <t>p326271</t>
  </si>
  <si>
    <t>WANG/SHUIQING,JIAO/JIAN,YANG/QIAN,ZHOU/YAN</t>
  </si>
  <si>
    <t>，1400973</t>
  </si>
  <si>
    <t>FANG/ZHOU,LIN/PING</t>
  </si>
  <si>
    <t>KB, HIG, QUT, 1ch FANG/LAI 2017-04-20</t>
  </si>
  <si>
    <t>，1388602</t>
  </si>
  <si>
    <t>GAO LIJIA</t>
  </si>
  <si>
    <t>，1392119</t>
  </si>
  <si>
    <t>YANG XUGUANG,HAN YULING</t>
  </si>
  <si>
    <t>，1402910</t>
  </si>
  <si>
    <t>XU/YING</t>
  </si>
  <si>
    <t>，1429873</t>
  </si>
  <si>
    <t>LI/YANG,MENG/SHUANG</t>
  </si>
  <si>
    <t>，1426884</t>
  </si>
  <si>
    <t>OU/ZHAOHUA</t>
  </si>
  <si>
    <t>，1428250</t>
  </si>
  <si>
    <t>TAN/BIYU,HUANG/XU</t>
  </si>
  <si>
    <t>TB,HIG,NS</t>
  </si>
  <si>
    <t>，1389395</t>
  </si>
  <si>
    <t>P337387</t>
  </si>
  <si>
    <t>jiang Qiying,Cao Hongmin,Deng Liping,Cao Shihan,Jiang Xiaodong,Liu Xiaoxi</t>
  </si>
  <si>
    <t>，1436630</t>
  </si>
  <si>
    <t>ZHENG LIN,ZHENG LI</t>
  </si>
  <si>
    <t>，1437789</t>
  </si>
  <si>
    <t>p337710</t>
  </si>
  <si>
    <t>Shen Chunqiu,Huang Hong,William Goh</t>
  </si>
  <si>
    <t>，1437921</t>
  </si>
  <si>
    <t>p337704</t>
  </si>
  <si>
    <t>Jin Hui,Li Ruiming</t>
  </si>
  <si>
    <t>，1437633</t>
  </si>
  <si>
    <t>p328429</t>
  </si>
  <si>
    <t>LI/BO,SUN/YONG,QUE/LILI,LI/LI</t>
  </si>
  <si>
    <t>，1398222</t>
  </si>
  <si>
    <t>LI/XUN,ZHANG/YILING</t>
  </si>
  <si>
    <t>，1394147</t>
  </si>
  <si>
    <t>WEN/GUANHUA</t>
  </si>
  <si>
    <t>，1394143</t>
  </si>
  <si>
    <t>LU YANLI,LIANG JIAWEN</t>
  </si>
  <si>
    <t>，1386113</t>
  </si>
  <si>
    <t>ZHANG YING</t>
  </si>
  <si>
    <t>，1398219</t>
  </si>
  <si>
    <t>JI GUANGHUI,HUANG NINGYAN</t>
  </si>
  <si>
    <t>，1414403</t>
  </si>
  <si>
    <t>CAI SHAOZHUANG</t>
  </si>
  <si>
    <t>，1398281</t>
  </si>
  <si>
    <t>TIAN/ZHONG,WANG/XIAOYAN</t>
  </si>
  <si>
    <t>，1414098</t>
  </si>
  <si>
    <t>PENG/GUANGKE,ZHAO/HONGBIN</t>
  </si>
  <si>
    <t>，1433764</t>
  </si>
  <si>
    <t>GE/CHENG,HAN/YAN,GE/YUNSHEN 2013-05-17</t>
  </si>
  <si>
    <t>，1409700</t>
  </si>
  <si>
    <t>ZHANG DI,ZHANG YING</t>
  </si>
  <si>
    <t>，1435774</t>
  </si>
  <si>
    <t>WANG/JIE,SHEN/LEI</t>
  </si>
  <si>
    <t>，1419847</t>
  </si>
  <si>
    <t>LI DAWEI</t>
  </si>
  <si>
    <t>，1404302</t>
  </si>
  <si>
    <t>HUANG/HUI,FAN/YILIN</t>
  </si>
  <si>
    <t>，1414778</t>
  </si>
  <si>
    <t>p328865</t>
  </si>
  <si>
    <t>DONG YAZHEN,CHEN JIAHAO,ZHANG LIPING,ZHUGUOXIU</t>
  </si>
  <si>
    <t>，1407676</t>
  </si>
  <si>
    <t>ZHANG,LINLIN</t>
  </si>
  <si>
    <t>，1427394</t>
  </si>
  <si>
    <t>ZHENG,BAOLI</t>
  </si>
  <si>
    <t>，1427396</t>
  </si>
  <si>
    <t>CHEN LIPING,GE XINYAN</t>
  </si>
  <si>
    <t>，1419450</t>
  </si>
  <si>
    <t>YU LEI,CHEN JING</t>
  </si>
  <si>
    <t>，1435055</t>
  </si>
  <si>
    <t>GU/TINGTING,YAO/BIN</t>
  </si>
  <si>
    <t>，1408945</t>
  </si>
  <si>
    <t>GUO/YUNBO</t>
  </si>
  <si>
    <t xml:space="preserve">ROH </t>
  </si>
  <si>
    <t>，1439079</t>
  </si>
  <si>
    <t>HU/DAN</t>
  </si>
  <si>
    <t>，1439455</t>
  </si>
  <si>
    <t>Ji/Dan Dan,Liu/Li Na</t>
  </si>
  <si>
    <t>，1439545</t>
  </si>
  <si>
    <t>Qin Gang</t>
  </si>
  <si>
    <t>，1439772</t>
  </si>
  <si>
    <t>JI/HAIFENG,YANG/LIU</t>
  </si>
  <si>
    <t>，1439388</t>
  </si>
  <si>
    <t>extra bed</t>
  </si>
  <si>
    <t>，1389763</t>
  </si>
  <si>
    <t>NI JIANG</t>
  </si>
  <si>
    <t>ZHOU LINGFENG,TIAN YAO</t>
  </si>
  <si>
    <t>，1438080</t>
  </si>
  <si>
    <t>Tang Li</t>
  </si>
  <si>
    <t>，1439464</t>
  </si>
  <si>
    <t>zhong min,zhang jie</t>
  </si>
  <si>
    <t>，1402325</t>
  </si>
  <si>
    <t>LYU/JING,XIAO/JIE</t>
  </si>
  <si>
    <t>，1395025</t>
  </si>
  <si>
    <t>ZHOU/JIANPING,TANG/QI,DING/LONG,ZHOU/JUN</t>
  </si>
  <si>
    <t>，1400206</t>
  </si>
  <si>
    <t>LYU/TONG,ZHANG/CHAO</t>
  </si>
  <si>
    <t>，1395023</t>
  </si>
  <si>
    <t>GU SHENBING,SHI QINQIN</t>
  </si>
  <si>
    <t>，1402236</t>
  </si>
  <si>
    <t>p327081</t>
  </si>
  <si>
    <t>FANG FUYONG,YIN WEIYAN</t>
  </si>
  <si>
    <t>，1399276</t>
  </si>
  <si>
    <t>son/ikdo</t>
  </si>
  <si>
    <t>，1433752</t>
  </si>
  <si>
    <t>ZHANG/XIAOFEI,CHEN/JIONGYANG</t>
  </si>
  <si>
    <t>，1390562</t>
  </si>
  <si>
    <t>p328439</t>
  </si>
  <si>
    <t>ZHANG/HAIYAN,ZHAO/FENG,WANG/YUAN</t>
  </si>
  <si>
    <t>DOV,AJ,QUT,HIG,KB, 1ch WANG/YUE 2014-05-13</t>
  </si>
  <si>
    <t>，1394740</t>
  </si>
  <si>
    <t>DUAN/YINGDONG,HUANG/FEIFEI</t>
  </si>
  <si>
    <t>，1386696</t>
  </si>
  <si>
    <t>p328856</t>
  </si>
  <si>
    <t>JIAQINGQING,RUAN JIANFEN,JIANG AIXIAN,GAO XIAOWEI</t>
  </si>
  <si>
    <t>OCV,AJ</t>
  </si>
  <si>
    <t>，1406410</t>
  </si>
  <si>
    <t>CHEN/WEI,HE/SHUCHUN</t>
  </si>
  <si>
    <t>，1413637</t>
  </si>
  <si>
    <t>LIANG/YUNXIAO,YIN/PING</t>
  </si>
  <si>
    <t>，1409836</t>
  </si>
  <si>
    <t>p328099</t>
  </si>
  <si>
    <t>ZHANG/SHENGLI,HE/XIAHUI,ZHANG/MENGWEN,GU/FENGMEI</t>
  </si>
  <si>
    <t>，1403888</t>
  </si>
  <si>
    <t>WANG XI,WANG SHIXIU</t>
  </si>
  <si>
    <t>，1396849</t>
  </si>
  <si>
    <t>p331612</t>
  </si>
  <si>
    <t>LIU/LEI,XUE/JIN,LIU/ZONGYAO,ZHANG/LINGZHI</t>
  </si>
  <si>
    <t>OCV, KB, NS. HIG, QUT</t>
  </si>
  <si>
    <t>，1418588</t>
  </si>
  <si>
    <t>Wang/Dai Li</t>
  </si>
  <si>
    <t>，1439806</t>
  </si>
  <si>
    <t>p332504</t>
  </si>
  <si>
    <t>GAO/HONGLING,MA/JI,MA/XIN,MA/ZHI</t>
  </si>
  <si>
    <t>，1418920</t>
  </si>
  <si>
    <t>XUE/SONG,QIN/XI</t>
  </si>
  <si>
    <t>，1433194</t>
  </si>
  <si>
    <t>ZHANG ZIYAN,HUANG HAITAO</t>
  </si>
  <si>
    <t>，1437761</t>
  </si>
  <si>
    <t>zhang bo,zhang yuzheng</t>
  </si>
  <si>
    <t>，1399396</t>
  </si>
  <si>
    <t>GU/HUANGXIN,SHEN/YUN</t>
  </si>
  <si>
    <t>，1398715</t>
  </si>
  <si>
    <t>MIAO/ZHUPEI,XIANG/JIAYING</t>
  </si>
  <si>
    <t>，1409233</t>
  </si>
  <si>
    <t>LIU/SHI,MIAO/MIAO</t>
  </si>
  <si>
    <t>，1428972</t>
  </si>
  <si>
    <t>p331262</t>
  </si>
  <si>
    <t>ZHAN LIJIA,LV JIAN</t>
  </si>
  <si>
    <t>，1442553</t>
  </si>
  <si>
    <t>QIN/XIAOQING, FU/ZHEN 2012-09-01</t>
  </si>
  <si>
    <t>，1409401</t>
  </si>
  <si>
    <t>GU/YAN,ZHOU/XIANPIN</t>
  </si>
  <si>
    <t>，1418022</t>
  </si>
  <si>
    <t>JIANG QIMEI</t>
  </si>
  <si>
    <t>，1437423</t>
  </si>
  <si>
    <t>SHENG WEIKUN,YAN QI</t>
  </si>
  <si>
    <t>，1436876</t>
  </si>
  <si>
    <t>p338074</t>
  </si>
  <si>
    <t>HUANG CHUNYAN,LUO SHIBIN</t>
  </si>
  <si>
    <t>，1442527</t>
  </si>
  <si>
    <t>p328425</t>
  </si>
  <si>
    <t>GU/WEIQIANG,HU/JINGLIN</t>
  </si>
  <si>
    <t>，1406313</t>
  </si>
  <si>
    <t>zhang/bo,zhang/yuzheng</t>
  </si>
  <si>
    <t>，1399471</t>
  </si>
  <si>
    <t>p331269</t>
  </si>
  <si>
    <t>DING HAIXIA,XIA CHUNYAN</t>
  </si>
  <si>
    <t>，1442551</t>
  </si>
  <si>
    <t>p331278</t>
  </si>
  <si>
    <t>ding chao,bai junying</t>
  </si>
  <si>
    <t>，1416456</t>
  </si>
  <si>
    <t>p335091</t>
  </si>
  <si>
    <t>LYU/DONG,GU/ZHIHAO,SUN/LIQIONG,WANG/XUEJUAN,LU/PEIMING,LU/YUXUAN</t>
  </si>
  <si>
    <t>，1425670</t>
  </si>
  <si>
    <t>p335117</t>
  </si>
  <si>
    <t>MA/ZHIHUI,DU/CHUNNA</t>
  </si>
  <si>
    <t>Linking bk</t>
  </si>
  <si>
    <t>，1442529</t>
  </si>
  <si>
    <t>WANG KAI,GU LIYA</t>
  </si>
  <si>
    <t>，1439248</t>
  </si>
  <si>
    <t>JIN/YAODONG,MIAO/HUI</t>
  </si>
  <si>
    <t>，1434829</t>
  </si>
  <si>
    <t>QIU/XINRONG,YIN/HUA</t>
  </si>
  <si>
    <t>，1440707</t>
  </si>
  <si>
    <t>You/Yun,Lin/Xiandi</t>
  </si>
  <si>
    <t>，1440843</t>
  </si>
  <si>
    <t>CHEN YANFEN</t>
  </si>
  <si>
    <t>LA</t>
  </si>
  <si>
    <t>，1441372</t>
  </si>
  <si>
    <t>Hong Kong Convergent Feb 19</t>
  </si>
  <si>
    <t xml:space="preserve"> P190306152022489</t>
  </si>
  <si>
    <t>1月余额</t>
  </si>
  <si>
    <t>二月超售补付</t>
  </si>
  <si>
    <t>SHAO FANGFANG,SHAO FANGFANG</t>
  </si>
  <si>
    <t>LI/LIPING,LI/WEI</t>
  </si>
  <si>
    <t>KB, HIG, QUT</t>
  </si>
  <si>
    <t>p335341</t>
  </si>
  <si>
    <t>WANG/CHANGZHI,HE/XIUYING,CHENG/QINGFENG,WANG/DONGNING,WANG/QIUNING,WANG/YALING</t>
  </si>
  <si>
    <t>ZHANG XIANG,ZHANG/SHAOYIN</t>
  </si>
  <si>
    <t>ZHAN LIJIA, LV JIAN</t>
  </si>
  <si>
    <t>GAO CHONGHUI</t>
  </si>
  <si>
    <t>ROH + 1chBF</t>
  </si>
  <si>
    <t>HIG, LA, 1ch BF</t>
  </si>
  <si>
    <t>p335095</t>
  </si>
  <si>
    <t>Jiang Yike,Xue Junji</t>
  </si>
  <si>
    <t xml:space="preserve">Club Ocean </t>
  </si>
  <si>
    <t>Yu Jie,Fei Fan</t>
  </si>
  <si>
    <t>p326953</t>
  </si>
  <si>
    <t>ZHANG LI,ZHANG YING,ZHENG QINGXIANG</t>
  </si>
  <si>
    <t>Club</t>
  </si>
  <si>
    <t>p327981</t>
  </si>
  <si>
    <t>li guocheng,li jun,li qian,li long</t>
  </si>
  <si>
    <t>YANG ZIHAN,YANG MOHAN</t>
  </si>
  <si>
    <t>P334028</t>
  </si>
  <si>
    <t>CHEN/FANGQI,CHEN/YANMING</t>
  </si>
  <si>
    <t>non-refundable</t>
  </si>
  <si>
    <t>P333749</t>
  </si>
  <si>
    <t>shao/yi yang,shao/ming hui,shao/wen xian,yuan/man li,chen/yong chan,chen/jing,xie/gen ju,shao/yi dong</t>
  </si>
  <si>
    <t>XIA GUANG,chen jingyi</t>
  </si>
  <si>
    <t>P331192</t>
  </si>
  <si>
    <t>XIA/RUHENG,WENG/LUHUA,XIA/PEIYI,ZHOU/CHENGUANG</t>
  </si>
  <si>
    <t>FAN/YUNWEN,LIN/SABRINA</t>
  </si>
  <si>
    <t>non-refundable on Feb 4</t>
  </si>
  <si>
    <t>p331032</t>
  </si>
  <si>
    <t>PAN YAN,LIU BAO,CHENG LIANGGUAN,LU SHUFEN,CHENG YANXIN,MAO DIEHUA,XIA JIAXIANG,YANG TIANQI</t>
  </si>
  <si>
    <t>p333259</t>
  </si>
  <si>
    <t>ZHOU TIAN, ZENG QINGLING</t>
  </si>
  <si>
    <t>RUIMIN GE,XUE WANG</t>
  </si>
  <si>
    <t>CHEN WANG,CHEN YOU,ZHANG LINGJI</t>
  </si>
  <si>
    <t>1 extra bed</t>
  </si>
  <si>
    <t>AN/BING,TANG/YARU</t>
  </si>
  <si>
    <t>p327546</t>
  </si>
  <si>
    <t>FU XUANMIAO,CHEN DANDAN,FU HUAJIE,LI YUANDI</t>
  </si>
  <si>
    <t>KB, NS, HIG, HM, AJ</t>
  </si>
  <si>
    <t>p325975</t>
  </si>
  <si>
    <t>YAN YUNKANG,ZENG HUIJUAN,XIAO HANG,YAN JIAJIA</t>
  </si>
  <si>
    <t>p330783</t>
  </si>
  <si>
    <t>WU FANGQI,WU XIAOFEN,YANG JINSONG,WU SISHAN,YANG ZIRUI(2010-06-26)</t>
  </si>
  <si>
    <t>KB,AJ</t>
  </si>
  <si>
    <t>XU WEIPING,JIN YE</t>
  </si>
  <si>
    <t>Non refundable on 4 Feb</t>
  </si>
  <si>
    <t>SUN/LI,WANG/YUHUA</t>
  </si>
  <si>
    <t>SUN/YUFEI,ZHANG/ZHENGTAI</t>
  </si>
  <si>
    <t>CHENG QIUPING,HU QIFU</t>
  </si>
  <si>
    <t>Non refundable</t>
  </si>
  <si>
    <t>YANG FAN,HU RUI</t>
  </si>
  <si>
    <t>TB,HIG,OCV</t>
  </si>
  <si>
    <t>XIA/YANYAN,SHEN/GUOYING</t>
  </si>
  <si>
    <t>FAN/XIAOMIN</t>
  </si>
  <si>
    <t>p334020</t>
  </si>
  <si>
    <t>Xu/Chengsheng,Xu/Xianglong</t>
  </si>
  <si>
    <t>LIN QIUFENG,XIA LIN,XIA WUXIAN</t>
  </si>
  <si>
    <t>p338023</t>
  </si>
  <si>
    <t>GUO/CHENXI,GUO/QINGHAN,YANG/QIUXIANG,GUO/YUSHENG</t>
  </si>
  <si>
    <t>Junior Suite</t>
  </si>
  <si>
    <t>WANG/YONGBIN</t>
  </si>
  <si>
    <t>ZHANG/YAN</t>
  </si>
  <si>
    <t>DOV,TB,HIG,Honeymoon</t>
  </si>
  <si>
    <t>CAI XINJIE, WANG TAO, CAI JIAHAO 2013-10-11, CAI ZHEHAO 2011-05-09</t>
  </si>
  <si>
    <t>BKF 1 child</t>
  </si>
  <si>
    <t>p330793</t>
  </si>
  <si>
    <t>ZHANG HONGJUAN,HUANG PAN,ZHU JIE,LIN FEI,LIN YIMENG,LIN ZIXIA</t>
  </si>
  <si>
    <t>BKF 2 children</t>
  </si>
  <si>
    <t>ZHAO SHUANGMING,ZHANG DAYONG</t>
  </si>
  <si>
    <t>DOYLE/SERENALEE,LI/YUNFENG</t>
  </si>
  <si>
    <t>p334891</t>
  </si>
  <si>
    <t>WANG XUEYUE,MA LICHUN,DING JINSHENG,XIANG LIXIAN,MA YUAN,YUAN YAOFENG,JIANG LANFANG,NI GUIFENG</t>
  </si>
  <si>
    <t>Non refundableAlready informed HK that hotel might not keep the same room for 2 days</t>
  </si>
  <si>
    <t>p328328</t>
  </si>
  <si>
    <t>SHI YONGMEI,wang wei,zhao qing,liu wei</t>
  </si>
  <si>
    <t>p328489</t>
  </si>
  <si>
    <t>LIANG/YESHUN,REN/LI,CHEN/YAODING,CHEN/SUZHEN,XU/SHUGEN,XU/YUNCHANG,YU/LANYING,LIANG/XIAO</t>
  </si>
  <si>
    <t>p333364</t>
  </si>
  <si>
    <t>CHEN YANG,CHEN NUO,FU DINGHUA,YANG JIANFEN,CHEN JIANFENG,YANG JIANYING</t>
  </si>
  <si>
    <t>p332801</t>
  </si>
  <si>
    <t>ZHANG BIAO,SUN YAN,ZHANG XIAO,SUN GUOLONG</t>
  </si>
  <si>
    <t>Non refundable, KB</t>
  </si>
  <si>
    <t>p328493</t>
  </si>
  <si>
    <t>LYU/ZHICHUN,ZHANG/BOJIA,NI/JINLIN,RUAN/MEIYING,ZHANG/GUANGMING,ZHANG/JIAYU</t>
  </si>
  <si>
    <t>p334893</t>
  </si>
  <si>
    <t>SUN/XIUCUI,WANG/HAIDONG</t>
  </si>
  <si>
    <t>GU XIAO</t>
  </si>
  <si>
    <t>Non refundable on 6th nite</t>
  </si>
  <si>
    <t>MA/LEILEI,LIU/ZHENWEI</t>
  </si>
  <si>
    <t>Non refundable on 06th nite</t>
  </si>
  <si>
    <t>p328324</t>
  </si>
  <si>
    <t>GUAN/HONGWEI,SHEN/XIAOLI,GUAN/HAOYU</t>
  </si>
  <si>
    <t>p332810</t>
  </si>
  <si>
    <t>TONG QIUSHENG,WAN SHANGUI,LI ZIHUANG,TONG HUI</t>
  </si>
  <si>
    <t>p318565</t>
  </si>
  <si>
    <t>WANG/GUIZHI,CHEN/WENXI,CHEN/MEIFA,LI/DONGWEI,WU/CHUOJIN,ZHAO/WENYI</t>
  </si>
  <si>
    <t>LIU YANBIN,REN LIMIN</t>
  </si>
  <si>
    <t>YANG AIPING,WANG DUORONG</t>
  </si>
  <si>
    <t>CHEN/XIAOYU,ZHAO/JING,CHEN/WENWAN,WANG/CHENG,XU/CHUNHUA,DAI/WENZHU</t>
  </si>
  <si>
    <t>p327315</t>
  </si>
  <si>
    <t>ZHENG WEI,WU ZHENCHU,ZHOU FENGYING,WU XIWEI</t>
  </si>
  <si>
    <t>Non-refundable, non CXL</t>
  </si>
  <si>
    <t>ZHANG LI</t>
  </si>
  <si>
    <t>Non-refundable</t>
  </si>
  <si>
    <t>p331565</t>
  </si>
  <si>
    <t>ZHANG HAIMING</t>
  </si>
  <si>
    <t>CHEN SHAN PING,GUO YING</t>
  </si>
  <si>
    <t>p333139</t>
  </si>
  <si>
    <t>GUO/YU,LI/HONG,ZHOU/NAN,SUN/YICHEN</t>
  </si>
  <si>
    <t>OUYANG JING</t>
  </si>
  <si>
    <t>CAO GUOQIN</t>
  </si>
  <si>
    <t>p327548</t>
  </si>
  <si>
    <t>Chen/Yan Ling,Chen/Wen De,Chen/Jian Er,Zhou/Yu Chan,Chen/Run Tian,Hu/Ai Zhen</t>
  </si>
  <si>
    <t>HUANG JI WEN,PENG TAO</t>
  </si>
  <si>
    <t>p331246</t>
  </si>
  <si>
    <t>XU XIAO FENG,YAN GUO JIN,ZHU CHENG SHAO,ZHU HONG YU</t>
  </si>
  <si>
    <t>p333272</t>
  </si>
  <si>
    <t>WANG RONG;WANG XIAO XIA;WANG CHU</t>
  </si>
  <si>
    <t>p335124</t>
  </si>
  <si>
    <t>MENG YUHAO,MENG MINYI,LIU PEIYAO,MENG ZHENLIANG</t>
  </si>
  <si>
    <t>Non-refundable, non CXL,KB,HIG</t>
  </si>
  <si>
    <t>Zhang Fan</t>
  </si>
  <si>
    <t>p335130</t>
  </si>
  <si>
    <t>ZHOU HAIXIA,XIE HAICHANG,XIE SHANGJIN,ZHOU ZHIYANG,WANG HAIHONG,ZHOU SHANGYU,ZHOU XIANGYANG,XU RUIZE,XIE ZHUOJING,CHEN JIAN,LIU DANWEI,CHEN XINLIN,ZHANG YIYUN,QIAN TIEHAN,XIE QIRUI,LI SHIJIA,XIE JINGB</t>
  </si>
  <si>
    <t>6 extra bed</t>
  </si>
  <si>
    <t>p334023</t>
  </si>
  <si>
    <t>WANG/TIANMAN,ZHANG/JING</t>
  </si>
  <si>
    <t>HUANG YUZHEN ,QU MEI, HUANG ZITENG 2002-09-14</t>
  </si>
  <si>
    <t>Non-refundable, non CXL, KB</t>
  </si>
  <si>
    <t>FAN/REN</t>
  </si>
  <si>
    <t>Non-refundable, HIG, LA, NS</t>
  </si>
  <si>
    <t>p337706</t>
  </si>
  <si>
    <t>li/Chunmei,Li/Tingting</t>
  </si>
  <si>
    <t>ZHENG YUANXIA</t>
  </si>
  <si>
    <t>KB, HM, HIG</t>
  </si>
  <si>
    <t>ZOU GUOLIANG,YAO DANPING,ZOU YAOHUI</t>
  </si>
  <si>
    <t>TB,OCV</t>
  </si>
  <si>
    <t>P333107</t>
  </si>
  <si>
    <t>SUN JINCHENG,Ni Haiyan,LIU XUE,WU LILI,CAO HELIN,NI JINJUN</t>
  </si>
  <si>
    <t>ZHANG CHUNYING,ZHANG GUANGLI</t>
  </si>
  <si>
    <t>p333307</t>
  </si>
  <si>
    <t>Lou Yan,Liu Zhongjian,Lou Qingqing,Gong Xiaoli</t>
  </si>
  <si>
    <t>JIN SHANSHAN,YAN SHENG</t>
  </si>
  <si>
    <t>Non-refundable on 09,10 Feb</t>
  </si>
  <si>
    <t>p333186</t>
  </si>
  <si>
    <t>HE/JUN,LU/XIAOYU,XIA/WEIGANG,LU/XIAOXIAO</t>
  </si>
  <si>
    <t>p336022</t>
  </si>
  <si>
    <t>ZHANG/TAIFENG,LONG/DAIQIONG,LIU/MINGQUAN,FAN/YANHUA</t>
  </si>
  <si>
    <t>LU JIANBIN</t>
  </si>
  <si>
    <t>p331516</t>
  </si>
  <si>
    <t>TIAN MI,LU SADUO,WANG YULEI,NIU WENYAN</t>
  </si>
  <si>
    <t>ZHANG/CHUNYING,ZHANG/GUANGLI</t>
  </si>
  <si>
    <t>XIAOFENG/YANG</t>
  </si>
  <si>
    <t>P332803</t>
  </si>
  <si>
    <t>Wu/Yunxia,Chen/Jinjie</t>
  </si>
  <si>
    <t>p332802</t>
  </si>
  <si>
    <t>ZHANG/XIUMEI</t>
  </si>
  <si>
    <t>WANG YONGMING,YANG LING</t>
  </si>
  <si>
    <t>CHENG/YUAN,WANG/YANJING,CHENG/YINUO(2012-03-07)</t>
  </si>
  <si>
    <t>Non-refundable on 10 Feb</t>
  </si>
  <si>
    <t>CHEN/WEI,LYUQIU/LIQIAN,CHEN/JIAJUN(2014-08-02)</t>
  </si>
  <si>
    <t>ZHOU/JING,GU/PEIFANG,ZHOU/YANJIE(2011-02-24)</t>
  </si>
  <si>
    <t>p336322</t>
  </si>
  <si>
    <t>Jiang/Jianduan,Chen/Yan,Lin/Xuebao,Jiang/Xueqin,Xiong/Guiying,Chen/Zhenan,Wang/Li,Chen/Liyu,Lin/Wen,Li/Qi</t>
  </si>
  <si>
    <t>CHENGYI/WU,LIQIU/HU</t>
  </si>
  <si>
    <t>DONG WEIHUA,WU MINLI</t>
  </si>
  <si>
    <t>p336284</t>
  </si>
  <si>
    <t>JIANG/LINGLING,SUN/YIWEI,LU/HAIFENG,ZHANG/YAN</t>
  </si>
  <si>
    <t>LONG JIANG,WANG HUAGUANG</t>
  </si>
  <si>
    <t>DAI SUPING,ZHANG LIPING</t>
  </si>
  <si>
    <t>Jiang/Jianqing,Wu/Ruzhen</t>
  </si>
  <si>
    <t>P337341</t>
  </si>
  <si>
    <t>YAO/QIANZHI,YE/FANGTING,SUN/BAOPING,YAO/PEI</t>
  </si>
  <si>
    <t>PAN JIANJUN,PAN JIANJUN</t>
  </si>
  <si>
    <t>TA agree no bathtub</t>
  </si>
  <si>
    <t>P336514</t>
  </si>
  <si>
    <t xml:space="preserve">Xu/ziwen,Xu/yidong,Wu/xiao,Xu/yuxin </t>
  </si>
  <si>
    <t>TB,DOV</t>
  </si>
  <si>
    <t>WAN JINHUA</t>
  </si>
  <si>
    <t>MIAO JUN,HUANG LI</t>
  </si>
  <si>
    <t>Extrabed</t>
  </si>
  <si>
    <t>LI HUA,WANG QIONG</t>
  </si>
  <si>
    <t>PREMIUM</t>
  </si>
  <si>
    <t>Ji Shunan,Gu Huiju,Ji Shengxian</t>
  </si>
  <si>
    <t>ROH + Extra bed</t>
  </si>
  <si>
    <t>p338994</t>
  </si>
  <si>
    <t>Yang gui hua</t>
  </si>
  <si>
    <t>Non-refundable, non-CXL</t>
  </si>
  <si>
    <t>huang lianwu</t>
  </si>
  <si>
    <t>Taken from hotel inventory</t>
  </si>
  <si>
    <t>P336424</t>
  </si>
  <si>
    <t>Wang Ming,Wu Deyuan</t>
  </si>
  <si>
    <t>LIU ZIHAO</t>
  </si>
  <si>
    <t>YU HONGNYU,XIE CHONGHENG</t>
  </si>
  <si>
    <t>extra bed for the third person to HK</t>
  </si>
  <si>
    <t>p330860</t>
  </si>
  <si>
    <t>ZOU YUMEI,HAN TAO,QIN LIN,XIAO HONG</t>
  </si>
  <si>
    <t>FENG ENEN,OU YIHUA</t>
  </si>
  <si>
    <t>JIANG RUIXIN,LIU JINRONG</t>
  </si>
  <si>
    <t>p327552</t>
  </si>
  <si>
    <t>SUN JIAN,YANG YAN,ZHOU MING,SHAN LILI</t>
  </si>
  <si>
    <t>P329257</t>
  </si>
  <si>
    <t>CHEN/TAO,ZHANG/FANG,ZHANG/XU,WANG/XINLING</t>
  </si>
  <si>
    <t>TIAN JIANG</t>
  </si>
  <si>
    <t>FENG YAQIONG,MA CHENRAN</t>
  </si>
  <si>
    <t>LA,HIG,NS</t>
  </si>
  <si>
    <t>p328484</t>
  </si>
  <si>
    <t>Rong Kan,Wu Congjie,Lu Libo,Ye Xiaoling</t>
  </si>
  <si>
    <t>p328376</t>
  </si>
  <si>
    <t>YU SONGJIA,SUN JIAJIA,WENG XINGGUAN,YU YAWEI,GU FUDAN,GAO DEFENG,DU WEIJUN,JIANG XIAOLONG</t>
  </si>
  <si>
    <t>OCV, JIANG YICHEN 2012-12-08, WENG HAOXUAN 2009-01-21, WENG ZIHAO 2013-11-11, SUN ZIYAN 2010-08-17, YU XINYE 2008-10-07, GAO CHUHANG 2009-01-15</t>
  </si>
  <si>
    <t>5 BF for kid</t>
  </si>
  <si>
    <t>FENGSHENTU,NIHONGXIA</t>
  </si>
  <si>
    <t>WU ZHIJUN,LI XIA</t>
  </si>
  <si>
    <t>GAO/JIAN,CHEN/JIN</t>
  </si>
  <si>
    <t>SONG/GUIFANG,WANG/YUNHE</t>
  </si>
  <si>
    <t>p328845</t>
  </si>
  <si>
    <t>MENG YAPING,XU MING,ZHOU YINGPING</t>
  </si>
  <si>
    <t>OCV,HIG,AJ</t>
  </si>
  <si>
    <t>JIANG/RUIXIN,LIU/JINRONG</t>
  </si>
  <si>
    <t>p328821</t>
  </si>
  <si>
    <t>HE FEN,CHENGUOQUAN,WANG JING,CHEN BO</t>
  </si>
  <si>
    <t>p328853</t>
  </si>
  <si>
    <t>ZHANG XIAODONG,WU XUEFENG,CHEN XIAOMIN,LIAIZHEN,WU MENGQI,ZHANG PEIQI</t>
  </si>
  <si>
    <t>OCV,KB</t>
  </si>
  <si>
    <t>p339092</t>
  </si>
  <si>
    <t>XU/SHASHA,OUYANG/ZHUOQUN,DING/CHUNMAN,ZHANG/XIAO</t>
  </si>
  <si>
    <t>p328461</t>
  </si>
  <si>
    <t>Guo Meixian,Wang Junbo,Zhu Wen,Gao Yibo</t>
  </si>
  <si>
    <t>Chen Congyuan,Zhao Tanqing</t>
  </si>
  <si>
    <t>p339501</t>
  </si>
  <si>
    <t>LIU/WENYING,JIANG/XIN,JIANG/FANGQIU,MIAO/TINGTING</t>
  </si>
  <si>
    <t xml:space="preserve">Non-refundable </t>
  </si>
  <si>
    <t>yang qingquan</t>
  </si>
  <si>
    <t>WANG TINGTING,YANG MINGJUN</t>
  </si>
  <si>
    <t>TBA</t>
  </si>
  <si>
    <t>CHEN ZHIHE</t>
  </si>
  <si>
    <t>Fan Quan,Zhu Le</t>
  </si>
  <si>
    <t>P340331</t>
  </si>
  <si>
    <t>TAO JINLI,HUANG SHIYANG,ZHOU XUAN,FU LINHUA</t>
  </si>
  <si>
    <t>LU/XIN,LIN/SHU,LU/YUHAO(2011-12-07)</t>
  </si>
  <si>
    <t>YU/DAHEE,JIN/SOONYI</t>
  </si>
  <si>
    <t>TB,OCV,HIG</t>
  </si>
  <si>
    <t>Xiao Yuxin,Yao Yongshi</t>
  </si>
  <si>
    <t>TB,</t>
  </si>
  <si>
    <t>p327555</t>
  </si>
  <si>
    <t>YAU/YIN PING PINK,YEUNG/HIU CHING</t>
  </si>
  <si>
    <t>NS, TB, QUT</t>
  </si>
  <si>
    <t>p325846</t>
  </si>
  <si>
    <t>LIU ZHIYANG,DENG WENXI,DENG QIQI,CHEN DAOZHI</t>
  </si>
  <si>
    <t>FU MINGHUAN</t>
  </si>
  <si>
    <t>YANG/YONG,JIAO/XUEWEN,YANG/ZIYUE(2010-06-25)</t>
  </si>
  <si>
    <t>LI WENYUAN,WANG LIMIN</t>
  </si>
  <si>
    <t>QIAN/MIN,XIAO/DAN</t>
  </si>
  <si>
    <t>LI/PEIPEI, JIANG/WEIHAO 14-04-2007</t>
  </si>
  <si>
    <t>Wu/Suni,TANG/JIANJUN</t>
  </si>
  <si>
    <t>OCV, NS, TB, HIG</t>
  </si>
  <si>
    <t>CHEN YIHONG,ZHANG DANHUA</t>
  </si>
  <si>
    <t>p335312</t>
  </si>
  <si>
    <t>ZHU WEI,DENG ZHE,GE HUAMIN,GE XIAOYAN,ZHANG XIAOPING</t>
  </si>
  <si>
    <t>Cen Qun,Feng Lei</t>
  </si>
  <si>
    <t>SHIN/MIYOUN,KIM/DONGHYUN</t>
  </si>
  <si>
    <t>FU/XIAOJIE,JIA/JUANJUAN</t>
  </si>
  <si>
    <t>WANG XINSHUN,CHANG JUAN</t>
  </si>
  <si>
    <t>p336761</t>
  </si>
  <si>
    <t>TING/ZHANG,XIAOBIN/ZHANG</t>
  </si>
  <si>
    <t>KB,QUT,AJ</t>
  </si>
  <si>
    <t>FENG WENMING</t>
  </si>
  <si>
    <t>LI/TING,WEI/LINGYUN</t>
  </si>
  <si>
    <t>p340801</t>
  </si>
  <si>
    <t>KE/SHAOFENG,WENG/QIAOPING,zhang/jianhuang,ke/yashan</t>
  </si>
  <si>
    <t>p325849</t>
  </si>
  <si>
    <t>RAO/HUIMING,LI/BIN,WANG/HAIJING,NI/YUE,ZHANG/YAN,LI/SIYAO</t>
  </si>
  <si>
    <t>QUT, HIG, NS</t>
  </si>
  <si>
    <t>P338051</t>
  </si>
  <si>
    <t>LIU/GUOCHAO,KUANG/YADAN,ZHANG/HANZHONG,HE/QIAOZHEN,LIU/ZHIHUA,LIU/NING</t>
  </si>
  <si>
    <t>LI/YONGSHUI,ZHANG/LING</t>
  </si>
  <si>
    <t>p333421</t>
  </si>
  <si>
    <t>WU/YIJUN,WEI/ZHIQING,LOU/XINHUI,QIAN/XIUJUAN,WEI/TONGHUA,LOU/LAN</t>
  </si>
  <si>
    <t>CAO YIWEN,ZHAO YAPING</t>
  </si>
  <si>
    <t>Hu Shunwei,Chen Jing</t>
  </si>
  <si>
    <t>CAI/XINYI,YAO/WENJING</t>
  </si>
  <si>
    <t>p335140</t>
  </si>
  <si>
    <t>ZHU/QIANG,ZHU/TONG</t>
  </si>
  <si>
    <t>CEN QUN,FENG LEI</t>
  </si>
  <si>
    <t>HUANG Qin Ju,YAO Gen Sheng</t>
  </si>
  <si>
    <t>ZHANG HAO,MI XIAOFENG,ZHANG BOJINGJING(2015-09-14),ZHANG BOXUAN(2011-11-14)</t>
  </si>
  <si>
    <t>SHI LING,ZHANG CHAO</t>
  </si>
  <si>
    <t>LIANG RUICHENG</t>
  </si>
  <si>
    <t>QIAN SHUBIN,DUAN TING</t>
  </si>
  <si>
    <t>GUAN/ZHUO,ZHONG/SONGYU</t>
  </si>
  <si>
    <t>WANG/GANG,LI/XIAOXIA</t>
  </si>
  <si>
    <t>yuan/ye</t>
  </si>
  <si>
    <t>Liu/Feiyan,Ma/Lili</t>
  </si>
  <si>
    <t>GAO/CUIXIA,ZHANG/SHUNWEI</t>
  </si>
  <si>
    <t>BAHNG SEONGHOON,MUN KYUNGJIN</t>
  </si>
  <si>
    <t>Wang/Ying</t>
  </si>
  <si>
    <t>Wang Ying</t>
  </si>
  <si>
    <t>p335142</t>
  </si>
  <si>
    <t>CHANG JINYANG,YANG LUBING,LIU NINGYI,GONG YUJIA</t>
  </si>
  <si>
    <t>p338546</t>
  </si>
  <si>
    <t>WANG/YU,GUO/JINGJING</t>
  </si>
  <si>
    <t>FENG WENMING,ZHOU YUEFEN</t>
  </si>
  <si>
    <t>FAN LIU,YUEHONG SONG</t>
  </si>
  <si>
    <t>QI/WEI,LIU/JING</t>
  </si>
  <si>
    <t>DING,XIAOFEI / WEN,MEILING</t>
  </si>
  <si>
    <t>KIM AERIJA</t>
  </si>
  <si>
    <t>WANG LIQING,GAO ANHUI</t>
  </si>
  <si>
    <t>NS, HIG, LA at 02:00 - 03:00 Feb 19</t>
  </si>
  <si>
    <t>LIU YUFENG</t>
  </si>
  <si>
    <t>p339185</t>
  </si>
  <si>
    <t>WANG/SHENGAN,CHEN/SHUFANG,CHE/LI,WANG/ZONGMI</t>
  </si>
  <si>
    <t>WANG/YIBO
2007-09-28, WANG/YIYAO
2011-09-29，2 children 7 + 11ys will be surcharge for BF upon c/I at $14++/kid/day</t>
  </si>
  <si>
    <t>JIN YANG,ZHOU JIAN</t>
  </si>
  <si>
    <t>Keep same room for the whole stay</t>
  </si>
  <si>
    <t>LI/JUN,XIAO/SHUANGYAN</t>
  </si>
  <si>
    <t>TB, QUT, HIG, CAI/XINYI 2012-09-08, CAI/YIMO</t>
  </si>
  <si>
    <t>LI RUJU,HAN QINGJUN</t>
  </si>
  <si>
    <t>Tang Xiaojun</t>
  </si>
  <si>
    <t>p341423</t>
  </si>
  <si>
    <t>ZHANG XUJIE,ZHANG GUOJUN,ZHANG RIRAN</t>
  </si>
  <si>
    <t>Yi/Beier</t>
  </si>
  <si>
    <t>YANG DAN,LIN XINGZHI</t>
  </si>
  <si>
    <t>shao haixia</t>
  </si>
  <si>
    <t>Shao Haixia,Du Hanqing</t>
  </si>
  <si>
    <t>P340398</t>
  </si>
  <si>
    <t>ZHENG CAIFENG,ZHOU XIAOHUA,LAI MING,TIAN JIAHUI</t>
  </si>
  <si>
    <t>JU SU JI,LEE NAMEUN</t>
  </si>
  <si>
    <t>HONG/YUNFEI,DONG/LISHUANG</t>
  </si>
  <si>
    <t>PEI/YALI,SUN/MIAO</t>
  </si>
  <si>
    <t>p335321</t>
  </si>
  <si>
    <t>HU/JUN,LIU/HUILAN,MENG/XIANGNAN,HU/ZIJIAN(2007-10-25)</t>
  </si>
  <si>
    <t>p335796</t>
  </si>
  <si>
    <t>YANG SHUANGYANG,WEN YINGLING,FU JIE,LIU CHENXI</t>
  </si>
  <si>
    <t>1 KB + 1 TB</t>
  </si>
  <si>
    <t>p330346</t>
  </si>
  <si>
    <t>XU/YUSHU,MAO/HUIYOU,MIAO/HAIYAN</t>
  </si>
  <si>
    <t>P336519</t>
  </si>
  <si>
    <t>JIANG/JIANRONG,LOU/HAIYING,XIA/DONGHUA,JIANG/HUA</t>
  </si>
  <si>
    <t>TANG/XIAOJUN,Tang/Gaoxing</t>
  </si>
  <si>
    <t>P341877</t>
  </si>
  <si>
    <t>WANG/YUAN,KONG/YAN</t>
  </si>
  <si>
    <t>GUO/LIJUAN,LIN/QINZHI</t>
  </si>
  <si>
    <t>LIU GUOHUI</t>
  </si>
  <si>
    <t>NS, HIG, KB, HM, QUT, LA after 0 o'clock</t>
  </si>
  <si>
    <t>LUO/BO</t>
  </si>
  <si>
    <t>ZHANG/FANDING</t>
  </si>
  <si>
    <t>LI/YUEFENG,QI/SHUYU</t>
  </si>
  <si>
    <t>KB, 1 child LI/RUIYAN 2010-08-21 (pay BF at Front Desk)</t>
  </si>
  <si>
    <t>WANG NING</t>
  </si>
  <si>
    <t>P341879</t>
  </si>
  <si>
    <t>ZHANG CHUNLI,LI JIBIN,CAO JUNQI,ZHANG MENG</t>
  </si>
  <si>
    <t>YANG FEI,YANG ZIYAN</t>
  </si>
  <si>
    <t>LIM SOOKHYUN,LEE TAEYOUNG</t>
  </si>
  <si>
    <t>KIM SEONJAE,KIM NAMHEE</t>
  </si>
  <si>
    <t>YE/LINNA,LI/RUIFENG</t>
  </si>
  <si>
    <t>p331267</t>
  </si>
  <si>
    <t>WU/ZHILAN,YAN/YONGDE,ZHANG/TINGTING,YAN/MINYUAN</t>
  </si>
  <si>
    <t>P334884</t>
  </si>
  <si>
    <t>ZHANG/QILU,CAO/LIZHU,LI/ZHONGQUN,ZHANG/MENGLI</t>
  </si>
  <si>
    <t>TRAN/DANG HUYEN TRAN</t>
  </si>
  <si>
    <t>p333203</t>
  </si>
  <si>
    <t>AI/SHENGWEN,ZHANG/YUNPING,ZHANG/YUNQIN,BO/JIANMIN,YU/XIA,BO/TAO</t>
  </si>
  <si>
    <t>YUAN/LEEWU,XIA/HAIYING</t>
  </si>
  <si>
    <t>SHENG/YE,WANG/JIAO</t>
  </si>
  <si>
    <t>ZHANG/LIN,WEI/TIANYU,WEI/XINTONG 2013-01-25</t>
  </si>
  <si>
    <t>Surcharge 1ch6ys to POA upon c/i</t>
  </si>
  <si>
    <t>p340686</t>
  </si>
  <si>
    <t>FANG/QIAOZHI,FANG/HANHONG,FANG/ZIQING,FANG/QIAOZHI,FANG/ZIQING,Fang/han hong,HuANG/SI MEI</t>
  </si>
  <si>
    <t>P336511</t>
  </si>
  <si>
    <t>YE/MEIHUA,SHEN/GUANGZHAO,ZHANG/JIEYUAN,BA/CAICAI</t>
  </si>
  <si>
    <t>YAO/XIANGYU,TANG/TAO</t>
  </si>
  <si>
    <t>kimmyung sihn,Choeun young</t>
  </si>
  <si>
    <t>p342445</t>
  </si>
  <si>
    <t>Wang/Qi,Wang/zhanbo</t>
  </si>
  <si>
    <t>Shao/Haixia,Du/Hanqing</t>
  </si>
  <si>
    <t>p342283</t>
  </si>
  <si>
    <t>ZOU/Wenjuan,Xiao/Junxiong,Zou/Wenjie,Gao/Yuman,Chen/Jinlian</t>
  </si>
  <si>
    <t>KB,NS,HIG</t>
  </si>
  <si>
    <t>HE BAOQING,CHEN SHUANG</t>
  </si>
  <si>
    <t>QI HAO</t>
  </si>
  <si>
    <t>Lu Lijun,Chen Yonghan</t>
  </si>
  <si>
    <t>YE/YULAN,TIAN/WEIFENG</t>
  </si>
  <si>
    <t>p333009</t>
  </si>
  <si>
    <t>MA AIHUA,MA LIJUAN,SHI RONG</t>
  </si>
  <si>
    <t>p333004</t>
  </si>
  <si>
    <t>DAI XIASHUN,ZHAO YING,XU JINXIU,YU DEJUN,LI SHUAI</t>
  </si>
  <si>
    <t>AJ</t>
  </si>
  <si>
    <t>SHAO DAN,LIN QINGQING</t>
  </si>
  <si>
    <t>KU/YOUSEONG</t>
  </si>
  <si>
    <t>p340680</t>
  </si>
  <si>
    <t>LI/LI,ZHUANG/QIANFEI,ZENG/XIAOHUI,XUAN/SHUQUAN</t>
  </si>
  <si>
    <t>p341292</t>
  </si>
  <si>
    <t>He Yu,Wang Jian An,Shen Rui,Yang Yi,Qian Tao,Wang Hai Yan</t>
  </si>
  <si>
    <t>Chen Hong,He Lantian</t>
  </si>
  <si>
    <t>LI YAJING,SHA WEIJUE</t>
  </si>
  <si>
    <t>OUYANG YONGCHANG,LONG SHUNHE</t>
  </si>
  <si>
    <t>YANG JUNJIE,HU XIN</t>
  </si>
  <si>
    <t>Wang Fang,Chang Hanqing</t>
  </si>
  <si>
    <t>GU CHONG HUA</t>
  </si>
  <si>
    <t>P335261</t>
  </si>
  <si>
    <t>LUAN/SHIFENG,TANG/XIULAN,ZHOU/QING,LUAN/JING</t>
  </si>
  <si>
    <t>LEE/WONYEONG,SONG/GAEUL</t>
  </si>
  <si>
    <t>choi/wonjae,hwang/soorim</t>
  </si>
  <si>
    <t>p338896</t>
  </si>
  <si>
    <t>DU/MEILIN,TAO/FEISANG,TAO/BAIQIANG,LI/AIPING,DU/KOUGEN,YANG/HUIQIN</t>
  </si>
  <si>
    <t>rOH</t>
  </si>
  <si>
    <t>GU/HANGYIN,SHEN/KAI</t>
  </si>
  <si>
    <t>YANG/CHONG,CHENG/YANHUA</t>
  </si>
  <si>
    <t>Lei Fan</t>
  </si>
  <si>
    <t>JI/JUNJIE,MA/HUIFANG</t>
  </si>
  <si>
    <t>Lee/Eunsu,Chae/Jeongsuk</t>
  </si>
  <si>
    <t>ZE/ZHEN,WU/HUIYE</t>
  </si>
  <si>
    <t>LI/YANING,LI/XUEHUI</t>
  </si>
  <si>
    <t>p336096</t>
  </si>
  <si>
    <t>WANG/YANG,WANG/CHUNLI,WANG/JINSHAN,LIU/ZHILIAN</t>
  </si>
  <si>
    <t>p341923</t>
  </si>
  <si>
    <t>SHAN/HANGMIN,WANG/JUNLONG,LIU/JUAN,LIU/DANDAN</t>
  </si>
  <si>
    <t>WU BEIYING,LU YUNPING</t>
  </si>
  <si>
    <t>ZHU/LING,LI/HAN</t>
  </si>
  <si>
    <t>Kim/Daseul</t>
  </si>
  <si>
    <t>1st trip with mom, NS, TB, HIG</t>
  </si>
  <si>
    <t>p342361</t>
  </si>
  <si>
    <t>GU LIPING,JIANG CHUNHONG,ZHONG CHUN,TAN JIE</t>
  </si>
  <si>
    <t>WANG/QIBO,QI/YUMEI</t>
  </si>
  <si>
    <t>LEI/JIEQIONG</t>
  </si>
  <si>
    <t>Wu Liwen,Ding Zhixiong</t>
  </si>
  <si>
    <t>ZHANG/ZHICHAO,SUN/WENTING</t>
  </si>
  <si>
    <t>QUT,HM</t>
  </si>
  <si>
    <t>p339760</t>
  </si>
  <si>
    <t>ZHANG CHUNXIN,ZHU RULI,LAI JIANHUA</t>
  </si>
  <si>
    <t>Li Chengke,Li Yifan</t>
  </si>
  <si>
    <t>Jung/Inseo,Jung/Haeseo</t>
  </si>
  <si>
    <t>p342363</t>
  </si>
  <si>
    <t>LI HUI,ZHANG ZHAO</t>
  </si>
  <si>
    <t>LA after 0 o'clock</t>
  </si>
  <si>
    <t>LEEHYO JIN</t>
  </si>
  <si>
    <t>xichao,yongfei</t>
  </si>
  <si>
    <t>WANG/WEI,ZHANG/TINGTING</t>
  </si>
  <si>
    <t>Zhu Jiakai,Zuo yuanyuan</t>
  </si>
  <si>
    <t>XU/SHUXUAN,LIU/WEI</t>
  </si>
  <si>
    <t>HUNG/FLORENCE SUET PING,HONG/DENNIS WAI CHEONG</t>
  </si>
  <si>
    <t>Wang Fengfeng,Lu Shujuan</t>
  </si>
  <si>
    <t>kim keunho</t>
  </si>
  <si>
    <t>DAI LIRUI,LI RUI</t>
  </si>
  <si>
    <t>CAI/YUEFEI,GUO/LINGLING</t>
  </si>
  <si>
    <t>PARK/SOJUNG</t>
  </si>
  <si>
    <t>LEI/YUMEI,lei/yumei</t>
  </si>
  <si>
    <t>Park/Suhong</t>
  </si>
  <si>
    <t>kim/seung hyun,lee /jeong a</t>
  </si>
  <si>
    <t>NS, TB</t>
  </si>
  <si>
    <t>LIU/YANG</t>
  </si>
  <si>
    <t>Gu Qi</t>
  </si>
  <si>
    <t>LI/XIAOLING,ZOU/JIN</t>
  </si>
  <si>
    <t>JEONG/HARIM,RYU/YEONKYUNG</t>
  </si>
  <si>
    <t>XiaoLin/Huang</t>
  </si>
  <si>
    <t>OH/JINMYEONG,OH/HANEUL</t>
  </si>
  <si>
    <t>ZHANG/WENWEN,HAN/PEIYING</t>
  </si>
  <si>
    <t>P342655</t>
  </si>
  <si>
    <t>Go/Youngmi,Go/Youngai,Go/Gwangbok,Bang/Jeongsun</t>
  </si>
  <si>
    <t>chen yanxi</t>
  </si>
  <si>
    <t>LI XI,JIANG LIAN</t>
  </si>
  <si>
    <t>WANG JUN,HONG XUHUI</t>
  </si>
  <si>
    <t>kim/joo hee,Ban/sang kyu</t>
  </si>
  <si>
    <t>NS, HIG, KB</t>
  </si>
  <si>
    <t>QIU/WANGRONG,JI/JINFANG</t>
  </si>
  <si>
    <t>JIN XIAO</t>
  </si>
  <si>
    <t>LIN/LEI,ZHANG/YU</t>
  </si>
  <si>
    <t>Linking to 1441364</t>
  </si>
  <si>
    <t>KIM/Jinbeom,Chung/Yoojin</t>
  </si>
  <si>
    <t>CHEN/XIUQING,ZHANG/JIN</t>
  </si>
  <si>
    <t>Linking to 1441361</t>
  </si>
  <si>
    <t>WANG YU,CHEN YINGPING</t>
  </si>
  <si>
    <t>p339816</t>
  </si>
  <si>
    <t>PENG RUI</t>
  </si>
  <si>
    <t>p341004</t>
  </si>
  <si>
    <t>SO CHING MAN</t>
  </si>
  <si>
    <t>JIANG LING,CAI XIAOYING</t>
  </si>
  <si>
    <t>KANG MINSOO,JEONG YEONKYEONG</t>
  </si>
  <si>
    <t>P342801</t>
  </si>
  <si>
    <t>SHI/YONGYONG</t>
  </si>
  <si>
    <t>p342922</t>
  </si>
  <si>
    <t>ZOU/Wenjuan,Xiao/Junxiong,Gao/Yuman,Zou/Wenjie,Chen/Jinlian</t>
  </si>
  <si>
    <t>p342927</t>
  </si>
  <si>
    <t>MU/KE HU,YUAN/JIYUE,ZHANG/ZHEN,NGUYEN/THI MAI,MU/KELONG,PAN/QING YUE,MA/QIANG</t>
  </si>
  <si>
    <t>LI HANG,LI LU</t>
  </si>
  <si>
    <t>SUN/LEI</t>
  </si>
  <si>
    <t>p342955</t>
  </si>
  <si>
    <t>Li/Qishao,Lin/Zezhou,Huang/Haiwen,Huang/Minyan</t>
  </si>
  <si>
    <t>CHUNG/SEHO,LEE/Wonjeong</t>
  </si>
  <si>
    <t>PAN/GUOJI</t>
  </si>
  <si>
    <t>p342957</t>
  </si>
  <si>
    <t>Wang/Huixin,Wu/Ning</t>
  </si>
  <si>
    <t>XU/QINGPING,MAO/XIANFEI</t>
  </si>
  <si>
    <t>LI HANG</t>
  </si>
  <si>
    <t>PARK/YOOBIN,JEON/SOOHWAN</t>
  </si>
  <si>
    <t>CHEN YAO</t>
  </si>
  <si>
    <t>song/jungah,shin/jeongwoo</t>
  </si>
  <si>
    <t>MA XIAOYING</t>
  </si>
  <si>
    <t>GAO SHANG</t>
  </si>
  <si>
    <t>p343736</t>
  </si>
  <si>
    <t>YANG/SHUO, LIU/WEIJIE</t>
  </si>
  <si>
    <t>Feb booking summary</t>
  </si>
  <si>
    <t>Deduct the unused booking on 09FEB</t>
  </si>
  <si>
    <t>Feb perbuy payment</t>
  </si>
  <si>
    <t>remaining deposit from Jan</t>
  </si>
  <si>
    <t>outstanding</t>
  </si>
  <si>
    <t>Hong Kong Convergent Mar 19</t>
  </si>
  <si>
    <t>P190409154724489</t>
  </si>
  <si>
    <t>4月包房款</t>
  </si>
  <si>
    <t>DEPOSIT FOR mar</t>
  </si>
  <si>
    <t>PM 330987</t>
  </si>
  <si>
    <t>2月超售补付</t>
  </si>
  <si>
    <t>目前余额，已跟酒店确认</t>
  </si>
  <si>
    <t>p342952</t>
  </si>
  <si>
    <t>ZHU,JIE / WANG,QUANHUA</t>
  </si>
  <si>
    <t>HUANG JIARONG</t>
  </si>
  <si>
    <t>CHAI YUAN,ZHAO KEYUN,Hu Guangshan</t>
  </si>
  <si>
    <t>ROH+1EB</t>
  </si>
  <si>
    <t>P341916</t>
  </si>
  <si>
    <t>LIANG/JING,LI/YUE,DING/HAOCHEN,GAO/YAN,MA/CHAO</t>
  </si>
  <si>
    <t>Extend bk of 1441363</t>
  </si>
  <si>
    <t>Extend bk of 1441360</t>
  </si>
  <si>
    <t>LEE/SEUNGMIN,JOO/HANA</t>
  </si>
  <si>
    <t>P342837</t>
  </si>
  <si>
    <t>ZHANG/QUN,XU/XUEMEI,XU/XUELIN</t>
  </si>
  <si>
    <t>KIM YOSEB,JANG MINKYUNG</t>
  </si>
  <si>
    <t>lee/eseuther,kim/heeyea</t>
  </si>
  <si>
    <t>P342247</t>
  </si>
  <si>
    <t>XU/JIANSHENG,TAO/YU,MENG/JIE,XU/JINGZHE</t>
  </si>
  <si>
    <t>LIU/JIAXING,JIN/RUIWEN</t>
  </si>
  <si>
    <t>kim/eunjung</t>
  </si>
  <si>
    <t>WANG LI,YU HANGBO</t>
  </si>
  <si>
    <t>JO/AREUM,SHIN/KIBUM</t>
  </si>
  <si>
    <t>ZHU XIAOWEN,CHEN QIANRUI</t>
  </si>
  <si>
    <t>YU/XIAOWEN,HANG/XIAOPING</t>
  </si>
  <si>
    <t>KIM JUNGYOUN</t>
  </si>
  <si>
    <t>p342368</t>
  </si>
  <si>
    <t>HE LIJU,HE FEIFEI,HE BOBO,ZHANG XUEQIN,HE SHUIFU</t>
  </si>
  <si>
    <t>Yoon/JONGMIN,HYUN/DAEHYUN</t>
  </si>
  <si>
    <t>yu/kwangsik</t>
  </si>
  <si>
    <t>p342673</t>
  </si>
  <si>
    <t>CAI/YINGCHUN,ZHANG/LIDONG,XU/XIANGUO</t>
  </si>
  <si>
    <t>Heo/Raekyoung,KO/Jisuk</t>
  </si>
  <si>
    <t>CHO/YEEUN,PANG/KYONGHWA</t>
  </si>
  <si>
    <t>p336534</t>
  </si>
  <si>
    <t>YU/KE,ZENG/XIAOLAN,XIA/QINGYUN,YU/JUNJIE</t>
  </si>
  <si>
    <t>PARK/BORA,LEE/MINWOO</t>
  </si>
  <si>
    <t>KB,HIG,OCV,NS,HM</t>
  </si>
  <si>
    <t>p343282</t>
  </si>
  <si>
    <t>CAI/YUN,ZHAO/LU,LI/YUNSONG</t>
  </si>
  <si>
    <t>KIM/SIEUN</t>
  </si>
  <si>
    <t>NS, KB, HIG</t>
  </si>
  <si>
    <t>P343287</t>
  </si>
  <si>
    <t>Chen/Ju Mei,Hu/Peifang,Li/Xiao Ping,Shen/Zhi Min,Ye/Yonghua,Wang/Li Ming</t>
  </si>
  <si>
    <t>WANG/SHUO,TONG/LING</t>
  </si>
  <si>
    <t>HM, KB, QUT</t>
  </si>
  <si>
    <t>ZHAO MING,SHI YUCHEN</t>
  </si>
  <si>
    <t>XING/KUNRUI,LIN/JIANCONG,CHEN/SHAOBO,LIU/RUIMING,YANG/SHUSEN,WEN/YUJUN</t>
  </si>
  <si>
    <t>Liu/Xiaowan,Zhou/Yuling</t>
  </si>
  <si>
    <t>ZHANG QIANGQIANG,QIAN YIJUN</t>
  </si>
  <si>
    <t>kim/ki hyun</t>
  </si>
  <si>
    <t>YU/HONGYUE,YU/JIAXI</t>
  </si>
  <si>
    <t>WANG/WEI MIN,LIU/DAN</t>
  </si>
  <si>
    <t>ZHOU MIN,WANG PEILI</t>
  </si>
  <si>
    <t>PENG/CHUNHUA,CUI/PING</t>
  </si>
  <si>
    <t>AJ, HIG, KB, 2 children WANG
YUTENG 2015-07-01; HAN
YUECHEN 2014-12-26</t>
  </si>
  <si>
    <t>p340548</t>
  </si>
  <si>
    <t>WANG YUTENG,ZHANG QIUNA,HAN LEI,HAN YUECHEN,WANG PENG,SUN LIN</t>
  </si>
  <si>
    <t>WU/LINGJIE</t>
  </si>
  <si>
    <t>CHEN ZEXIAO</t>
  </si>
  <si>
    <t>LIN/TING,CHEN/WEI</t>
  </si>
  <si>
    <t>LIU/JIPING,LIN/SHANGKUN</t>
  </si>
  <si>
    <t>WU/YINGSHAN</t>
  </si>
  <si>
    <t>p342736</t>
  </si>
  <si>
    <t>WANG/QIANG,SUN/JUNRONG,WANG/AIQING,ZHANG/RENQING</t>
  </si>
  <si>
    <t>SONG/HYEJIN</t>
  </si>
  <si>
    <t>ZHANG/SHUNWEI,GAO/CUIXIA</t>
  </si>
  <si>
    <t>YU/FEI,HUANG/JIE</t>
  </si>
  <si>
    <t>p339513</t>
  </si>
  <si>
    <t>CHEN YONGZHEN,HUANG QIUMEI,LI YI,OU YANGHUA,TIAN TAO,WEI YIFAN,ZHAO RUI ,ZHAO XIAODI,ZHU MEIJUAN,DONG YANG, CHE KUN,XU DAN,FU YANBIN,LIU JIA,LIU TAO,YAN YANGWEI</t>
  </si>
  <si>
    <t>FU/MINGYUE</t>
  </si>
  <si>
    <t>ZHU YAWEN,WANG TIANRAN</t>
  </si>
  <si>
    <t>Lin Le</t>
  </si>
  <si>
    <t>CHANG/WONSUCK</t>
  </si>
  <si>
    <t>P343689</t>
  </si>
  <si>
    <t>DU/WEIDONG,CUI/XIBO</t>
  </si>
  <si>
    <t>Wu/Yanqiong,Liu/Shujun</t>
  </si>
  <si>
    <t>FU XIAOMIN,FU XIAOYAN</t>
  </si>
  <si>
    <t>Shin/Hyunkyung</t>
  </si>
  <si>
    <t>LIU JUAN</t>
  </si>
  <si>
    <t>HUANG/WEIJIANG,ZHOU/WEIJIE</t>
  </si>
  <si>
    <t>HE/JIANWEN</t>
  </si>
  <si>
    <t>Park/Yongtae</t>
  </si>
  <si>
    <t>RyuChanghwa</t>
  </si>
  <si>
    <t>Liu BAIQIONG,YANG XIAOBO</t>
  </si>
  <si>
    <t>YAO/QIULIN,CAO/GEFEI</t>
  </si>
  <si>
    <t>ZHU YUNJIE,XU KAIYUE</t>
  </si>
  <si>
    <t>Chen Yuan,Chen Jian</t>
  </si>
  <si>
    <t>p335102</t>
  </si>
  <si>
    <t>WEI/SHUSEN,WANG/LANQIN,WEI/CHUNYU,CHEN/QI</t>
  </si>
  <si>
    <t>ZOU YIRAN,LU XUEJIAO</t>
  </si>
  <si>
    <t>under Premium rate</t>
  </si>
  <si>
    <t>p337557</t>
  </si>
  <si>
    <t>SHI QIONGHUI,JIANG YUEFEI</t>
  </si>
  <si>
    <t>Wang/Jing,Wu/Jingjing</t>
  </si>
  <si>
    <t>ZHOU/XIAOFENG,FAN/YIBO</t>
  </si>
  <si>
    <t>p343817</t>
  </si>
  <si>
    <t>qiu/mei ling,lu/yuan yuan,zhu/dou dou,li/lei</t>
  </si>
  <si>
    <t>Wang Ning,Guo Ziyan</t>
  </si>
  <si>
    <t>BAE,RAMI / JANG,JINMEE</t>
  </si>
  <si>
    <t>p343635</t>
  </si>
  <si>
    <t>ZHU/HUA,SUN/YANLI,YE/FANGFANG,WU/XIAOLI</t>
  </si>
  <si>
    <t>KIM,DOHYEONG,KIM,JIWON</t>
  </si>
  <si>
    <t>Wu/Guanfei,Zou/Yihan</t>
  </si>
  <si>
    <t>FENG JUNSHENG,LI XIN</t>
  </si>
  <si>
    <t>KB, YS, QUT, HIG</t>
  </si>
  <si>
    <t>DU/TIANHAI,SHEN/JIAYING</t>
  </si>
  <si>
    <t>LEE/JI HYEON,PARK/KYUNG AH</t>
  </si>
  <si>
    <t>p344607</t>
  </si>
  <si>
    <t>HOU XUEYAN,CHENG GUOJUN,WANG HONGLIANG</t>
  </si>
  <si>
    <t>KIM/BOBAE,SONG/SANGWON</t>
  </si>
  <si>
    <t>lee/sangsuk,lee/jaesun</t>
  </si>
  <si>
    <t>fu/xing yu,yu/she jun</t>
  </si>
  <si>
    <t>p344712</t>
  </si>
  <si>
    <t>zhou/ru huan,chen/liang</t>
  </si>
  <si>
    <t>JUNG/JI EUN</t>
  </si>
  <si>
    <t>MA YUFEI,WU QIONG</t>
  </si>
  <si>
    <t>P325812</t>
  </si>
  <si>
    <t>p331025</t>
  </si>
  <si>
    <t>SHEN LIPING,WANG XIANG,TANG WENJING,WANG YI</t>
  </si>
  <si>
    <t>p331524</t>
  </si>
  <si>
    <t>FAN/LEI,YANG/XUCHENG,WU/KAIYUAN,FU/MEIJUAN</t>
  </si>
  <si>
    <t>YANG YIJING,ZHU WEIQUN</t>
  </si>
  <si>
    <t>ZHANG/XIAOLEI,ZHANG/LIWEN</t>
  </si>
  <si>
    <t>CHOI,HEEJU</t>
  </si>
  <si>
    <t>ZHANG GUOQI,ZHOU QIAN</t>
  </si>
  <si>
    <t>P345780</t>
  </si>
  <si>
    <t>LIU/ZHONGYOU,SU/JIANBIN,YE/JINBENG</t>
  </si>
  <si>
    <t>SHEN JIANQIN,QIAN SHAN</t>
  </si>
  <si>
    <t>p345333</t>
  </si>
  <si>
    <t>Cui Qingzhi,Wei Liyuan,Chen Cuihong,Li Tianhang,Zhang Yingying,Yang Min</t>
  </si>
  <si>
    <t>LOU XUJIAO</t>
  </si>
  <si>
    <t>p331588</t>
  </si>
  <si>
    <t>XU/LIANG,XU/CHUNYAN,QIAN/YI,PANG/XING</t>
  </si>
  <si>
    <t>CHEN RONG,YU QIN</t>
  </si>
  <si>
    <t>p341860</t>
  </si>
  <si>
    <t>XU LU,LIANG YU,LIU HUAN,ZHANG MENG</t>
  </si>
  <si>
    <t>2 children LIANG JUNHAO 2016-08-31, LIU QIANYOU 2015-08-02</t>
  </si>
  <si>
    <t>ZHANG/YUNJIA,TAO/LIEDONG</t>
  </si>
  <si>
    <t>Lee/Harim</t>
  </si>
  <si>
    <t>YUN/SUHWA,KIM/JONGHYOUNG</t>
  </si>
  <si>
    <t>p344381</t>
  </si>
  <si>
    <t>SUN ZHONGLIAN,ZHOU YONGPING</t>
  </si>
  <si>
    <t>AJ, HIG, TB</t>
  </si>
  <si>
    <t>p344820</t>
  </si>
  <si>
    <t>HAN/LINGDI,ZHENG/DESHENG,DU/LEI,ZHANG/LUPING</t>
  </si>
  <si>
    <t>ZHEN GUMAN,GU MANFANG</t>
  </si>
  <si>
    <t>yang/shan zheng,yun/wei wu</t>
  </si>
  <si>
    <t>li xiu lan,qian kai hua</t>
  </si>
  <si>
    <t>MA JIE,GONG LIN</t>
  </si>
  <si>
    <t>YOON/DASEUL,HYUN/JOONHWAN</t>
  </si>
  <si>
    <t>WANG/CAIHONG,DING/WEI</t>
  </si>
  <si>
    <t>YU DEJIN,OUYANG SHA</t>
  </si>
  <si>
    <t>Li Hu,Li Yinrui</t>
  </si>
  <si>
    <t>p341359</t>
  </si>
  <si>
    <t>JIANG CHAO,ZHANG YING,WANG YINLIN,XU RANRAN</t>
  </si>
  <si>
    <t>P345776</t>
  </si>
  <si>
    <t>CHEN WEIWEI,JI HUIXIAN,NI WEIWEI,XU WEI</t>
  </si>
  <si>
    <t>p342632</t>
  </si>
  <si>
    <t>ZHOU WENQI,WANG YUE,TAO NING,ZHANG RUI</t>
  </si>
  <si>
    <t>WANG/MEI,HE/WEI</t>
  </si>
  <si>
    <t>Han/Junghee,Yang/Seunghee</t>
  </si>
  <si>
    <t>KANG/GAAE,LEE/YOUNGMI</t>
  </si>
  <si>
    <t>LIN CHUN</t>
  </si>
  <si>
    <t>CHO jeongah,KWAK,minseo</t>
  </si>
  <si>
    <t>TAN/CHUANREN,XU/YING,TANG/XUSHENG 2013-07-23,SUN/BINGMI 2013-08-12</t>
  </si>
  <si>
    <t>SONG/JUHEE,PARK/JUHEE</t>
  </si>
  <si>
    <t>SUN/YUEJIE,GUO/JING</t>
  </si>
  <si>
    <t>ZHU/LIYING,MA/HAN</t>
  </si>
  <si>
    <t>ZHU LANLIN,FENG JINGKAI</t>
  </si>
  <si>
    <t>p343062</t>
  </si>
  <si>
    <t>Chen/Shulan,SUN/ZHENYUAN,WEI/FENG,WANG/TING</t>
  </si>
  <si>
    <t>XU WEIJUN,PENG QINGHUA</t>
  </si>
  <si>
    <t>Lei Wei,An Miao</t>
  </si>
  <si>
    <t>p343481</t>
  </si>
  <si>
    <t>FANG/JIADE,LAO/ZHAOWEI,FANG/JIAJIAN,ZHENG/XIANZHONG,FANG/JIADAO,WU/XUANFENG</t>
  </si>
  <si>
    <t>LEONG/CHIWA,FANG/HAIXUAN</t>
  </si>
  <si>
    <t>Lee/Suan</t>
  </si>
  <si>
    <t>ZHANG/WENTING,QIAN/CHONGYUAN</t>
  </si>
  <si>
    <t>KIM/SOOYOUNG,LEE/GWANGSIK</t>
  </si>
  <si>
    <t>ZHAI KE</t>
  </si>
  <si>
    <t>LOU/WEI,DING/LIN</t>
  </si>
  <si>
    <t>p343588</t>
  </si>
  <si>
    <t>HUANG/XIAOHUI,ZHAO/XINGUO,ZHOU/YUNPING,HUANG/XIAOBING,HUANG/XIAOPING,ZHANG/GUOXIU</t>
  </si>
  <si>
    <t>KB,QUT,NS</t>
  </si>
  <si>
    <t>p343585</t>
  </si>
  <si>
    <t>MA/LINYAO,MA/YIMING,HUANG/QIYUN,LI/LANLAN</t>
  </si>
  <si>
    <t>p344604</t>
  </si>
  <si>
    <t>ZHU/YUNZHOU,XU/YUEE,XU/MEIYU,FAN/LAIDONG,DONG/YITING,ZHU/CHENGHUAN</t>
  </si>
  <si>
    <t>p344356</t>
  </si>
  <si>
    <t>ZHU WEIHUA,WENG XIAOPING,DING JINGCHUN,CHEN QI</t>
  </si>
  <si>
    <t>jin ai fang,jiang guo liang</t>
  </si>
  <si>
    <t>Bae/Hyesun,Kim/Jungja</t>
  </si>
  <si>
    <t>CHI XIAOJING,ZOU FENG</t>
  </si>
  <si>
    <t>SUN YUEJIE,GUO JING</t>
  </si>
  <si>
    <t>P343323</t>
  </si>
  <si>
    <t>ZHANG YOULEI,XU MINZHI,JIN FANG,QIAN WEI</t>
  </si>
  <si>
    <t>ZHANG/BAOSHAN,LI/LANFANG</t>
  </si>
  <si>
    <t>LIU YUNLONG,TANG XUAN</t>
  </si>
  <si>
    <t>CHEN/MIN</t>
  </si>
  <si>
    <t>WU LIMIAO,CHEN LIWEI</t>
  </si>
  <si>
    <t>ZHOU CHUYAO,CHEN YULING</t>
  </si>
  <si>
    <t>ONG/SEONGSOO,HWANG/INYOO</t>
  </si>
  <si>
    <t>ZHU ZHENG YI,ZHU YI XI</t>
  </si>
  <si>
    <t>LIANG/JIANHONG,LIANG/JIANHONG</t>
  </si>
  <si>
    <t>KANG JIE</t>
  </si>
  <si>
    <t>YANG XILEI,ZHANG ZHAOXUE</t>
  </si>
  <si>
    <t>KIM/AE RIM</t>
  </si>
  <si>
    <t>Park/HyeYoun,Heo/JungEun</t>
  </si>
  <si>
    <t>YANG MIN,NIAN YIZHOU</t>
  </si>
  <si>
    <t>Gan/Lina,LU/YAN FEI</t>
  </si>
  <si>
    <t>p347078</t>
  </si>
  <si>
    <t>HUANG YING,YU YIFENG</t>
  </si>
  <si>
    <t>CHOE/YURI,CHOE/JOOHEE</t>
  </si>
  <si>
    <t>p345574</t>
  </si>
  <si>
    <t>DENG HONGQIAN,MA JING,YANG TIANFENG,ZHANG XUEMEI,TAN XIANGHONG,ZHANG XIAOLING</t>
  </si>
  <si>
    <t>RUAN XINFANG</t>
  </si>
  <si>
    <t>LI ZHENYU,ZHU XUANZI</t>
  </si>
  <si>
    <t>CAO FEI</t>
  </si>
  <si>
    <t>ROH+EB</t>
  </si>
  <si>
    <t>BAI FENG,SHANG YU</t>
  </si>
  <si>
    <t>OCV,  KB</t>
  </si>
  <si>
    <t>QIAN YINFANG,CHEN ZHONGYI</t>
  </si>
  <si>
    <t>YE CHUNYAN,GUO HUIFEN</t>
  </si>
  <si>
    <t>SONG FEIJING,SU WEI</t>
  </si>
  <si>
    <t>CHANG/LIXIA,SHEN/JIN</t>
  </si>
  <si>
    <t>Deng Xiaoling</t>
  </si>
  <si>
    <t>zhang yanni</t>
  </si>
  <si>
    <t>p346647</t>
  </si>
  <si>
    <t>HUAN YAPING,SHAN YALI,JIA YONGHUA,XU XINGXING,ZHOU GUOQIANG,XU YUMING</t>
  </si>
  <si>
    <t>p347354</t>
  </si>
  <si>
    <t>ZENG WENQUAN,LI KUNYU,ZENG LINLIN,FU QIANG,YANG LING,LIAO ANQI</t>
  </si>
  <si>
    <t>MA/LI</t>
  </si>
  <si>
    <t>p346347</t>
  </si>
  <si>
    <t>LI JIEHUI,HUANG XIANMING,HUANG YING</t>
  </si>
  <si>
    <t>HIG, AJ</t>
  </si>
  <si>
    <t>CAO JIAOJIAO,PAN TAO</t>
  </si>
  <si>
    <t>Park Younsoo</t>
  </si>
  <si>
    <t>LIN LIN,CHEN SENHUA</t>
  </si>
  <si>
    <t>LIANG XU</t>
  </si>
  <si>
    <t>QIU YINGLONG</t>
  </si>
  <si>
    <t>KIM YUBI</t>
  </si>
  <si>
    <t>WU HONGRU,LIN MENG</t>
  </si>
  <si>
    <t>p347035</t>
  </si>
  <si>
    <t>YU YIFENG,NIAN YIZHOU,HUANG WEI,GE XIAOYAN</t>
  </si>
  <si>
    <t>ZHANG GUOAN</t>
  </si>
  <si>
    <t>NS, QUT, HIG, HM</t>
  </si>
  <si>
    <t>P346135</t>
  </si>
  <si>
    <t>XU YANSONG,WANG LIJUAN,CHENG YAN,TANG JIAYU</t>
  </si>
  <si>
    <t>p344349</t>
  </si>
  <si>
    <t>WANG,JINRONG / XU,HONGQIN / CAI,HUAHUA / WANG,YANFEI / PAN,AIHUA / WANG,CHENFEI</t>
  </si>
  <si>
    <t>YANG JINXUAN,CHEN YIJIA</t>
  </si>
  <si>
    <t>p345289</t>
  </si>
  <si>
    <t>LI ZHIXING,ZHANG ZHILAN,LI YOU,ZHANG LIZHI,YANG XIAOPING,LAI SHUZHEN,LI QIUYUN,ZHANG FENFEN</t>
  </si>
  <si>
    <t>WU/WEI,GU/YOUHONG</t>
  </si>
  <si>
    <t>P346074</t>
  </si>
  <si>
    <t>LI FENGYING,PAN CHENJIE,LIU XIAOJING,CHEN FENGMEI,ZHANG JINE,LIU RONGZHEN</t>
  </si>
  <si>
    <t>ZENG LI</t>
  </si>
  <si>
    <t>ZHOU/TAO,XIANG/YANCHUN</t>
  </si>
  <si>
    <t>MENG FANTING,SUN CHENG</t>
  </si>
  <si>
    <t>LIU HONGLI,ZHANG LI,QU LIU,LIU PENG</t>
  </si>
  <si>
    <t>WANG/JIQIANG,XU/TINGTING</t>
  </si>
  <si>
    <t>LE JIN,XU PING</t>
  </si>
  <si>
    <t>LI/RUI,CHEN/XIAOBAO</t>
  </si>
  <si>
    <t>Wu/Qimei,Yu/Lichan</t>
  </si>
  <si>
    <t>p346509</t>
  </si>
  <si>
    <t>ZHENG CHUNYUN,WU CHUYING,XU CHUNYI,XU PINGZHU</t>
  </si>
  <si>
    <t>YANG FANG,YU PING</t>
  </si>
  <si>
    <t>HE JIPENG,DU ZIQIAN</t>
  </si>
  <si>
    <t>P340748</t>
  </si>
  <si>
    <t>LAI/YUEMING,GUAN/SHUNGUANG,GUAN/ZHONGMING,LIANG/JINFENG</t>
  </si>
  <si>
    <t>JIN GE,LIU HANLEI</t>
  </si>
  <si>
    <t>p347038</t>
  </si>
  <si>
    <t>WANG CONGQIONG,ZHANG XIAOLI,LIU JIUGANG,DU WEI</t>
  </si>
  <si>
    <t>Ho WaiHan,Shek WaiHong</t>
  </si>
  <si>
    <t>WU JUNJI</t>
  </si>
  <si>
    <t>Xu Jian</t>
  </si>
  <si>
    <t>p347491</t>
  </si>
  <si>
    <t>TANG/HUILIAN,JI/HONGMING,JI/YUN,JI/RONGMING,SUN/XIAOYAN,JI/LINA</t>
  </si>
  <si>
    <t>p334848</t>
  </si>
  <si>
    <t>SONG XIUYING,CHEN YUYUN, SUN YUEHUA,PU ZHENGDA</t>
  </si>
  <si>
    <t>PARK /Sungjun,Lee/Seyeon</t>
  </si>
  <si>
    <t>ZHU CHENGBIAO</t>
  </si>
  <si>
    <t>ZHAO/HAIYU</t>
  </si>
  <si>
    <t>LIANG LIHENG,LIU GUANGLIN</t>
  </si>
  <si>
    <t>TANG YILIN</t>
  </si>
  <si>
    <t>SHI WANQIANG,XIAO SAI</t>
  </si>
  <si>
    <t>LEE/DONGJIN,KIM/BOSEUL</t>
  </si>
  <si>
    <t>ZHU/YAN,FU/JIAJIE</t>
  </si>
  <si>
    <t>LIU/LI,HUANG/YI</t>
  </si>
  <si>
    <t>p342740</t>
  </si>
  <si>
    <t>ANG/YAO,ZHOU/ZHILING,ZHU/LIZHI,ZHOU/XIANGJING</t>
  </si>
  <si>
    <t>CHOI/GYUNAM,KO/AHREUM</t>
  </si>
  <si>
    <t>ZHANG HONGYAN,LU YIBO</t>
  </si>
  <si>
    <t>GAO HUIXU,LUAN BO</t>
  </si>
  <si>
    <t>p347143</t>
  </si>
  <si>
    <t>LI AIMIN,XIAO ZHANGPING,LIN XIA,REN PING</t>
  </si>
  <si>
    <t>SONG TONG</t>
  </si>
  <si>
    <t>GUO QINGMEI,LIU XINGLIN</t>
  </si>
  <si>
    <t>p345579</t>
  </si>
  <si>
    <t>KANG/WENYING,DAI/SHUIYING,XU/WANJIE,ZHANG/YUNYA</t>
  </si>
  <si>
    <t>P343958</t>
  </si>
  <si>
    <t>ZHANG/HONGLIANG,LIU/KUN,ZHANG/YUJIA(2009-02-08),ZHANG/YUXIN(2014-09-24)</t>
  </si>
  <si>
    <t>PANG/XIWEI,HUAI/JIN</t>
  </si>
  <si>
    <t>SONG YUTING,DAI ANQI</t>
  </si>
  <si>
    <t>p346043</t>
  </si>
  <si>
    <t>WEN XIAOJUN,WANG XIN,DONG HAIYAN,WANG QING</t>
  </si>
  <si>
    <t>PAN/QIONGYAN,LYU/WEINA</t>
  </si>
  <si>
    <t>WU/QIANGQIANG,WANG/JINYAN</t>
  </si>
  <si>
    <t>XIA HONGXIA,ZHANG XINXING,ZHANG JINYI（2013-01-13）</t>
  </si>
  <si>
    <t>the child will be surcharged for BF upon check-in at $16,17 net/ day</t>
  </si>
  <si>
    <t>Chen Chao</t>
  </si>
  <si>
    <t>Liu Yan</t>
  </si>
  <si>
    <t>Ge Haohuan,Wei Yu</t>
  </si>
  <si>
    <t>LI XIAN,LI HAO</t>
  </si>
  <si>
    <t>Shen/Mingzhu,Zhi/Yanhua</t>
  </si>
  <si>
    <t>Ding/Yi,Niu/Zhenyi</t>
  </si>
  <si>
    <t>CHEN JIAJUN</t>
  </si>
  <si>
    <t>LIU/FEI,FENG/JIANPING</t>
  </si>
  <si>
    <t>REN HUIFEI,CHEN KE</t>
  </si>
  <si>
    <t>HUANG HUIQIN,REN BAOGANG</t>
  </si>
  <si>
    <t>p347795</t>
  </si>
  <si>
    <t>YU HONGYUN,WANG HUA,WANG YU,TIAN XIUKUN</t>
  </si>
  <si>
    <t>LI/JIAN,LIU/CHU</t>
  </si>
  <si>
    <t>p343664</t>
  </si>
  <si>
    <t>Yang Wei/Wang Lei</t>
  </si>
  <si>
    <t>WANG LIHONG</t>
  </si>
  <si>
    <t>SHAN/DANDAN,ZHOU/YANJING</t>
  </si>
  <si>
    <t>CHEN CHIHMOU</t>
  </si>
  <si>
    <t>Du/Qiming,Wei/Mian</t>
  </si>
  <si>
    <t>p348078</t>
  </si>
  <si>
    <t>CHEN ZHIJIANG,ZHONG HUICHAO,FAN ZHANGUANG,ZHENG BOCHAO,LI JINHUA,FAN JINCONG</t>
  </si>
  <si>
    <t>p348328</t>
  </si>
  <si>
    <t>ZHOU FENG,WANG ZHAOXING,HE JIAHUAN</t>
  </si>
  <si>
    <t>p348083</t>
  </si>
  <si>
    <t>CHEN/WEI,YU/LI</t>
  </si>
  <si>
    <t>AJ, HIG</t>
  </si>
  <si>
    <t>ZHANG XIAOHONG,ZHAO MING</t>
  </si>
  <si>
    <t>HIG, KB</t>
  </si>
  <si>
    <t>LIU ANMING</t>
  </si>
  <si>
    <t>double occupancy</t>
  </si>
  <si>
    <t>LIANG/WENTAO,YU/CHUCHU</t>
  </si>
  <si>
    <t>p348466</t>
  </si>
  <si>
    <t>QING JIAN,WANG CHUAN</t>
  </si>
  <si>
    <t>WANG QIUHONG</t>
  </si>
  <si>
    <t>YU YANLI,DAI FENGZHI</t>
  </si>
  <si>
    <t>ZHAO DAN</t>
  </si>
  <si>
    <t>JIN ZHONGXUE</t>
  </si>
  <si>
    <t>P348812</t>
  </si>
  <si>
    <t>p348815</t>
  </si>
  <si>
    <t>WU Leilei,WU Wenjuan</t>
  </si>
  <si>
    <t>Du Qiming</t>
  </si>
  <si>
    <t>Hong Kong Convergent Apr 19</t>
  </si>
  <si>
    <t>P190514094450489</t>
  </si>
  <si>
    <t>5月包房款</t>
  </si>
  <si>
    <t>DEPOSIT from mar</t>
  </si>
  <si>
    <t>PM 330988</t>
  </si>
  <si>
    <t>(Group 17-23 Apr)</t>
  </si>
  <si>
    <t>P190514095005489</t>
  </si>
  <si>
    <t>已跟酒店确认</t>
  </si>
  <si>
    <t>(Group 22-24 Apr)</t>
  </si>
  <si>
    <t>p345557</t>
  </si>
  <si>
    <t>P348819</t>
  </si>
  <si>
    <t>p348817</t>
  </si>
  <si>
    <t>Extending booking of 1464730, the child will be surcharged for BF upon check-in at $16,17 net/ day</t>
  </si>
  <si>
    <t>p346049</t>
  </si>
  <si>
    <t>XIE/XUECHAO,HU/DAN,HE/TINGYUAN,ZHANG/YUFEI</t>
  </si>
  <si>
    <t>p346045</t>
  </si>
  <si>
    <t>zhang jingju,tan dajun</t>
  </si>
  <si>
    <t>P345784</t>
  </si>
  <si>
    <t>CHEN JUN,CHEN LINLI,XU HUIZHU,WANG ZIXIANG</t>
  </si>
  <si>
    <t>LI ZIZHENG,LIU PENG</t>
  </si>
  <si>
    <t>SHEN/LIFEI,LU/HAIDI</t>
  </si>
  <si>
    <t>CHENG WEI,CHENG WEI</t>
  </si>
  <si>
    <t>SONG/YUN,WANG/QIAOLING</t>
  </si>
  <si>
    <t>p347495</t>
  </si>
  <si>
    <t>HE/JINYONG,CHEN/FEI,JIN/QIAO</t>
  </si>
  <si>
    <t>p343785</t>
  </si>
  <si>
    <t>LI/JUAN,YANG/YUANLU,WANG/JIANRONG,LI/JIE</t>
  </si>
  <si>
    <t>p344730</t>
  </si>
  <si>
    <t>ZHOU LIN,WU JIANXIA,ZHENG PAN,LIU LIPING</t>
  </si>
  <si>
    <t>Chen Jianwei,Chen Xiaojie</t>
  </si>
  <si>
    <t>CHE/XINGJUAN,LIU/JINGJING,ZHOU/MINGKAI (2013-07-04)</t>
  </si>
  <si>
    <t>GAN LIN,WU MINGZHEN</t>
  </si>
  <si>
    <t>Liang Xiao</t>
  </si>
  <si>
    <t>PYO/JUNGAE</t>
  </si>
  <si>
    <t>DING ZHAOWEI,HU YINGYING</t>
  </si>
  <si>
    <t>CHU JINHENG,ZHENG WEILI</t>
  </si>
  <si>
    <t>TB, HIG, QUT, MAO/PENGAN 2009-11-21 (Pay BF upon c/i at $16net/ day)</t>
  </si>
  <si>
    <t>MAO/YUCHUAN,LYU/XIAOLI</t>
  </si>
  <si>
    <t>LEI WEI</t>
  </si>
  <si>
    <t>KIM/MINKYOUNG,MIN/YEONGNAM</t>
  </si>
  <si>
    <t>LI/WENRU</t>
  </si>
  <si>
    <t>ZHU/YI,ZHOU/ZHICONG</t>
  </si>
  <si>
    <t>CHEN ZHAO,LIU JINLI</t>
  </si>
  <si>
    <t>ZHANG/MINGFENG,SHAO/WEILING</t>
  </si>
  <si>
    <t>LAN YING</t>
  </si>
  <si>
    <t>CUI / SHUANGJIE,DENG / YAN,CUI/ZAIEN(20160824)</t>
  </si>
  <si>
    <t>ZHANG SHOUZHI,HUANG MIN</t>
  </si>
  <si>
    <t>LI/JIE,DUAN/GUANGSHENG</t>
  </si>
  <si>
    <t>DUAN/YUEHAN 2013-12-07</t>
  </si>
  <si>
    <t>TANG/LIYING</t>
  </si>
  <si>
    <t>QUT</t>
  </si>
  <si>
    <t>WU BIN,ZHOU YING</t>
  </si>
  <si>
    <t>ZANG LEI,ZHU MIN</t>
  </si>
  <si>
    <t>TENG FENGHUA,QI YUDONG</t>
  </si>
  <si>
    <t>DING YUANPENG,QI JING</t>
  </si>
  <si>
    <t>HUANG/YUXUAN 2016-01-13</t>
  </si>
  <si>
    <t>HUANG/QIAN,DING/NING</t>
  </si>
  <si>
    <t>p345632</t>
  </si>
  <si>
    <t>Yao Ji,Fu Rui,Xu Meihua,Yao Bohan</t>
  </si>
  <si>
    <t>WANG/WEITING,TANG/YUHUI</t>
  </si>
  <si>
    <t>p348773</t>
  </si>
  <si>
    <t>JUN QIUYUN,LI QI,SHEN YIYAN,QI FAN</t>
  </si>
  <si>
    <t>p345629</t>
  </si>
  <si>
    <t>CHEN YEYANG,ZHU YIMAN</t>
  </si>
  <si>
    <t>FAN/JUN,LIU/YAN</t>
  </si>
  <si>
    <t>p347409</t>
  </si>
  <si>
    <t>CHEN LIANG,GE CHEN,ZHANG JIAN,DONG FANGYUN</t>
  </si>
  <si>
    <t>PENG LIAO,LI MINGYU,PENG /BOMING (2015-10-18)</t>
  </si>
  <si>
    <t>CHEN/SHENFEI,ZHANG/BIN</t>
  </si>
  <si>
    <t>SU WENFENG,YUAN QIN</t>
  </si>
  <si>
    <t>REN/ZHENJIANG,PANG/YU</t>
  </si>
  <si>
    <t>QUT, ZHANG/LUOYI 2016-04-03</t>
  </si>
  <si>
    <t>P347109</t>
  </si>
  <si>
    <t>WENJUAN GAO,XIAKAI LU,CHEN ZHU,ZEHUA WANG</t>
  </si>
  <si>
    <t>ZHANG/JIAYIN,LUO/JINRONG</t>
  </si>
  <si>
    <t>FAN XIN,LI HONGWEI</t>
  </si>
  <si>
    <t>HU/RONG,CHEN/WEIWEI</t>
  </si>
  <si>
    <t>P349268</t>
  </si>
  <si>
    <t>liu hong,liu hong</t>
  </si>
  <si>
    <t>p349138</t>
  </si>
  <si>
    <t>CHEN/YING,BAI/WEIPING,ZHANG/HUIPING,YANG/BEIJUN</t>
  </si>
  <si>
    <t>UANG/JUE,CHEN/HONGBIN</t>
  </si>
  <si>
    <t>p349320</t>
  </si>
  <si>
    <t>YU/HUIJUN,XIANG/SHIXIN,DU/QIN,WANG/JUN</t>
  </si>
  <si>
    <t>p342796</t>
  </si>
  <si>
    <t>WANG SHENG,CHEN ZHENGJUN,TAO JIE,WAN ZHIQUAN,YING CHUNFANG,ZHOU HUI</t>
  </si>
  <si>
    <t>P345304</t>
  </si>
  <si>
    <t>Bao/Yumei,Zhou/Shunkai,Bao/Yaping,Zhou/Junyi</t>
  </si>
  <si>
    <t>P343379</t>
  </si>
  <si>
    <t>ZHU/XUEYONG,WANG/GONGYAN,WANG/WEI,YI/WEI,SHEN/CHEN,WU/ZHONGLIN,SUN/BEI</t>
  </si>
  <si>
    <t>p343539</t>
  </si>
  <si>
    <t>ZHOU LIHUA,ZHAO HONGYING,JIANG MENGDI,YIN CHUNJUAN,FAN ZHEN,WU WEILING</t>
  </si>
  <si>
    <t>Nan Tianxiang,Zhai Bing</t>
  </si>
  <si>
    <t>ZHOU XINHUA,Hao Tengfei</t>
  </si>
  <si>
    <t>GU XIAOFENG,SHI LING,GU YANSEN(2016-01-12)</t>
  </si>
  <si>
    <t>zou Weifeng,li Junjiao</t>
  </si>
  <si>
    <t>Ji Jijing,Zhou ZhouSha</t>
  </si>
  <si>
    <t>LIU WENBIN,ZHANG LONG</t>
  </si>
  <si>
    <t>Li,Shuaiying</t>
  </si>
  <si>
    <t>p348141</t>
  </si>
  <si>
    <t>CHEN/RUILI,YU/JIANMEI,CHEN/NA</t>
  </si>
  <si>
    <t>ZHANG/SUDONG,GUO/BINGJING</t>
  </si>
  <si>
    <t>JIANG CHENJIE,LI JINMEI</t>
  </si>
  <si>
    <t>WU NAN</t>
  </si>
  <si>
    <t>HUA/CAIGEN,CHEN/XIAOLIANG</t>
  </si>
  <si>
    <t>DING JIANBIN,DING JIANGUO</t>
  </si>
  <si>
    <t>p346051</t>
  </si>
  <si>
    <t>SHEN/XIUZHEN,SHEN/XIUBAO,DONG/YAN,WANG/HAOWEN</t>
  </si>
  <si>
    <t>p345021</t>
  </si>
  <si>
    <t>FANG/YAN,TANG/LUQI,FANG/YUNXIANG,WANG/FENJUAN</t>
  </si>
  <si>
    <t>song lingfei,chen jian</t>
  </si>
  <si>
    <t>先按酒店</t>
  </si>
  <si>
    <t>LIAO CHUANG</t>
  </si>
  <si>
    <t>p350028</t>
  </si>
  <si>
    <t>HUANG SUQIN,WEN WENJIA</t>
  </si>
  <si>
    <t>Lai/Wendy</t>
  </si>
  <si>
    <t>p347283</t>
  </si>
  <si>
    <t>LI ZHAOYING,LUO JUNZHAO,LI DEQUAN</t>
  </si>
  <si>
    <t>Huang Qiong</t>
  </si>
  <si>
    <t>LIU YEBIN</t>
  </si>
  <si>
    <t>Ke Yinjin,LinXiaohan</t>
  </si>
  <si>
    <t>CHENG WENXIANG</t>
  </si>
  <si>
    <t>Chen Jingjing,Bai Yuzhi</t>
  </si>
  <si>
    <t>KIM/MIKYOUNG</t>
  </si>
  <si>
    <t>p346544</t>
  </si>
  <si>
    <t>LIU/YING,LONG/PEI,FANG/TIANXING,LI/HONGMEI,ZENG/CHENGBI,ZHU/WEI</t>
  </si>
  <si>
    <t>Pu Jianhua</t>
  </si>
  <si>
    <t>HUANG HUI,YU ZHIJUN</t>
  </si>
  <si>
    <t>p344734</t>
  </si>
  <si>
    <t>ZHANG/HAIYING,YU/BEI,YU/WENBIAO,WANG/XIAOJUN,SHI/PING,YUAN/JINJING,MEI/JINGZHEN,ZHANG/JIANJUN</t>
  </si>
  <si>
    <t>GU YUTING,JIAO LIANG</t>
  </si>
  <si>
    <t>p341399</t>
  </si>
  <si>
    <t>WANG/WENQING,ZHANG/CONG,WANG/CONG,XU/XIAOYING,WANG/CHUNYAN</t>
  </si>
  <si>
    <t>JIANG/NIAN,WU/CHAOHAO,WU/YUCHENG (2015-08-28)</t>
  </si>
  <si>
    <t>p348192</t>
  </si>
  <si>
    <t>TANG/JUN,JI/YUQI</t>
  </si>
  <si>
    <t>TIAN/YUAN,ZHAO/BIN,ZHAO/PENGZHANG（2013-06-05,ZHAO/PENGYUE（2017-02-13）</t>
  </si>
  <si>
    <t>HE DEYI,GAO YA</t>
  </si>
  <si>
    <t>XUEZHEN SUN</t>
  </si>
  <si>
    <t>HM, HIG</t>
  </si>
  <si>
    <t>p351383</t>
  </si>
  <si>
    <t>SHU HONG JUN,SHU HONG WEI,CHEN ZHILIN,LIU DAN,LIU HE,SHAO JUN,CHEN JIANQIANG,LIU YUNHUS</t>
  </si>
  <si>
    <t>LI/ZHONGAN</t>
  </si>
  <si>
    <t>p351526</t>
  </si>
  <si>
    <t>CHEN AN</t>
  </si>
  <si>
    <t>cheng/chi wa</t>
  </si>
  <si>
    <t>WANG/SHUAI,WANG/WEIZI</t>
  </si>
  <si>
    <t>p350474</t>
  </si>
  <si>
    <t>ZHANGJIN,WANGMINGBO</t>
  </si>
  <si>
    <t>GUO ZIQI</t>
  </si>
  <si>
    <t>ZHANG JIAYUE</t>
  </si>
  <si>
    <t>LU YE,MA JIAYA</t>
  </si>
  <si>
    <t>HE/JIAYONG,HANG/HUIFEN</t>
  </si>
  <si>
    <t>LIAO JUNHAO,CHEN SHUXIAO</t>
  </si>
  <si>
    <t>ZHAO JUN,HUANG CHONGWEN,CHEN JIAQIANG,TANG CHUNGANG,ZHANG MINGHAI</t>
  </si>
  <si>
    <t>p351933</t>
  </si>
  <si>
    <t>HANG/WEIGUO,HE/JIACHENG</t>
  </si>
  <si>
    <t>CAI JIN</t>
  </si>
  <si>
    <t>p351536</t>
  </si>
  <si>
    <t>TAN YATING,KUANG DIQING,ZENG YOUGU,TAN YUNSHENG</t>
  </si>
  <si>
    <t>QINGYING ZHANG,YIFAN WANG</t>
  </si>
  <si>
    <t>YANG QINGFENG/YANG JIAKAI</t>
  </si>
  <si>
    <t>P351124</t>
  </si>
  <si>
    <t>YANG PING,GUO QINGXU,XUE HUIMIN,SONG XIAOXU,CHANG XIAOYU</t>
  </si>
  <si>
    <t>wang ming,yu qiong</t>
  </si>
  <si>
    <t>LEE/LOK HANG,YU/YU HUA</t>
  </si>
  <si>
    <t>SHEN/BANGJIE,CHEN/SHUHUI</t>
  </si>
  <si>
    <t>REN HAO,LIU JIA</t>
  </si>
  <si>
    <t>p351897</t>
  </si>
  <si>
    <t>CHENG/LIJIA,WANG/LEI,XIE/CHUNQI,XING/SHITAO,MAO/ZHIMENG,ZHANG/GUOCAI,LIU/JINGJING</t>
  </si>
  <si>
    <t>p347147</t>
  </si>
  <si>
    <t>TANG YUE,SHI XIAOLEI,WANG JIE,WANG PING</t>
  </si>
  <si>
    <t>Song Nan,Xu Chenwei</t>
  </si>
  <si>
    <t>p349392</t>
  </si>
  <si>
    <t>ZHAO/XU,GAO/YICHUAN,YIN/YAN,WANG/QIANG</t>
  </si>
  <si>
    <t>LI JI,DENG YUCHAN</t>
  </si>
  <si>
    <t>p348052</t>
  </si>
  <si>
    <t>MEIFENG HUANG,JIHONG QIAN,JIE CHEN,YONGXIANG HE,HUA XU,XIAOBO GU,YONGQIANG JIANG,YONGQIANG JIANG</t>
  </si>
  <si>
    <t>CHEN HUAWEI</t>
  </si>
  <si>
    <t>YANG XIUCHANG</t>
  </si>
  <si>
    <t>DENG JIANFENG</t>
  </si>
  <si>
    <t>XU GUOSHUN</t>
  </si>
  <si>
    <t>ZHU HONGYAN</t>
  </si>
  <si>
    <t>p348959</t>
  </si>
  <si>
    <t>SHI ZEPING,XIE DELEI,GAO YANYAN,LI JIE,GE YI,MENG JIANGNA,HUANG WEI,GUAN JIANYA,WEI HAIFENG</t>
  </si>
  <si>
    <t>HAN WEI</t>
  </si>
  <si>
    <t>XIAOJUN/WANG,SHIMING/ZHENG</t>
  </si>
  <si>
    <r>
      <rPr>
        <sz val="11"/>
        <color rgb="FFFF0000"/>
        <rFont val="宋体"/>
        <charset val="134"/>
        <scheme val="minor"/>
      </rPr>
      <t>no bathtub,</t>
    </r>
    <r>
      <rPr>
        <sz val="11"/>
        <rFont val="宋体"/>
        <charset val="134"/>
        <scheme val="minor"/>
      </rPr>
      <t xml:space="preserve"> NS</t>
    </r>
  </si>
  <si>
    <t>HU QIDA,XU YUN</t>
  </si>
  <si>
    <t>YANG/YANG,YE/YAJING</t>
  </si>
  <si>
    <t>p347949</t>
  </si>
  <si>
    <t>Li Yiwei,Wen Tianyi,Liu Xiaoyang,Guo Qi</t>
  </si>
  <si>
    <t>SHU/SHI,JIANG/JUN,SHU/MUXI (2013-04-15)</t>
  </si>
  <si>
    <t>p348197</t>
  </si>
  <si>
    <t>WEN/YONG,ZHANG/HONG,LI/YAN,WANG/WANDE,WEN/ZHANG,WANG/HANYUE</t>
  </si>
  <si>
    <t>SUN/JINSONG,HE/JUHUA</t>
  </si>
  <si>
    <t>p351926</t>
  </si>
  <si>
    <t>CHENG MIANLI,ZHONG WENPENG,FENG ZHENHUA,CHEN YINGXIN</t>
  </si>
  <si>
    <t>p353235</t>
  </si>
  <si>
    <t>XU GUOSHUN,YANG XIUCHANG,ZHU HONGYAN,CHEN HUAwEI</t>
  </si>
  <si>
    <t>Hong Kong Convergent May 19</t>
  </si>
  <si>
    <t>P190603174020489</t>
  </si>
  <si>
    <t>6月包房款</t>
  </si>
  <si>
    <t>DEPOSIT from Apr</t>
  </si>
  <si>
    <t>5月多付的包房款</t>
  </si>
  <si>
    <t>5月余额已跟酒店确认</t>
  </si>
  <si>
    <t>p348186</t>
  </si>
  <si>
    <t>QIAN/YUEFENG,FU/YING,TAO/XIAOGUANG,YE/FEI,QIAN/ZIHAN （2010-06-17 ）,TAO/JIAYI （2012-11-07 ）,QIAN/HONGXI</t>
  </si>
  <si>
    <t>FU/YE,ZHU/MINNA</t>
  </si>
  <si>
    <t>p347951</t>
  </si>
  <si>
    <t>BAI/XU</t>
  </si>
  <si>
    <t>ZHANG TAOYUE</t>
  </si>
  <si>
    <t>TONG/RUIZHI,XU/CHENYAN,TONG/XINRAN( 2017-02-22)</t>
  </si>
  <si>
    <t>CHANGJI LI,RUIZHEN ZHANG</t>
  </si>
  <si>
    <t>CHEN ANQI,ZHONG XIAOYUAN</t>
  </si>
  <si>
    <t>p348202</t>
  </si>
  <si>
    <t>p349218</t>
  </si>
  <si>
    <t>Lyu Huimin,Lu Xiaoping,Zhang Jiaming,Zhang Jianxin,Zhang Mingyu,Zhang Yuhan</t>
  </si>
  <si>
    <t>WANG CHAO,LU DANFENG</t>
  </si>
  <si>
    <t>Ni QiaoLing,Tan Guangwei</t>
  </si>
  <si>
    <t>p351946</t>
  </si>
  <si>
    <t>ZHIWEN WANG,ZHAOYING LI,LIEMIN XIAO,DAN WANG</t>
  </si>
  <si>
    <t>JIANG HAO</t>
  </si>
  <si>
    <t>Lu Xuan</t>
  </si>
  <si>
    <t>WU/XINTONG,GUO/HUIQIU</t>
  </si>
  <si>
    <t>p348392</t>
  </si>
  <si>
    <t>xu ying,yu kechao</t>
  </si>
  <si>
    <t>MA MENGQI,JIN XI</t>
  </si>
  <si>
    <t>HU XIA,LIU JIASHENG</t>
  </si>
  <si>
    <t>ZHAO YURAN,NIU DAOHENG</t>
  </si>
  <si>
    <t>LI ZHIQIANG,LI WANTING,ZHAO XUE</t>
  </si>
  <si>
    <t>ZHONG FENFEN,KE MUGUI</t>
  </si>
  <si>
    <t>PENG HAO,ZHU XI</t>
  </si>
  <si>
    <t>MA CONGYUNQI</t>
  </si>
  <si>
    <t>CHOI/SAEM</t>
  </si>
  <si>
    <t>LI/YAZE,TANG/JIALU</t>
  </si>
  <si>
    <t>HUANG TIANBING,QIN YAOTING</t>
  </si>
  <si>
    <t>yao xuehua</t>
  </si>
  <si>
    <t>ZHANG XINHUA</t>
  </si>
  <si>
    <t>HE/LEIXIAO,LIANG/ZILING</t>
  </si>
  <si>
    <t>XIANG HUI,FENG ZI</t>
  </si>
  <si>
    <t>LUO CHUNXI,ZHANG YAYA</t>
  </si>
  <si>
    <t>CHEN JINXING</t>
  </si>
  <si>
    <t>SHEN LIN,XIE GAONIU</t>
  </si>
  <si>
    <t>ZHANG WENSI,XIA JING</t>
  </si>
  <si>
    <t>p347946</t>
  </si>
  <si>
    <t>XU/LING,XU/BO,YU/HUIJING,ZHOU/XIAOPING,SUN/MEIYUN,HE/LIANZI,XIE/ZIRUI（2013.07.21）,XU/CHENGCHU（2014.08.06）</t>
  </si>
  <si>
    <t>p349512</t>
  </si>
  <si>
    <t>LIANG JIAYI,OU FENGXIA</t>
  </si>
  <si>
    <t>HUANG ZHOUCONG,LIN WEIHONG</t>
  </si>
  <si>
    <t>LI JIAN,ZHANG YUQIN</t>
  </si>
  <si>
    <t>mao tongdi,wang ruihan</t>
  </si>
  <si>
    <t>LIU MING</t>
  </si>
  <si>
    <t>LUAN XIANG</t>
  </si>
  <si>
    <t>p353104</t>
  </si>
  <si>
    <t>MENGPING GU,YUNXIANG HU,HAIGUI LUO,HAIYING LUO</t>
  </si>
  <si>
    <t>MENG/LIJING,LIU/MINGLIANG</t>
  </si>
  <si>
    <t>FENG WENJUAN,LI HANXIANG</t>
  </si>
  <si>
    <t>P350829</t>
  </si>
  <si>
    <t>YANG YIWEN,ZHOU XIUMING,WU YEDAN,WANG BAOYING</t>
  </si>
  <si>
    <t>XU/ANPING,XIAO/KAIQIANG</t>
  </si>
  <si>
    <t>LIU YUAN,XU QIAN</t>
  </si>
  <si>
    <t>p352844</t>
  </si>
  <si>
    <t>LI KAIQUAN,LIU WEI,ZENG YONGDONG,LI XIAOYAN</t>
  </si>
  <si>
    <t>JEONG/JAE WOONG,LEE/CHAN HEE</t>
  </si>
  <si>
    <t>CHU YANGYANG,LIANG KAI</t>
  </si>
  <si>
    <t>WENG QIN,LIU MIN</t>
  </si>
  <si>
    <t>YU GUOCHENG,HUANG YINGYING</t>
  </si>
  <si>
    <t>MIAO QI,LIU YU</t>
  </si>
  <si>
    <t>P353917</t>
  </si>
  <si>
    <t>LAU WING KEUNG,CHAN KA LOK,ZHAO ZHUYU,OU XIAOBIN</t>
  </si>
  <si>
    <t>p352941</t>
  </si>
  <si>
    <t>GUO TING,ZUO YUNLIANG,DU NA,HUANG JIE,JIANG YUFENG,DU LU,ZHU XIANG,KE QING</t>
  </si>
  <si>
    <t>ZHANG YANPING</t>
  </si>
  <si>
    <t>NIU ZHENXING</t>
  </si>
  <si>
    <t>LONG XIANGBIN</t>
  </si>
  <si>
    <t>pan chen</t>
  </si>
  <si>
    <t>JI YUFENG</t>
  </si>
  <si>
    <t>LIU FEIFEI,SHEN JINGYI</t>
  </si>
  <si>
    <t>P354147</t>
  </si>
  <si>
    <t>Zhou Wenlong,Yao Youping,Zhou Wenrong</t>
  </si>
  <si>
    <t>p354497</t>
  </si>
  <si>
    <t>CHENG ZESONG,REN WENJIA,CHEN CONG</t>
  </si>
  <si>
    <t>ZHANG DUOJUN</t>
  </si>
  <si>
    <t>LU ZHIGANG,WANG QIRAN</t>
  </si>
  <si>
    <t>WU ZEXIN</t>
  </si>
  <si>
    <t>PU JIAGUI,CHEN YONG</t>
  </si>
  <si>
    <t>feng Jingjing</t>
  </si>
  <si>
    <t>p354069</t>
  </si>
  <si>
    <t>LYU YISI,ZHANG RUNHUA,CHEN RUIXIANG,CHEN PEIQI</t>
  </si>
  <si>
    <t>P354151</t>
  </si>
  <si>
    <t>Yao Lu,Yao Lu</t>
  </si>
  <si>
    <t>YANG PENG,PAN JINGYI</t>
  </si>
  <si>
    <t>p354070</t>
  </si>
  <si>
    <t>LIANG RENMIAN,CHEN FUCHENG,CHEN RUNCHANG,CHEN SHOUKANG</t>
  </si>
  <si>
    <t>li shanshan,Liu Chunji</t>
  </si>
  <si>
    <t>lu zhigang,wang qiran</t>
  </si>
  <si>
    <t>liu chen</t>
  </si>
  <si>
    <t>p352568</t>
  </si>
  <si>
    <t>WANG/DONGPING,YANG/XIN,FENG/LIN,WANG/YU</t>
  </si>
  <si>
    <t>TANG TANG</t>
  </si>
  <si>
    <t>MA JING,XU HAO</t>
  </si>
  <si>
    <t>HE JIAYU,YUAN SHIMIN</t>
  </si>
  <si>
    <t>ZHANG JIAN,DING WENTING</t>
  </si>
  <si>
    <t>JIA YING,JIA LAN</t>
  </si>
  <si>
    <t>WU/JIANXIN,YAN/QIAN</t>
  </si>
  <si>
    <t>BAI YUCHEN,DAN CHUNMEI</t>
  </si>
  <si>
    <t>BAI YUCHEN,DAN CHUN</t>
  </si>
  <si>
    <t>DONG/SHUXIAN,HAN/BING</t>
  </si>
  <si>
    <t>JIANGANG WANG,JIANXIN PAN</t>
  </si>
  <si>
    <t>p352613</t>
  </si>
  <si>
    <t>Ma Wen,Gao Siping,Su Chen,Meng Bin</t>
  </si>
  <si>
    <t>p354510</t>
  </si>
  <si>
    <t>Yang Ke</t>
  </si>
  <si>
    <t>SUN YUXIANG,LI HUI</t>
  </si>
  <si>
    <t>p352837</t>
  </si>
  <si>
    <t>YU CHENGLU,YU DEYI,WANG XINWEN,XU YUNLING,ZHANG XUN,CHEN FA,WANG JUNMO</t>
  </si>
  <si>
    <t>Chen Bin</t>
  </si>
  <si>
    <t>LEE JUNHO,ZHANG QIAN</t>
  </si>
  <si>
    <t>KEXIN ZHANG</t>
  </si>
  <si>
    <t>YAO YUXI（2013-12-10）,YAO YUAN,WU BIN</t>
  </si>
  <si>
    <t>Choi Manuel,Chan Kit Man</t>
  </si>
  <si>
    <t>p352985</t>
  </si>
  <si>
    <t>BI YANZHAO,LI ZIXIN,LIU HANCHEN,LIU YANZHENG</t>
  </si>
  <si>
    <t>p353109</t>
  </si>
  <si>
    <t>WU YONGJUN,WU SHAOZHEN,YANG WEIGUO,YANG YIXIN,HU XIAPING,WU NACHUAN</t>
  </si>
  <si>
    <t>Zhao Ronghua,Zhang Juan</t>
  </si>
  <si>
    <t>HUANG YINGYING,YU GUOCHENG</t>
  </si>
  <si>
    <t>BAO HAITAO,WU LANMEI</t>
  </si>
  <si>
    <t>chen bo</t>
  </si>
  <si>
    <t>chen peng</t>
  </si>
  <si>
    <t>SUN CHENXI</t>
  </si>
  <si>
    <t>chen/bo,chen/bo</t>
  </si>
  <si>
    <t>P354892</t>
  </si>
  <si>
    <t>shi yang,guo hongwei,lin hanshun,wu dabo</t>
  </si>
  <si>
    <t>CHEN YANG,ZOU DING</t>
  </si>
  <si>
    <t>ZHANG YUNRONG</t>
  </si>
  <si>
    <t>YAO WEIFENG</t>
  </si>
  <si>
    <t>SU YUAN,YANG JIANWEI</t>
  </si>
  <si>
    <t>Yang Yuelei</t>
  </si>
  <si>
    <t>XIA XING,YU YUNPING</t>
  </si>
  <si>
    <t>Liu Lijia</t>
  </si>
  <si>
    <t>YUFANG XIAO</t>
  </si>
  <si>
    <t>FENG ZHAOXIAN,OU LIYIN</t>
  </si>
  <si>
    <t>Xiao Huidan</t>
  </si>
  <si>
    <t>LIU FUYI,XU YONG</t>
  </si>
  <si>
    <t>p352987</t>
  </si>
  <si>
    <t>CHAI HAOLUN,CHAI JIN</t>
  </si>
  <si>
    <t>p355989</t>
  </si>
  <si>
    <t>su jing,chen zejiang,yu xiaosheng,zhuang sudong,ran fanzhou</t>
  </si>
  <si>
    <t>MA NENGJI,CHENG XUE</t>
  </si>
  <si>
    <t>LIU YONGJUN</t>
  </si>
  <si>
    <t>WANG YONGYI</t>
  </si>
  <si>
    <t>LUU TIEUBINH,SU QINGWEN</t>
  </si>
  <si>
    <t>YANG JINJIAO</t>
  </si>
  <si>
    <t>LEUNG KIN PAN</t>
  </si>
  <si>
    <t>YIN JIULIANG,WANG CANCAN</t>
  </si>
  <si>
    <t>wang jing,jiang xiaoyan</t>
  </si>
  <si>
    <t>p356564</t>
  </si>
  <si>
    <t>Shen Changyi,WANG WEI,YANG YI</t>
  </si>
  <si>
    <t>Xia Jie</t>
  </si>
  <si>
    <t>MA YUXUAN,HE XUAN</t>
  </si>
  <si>
    <t>Cailimei Lilingli,Li jie,li yunna</t>
  </si>
  <si>
    <t>Fang Chun,Zhu Chenyao</t>
  </si>
  <si>
    <t>p357019</t>
  </si>
  <si>
    <t>LI Yunna,Cai Limei</t>
  </si>
  <si>
    <t>P351845</t>
  </si>
  <si>
    <t>GENG JUNYAN,LIU YANHONG,PENG JUN,TAN SHANJIAO</t>
  </si>
  <si>
    <t>ZHAO YUQUAN,PU QIUXING</t>
  </si>
  <si>
    <t>Zhang Di,Xu Li</t>
  </si>
  <si>
    <t>p344823</t>
  </si>
  <si>
    <t>CAO/GEFEI（ 2013-07-05）,ZHAO/LU,CAO/ZHENG,MA/ZHENG,LI/WANRU</t>
  </si>
  <si>
    <t>WANG SHOUYU,DING YAN</t>
  </si>
  <si>
    <t>LAI WEIRONG,FAN JUNWEN</t>
  </si>
  <si>
    <t>YU KAIYUAN,HUANG WENCUI</t>
  </si>
  <si>
    <t>WU YUXIN,YU YUJIN</t>
  </si>
  <si>
    <t>p353338</t>
  </si>
  <si>
    <t>LI ZHONG,ZHAO CHENYE,LI JIA,PENG JINGNING,PENG XISHU,LIAO YONGQIANG,LAI QIANG,PENG JINGXIAO</t>
  </si>
  <si>
    <t>HUANG ENPING,LIU XUELING</t>
  </si>
  <si>
    <t>P352194</t>
  </si>
  <si>
    <t>HUANG KUNMING,ZHANG HUANXIAN,LIU XUELING</t>
  </si>
  <si>
    <t>GU YANHUA,LI MENGWEI</t>
  </si>
  <si>
    <t>HE JIXIN,ZHANG JIE</t>
  </si>
  <si>
    <t>p356436</t>
  </si>
  <si>
    <t>YANG YUN,MEI JUN</t>
  </si>
  <si>
    <t>WANG ZHILIANG,LUO JIE</t>
  </si>
  <si>
    <t>FENG LEI,LI YANZHI</t>
  </si>
  <si>
    <t>p354650</t>
  </si>
  <si>
    <t>ZHANG/XIAOHUI,SUN/CHEN,CHEN/SHUPING,SUN/HAINING</t>
  </si>
  <si>
    <t>Zheng Bin,Wang Jinhui</t>
  </si>
  <si>
    <t>P346779</t>
  </si>
  <si>
    <t>YE JINLING,YAN CHENGFENG,YE ZI,YE YING,HAO JIAQI,CHEN XUERONG</t>
  </si>
  <si>
    <t>CHEN LIN,XU LEI</t>
  </si>
  <si>
    <t>p351568</t>
  </si>
  <si>
    <t>WANG CHANGLONG,SONG YUMEI,WANG MINGFA,WANG LUOFEN</t>
  </si>
  <si>
    <t>p357116</t>
  </si>
  <si>
    <t>WANG/LI,LI/ZHUJUN,MAO/JICHUN,ZHOU/JIE</t>
  </si>
  <si>
    <t>DONG QIANGBO,LI KAIHUI</t>
  </si>
  <si>
    <t>XU YUN</t>
  </si>
  <si>
    <t>DAI GE</t>
  </si>
  <si>
    <t>p356206</t>
  </si>
  <si>
    <t>DENG JINJI,Wang Li</t>
  </si>
  <si>
    <t>WU LIFANG</t>
  </si>
  <si>
    <t>GAO/HUASHENG,GAO/YUNXIA</t>
  </si>
  <si>
    <t>CHEN JIKE,WANG JING</t>
  </si>
  <si>
    <t>p353213</t>
  </si>
  <si>
    <t>LIAN/YUERU,WANG/KAI,LI/JINGCHUAN,LI/JINGZHOU</t>
  </si>
  <si>
    <t>SUN/HUIQIN,GOU/LIN,WANG/QIRUI （2014-04-24）</t>
  </si>
  <si>
    <t>WANG RUNFANG,CHEN SIMEI</t>
  </si>
  <si>
    <t>WU JIAN,YANG MANLI</t>
  </si>
  <si>
    <t>HU YU</t>
  </si>
  <si>
    <t xml:space="preserve">WANG LIANG,LIU JINLAN </t>
  </si>
  <si>
    <t>LI YISHI,Lin Huajun</t>
  </si>
  <si>
    <t>FENG XIUHONG,XU ZHIFENG</t>
  </si>
  <si>
    <t>p356458</t>
  </si>
  <si>
    <t>LIN XUEJIAO,YANG LI, ZHOU RUIYANG(2016-04-28),LIN RONGXUAN(2016-05-05)</t>
  </si>
  <si>
    <t>p356476</t>
  </si>
  <si>
    <t>SHEN YINGCHENG,LIU XUESHU,SHI MENGLI,SHEN LILI,SHEN GUOQIANG</t>
  </si>
  <si>
    <t>HU/DANG,HUO/JINGWEI</t>
  </si>
  <si>
    <t>p356327</t>
  </si>
  <si>
    <t>GONG LEI,YUE MENGNAN,GONG JIANXIONG,TAO JUHUA</t>
  </si>
  <si>
    <t>p357750</t>
  </si>
  <si>
    <t xml:space="preserve">AN/XING,LUO/CHI,ZHENG/HANBING,TAN/MINGYING </t>
  </si>
  <si>
    <t xml:space="preserve">HAO RAN,YANG RUI </t>
  </si>
  <si>
    <t>XIE JIAHAO</t>
  </si>
  <si>
    <t>LIANG MING,TIAN XIANWEN</t>
  </si>
  <si>
    <t xml:space="preserve">ZHANG LIN LIN </t>
  </si>
  <si>
    <t>GU XINJIAN,WU HUI</t>
  </si>
  <si>
    <t xml:space="preserve">HUANG JING FENG,HUANG KAI </t>
  </si>
  <si>
    <t>p358652</t>
  </si>
  <si>
    <t>LIU WEI</t>
  </si>
  <si>
    <t>p352852</t>
  </si>
  <si>
    <t>LIU FEI,MEI ZHEN</t>
  </si>
  <si>
    <t>p358711</t>
  </si>
  <si>
    <t>ZHANG YONG</t>
  </si>
  <si>
    <t>p358713</t>
  </si>
  <si>
    <t>YANG QINGJIE</t>
  </si>
  <si>
    <t>HUANG ZHONG</t>
  </si>
  <si>
    <t>P359108</t>
  </si>
  <si>
    <t>DAI GUOXIANG,CAI LIMIN,ZHANG DUOJUN</t>
  </si>
  <si>
    <t>Hong Kong Convergent Jun 19</t>
  </si>
  <si>
    <t>单号</t>
  </si>
  <si>
    <t>原币金额</t>
  </si>
  <si>
    <t xml:space="preserve"> P190710104934489</t>
  </si>
  <si>
    <t>7，8月加额包房款</t>
  </si>
  <si>
    <t>balance from May</t>
  </si>
  <si>
    <t>PM 342351</t>
  </si>
  <si>
    <t>7月包房款</t>
  </si>
  <si>
    <t>ok</t>
  </si>
  <si>
    <t>,</t>
  </si>
  <si>
    <t>Children:LUO/ZIXI 2014-07-03 ZHENG/YINGRAN 2015-02-10</t>
  </si>
  <si>
    <t>WANG HAIYAN,PAN RUNHUA</t>
  </si>
  <si>
    <t>PAN JIALONG,LI ZHIBIN</t>
  </si>
  <si>
    <t>JIE YUHUA,LIANG WENCAI</t>
  </si>
  <si>
    <t>P356327</t>
  </si>
  <si>
    <t>JIA XIN,CUI ZHAOYANG</t>
  </si>
  <si>
    <t>p357122</t>
  </si>
  <si>
    <t>LIU RONG,GAO TIANHUA,ZHAO SHUAI,WANG LUWEI</t>
  </si>
  <si>
    <t>p353906</t>
  </si>
  <si>
    <t>fung kam shuen,fung kam shuen1</t>
  </si>
  <si>
    <t>p357597</t>
  </si>
  <si>
    <t>LIU HUA,CHEN ZHUO,ZHAO JIN</t>
  </si>
  <si>
    <t>TAO/TING,CHE/QIANWEN</t>
  </si>
  <si>
    <t>XIE LINSHAN,WU XIAOJIE</t>
  </si>
  <si>
    <t>YU LU,FU QIAOZI</t>
  </si>
  <si>
    <t>p355614</t>
  </si>
  <si>
    <t>JIA LILONG,LUO YING,GU YUE,HAN XUEYE</t>
  </si>
  <si>
    <t>p350808</t>
  </si>
  <si>
    <t>WEI FEI,LIN HUAFEN,ye jiling,qiu lingui</t>
  </si>
  <si>
    <t>CHEN WENJING,LYU ZHANGJING</t>
  </si>
  <si>
    <t>ji jingrong,zheng yingying</t>
  </si>
  <si>
    <t>ZHOU XINING</t>
  </si>
  <si>
    <t>WANG DENG HONG,XU LEI</t>
  </si>
  <si>
    <t>CHEN FEI</t>
  </si>
  <si>
    <t>HOU QINGZHI,WEI YUTONG</t>
  </si>
  <si>
    <t>WANG YIJUN</t>
  </si>
  <si>
    <t>cheng si</t>
  </si>
  <si>
    <t>ZHANG SHASHA</t>
  </si>
  <si>
    <t>PAN CHEN</t>
  </si>
  <si>
    <t xml:space="preserve">NI HAO </t>
  </si>
  <si>
    <t>YU WENG</t>
  </si>
  <si>
    <t>P.359392</t>
  </si>
  <si>
    <t>HUO ZHICHAO, LAI MINGXIANG, LI JIAWEI,
LI HAIWEN</t>
  </si>
  <si>
    <t>Chen Shanzhong</t>
  </si>
  <si>
    <t>Zhang Tingting</t>
  </si>
  <si>
    <t>YU HONGXING</t>
  </si>
  <si>
    <t>XU QI,XU FENG</t>
  </si>
  <si>
    <t>P359066</t>
  </si>
  <si>
    <t>sun wei,luo juan qing,wang jie</t>
  </si>
  <si>
    <t xml:space="preserve">LAI YANYAN,MEI SITING </t>
  </si>
  <si>
    <t>BAI YANG,CAO YALI</t>
  </si>
  <si>
    <t>p352560</t>
  </si>
  <si>
    <t>LI/SHUNJIANG,RUAN/SHUFANG,WANG/JING,LI/LEI</t>
  </si>
  <si>
    <t>P351895</t>
  </si>
  <si>
    <t>WANG TING,TANG YAN，TANG JIA，HE FANGJIE, LU JINGYI(2011-02-24),TANG JIAYI(2008-05-08),HE RUOYI(2013-07-21),</t>
  </si>
  <si>
    <t>ZHANG JIAN,QIU YECHENG</t>
  </si>
  <si>
    <t>LU/WEINA,ZHA/YUNPENG</t>
  </si>
  <si>
    <t>WU LINGYAN,SHI NAN</t>
  </si>
  <si>
    <t>SHAO YING,HANG ZHENGQIANG</t>
  </si>
  <si>
    <t>TANG GUIBIN,MA BUFANG</t>
  </si>
  <si>
    <t>p354992</t>
  </si>
  <si>
    <t>Shi Chengcheng,Zuo Cheng,Wang Danyao,Meng Tao,Xu Ling,Xu Pu</t>
  </si>
  <si>
    <t>QIAO WEI,CHEN TINGTING</t>
  </si>
  <si>
    <t>ZHANG SHUO,WANG WENJING</t>
  </si>
  <si>
    <t>Shen zuLin</t>
  </si>
  <si>
    <t>HUANG YINGZI,HUANG YANPING</t>
  </si>
  <si>
    <t>He Zhaoyan,Zheng Xiaoyi</t>
  </si>
  <si>
    <t>xu Jinghao,Zhang Min</t>
  </si>
  <si>
    <t>ZHANG DONGJIA,YU YIMEI</t>
  </si>
  <si>
    <t>ZHAO KANGZHI,PENG PAI</t>
  </si>
  <si>
    <t>LAI PIKKAN,IONG CHIKENG</t>
  </si>
  <si>
    <t>HUANG TENGJIAO,WANG SIYI</t>
  </si>
  <si>
    <t>WANG ZHIYE</t>
  </si>
  <si>
    <t>YANG YUE,YIN HANYAN</t>
  </si>
  <si>
    <t>LIU JUNWEI,KUANG SHAOTING</t>
  </si>
  <si>
    <t>p357211</t>
  </si>
  <si>
    <t>GAO YANG,WANG QIXIN,MA RONG,WU JUNYU</t>
  </si>
  <si>
    <t>p359168</t>
  </si>
  <si>
    <t>ZHU JUNHUA,CHE CHICHENG,XUE GANG</t>
  </si>
  <si>
    <t>YU HUIJUAN,YU FENGLIANG</t>
  </si>
  <si>
    <t>HU/MENGQI,CHAI/JIACHEN</t>
  </si>
  <si>
    <t xml:space="preserve">WANG YUFENG,GU FENGYU </t>
  </si>
  <si>
    <t>P345302</t>
  </si>
  <si>
    <t>XIAO GANG,LI DAN,GUAN BIQIONG,LIU JUN</t>
  </si>
  <si>
    <t>zhang lei,ZHONG YAN</t>
  </si>
  <si>
    <t>JIAO WEIHAN,WU DANDAN,JIAO YANG (2015-08-02)</t>
  </si>
  <si>
    <t>ZHANG QIONG,JIANG SHENGYU</t>
  </si>
  <si>
    <t>TANG MENGJIE,CAI HAO</t>
  </si>
  <si>
    <t>LI/XIAOYU, YAO/RUIWEN</t>
  </si>
  <si>
    <t>GAO Yuan,NI JIAKAI</t>
  </si>
  <si>
    <t>p359030</t>
  </si>
  <si>
    <t xml:space="preserve">LIN QING,WANG YEBIN,SHENG CHUNFANG,WANG DARONG </t>
  </si>
  <si>
    <t>ZHENG/YINA</t>
  </si>
  <si>
    <t>TENG WEI</t>
  </si>
  <si>
    <t>Wang Xuan,Li Zheng</t>
  </si>
  <si>
    <t>JIANG/LIJUN,WU/BING</t>
  </si>
  <si>
    <t>Gu Sisi,FEI YAFANG</t>
  </si>
  <si>
    <t>ZHUO XUDAN,HUANG WEI</t>
  </si>
  <si>
    <t>p359622</t>
  </si>
  <si>
    <t>LI RI NUAN,WU SHU JUN</t>
  </si>
  <si>
    <t>GUO ZHIBO,TIAN YU</t>
  </si>
  <si>
    <t>ZOU YUTONG,HE QIANRU</t>
  </si>
  <si>
    <t>LI WEIWEN, SUN MEILIN</t>
  </si>
  <si>
    <t>GAO LINGYAN,GONG SHUQI</t>
  </si>
  <si>
    <t>Club Ocean</t>
  </si>
  <si>
    <t>p359768</t>
  </si>
  <si>
    <t>LI/MAN,LONG/CHENGHUA,LI/YUCHENG,YU/XIANHUA</t>
  </si>
  <si>
    <t>MAI SHUZHEN,DENG CAIE</t>
  </si>
  <si>
    <t>BAN/KETIAN,ZHOU/FENGJIAO</t>
  </si>
  <si>
    <t>XU JIANLING,RUAN HUIMIN</t>
  </si>
  <si>
    <t>CHEN FAN,CHEN HAOYANG</t>
  </si>
  <si>
    <t>p356600</t>
  </si>
  <si>
    <t>WANG/XIAOLI,ZHANG/RUI,CHEN/ERLA</t>
  </si>
  <si>
    <t>ZHANG/YAOHANG 2012-10-31 child</t>
  </si>
  <si>
    <t>MAI/FUYI,RUAN/ZEMING</t>
  </si>
  <si>
    <t>MAI SHUYING,MAI SHITING</t>
  </si>
  <si>
    <t>ZHENG CANLIN,LU YINCHAN</t>
  </si>
  <si>
    <t>qian/zhengyi</t>
  </si>
  <si>
    <t>CHEN SIQI,GONG GUIHUA</t>
  </si>
  <si>
    <t>GUO XIAOJING,ZHANG GUIRONG</t>
  </si>
  <si>
    <t>WEI RU,LIU HUIRU</t>
  </si>
  <si>
    <t>ZHOU HUYUE,DING TIANJIE</t>
  </si>
  <si>
    <t>p357695</t>
  </si>
  <si>
    <t>CHENG ZHIWU,ZHANG NING,MA CHENG</t>
  </si>
  <si>
    <t>WEN YUANYUAN</t>
  </si>
  <si>
    <t>CHEN LILING,SHEN YICHEN</t>
  </si>
  <si>
    <t>liu hua,chen zhuo</t>
  </si>
  <si>
    <t xml:space="preserve">SIWEN GENG,LEIQING ZHOU </t>
  </si>
  <si>
    <t>p353909</t>
  </si>
  <si>
    <t>chen Min,Fu Hailiang,Sun Hui,Shao Changming,Sun Quner,Yang Jianhua</t>
  </si>
  <si>
    <t>YU/MINGHAI</t>
  </si>
  <si>
    <t>ZHANG HUI LI</t>
  </si>
  <si>
    <t>Li Zheng,Zeng Changhui</t>
  </si>
  <si>
    <t>ZHANG YUTING</t>
  </si>
  <si>
    <t>LUO JIANI,YU PEIAN</t>
  </si>
  <si>
    <t>P350447</t>
  </si>
  <si>
    <t>yang like/LI QIAN/YANG CAIHUA/YA</t>
  </si>
  <si>
    <t>YEN CHUN CHIEH</t>
  </si>
  <si>
    <t>p360496</t>
  </si>
  <si>
    <t>WANG YUE,ZHAI BIN</t>
  </si>
  <si>
    <t>ZHANG HUILI</t>
  </si>
  <si>
    <t>HAN/XIURONG,YANG/YANG</t>
  </si>
  <si>
    <t>Zhu Xiaofeng,Xia Mengjia</t>
  </si>
  <si>
    <t>DAI DAN,ZHU RONGRONG</t>
  </si>
  <si>
    <t>ZHANG XINYI,ZHANG XIAOJIE,ZHU/ZIPENG</t>
  </si>
  <si>
    <t>LI ZHAOYING,LUO CUIYI,WENG KAIHUA</t>
  </si>
  <si>
    <t>DOV+EB</t>
  </si>
  <si>
    <t>FAN QING,GU HAOYU</t>
  </si>
  <si>
    <t>QIAN HUIXIA,ZHU ZHONGWEI</t>
  </si>
  <si>
    <t>YAN YALIN,ZHANG GUOQIANG</t>
  </si>
  <si>
    <t>JIANG SHUNPING,JIANG SHUNPING</t>
  </si>
  <si>
    <t>YU/LIYAN</t>
  </si>
  <si>
    <t>PAN YI,ZHANG JIAN</t>
  </si>
  <si>
    <t>WANG/YONGJIAN,LI/BO</t>
  </si>
  <si>
    <t>P359073</t>
  </si>
  <si>
    <t>HUANG YUFEI,LIN GUANGXIN,CHEN JIANCUI,HUANG YUNJIAN</t>
  </si>
  <si>
    <t>p351836</t>
  </si>
  <si>
    <t>MIN JIRONG,JIANG JUQIN,FANG CONGLEI,MIN JIA</t>
  </si>
  <si>
    <t>LI YUAN,CHEN JINGHUA</t>
  </si>
  <si>
    <t>YAO LIN</t>
  </si>
  <si>
    <t>ZHOU XIN,ZHAO BIN</t>
  </si>
  <si>
    <t>GAO FENGQIN</t>
  </si>
  <si>
    <t>P354457</t>
  </si>
  <si>
    <t>LIU QIWEN,LIU QIWEN,ZHANG CONGJU</t>
  </si>
  <si>
    <t>P358695</t>
  </si>
  <si>
    <t>WANG XU,XU HAIQING,ZOU JI,FU ANQI</t>
  </si>
  <si>
    <t>p351833</t>
  </si>
  <si>
    <t>MA WEIMIN,HAN YANWEN,ZHANG JUNHUA,SHEN XIAOQIN,ZHANG HAO,MA LIYING</t>
  </si>
  <si>
    <t>KB, HIG, AJ</t>
  </si>
  <si>
    <t>P354516</t>
  </si>
  <si>
    <t>LIU YINLAN,LIU TAO,ZHANG HAO,LIU JIANQING,ZHANG RUIHAN(2016-02-29)</t>
  </si>
  <si>
    <t>p357706</t>
  </si>
  <si>
    <t xml:space="preserve">ZHOU XIANGFEN,XU JIANGLING </t>
  </si>
  <si>
    <t>p359875</t>
  </si>
  <si>
    <t xml:space="preserve">XIAO AILIAN,Zhang Qian </t>
  </si>
  <si>
    <t xml:space="preserve">LI JIANING </t>
  </si>
  <si>
    <t>P354834</t>
  </si>
  <si>
    <t>SHENG LINGYU,ZHU YICHENG,ZHU YIFAN,REN KEJIN</t>
  </si>
  <si>
    <t>p359148</t>
  </si>
  <si>
    <t xml:space="preserve">QIN/YU,TAN/JIN,MOU/XIAOLING </t>
  </si>
  <si>
    <t>XIANG/KUISONG 2013-06-14，WENG/ZIYUE 2013-08-30</t>
  </si>
  <si>
    <t>Huang Jinsong,CHEN SU ZHEN</t>
  </si>
  <si>
    <t>HUANG GUOWEI,WU LIFANG</t>
  </si>
  <si>
    <t>WEI HENAN,ZHENG YING</t>
  </si>
  <si>
    <t>p359628</t>
  </si>
  <si>
    <t>CAI/BIN,LIU/BING,LIU/MINGYOU,ZOU/MINGZHI</t>
  </si>
  <si>
    <t xml:space="preserve">Wong Kamshun,Chen Cuihong </t>
  </si>
  <si>
    <t>ZHENG TIANMING</t>
  </si>
  <si>
    <t>p360598</t>
  </si>
  <si>
    <t>YAN HAO,NA MIN XIA,YAN YIDE,ZHANG JUNXIANG</t>
  </si>
  <si>
    <t>P351344</t>
  </si>
  <si>
    <t>CHEN DONGHUA,HU BING,CHEN FEI,DING YANG</t>
  </si>
  <si>
    <t>ZHANG YING,FU SIULING</t>
  </si>
  <si>
    <t xml:space="preserve">HE/BINGHAN,SHEN/JINYAN </t>
  </si>
  <si>
    <t>LI NA,FENG MINGHAO</t>
  </si>
  <si>
    <t>WANG LINGJUN,HAN LIANG</t>
  </si>
  <si>
    <t>Feng Guoyu,Chen Lizhen</t>
  </si>
  <si>
    <t>KONG QIAN,REN XIAOHONG</t>
  </si>
  <si>
    <t>CHEN HONGXIN</t>
  </si>
  <si>
    <t>p361357</t>
  </si>
  <si>
    <t xml:space="preserve">Zhang Yizhuang,Xie Songwen </t>
  </si>
  <si>
    <t>PAN NI,MOK KAHO</t>
  </si>
  <si>
    <t xml:space="preserve">WENG LINA,WU FEI </t>
  </si>
  <si>
    <t xml:space="preserve">ZHU/JIANCHAO,SONG/MEILAN </t>
  </si>
  <si>
    <t>YANG SONG,XIAOMEI MIAO</t>
  </si>
  <si>
    <t>EC 11:00-12:00; KB; HIG</t>
  </si>
  <si>
    <t xml:space="preserve">LIANG WEIPENG </t>
  </si>
  <si>
    <t>DB,HF</t>
  </si>
  <si>
    <t xml:space="preserve">ZHANG JIANFENG,TANG YONGFU </t>
  </si>
  <si>
    <t>TB,HF,NS, EC 02:00 - 03:00</t>
  </si>
  <si>
    <t>ding hao</t>
  </si>
  <si>
    <t>SI YIXUAN,WANG QINGZHI</t>
  </si>
  <si>
    <t>p361995</t>
  </si>
  <si>
    <t>HUI YONGZHU,LUO YANGSHENG,HUI YULIN</t>
  </si>
  <si>
    <t>LI AO</t>
  </si>
  <si>
    <t>p362107</t>
  </si>
  <si>
    <t>WANG CHUNMING,LIAO QIANLING</t>
  </si>
  <si>
    <t>p362099</t>
  </si>
  <si>
    <t>DAI RENXI,TANG BO,PENG SILU,ZHONG HAILANG,LUO GUOMING,XIONG YIFANG,LING XUEBING,ZHOU SIWEI,LIANG XIANG</t>
  </si>
  <si>
    <t>p362141</t>
  </si>
  <si>
    <t>Tang HaiFeng,JIANG TINGTING</t>
  </si>
  <si>
    <t xml:space="preserve">ZHU RONGYING,CHEN CHAO </t>
  </si>
  <si>
    <t>Xiong Yifang,Luo Guoming</t>
  </si>
  <si>
    <t>Tang HaiFeng, Jiang TINGTING</t>
  </si>
  <si>
    <t>QIAO FANGMING</t>
  </si>
  <si>
    <t>LI CHAO</t>
  </si>
  <si>
    <t>XIE JIUMIN</t>
  </si>
  <si>
    <t>p362216</t>
  </si>
  <si>
    <t xml:space="preserve">PENG SILU,LIANG XIANGMEI </t>
  </si>
  <si>
    <t>ZHOU SHIWEI</t>
  </si>
  <si>
    <t>KIM SAEBOM,KO DONGHYEON</t>
  </si>
  <si>
    <t>GAO XIANG,WANG LONGJIANG</t>
  </si>
  <si>
    <t>NS,TB</t>
  </si>
  <si>
    <t>HU ZHELANG,JIANG NIANDONG</t>
  </si>
  <si>
    <t>SUN XIAOLEI</t>
  </si>
  <si>
    <t>JIANG ZHIJIE,WU XIAOYAN</t>
  </si>
  <si>
    <t>p356216</t>
  </si>
  <si>
    <t>HE JIEQING,Chen peishan,Chen Haiyi,Chen zhongyan</t>
  </si>
  <si>
    <t>P361778</t>
  </si>
  <si>
    <t xml:space="preserve">HU LIMIN,XIE XINJUN,WANG CHANGXIN </t>
  </si>
  <si>
    <t>YANG YANHONG,GUO DAQIANG</t>
  </si>
  <si>
    <t>LO WAI CHEONG,CHAN A WA</t>
  </si>
  <si>
    <t>HOU PENG,LI RAN</t>
  </si>
  <si>
    <t xml:space="preserve">Huang Yikai,Wang Jianjian </t>
  </si>
  <si>
    <t xml:space="preserve">MAO/LILI,CHEN/YU </t>
  </si>
  <si>
    <t xml:space="preserve">NA JONGGEUN </t>
  </si>
  <si>
    <t>SHEN JIAOJIAO,shen Jiaolu</t>
  </si>
  <si>
    <t>LIANG/SHUYA,Lin/yuyang</t>
  </si>
  <si>
    <t xml:space="preserve">KWOK MEI BO,LAU KWOK CHUN </t>
  </si>
  <si>
    <t xml:space="preserve">JINHAN/LI,YANBING/LIANG </t>
  </si>
  <si>
    <t>Li Jun,LI WEI</t>
  </si>
  <si>
    <t>XU JIAN,PAN XIAOLAN</t>
  </si>
  <si>
    <t xml:space="preserve">WU YANXI,LI SHA </t>
  </si>
  <si>
    <t>ZHOU YANYU</t>
  </si>
  <si>
    <t xml:space="preserve">SHEN JIAOJIAO,shen Jiaolu </t>
  </si>
  <si>
    <t>Twin bed</t>
  </si>
  <si>
    <t>p360805</t>
  </si>
  <si>
    <t>LI/ZHIQIANG,ZHAO/LOUWEI,CHEN/KAI,YANG/CONG</t>
  </si>
  <si>
    <r>
      <rPr>
        <sz val="11"/>
        <rFont val="宋体"/>
        <charset val="134"/>
        <scheme val="minor"/>
      </rPr>
      <t>Nonsmoking preferred;Twin beds preferred;High floor preferred</t>
    </r>
    <r>
      <rPr>
        <sz val="11"/>
        <color rgb="FFFF0000"/>
        <rFont val="宋体"/>
        <charset val="134"/>
        <scheme val="minor"/>
      </rPr>
      <t xml:space="preserve">;LI/XINYI 2012-0524，CHEN/YUWEN 2012-0815 </t>
    </r>
    <r>
      <rPr>
        <sz val="11"/>
        <rFont val="宋体"/>
        <charset val="134"/>
        <scheme val="minor"/>
      </rPr>
      <t>，CHEN/YURUI 2017-0622</t>
    </r>
  </si>
  <si>
    <t>P361500</t>
  </si>
  <si>
    <t>Zhou Xuan,Zhou Zhen,Zhu Lianlian</t>
  </si>
  <si>
    <t>WANG CAI GUO PEIHANG</t>
  </si>
  <si>
    <t>Guo YIJUAN</t>
  </si>
  <si>
    <t>P353842</t>
  </si>
  <si>
    <t>ZHAO/YU,CHEN/HONGBO,LU/YEJIONG,ZHAO/FENG,ZHANG/HUA,SHEN/YUE,LU/ZHAOYUAN(20110129),ZHANG/ZHIJIE(20071219)</t>
  </si>
  <si>
    <t>WANG YU,TAN YAN</t>
  </si>
  <si>
    <t>p361370</t>
  </si>
  <si>
    <t xml:space="preserve">HE LIN,ZHAN JIANHE,XU LI,LI ANG,SHI GUOHE,CHENG HONG </t>
  </si>
  <si>
    <t>Zhang/Qiong,Yu/Jinjin</t>
  </si>
  <si>
    <t>p359950</t>
  </si>
  <si>
    <t>GUO/YAN,SHEN/FANG,ZHANG/CHAO,XIE/XUCHENG</t>
  </si>
  <si>
    <t>GAO NA,ZHANG YAQIN</t>
  </si>
  <si>
    <t xml:space="preserve">ZHENG HONGMEI </t>
  </si>
  <si>
    <t xml:space="preserve">XIAO XIAOBO,CHEN ERWEN </t>
  </si>
  <si>
    <t>Liu Wing,You Xiaoqing</t>
  </si>
  <si>
    <t xml:space="preserve">YANG YANYING,YANG YAN </t>
  </si>
  <si>
    <t xml:space="preserve">YU FEI,YU JIAMIN </t>
  </si>
  <si>
    <t>p362695</t>
  </si>
  <si>
    <t>CHEN XIAOBING,ZENG KESHENG</t>
  </si>
  <si>
    <t xml:space="preserve">keep the room(s) for the whole stay. </t>
  </si>
  <si>
    <t xml:space="preserve">CHEN/DONG,chen/jie </t>
  </si>
  <si>
    <t>p362735</t>
  </si>
  <si>
    <t xml:space="preserve">XU HONGJIN,LING BIFANG,HE YAN </t>
  </si>
  <si>
    <t>Wong Kamshun,Chen Cuihong</t>
  </si>
  <si>
    <t>ZHANG YUAN,WU TIANMING</t>
  </si>
  <si>
    <t xml:space="preserve">Xu Xuebao </t>
  </si>
  <si>
    <t>He Jiandong</t>
  </si>
  <si>
    <t>FANG QINGJI</t>
  </si>
  <si>
    <t xml:space="preserve">ZHANG ZHENG,DENG ZHONGQI </t>
  </si>
  <si>
    <t xml:space="preserve">ZHANG YU,LAN YANQIONG,HU XIAOXIA </t>
  </si>
  <si>
    <t xml:space="preserve">extra bed incl breakfast. </t>
  </si>
  <si>
    <t>P361515</t>
  </si>
  <si>
    <t>WU SHENGDE,WU TIANTIAN,HU LILI</t>
  </si>
  <si>
    <t xml:space="preserve">KIM JONGHYUN SO JUNGJA </t>
  </si>
  <si>
    <t xml:space="preserve">HU SHENGDAN </t>
  </si>
  <si>
    <t xml:space="preserve">WU/RONGRONG,HAN/MINXIAN </t>
  </si>
  <si>
    <t xml:space="preserve">HAN MINXIAN </t>
  </si>
  <si>
    <t>CHAN CHEUK YIN</t>
  </si>
  <si>
    <t>p357204</t>
  </si>
  <si>
    <t>ZHANG/RUI,LI/LANZHEN,ZHANG/MAN,HOU/ZENGYANG</t>
  </si>
  <si>
    <t>YIU KAMAN</t>
  </si>
  <si>
    <t>LIU YANG,HOU TIANYUE</t>
  </si>
  <si>
    <t>ZHOU CHURAN,YANG MIAOMIAO</t>
  </si>
  <si>
    <t>ZHENG CHUHUA,ZHENG YUER</t>
  </si>
  <si>
    <t>CHEUNG MAN LAI</t>
  </si>
  <si>
    <t>P363503</t>
  </si>
  <si>
    <t>ZHANG ZHENG,ZHANG YU</t>
  </si>
  <si>
    <t>TANG YUN,HU JING</t>
  </si>
  <si>
    <t>KIM JONGHYUN,SO JUNGJA</t>
  </si>
  <si>
    <t>p361769</t>
  </si>
  <si>
    <t>Di Yuan,Sui Jia,Zhu Xuan,Yang Jinming</t>
  </si>
  <si>
    <t>LEI BO,ZHONG JIN</t>
  </si>
  <si>
    <t>p359570</t>
  </si>
  <si>
    <t>HOU LINXING,ZHANG XUEQIN,HOU JIAWEI,TIAN LIN</t>
  </si>
  <si>
    <t>WAN PENG,HU YUQIN</t>
  </si>
  <si>
    <t>Luo Jun,Xu Wei</t>
  </si>
  <si>
    <t>SHEN YUE REI,DU YAN</t>
  </si>
  <si>
    <t>OU XUAN</t>
  </si>
  <si>
    <t>p343552</t>
  </si>
  <si>
    <t>Mune/June,Jeong/Yeonju,Jeong/hyeja,Jeong/Taeyun</t>
  </si>
  <si>
    <t>p351523</t>
  </si>
  <si>
    <t>gongwenjun,lao liping,gong songyu,shen ye,shen zeyu(2010-11-05)</t>
  </si>
  <si>
    <t>1 BF for child</t>
  </si>
  <si>
    <t>p361431</t>
  </si>
  <si>
    <t xml:space="preserve">SU RUI,ZHANG HAIMING,CHEN RUIXIN,BAO WENKAI </t>
  </si>
  <si>
    <t>YU YANQIN,YU LUOQI</t>
  </si>
  <si>
    <t>p357728</t>
  </si>
  <si>
    <t>ZHENG/ HAO ZE</t>
  </si>
  <si>
    <t>HU/SHUANGLING,XU/LINGWEN,LIU/XIN,HU/QING,ZHENG/HAOZE(04/12/2012)</t>
  </si>
  <si>
    <t>Child BF</t>
  </si>
  <si>
    <t xml:space="preserve">HUANG YIZHONG </t>
  </si>
  <si>
    <t>JIANG YI,ZHANG WENTING</t>
  </si>
  <si>
    <t>WANG YUE,ZHU LIKENG</t>
  </si>
  <si>
    <t>Chen Li,Zhang Zhenye</t>
  </si>
  <si>
    <t>p361108</t>
  </si>
  <si>
    <t xml:space="preserve">WEIZHANG/ZHONG,LIANG/ZHONG,RUIYU/TANG,RU/LI </t>
  </si>
  <si>
    <t>Huang Yikai,Wang Jianjian</t>
  </si>
  <si>
    <t>p363804</t>
  </si>
  <si>
    <t>He Yong,Li Bo</t>
  </si>
  <si>
    <t>SHEN/YINI, SHI/YUCHEN 2013-07-14,ZHANG/MINGHAO 2014-10-15</t>
  </si>
  <si>
    <t>LI MIAOMIAO,ZHONG JING</t>
  </si>
  <si>
    <t>p363371</t>
  </si>
  <si>
    <t xml:space="preserve">QUAN YANG </t>
  </si>
  <si>
    <t>p364187</t>
  </si>
  <si>
    <t>TAN YA,YUE YUAN</t>
  </si>
  <si>
    <t xml:space="preserve">Hong Kong Addendum Jul </t>
  </si>
  <si>
    <t>P190828164540489</t>
  </si>
  <si>
    <t>p363793</t>
  </si>
  <si>
    <t>WANG JIE,FAN YI,QIU ZHIZHONG,BIAN JU</t>
  </si>
  <si>
    <t>p364470</t>
  </si>
  <si>
    <t xml:space="preserve">CHEN WEIJIAN,LIANG ZHENGJIAN </t>
  </si>
  <si>
    <t>hard block</t>
  </si>
  <si>
    <t>LU JINLIN,WANG AIMEI,XU ZHENHUA,XU JINGWEN,YIN JUN</t>
  </si>
  <si>
    <t xml:space="preserve">GUAN/QI,YANG/ZHI </t>
  </si>
  <si>
    <t xml:space="preserve">Su Wenying </t>
  </si>
  <si>
    <t xml:space="preserve">Twin beds preferred </t>
  </si>
  <si>
    <t>p364475</t>
  </si>
  <si>
    <t xml:space="preserve">Xu Shaoliang,Li Liqiong,Xu Kaifeng </t>
  </si>
  <si>
    <t>Wang Nali</t>
  </si>
  <si>
    <t>p364360</t>
  </si>
  <si>
    <t xml:space="preserve">LI JUNHUA,RU YANZHEN,LYU DIHUA,SHEN QIANZI </t>
  </si>
  <si>
    <t xml:space="preserve">ZHANG JUN </t>
  </si>
  <si>
    <t>P363870</t>
  </si>
  <si>
    <t>ZHANG JUN,TBA TBA,TBA TBA,TBA TBA</t>
  </si>
  <si>
    <t>p365258</t>
  </si>
  <si>
    <t xml:space="preserve">Wu Yuzi,XU ZHEYU,Xu Delong,Xu Zhelei </t>
  </si>
  <si>
    <t>Huang Yunfei</t>
  </si>
  <si>
    <t xml:space="preserve">FENG YING </t>
  </si>
  <si>
    <t xml:space="preserve">Early Arrival ：2019-07-10 10:0011:00,Higher Floor,KING BED </t>
  </si>
  <si>
    <t>p363921</t>
  </si>
  <si>
    <t xml:space="preserve">CHEN JINHU,XU KE,CHEN NUO </t>
  </si>
  <si>
    <t>p364366</t>
  </si>
  <si>
    <t xml:space="preserve">HUANG XIAOMING,SHEN FEI,CHEN SHAOHUA,CHEN CHAOYING </t>
  </si>
  <si>
    <t xml:space="preserve">DONG MUJUN,DAI HUAN </t>
  </si>
  <si>
    <t>p367148</t>
  </si>
  <si>
    <t xml:space="preserve">Sheng Mingming,Xu Zuoliang,Chen Jie </t>
  </si>
  <si>
    <t>FLASH SALE</t>
  </si>
  <si>
    <t>huang Zhiwei,Duan Xiaojun</t>
  </si>
  <si>
    <t>FLASH SALE, TB</t>
  </si>
  <si>
    <t>p364482</t>
  </si>
  <si>
    <t xml:space="preserve">Zhang zijing,zhao xinran </t>
  </si>
  <si>
    <t xml:space="preserve">KING/JIANG,LI/LINJUAN </t>
  </si>
  <si>
    <t xml:space="preserve">WANG RUNHUA,DONG JIE </t>
  </si>
  <si>
    <t>ZHENG DEYUAN</t>
  </si>
  <si>
    <t>Flash Sale</t>
  </si>
  <si>
    <t>p367502</t>
  </si>
  <si>
    <t xml:space="preserve">Hu Xiaozhong,Xu Jiangwei,Wu Yiming,Qiu Jiming </t>
  </si>
  <si>
    <t>CHEN JIE YI,YAN HAO ZHONG,YAN MING XI</t>
  </si>
  <si>
    <t>ROH + EB</t>
  </si>
  <si>
    <t>Flash Sale, TB</t>
  </si>
  <si>
    <t>LIU ZHIQUN,LIU ZHIXIN</t>
  </si>
  <si>
    <t>Flash Sale,</t>
  </si>
  <si>
    <t xml:space="preserve">Liu Simin,Niu Xiaoxu </t>
  </si>
  <si>
    <t>LI XIAOYAN</t>
  </si>
  <si>
    <t>flash sale -
commitment</t>
  </si>
  <si>
    <t>FENG SHAOFENG,HUANG BINYAN</t>
  </si>
  <si>
    <t xml:space="preserve">Flash sale commitment </t>
  </si>
  <si>
    <t xml:space="preserve">LIAO QIULI </t>
  </si>
  <si>
    <t>DOV + CBF</t>
  </si>
  <si>
    <t xml:space="preserve">ZHANG DESHAN </t>
  </si>
  <si>
    <t>p368385</t>
  </si>
  <si>
    <t>Tan Jierong</t>
  </si>
  <si>
    <t>LI MEIPING</t>
  </si>
  <si>
    <t xml:space="preserve">WANG LINA </t>
  </si>
  <si>
    <t>p364435</t>
  </si>
  <si>
    <t xml:space="preserve">YANG/ZHENGTING,WU/LANRONG,YANG/MEI,ZHOU/WEI,ZHOU/YUHAN 2009-11-12 </t>
  </si>
  <si>
    <t>p367759</t>
  </si>
  <si>
    <t xml:space="preserve">SHEN JIE,LI XINZHAO,LUO HUILI,LUO YUNQI(2015-05-28),LI YUNZHI(2013-05-19) </t>
  </si>
  <si>
    <t>TB, AJ</t>
  </si>
  <si>
    <t xml:space="preserve">WAN XIAOGUANG,ZHANG CHUHAN </t>
  </si>
  <si>
    <t>p364448</t>
  </si>
  <si>
    <t xml:space="preserve">QU YANTING,WANG HONGMEI,LU YIRAN,LU YING,LIN YIXUAN,GUAN YAPING </t>
  </si>
  <si>
    <t>ZHOU YIXING,FAN WEI</t>
  </si>
  <si>
    <t>P368920</t>
  </si>
  <si>
    <t>FENG HAODUO,ZHANG XIMING,FENG ZIWEI,FENG BOFEN</t>
  </si>
  <si>
    <t>LIU CHAOHUI,ZHUANG YING</t>
  </si>
  <si>
    <t>DOV+BKF for kid</t>
  </si>
  <si>
    <t xml:space="preserve">LI SHAOBIN,CHENG MEIHUI </t>
  </si>
  <si>
    <t>DAI LIUMEI,MA JIDI</t>
  </si>
  <si>
    <t>Twin beds
preferred</t>
  </si>
  <si>
    <t xml:space="preserve">LU/SIYU,ZHAO/ZHOUTONG </t>
  </si>
  <si>
    <t>FLASH SALE, NS, TB</t>
  </si>
  <si>
    <t>p367520</t>
  </si>
  <si>
    <t>TANG XUEJIAO,WANG SULIAN,LONG YONGXIAO,TAB TAB</t>
  </si>
  <si>
    <t>FLASH SALE, 3 KB + 1TB</t>
  </si>
  <si>
    <t>GU MEIDAN,WEI PU</t>
  </si>
  <si>
    <t>Xu Chunyang</t>
  </si>
  <si>
    <t>WANG SUHUA</t>
  </si>
  <si>
    <t>FLASH SALE, TWIN BED</t>
  </si>
  <si>
    <t>8月包房款</t>
  </si>
  <si>
    <t>P190828164751489</t>
  </si>
  <si>
    <t>SHEN/YINI</t>
  </si>
  <si>
    <t>Extend of 1506534</t>
  </si>
  <si>
    <t>extend stay</t>
  </si>
  <si>
    <t>Zhu Lili,Zhu Lixian,Chen Yi,Zhu Qinggeng,Li Jingran,Zhu Qinghe</t>
  </si>
  <si>
    <t>XIANG/CUI,minjie/yang</t>
  </si>
  <si>
    <t xml:space="preserve">JIE/KONG,DELONG/MENG </t>
  </si>
  <si>
    <t>SHI YINGYING, XU 
FANGZHENG</t>
  </si>
  <si>
    <t xml:space="preserve">ZHANG/JIAJIE,YI/JUANXIA </t>
  </si>
  <si>
    <t>ZHANG/ZHEYAN 2010-02-25 child ZHANG/XINYI 2014-02-15 child</t>
  </si>
  <si>
    <t>YAN BOLIN,WANG YANLING</t>
  </si>
  <si>
    <t>XU ZHENYU, LU BOXUE, 
WU YE</t>
  </si>
  <si>
    <t>XU HUI,DONG MING</t>
  </si>
  <si>
    <t>ZHOU JIA,BAO ZHIYING</t>
  </si>
  <si>
    <t>child</t>
  </si>
  <si>
    <t>ZHUO/JIYE,ZHANG/LAN,ZHUO/MINGXUAN (21/9/2008),ZHUO/MINGHE (5/12/2014）</t>
  </si>
  <si>
    <t>CHEN/YAN</t>
  </si>
  <si>
    <t xml:space="preserve">WEI YANHUA,WANG 
ZIYANG,WEI YANLI,YU ZITONG </t>
  </si>
  <si>
    <t xml:space="preserve">YUAN/ZHUGUO,ZHOU 
JIN,YUAN/LING </t>
  </si>
  <si>
    <t>QIN/HAO,ZHAO/LIYING</t>
  </si>
  <si>
    <t>KO EUNYOUNG,PARK ILJU</t>
  </si>
  <si>
    <t xml:space="preserve">XIAO/XINCHENG,WU/YUCHENG </t>
  </si>
  <si>
    <t xml:space="preserve">CHEN ZHUYAN,CAI QI </t>
  </si>
  <si>
    <t>HE BING,XU XIAOLAN</t>
  </si>
  <si>
    <t>ZHAO LINGLONG,LIN TIANTIAN</t>
  </si>
  <si>
    <t>QIN HAO,ZHAO LIYING</t>
  </si>
  <si>
    <t>Extra bed incl breakfast</t>
  </si>
  <si>
    <t>WANG/Yile,DU/Yuwei</t>
  </si>
  <si>
    <t xml:space="preserve">LIN JIANGHUA,LIN XINTONG </t>
  </si>
  <si>
    <t>LIN ZHISHENG,OU SIYUN</t>
  </si>
  <si>
    <t xml:space="preserve">HE BING,XU XIAOLAN </t>
  </si>
  <si>
    <t>LEI QIUHONG</t>
  </si>
  <si>
    <t>ZHU JING,SHU YUNFEI</t>
  </si>
  <si>
    <t>XU/GUANCHAO,SHEN/GUIE,YAO/XINGZHEN,XU/XIAODONG,YANG/XIAOFANG</t>
  </si>
  <si>
    <t>there is a 17years old child named XU/RUIYANG will stay with a adult</t>
  </si>
  <si>
    <t xml:space="preserve">YAO YAO,WU DANSHI </t>
  </si>
  <si>
    <t>Twin Bed</t>
  </si>
  <si>
    <t>ZHOU YUNJI,XU YUE</t>
  </si>
  <si>
    <t xml:space="preserve">YANG WEIQING,ZHANG 
XIAOHONG,YANG ZEHAO,QI HENGHUI,QI WEIPING,XIE SHUIJUN,GU SHIFEN,NI YUDONG,NI ZHIFENG,SHI HUI </t>
  </si>
  <si>
    <t xml:space="preserve">ZHANG/TING,ZHANG YANHUA </t>
  </si>
  <si>
    <t xml:space="preserve">WANG HAIFENG </t>
  </si>
  <si>
    <t xml:space="preserve">SUN BAIYANG </t>
  </si>
  <si>
    <t xml:space="preserve">xu Changjiang </t>
  </si>
  <si>
    <t>LENG JIAMING,LIU TAOTAO</t>
  </si>
  <si>
    <t>LIN YUHUI,LI MINYI</t>
  </si>
  <si>
    <t>TU LEI</t>
  </si>
  <si>
    <t>TANG DONGHAI,TANG YUN FU,XU YUE GUANG,TANG BINGZHONG</t>
  </si>
  <si>
    <t xml:space="preserve">CHEN/YUMENG,ZHANG/MIN,CHEN/JI,CHEN/XINYU,SUN/CUICUI, LI/LI,CHENG/JUANJUAN,LU/YONGXIN,YAO/CHUNTAO,GU/SHANSHAN,HAN/YIGE,CHEN/ZIYAN,YANG/LEI,ZHAO/JIANQIANG </t>
  </si>
  <si>
    <t xml:space="preserve">FLASh SALE, extra bed for 2rooms ; </t>
  </si>
  <si>
    <t>He Yang</t>
  </si>
  <si>
    <t>GUAN FEI, CHEN SHUYI</t>
  </si>
  <si>
    <t>ZHAO WEI, YANG RIZI</t>
  </si>
  <si>
    <t>XU JIA,LUO JIN,MAO WENQUN,YANG XIU</t>
  </si>
  <si>
    <t>HE LI,XIONG XUYA</t>
  </si>
  <si>
    <t>WU MIN,FU DONGXU,WAN WEIHONG,FU YUQUAN</t>
  </si>
  <si>
    <t>MAN JIAN,SONG YINYUAN,MAN YUAN,WU MEI,SONG YANLING</t>
  </si>
  <si>
    <t xml:space="preserve">extra bed incl breakfast </t>
  </si>
  <si>
    <t xml:space="preserve">YAN/YAO,THIHONG/NGUYEN,YUELING/ZHANG,CHENGHAO/YAO </t>
  </si>
  <si>
    <t xml:space="preserve">LI/JIAN,BAO/LIHONG </t>
  </si>
  <si>
    <t xml:space="preserve">LI/GUQI 2009-1110 </t>
  </si>
  <si>
    <t>FU LI,CAI MIN,JIANG YU</t>
  </si>
  <si>
    <t>PENG YOUJUN</t>
  </si>
  <si>
    <t>ZHANG YUQI</t>
  </si>
  <si>
    <t>LIU BEIBEI</t>
  </si>
  <si>
    <t>WANG FEI, WANG JING 
YUE, WANG YU, WANG JINGQI</t>
  </si>
  <si>
    <t>King bed</t>
  </si>
  <si>
    <t>ZHANG LILI,LI DAIHONG,WU GUOQIANG,HUANG ZHEN</t>
  </si>
  <si>
    <t xml:space="preserve">TAN/KONGDA,VPAYDOEN/VILAMA AGAGEO,ZHANG/LIE,TAN/BAIJUN,PAN/ZHICHENG,TAN/ZIRUI </t>
  </si>
  <si>
    <t xml:space="preserve">TAN/WENHAN,TAN/PEIHUA,LI/HAO,HUANG/YI,LUO/YONGHONG,YU/ZHENXIA </t>
  </si>
  <si>
    <t>TWIN BED</t>
  </si>
  <si>
    <t xml:space="preserve">CHOI MIYEON </t>
  </si>
  <si>
    <t>BIAN YILI,Deng huan</t>
  </si>
  <si>
    <t>ZHANG YANPING,XU WEN</t>
  </si>
  <si>
    <t>SUN HUI,XU HUIJIE,XU YAHUI,XU YIYANG,SONG LEIHUA,ZHANG JING</t>
  </si>
  <si>
    <t>LIFANG/CAO,BAIHUA/ZHOU</t>
  </si>
  <si>
    <t xml:space="preserve">CHEN GUO,HOU WEI </t>
  </si>
  <si>
    <t>ZHANG JING,DAI CHUNXUE</t>
  </si>
  <si>
    <t>SUN QISHAN,ZHANG XIAOKUN</t>
  </si>
  <si>
    <t>SUN YINGYING</t>
  </si>
  <si>
    <t xml:space="preserve">WANG YI,SHI JUNYAN </t>
  </si>
  <si>
    <t>XU JIEYING,SHENG TONG,GAO LIYANG,GAO GUIGEN</t>
  </si>
  <si>
    <t>HM</t>
  </si>
  <si>
    <t>Yu Guotong</t>
  </si>
  <si>
    <t>WANG LEI,LUO LISHU,WANG FUYU,SHEN YUQIN</t>
  </si>
  <si>
    <t>LIN YUHSIANG,KUO YUNGSUNG,KAO CHUANLU</t>
  </si>
  <si>
    <t>PAN YUN,ZHANG XINYUAN,WANG JUAN,XIE SHUYUAN</t>
  </si>
  <si>
    <t>PAN XINLI,SONG MINGJIE</t>
  </si>
  <si>
    <t>LUO/RIDI,MO/YUHAI,SHI/JUN,CHE/WEIJI,CHE/RUNQIU,MO/ZHUORUI(2015-04-28)</t>
  </si>
  <si>
    <t xml:space="preserve">KWON JIYEON,LEE WON </t>
  </si>
  <si>
    <t>TANG XEILING,HUANG YUNCHUN</t>
  </si>
  <si>
    <t xml:space="preserve">SHI YANNI </t>
  </si>
  <si>
    <t>Late c/I at 6AM Jul 18</t>
  </si>
  <si>
    <t xml:space="preserve">YANG YULING,SHU 
WEIXIU,CHEN YUANYI,
ZUO WENJUN,WANG
 ZIPING,YANG SHASHA </t>
  </si>
  <si>
    <t>CHEN LIHONG,HUANG XIANGYUN</t>
  </si>
  <si>
    <t>LI JUNJIE</t>
  </si>
  <si>
    <t>FLASh SALE, Keep same room for the whole stay</t>
  </si>
  <si>
    <t>XIE MENGCHEN,XU XINYUN</t>
  </si>
  <si>
    <t xml:space="preserve">wang qian </t>
  </si>
  <si>
    <t>2KB + 1 TB</t>
  </si>
  <si>
    <t>LIU ZHIPING,DING MIN</t>
  </si>
  <si>
    <t>WU SHULIN,LIU LIPING,LIU LINGXI,WEI CE,LYU JIYUN,WANG HUI,WANG YAN,XIONG SUYA,YU XINHAI,LIU YUAN,XIONG</t>
  </si>
  <si>
    <t>JI XUEQING,YANG ZECHUAN</t>
  </si>
  <si>
    <t xml:space="preserve">DU/AIWU,LIU/YIRU,DU/YUNJIE,GONG/WEI </t>
  </si>
  <si>
    <t>ZHANG FENG,YAO XIN</t>
  </si>
  <si>
    <t xml:space="preserve">ZHOU KEJUN,WANG YAN </t>
  </si>
  <si>
    <t xml:space="preserve">Club </t>
  </si>
  <si>
    <t>SUN Guangyuan,LYU Yanning</t>
  </si>
  <si>
    <t>Dong Hui</t>
  </si>
  <si>
    <t>Flash sale</t>
  </si>
  <si>
    <t>FU ZHENYU,WU QUNYING,FU XUANJIE</t>
  </si>
  <si>
    <t>GE HAOHUAN,LIN HAIPENG</t>
  </si>
  <si>
    <t>zHENG DEYUAN</t>
  </si>
  <si>
    <t>XU WENXIA,HUANG MINYI</t>
  </si>
  <si>
    <t>HAN JINGZHUO,Lin Wanchun</t>
  </si>
  <si>
    <t>GU JUNYAN</t>
  </si>
  <si>
    <t>LIU LIYA,XU YAQIAN</t>
  </si>
  <si>
    <t>Liang Haiying</t>
  </si>
  <si>
    <t>LAN JINFENG,ZENG LINGMIN,HUANG WEIBIN,ZENG XIAOJIE</t>
  </si>
  <si>
    <t>ZENG WENJIE,CHEN YINGHE,ZENG JIALU,ZENG ZHILIN,FENG HUANFANG,HUANG ZHIGUANG,ZENG JIAMING</t>
  </si>
  <si>
    <t>YANG LU</t>
  </si>
  <si>
    <t xml:space="preserve">RONG DAN,CHEN XIANGSHENG </t>
  </si>
  <si>
    <t>WU ZHIWEI,YAN JIA,NI RUI,GAO YAN,SHI YUANYUAN</t>
  </si>
  <si>
    <t>SUBO(2010-03-17)</t>
  </si>
  <si>
    <t xml:space="preserve">LI LINQI </t>
  </si>
  <si>
    <t xml:space="preserve">flash sale - commitment </t>
  </si>
  <si>
    <t>ji yongfeng,yao rong hong,ji ruoyu,zhou jianxiu,yang shuyan,zhou yang</t>
  </si>
  <si>
    <t>FLASH SALE, 2 king bed rooms
and 2 twin bed rooms</t>
  </si>
  <si>
    <t>SHI HAN,Ye Guidi</t>
  </si>
  <si>
    <t>flash sale</t>
  </si>
  <si>
    <t xml:space="preserve">YANG JIE,PU NING,ZENG JIE,JIN YUXI,LIU DAN,YE SHICHENG </t>
  </si>
  <si>
    <t>ZHOU WEI</t>
  </si>
  <si>
    <t>PAN JIEMIN</t>
  </si>
  <si>
    <t>flash sale, KB</t>
  </si>
  <si>
    <t>WANG JIYA</t>
  </si>
  <si>
    <t>YANG ZIYUE,YUAN YUAN,XU PENGZHI,YU YAO</t>
  </si>
  <si>
    <t xml:space="preserve">PAN GUOWEI,GUO GUOHONG,PAN JIEMIN,LUO HONGDI,WANG XIJIAO </t>
  </si>
  <si>
    <t>ZHAO HONGBO,HUANG ZHENGBING</t>
  </si>
  <si>
    <t>pang weifeng,cao xiaolin</t>
  </si>
  <si>
    <t>ZHANG WEN</t>
  </si>
  <si>
    <t>WANG XUEMEI</t>
  </si>
  <si>
    <t>SUN/YIFENG,ZHENG/KANG</t>
  </si>
  <si>
    <t>Chen Hao</t>
  </si>
  <si>
    <t>PAN LIUJI,LIU CHENXI,LIU QINGZHONG,WEI YAN</t>
  </si>
  <si>
    <t>CHEN HAO,ZHANG JIAO</t>
  </si>
  <si>
    <t>Xie Tao</t>
  </si>
  <si>
    <t>LI JINGPING,HUANG ZHIYU</t>
  </si>
  <si>
    <t xml:space="preserve">Liang XueYing,Liao Wen </t>
  </si>
  <si>
    <t xml:space="preserve">flash sale commitment </t>
  </si>
  <si>
    <t xml:space="preserve">Guo Yue jun,Yang Yan ling,wu Jian cheng,Wu Ying en </t>
  </si>
  <si>
    <t xml:space="preserve">LI QIANG </t>
  </si>
  <si>
    <t xml:space="preserve">CAO HUAN,LIU MINHUI </t>
  </si>
  <si>
    <t>LIU JINJING,HUANG XIN</t>
  </si>
  <si>
    <t>LI DAN,LI XIAO,LI LINGYU,LI LUCHAO</t>
  </si>
  <si>
    <t>LI GUOHUA</t>
  </si>
  <si>
    <t xml:space="preserve">liu lijing,feng benhao,lu xiaozhen,feng dunshan </t>
  </si>
  <si>
    <t>LA 02:00 - 03:00</t>
  </si>
  <si>
    <t>wu zhimin,cheng xiaoyu</t>
  </si>
  <si>
    <t>XU BO</t>
  </si>
  <si>
    <t>Junhao Xu</t>
  </si>
  <si>
    <t>FENG BIN,LYU JIE</t>
  </si>
  <si>
    <t>ZHANG YAO,LI QIANG</t>
  </si>
  <si>
    <t>PUN WO WA,NG WUN KIT,SZE SAU LAI,NG WING LAM SARA</t>
  </si>
  <si>
    <t xml:space="preserve">JIANG AISHAN,ZHANG JINGZHE,ZHANG LING </t>
  </si>
  <si>
    <t>SUN HUA</t>
  </si>
  <si>
    <t>YEUNG YING YIN</t>
  </si>
  <si>
    <t>Duan Chaoying</t>
  </si>
  <si>
    <t>meng weiwei,yan jie</t>
  </si>
  <si>
    <t xml:space="preserve">WU KAI,ZHAO YUE </t>
  </si>
  <si>
    <t>FLASH SALE, KB</t>
  </si>
  <si>
    <t xml:space="preserve">JIN ZHONGXUE,LETHI DAITRANG </t>
  </si>
  <si>
    <t>Zhong Taofang,Zhang Zhenyu,Zhong Zhenfan,Ye Huadi</t>
  </si>
  <si>
    <t>Xiao Biying</t>
  </si>
  <si>
    <t xml:space="preserve">XU/ZIFAN,XU/LESHENG </t>
  </si>
  <si>
    <t>kingbed</t>
  </si>
  <si>
    <t>WEI YICHEN,YE JINGJING</t>
  </si>
  <si>
    <t xml:space="preserve">WEN HUI,ZHU HUIYAN,
LI XINMIAO,ZHOU SIMIN </t>
  </si>
  <si>
    <t>TWIN BEDS</t>
  </si>
  <si>
    <t>BAO Hanyue,CHAO Min</t>
  </si>
  <si>
    <t xml:space="preserve">CAO YI ZHONG,WANG LIJUN </t>
  </si>
  <si>
    <t>Luo Yu</t>
  </si>
  <si>
    <t>Luo Jinghan</t>
  </si>
  <si>
    <t>XIONG WEI</t>
  </si>
  <si>
    <t>WU/MING,WANG/HUIJIAN,LU/YANJUN,DONG/LILI</t>
  </si>
  <si>
    <t>1 twin bed room and 1 king bed room preferred;DONG/JIAYING(200110-05),WU/XINHAO(2012-0425); the guests will pay for the extra charges upon arrival</t>
  </si>
  <si>
    <t>WANG WEI,ZHANG JIN,XU JIAN,CHEN YUE,LI SHUANGYAN,LI WEI,TANG ZIYAN,LI JIALIN</t>
  </si>
  <si>
    <t>BKF for kid</t>
  </si>
  <si>
    <t>JIANG YONGHUA,CHEN CHEN,YANG JINGSEN,YANG YUNHAO</t>
  </si>
  <si>
    <t>TU YUNQI,FAN JIAYING</t>
  </si>
  <si>
    <t>WANG YI,TU XIAO</t>
  </si>
  <si>
    <t xml:space="preserve">XIAO HONGYU,ZHANG JIANCHUAN,ZHENG SUHUA,CHEN JIANYING,ZHANG HUAMEI,XIAO YI </t>
  </si>
  <si>
    <t>WANG DAN,Cai Hua</t>
  </si>
  <si>
    <t>liang peijia,liang peiying</t>
  </si>
  <si>
    <t>GONG JIN,JIANG JING</t>
  </si>
  <si>
    <t>Fan Xinyu,Fan Qianqiu</t>
  </si>
  <si>
    <t xml:space="preserve">Zhou Runjie,Zhang Juhua </t>
  </si>
  <si>
    <t>Dai Youlu,HU HUIYING,ZENG YAYI,ZHAO HUA,ZHENG SIYAO,ZHAO YUEBEI,ZHENG BOJUN,WANG YUNSHU</t>
  </si>
  <si>
    <t xml:space="preserve">SHAN DAN,HANG YAN </t>
  </si>
  <si>
    <t>Li Tao,Cui Yin,Cai Yanfeng,Zheng Jun,Zheng Weicheng,Li Mingjie</t>
  </si>
  <si>
    <t>YANG WEIJIE</t>
  </si>
  <si>
    <t xml:space="preserve">Wen Luying,Xu Yini </t>
  </si>
  <si>
    <t xml:space="preserve">LONG HUA,LIU YINGDE,HUANG SHUXIANG,KANG YUN,LIU RUIXIANG,LIU MINGHAO,ZHANG HANHUA,LONG DONGYANG </t>
  </si>
  <si>
    <t xml:space="preserve">QU JIANI,Qu Danni,Qu Jiale,Shen Linhua </t>
  </si>
  <si>
    <t>WANG XUZHENG,ZHANG YANMIN,ZHANG SHAOCONG,HAO JINGTONG</t>
  </si>
  <si>
    <t>flash sale -commitment</t>
  </si>
  <si>
    <t>han qinxin,lu weifeng</t>
  </si>
  <si>
    <t>JIANG/CHAO,DAI/JIEYING</t>
  </si>
  <si>
    <t>LI JIAO, LI YIXUAN</t>
  </si>
  <si>
    <t>SU GUOQING,CHEN PING</t>
  </si>
  <si>
    <t>PAN MUXUNA</t>
  </si>
  <si>
    <t>jiang Rong</t>
  </si>
  <si>
    <t xml:space="preserve">LI QIYUE,LI JIE </t>
  </si>
  <si>
    <t>CHEN DANQI,SEE TIT SHENG,HE ZHUONAN,WU HUANCHUN</t>
  </si>
  <si>
    <t>ZHANG LIYA, ZENG 
GUANGLAN</t>
  </si>
  <si>
    <t xml:space="preserve">ZHAO JING,WU HONGYING </t>
  </si>
  <si>
    <t xml:space="preserve">KE HONGLING,BIN SHICONG </t>
  </si>
  <si>
    <t>CHEN/HONG,ZHU/WEI,WEI/WENJING,YANG/HAIMIN</t>
  </si>
  <si>
    <t>WU TAO,HOU HEFEI</t>
  </si>
  <si>
    <t>ZHAO YUAN,WANG HONG</t>
  </si>
  <si>
    <t>Ding Xianli</t>
  </si>
  <si>
    <t>WONG SIU CHI,WONG KIN WAH</t>
  </si>
  <si>
    <t>FUNG KOON HONG</t>
  </si>
  <si>
    <t>ZHANG YAOSONG,CHENG XIUQUN,HUANG YUYING,CHEN DONGBAI,ZHANG YANYING</t>
  </si>
  <si>
    <t>Yang Guangyi</t>
  </si>
  <si>
    <t xml:space="preserve">ZHOU WENJIE,YAN DANDAN </t>
  </si>
  <si>
    <t>JIANG/SHUANG,YU/DONGYANG</t>
  </si>
  <si>
    <t>CHEN Ke,Li Du,Xu Jianglong,Chen Lin</t>
  </si>
  <si>
    <t>FAN YEFEI,YU SILI,YU WEILIANG</t>
  </si>
  <si>
    <t>XING YANHAO,WANG LIMING</t>
  </si>
  <si>
    <t>XIE WEI</t>
  </si>
  <si>
    <t>Qu Yong</t>
  </si>
  <si>
    <t xml:space="preserve">liu yanshan,huang junlong </t>
  </si>
  <si>
    <t>flash sale, TB</t>
  </si>
  <si>
    <t>Hong Kong Convergent Aug 19</t>
  </si>
  <si>
    <t>P190911115924489</t>
  </si>
  <si>
    <t>WANG TING,LU JUN</t>
  </si>
  <si>
    <t>ZHAO Long,YANG Yanxi</t>
  </si>
  <si>
    <t>Xie Wei</t>
  </si>
  <si>
    <t>LI/JINGJING</t>
  </si>
  <si>
    <t>CLUB OCV</t>
  </si>
  <si>
    <t>p366727</t>
  </si>
  <si>
    <t xml:space="preserve">Yao/ben,yin/qian </t>
  </si>
  <si>
    <t xml:space="preserve">CHEN/LEI,CHEN/JIAHONG
,CHEN/ZHEHAN(2009-07-21),CHEN/QIXUAN(2014-06-12) </t>
  </si>
  <si>
    <t>DOC</t>
  </si>
  <si>
    <t>Xu chen</t>
  </si>
  <si>
    <t>flash sale, Twin Bed</t>
  </si>
  <si>
    <t>p368940</t>
  </si>
  <si>
    <t>Mo Hongxia</t>
  </si>
  <si>
    <t>p369151</t>
  </si>
  <si>
    <t>LI JIE,HUANG TINGTING</t>
  </si>
  <si>
    <t>Twin bed preferred; High floor preferred ；LI YOUCHENG( 2011-1123)</t>
  </si>
  <si>
    <t>p363024</t>
  </si>
  <si>
    <t xml:space="preserve">SONG/ZHONGXIN,CUI/LIYA,ZHENG/YANNIAN,YIN/QIAN </t>
  </si>
  <si>
    <t>SONG/YANKANG(2006-12-13); ZHENG/XINYU (2009-08-31)</t>
  </si>
  <si>
    <t>p369121</t>
  </si>
  <si>
    <t>Xu Jianfeng</t>
  </si>
  <si>
    <t>p368939</t>
  </si>
  <si>
    <t>WEI MIAOTIAN,ZHANG YONG</t>
  </si>
  <si>
    <t>flash sale,WEI MIAOTIAN,ZHANG YONG,QING QIXUAN,QING YUNPENG,HE YANA (1 extra bed )</t>
  </si>
  <si>
    <t xml:space="preserve">QING QIXUAN,QING YUNPENG,HE YANA </t>
  </si>
  <si>
    <t>DOV + EB</t>
  </si>
  <si>
    <t>p368907</t>
  </si>
  <si>
    <t>Chai Wen</t>
  </si>
  <si>
    <t>p360533</t>
  </si>
  <si>
    <t>FENG YULING,PAN 
ZHENHONG,ZHANG WEIJING,PAN ZHENDONG,HOU YAN,SANG LIQIANG</t>
  </si>
  <si>
    <t xml:space="preserve">DENG WENYI,CHEN FENLIANG </t>
  </si>
  <si>
    <t xml:space="preserve">JIN GIHYO,KIM MINYOUNG </t>
  </si>
  <si>
    <t>Li Wen,Wu Kun</t>
  </si>
  <si>
    <t>XIONG GUANGXIAN,QIU YADAN</t>
  </si>
  <si>
    <t>wang ping,shen zeyi</t>
  </si>
  <si>
    <t>ZHU/LIQUN,ZHU/LIQUN</t>
  </si>
  <si>
    <t>ZHENG YUN</t>
  </si>
  <si>
    <t>p363885</t>
  </si>
  <si>
    <t>WANG LI,WANG ZHENG</t>
  </si>
  <si>
    <t>Chen Miao,Xu Zicheng</t>
  </si>
  <si>
    <t xml:space="preserve">Tian/Xiaofei,Tian/Xiaofei </t>
  </si>
  <si>
    <t>p367794</t>
  </si>
  <si>
    <t>HAN XIN,XIE ZHUYE,LIU YU,HAN CHANGLIN,HAN MINXIU(2017-01-25),HAN JUNYI(2012-11-28)</t>
  </si>
  <si>
    <t>BF for child</t>
  </si>
  <si>
    <t>p362151</t>
  </si>
  <si>
    <t>xiaojia he,lulu yang,feng xiaofeng,Dai yang,Liu YiNan,Cui DaiAn</t>
  </si>
  <si>
    <t>TANG BIAO,YANG LEI</t>
  </si>
  <si>
    <t>p363365</t>
  </si>
  <si>
    <t xml:space="preserve">Zeng Hailing,Zhou Jun,Hu Xiuhua,Qi Zhenhua,Zhang Zhen,Sang Wei </t>
  </si>
  <si>
    <t>Li Ruyong</t>
  </si>
  <si>
    <t>LIU YAN</t>
  </si>
  <si>
    <t>P362718</t>
  </si>
  <si>
    <t>SUN/XIAOLING,SUN/QINGSONG,ZHU/LILI,ZHAO/YANYAN</t>
  </si>
  <si>
    <t>2
children:SUN/JIAHENG 2011-
10-01 SUN/ZHAOHAN 2012-
08-13</t>
  </si>
  <si>
    <t>LEI/WANG,XING/JIN</t>
  </si>
  <si>
    <t>p366790</t>
  </si>
  <si>
    <t>ZHONG SHUWEI,Zeng Ting,Liu Zhikun,
Zhong Meifeng,Hong Weibin,
Luo Cuiping,Liu Yongqiang,Zhong Shaozhu</t>
  </si>
  <si>
    <t>P368923</t>
  </si>
  <si>
    <t>ZHOU YI,TBA TBA</t>
  </si>
  <si>
    <t>FLASH SALE, twin</t>
  </si>
  <si>
    <t>p368398</t>
  </si>
  <si>
    <t>Chen Wei</t>
  </si>
  <si>
    <t>p368393</t>
  </si>
  <si>
    <t>Wang Fei,Mao Shen</t>
  </si>
  <si>
    <t>TANG YUEN TING</t>
  </si>
  <si>
    <t>xu Bin,Fang Cui</t>
  </si>
  <si>
    <t xml:space="preserve">SEO EUNHEE,HONG SOONKEUN </t>
  </si>
  <si>
    <t>Lu Jiaping,Zhou Zhanyuan</t>
  </si>
  <si>
    <t>DOV+Club Access</t>
  </si>
  <si>
    <t>p369125</t>
  </si>
  <si>
    <t>Liu Zhengshuo</t>
  </si>
  <si>
    <t>MEI XIAOYI,ZHANG RUHUA</t>
  </si>
  <si>
    <t xml:space="preserve">NI XIAOTING </t>
  </si>
  <si>
    <t>XING CHUNJIE</t>
  </si>
  <si>
    <t>p359301</t>
  </si>
  <si>
    <t>XU MINYI,XU MINXIAO</t>
  </si>
  <si>
    <t>LI/XIN,ZHANG/YANBIN</t>
  </si>
  <si>
    <t>p369112</t>
  </si>
  <si>
    <t>Hou Lixin</t>
  </si>
  <si>
    <t>Lin Di,Wang Beilei</t>
  </si>
  <si>
    <t>Lao Chengkang, Liang Zixin</t>
  </si>
  <si>
    <t xml:space="preserve">LI SHIDAN,LI HAOWEI </t>
  </si>
  <si>
    <t xml:space="preserve">LI/WENWAN,LIANG/DANPING </t>
  </si>
  <si>
    <t>Ruan Sula</t>
  </si>
  <si>
    <t>CHEN PING,WANG HUI</t>
  </si>
  <si>
    <t>Li Mengli</t>
  </si>
  <si>
    <t>p365941</t>
  </si>
  <si>
    <t>WANG HAI,YANG YONG,WAN JIANHUA</t>
  </si>
  <si>
    <t xml:space="preserve">ZHANG/RUNXUAN </t>
  </si>
  <si>
    <t>p369966</t>
  </si>
  <si>
    <t>huang wei,li lu,yang weijun,liang fan</t>
  </si>
  <si>
    <t xml:space="preserve">FENG GUIQING,QI PENGLAI </t>
  </si>
  <si>
    <t>p367152</t>
  </si>
  <si>
    <t>YU RIHUA,PAN XIAOYUN,WU YURONG,CHEN HONGSHAN</t>
  </si>
  <si>
    <t>p357819</t>
  </si>
  <si>
    <t>CAO QING,XU QIUPING,CAO MENGHAN,CHEN XIAOBING,WANG FANG,LIU RANYOU,ZHOU XIAOTING,CHEN ZHIHAN</t>
  </si>
  <si>
    <t>P369089</t>
  </si>
  <si>
    <t>Wang Shan,Zhang Chenqing,Wang Yehu</t>
  </si>
  <si>
    <t>Wu Jiajia</t>
  </si>
  <si>
    <t>p366781</t>
  </si>
  <si>
    <t>LIU LILI,JIN ZHONGLIANG
,JIN YAN,ZHANG YONGJIN</t>
  </si>
  <si>
    <t>DING/XU,FENG/JIAQI</t>
  </si>
  <si>
    <t xml:space="preserve">LIN WEIHONG,ZHU LIPING </t>
  </si>
  <si>
    <t>Luo Yonghang, Zhang Qin</t>
  </si>
  <si>
    <t xml:space="preserve">WENJIA/ZHENG, LEIBING/ZHONG </t>
  </si>
  <si>
    <t>YANG SHUXIAN,LYU JIAN</t>
  </si>
  <si>
    <t>PAN WEISHA,WANG GUANJIAN</t>
  </si>
  <si>
    <t>p368039</t>
  </si>
  <si>
    <t>Lu Lianggao</t>
  </si>
  <si>
    <t>Ding Wei</t>
  </si>
  <si>
    <t>YANG LIYONG, ZHANG JING</t>
  </si>
  <si>
    <t xml:space="preserve">LIU/YUEHENG,LI/KUN </t>
  </si>
  <si>
    <t xml:space="preserve">LI/MUDUO 201411-01 </t>
  </si>
  <si>
    <t>LAU YUEN WAH</t>
  </si>
  <si>
    <t>p368042</t>
  </si>
  <si>
    <t>Tang Weike</t>
  </si>
  <si>
    <t>Flash sale, Twin RQ</t>
  </si>
  <si>
    <t>TBATBA,LAU CHIMAN</t>
  </si>
  <si>
    <t>CHEUNG CHUN KEI</t>
  </si>
  <si>
    <t>LAU CHI MAN</t>
  </si>
  <si>
    <t>Ye Chunchao</t>
  </si>
  <si>
    <t>HE GONGYI,RU MIN</t>
  </si>
  <si>
    <t>HU XIAOLIANG</t>
  </si>
  <si>
    <t>WAN JING</t>
  </si>
  <si>
    <t>JIA YANGYANG,TANG KAILIANG</t>
  </si>
  <si>
    <t>ZHU WENHAO</t>
  </si>
  <si>
    <t>p359748</t>
  </si>
  <si>
    <t>YAN LIANG, GE XIAOYING,
SHAO YONGPING, BAO MIMI</t>
  </si>
  <si>
    <t xml:space="preserve">CHEN/CHEN,WANG/YAN </t>
  </si>
  <si>
    <t>DOv</t>
  </si>
  <si>
    <t xml:space="preserve">XIE/XIANFENG </t>
  </si>
  <si>
    <t>TANG JIN, FENG JIE</t>
  </si>
  <si>
    <t>TANG/XINRUI 2010-02-22</t>
  </si>
  <si>
    <t>p359528</t>
  </si>
  <si>
    <t>HE PEIZHEN,LI YANAN,LU HUIRONG,ZENG JIE</t>
  </si>
  <si>
    <t>LI YONGQIANG,LI ZIYUN</t>
  </si>
  <si>
    <t>p360554</t>
  </si>
  <si>
    <t xml:space="preserve">GU/YUAN,YOU/WEIZHI,
GU/HENG,WANG/ZIHAN 2012-04-27 </t>
  </si>
  <si>
    <t>LIU GUANGYUE</t>
  </si>
  <si>
    <t xml:space="preserve">GU/XIAODAN,WU/JIAZHEN,GU/PEISEN 2010-05-03,GU/XINYU 2015-02-08 </t>
  </si>
  <si>
    <t xml:space="preserve">YAN XUE,ZHANG TAO </t>
  </si>
  <si>
    <t>Zhen Yixiao</t>
  </si>
  <si>
    <t>p359893</t>
  </si>
  <si>
    <t>YE/ZHIMIN,YE/SHANGNING,LIANG/JUN,ZHUANG/YONG</t>
  </si>
  <si>
    <t>XU/JIAYUE,HE/JIAYUAN,HE/LIANGYU (2013-01-09),HE/YUHAO (2016-09-24)</t>
  </si>
  <si>
    <t>P365809</t>
  </si>
  <si>
    <t>REN HUI,SHEN WEI,ZHANG LI FEND,REN YAN</t>
  </si>
  <si>
    <t>DENG YALIN,TANG KAIDONG,LI XIA,CHEN WEI,WANG XIAOJUAN,LI HONGBO</t>
  </si>
  <si>
    <t>P359071</t>
  </si>
  <si>
    <t>WANG SHUZHEN,TAO JING,GUO HAO</t>
  </si>
  <si>
    <t>PU LEI,YUAN XUEMEI,PU XUANYIN(2011-03-08)</t>
  </si>
  <si>
    <t>p356605</t>
  </si>
  <si>
    <t>ZHANG LILI,ZHANG YAN,LI FEI,LIU BIN</t>
  </si>
  <si>
    <t xml:space="preserve">GAN JIE </t>
  </si>
  <si>
    <t xml:space="preserve">keep the room(s) for the whole stay </t>
  </si>
  <si>
    <t xml:space="preserve">LU SHUIJIA </t>
  </si>
  <si>
    <t>P369693</t>
  </si>
  <si>
    <t>YAO XIN,SHU YUNYUN,CHEN JIE,SHU WEICHEN</t>
  </si>
  <si>
    <t>Shu Liang</t>
  </si>
  <si>
    <t>Qiu E</t>
  </si>
  <si>
    <t>RAN/FANG,WANG/GUOXIANG</t>
  </si>
  <si>
    <t>LUO,JING,ZHOU,XIAXIAO</t>
  </si>
  <si>
    <t>YANG DONG</t>
  </si>
  <si>
    <t>p363021</t>
  </si>
  <si>
    <t xml:space="preserve">WANG/YANYAN,LI/XIN,HU/FEN,HU/XUXIN </t>
  </si>
  <si>
    <t xml:space="preserve">YANG/XIAOLIN,SHAO/YEHUA </t>
  </si>
  <si>
    <t>p373508</t>
  </si>
  <si>
    <t>Xie Yong</t>
  </si>
  <si>
    <t>p363036</t>
  </si>
  <si>
    <t xml:space="preserve">ZHAO YANG,GU XIAOLEI </t>
  </si>
  <si>
    <t>WENGYUNDI</t>
  </si>
  <si>
    <t>p363512</t>
  </si>
  <si>
    <t xml:space="preserve">WU/YI,TAO/ZEYUN,CHEN/XI,YANG/JUNKAI 2008-02-03,CHEN/ZIAO 2008-08-08 </t>
  </si>
  <si>
    <t>p364457</t>
  </si>
  <si>
    <t xml:space="preserve">pan zhibo,chen cuiji,yu xiansheng,chen cuixin,chen bohong,wan yinxi </t>
  </si>
  <si>
    <t>Feng Shenyan</t>
  </si>
  <si>
    <t xml:space="preserve">XUCHEN FANG,LINLIN CAO </t>
  </si>
  <si>
    <t>p367619</t>
  </si>
  <si>
    <t>SHAO WANGJIA,LIANG XIAOLU,LUO JIANGUANG,YUAN LEI</t>
  </si>
  <si>
    <t>YAN LIBIN</t>
  </si>
  <si>
    <t>p360536</t>
  </si>
  <si>
    <t xml:space="preserve">Jia Hui,Xu Suchen,Jia Jing
,Zhang Weixi </t>
  </si>
  <si>
    <t>p358658</t>
  </si>
  <si>
    <t>LI LEI,YANG LISONG,WEN JINGHUA,LI WENSHA</t>
  </si>
  <si>
    <t>p374023</t>
  </si>
  <si>
    <t>TAN YAN,YANG XIUJIA</t>
  </si>
  <si>
    <t>Premium+2bed</t>
  </si>
  <si>
    <t xml:space="preserve">JIAJING/GUO </t>
  </si>
  <si>
    <t xml:space="preserve">ZHU/YUEHONG,TANG/XIAOMING,TANG/ZHECHENG 2011-07-30 </t>
  </si>
  <si>
    <t>Twin beds preferred;Quiet room preferred;in the middle floor</t>
  </si>
  <si>
    <t>p362252</t>
  </si>
  <si>
    <t xml:space="preserve">WENG/YUNKE,LIU/MING,HUANG/FANGXI,LIU/XIAOFENG,NI/JINGCHUN,JIANG/SHAOQING </t>
  </si>
  <si>
    <t xml:space="preserve">LIU/TIANHAO 2013-04-22，LIU/XILIN 201408-13，NI/YINAN 2014-0813，the guest will charge the children breakfast upon check in </t>
  </si>
  <si>
    <t>p359530</t>
  </si>
  <si>
    <t>Ding Yanqin,SHANG DAWEI,SHANG SHUYU,LIU BAOLAN</t>
  </si>
  <si>
    <t xml:space="preserve">Ying/Tao,Junjie/Zhang </t>
  </si>
  <si>
    <t>He Junyu</t>
  </si>
  <si>
    <t>Lu Wanhua</t>
  </si>
  <si>
    <t>Wu Limei</t>
  </si>
  <si>
    <t>ZHANG SUQIN,WANG MANQIN</t>
  </si>
  <si>
    <t>CHEN CHUCHU,SHEN ZHUOHAO</t>
  </si>
  <si>
    <t>p365061</t>
  </si>
  <si>
    <t xml:space="preserve">LYU/XUE,ZHU/CHAO,LU/HAILIN,YAN/PEIFANG </t>
  </si>
  <si>
    <t>a child:ZHU/XIAYI 2016-07-04</t>
  </si>
  <si>
    <t>p363930</t>
  </si>
  <si>
    <t xml:space="preserve">YUAN/GUIQIN,HE/XIRONG,WANG/DONG,MA/ZHENGQING,WANG/SHANTIAN,WANG/ZIHAN （2011-02-10）,WANG/ZIXI（201608-15） </t>
  </si>
  <si>
    <t>CHENG/JIANMING,ZHANG/XIN</t>
  </si>
  <si>
    <t>DENG YALIN,TANG KAIDONG</t>
  </si>
  <si>
    <t>ZHANG ZHIYU,ZHAO YING</t>
  </si>
  <si>
    <t>P368373</t>
  </si>
  <si>
    <t>FANG XINMIN,WANG ZHU,Fang Jinde,Wang Ruxiao,Fang Yingqi,Cao Shenlan</t>
  </si>
  <si>
    <t>LI JINHANG, HU LIJUN</t>
  </si>
  <si>
    <t>p363951</t>
  </si>
  <si>
    <t xml:space="preserve">HUANG/WENYAN,HUANG/CHENGXUE,CHEN/JINFEN,LI/SIQUAN,LI/LIN </t>
  </si>
  <si>
    <t>LI/RUOHAN 201107-28，LI/YUANHAN 201407-29</t>
  </si>
  <si>
    <t>p357207</t>
  </si>
  <si>
    <t>ZHANG QINGKAI,ZHAO YUEQIN,ZHAO DEFANG,ZHANG JIAYU,ZHOU HUIFANG,ZHANG JIAYAO</t>
  </si>
  <si>
    <t>YAO DAXIN,WU XIA</t>
  </si>
  <si>
    <t>WANG,YUN</t>
  </si>
  <si>
    <t>MAO GUOWEI,HUANG XUEHUA</t>
  </si>
  <si>
    <t>p360521</t>
  </si>
  <si>
    <t xml:space="preserve">YAO DANFENG,ZHONG 
JIANFEN,ZHANG LILI,YAO QINLIANG </t>
  </si>
  <si>
    <t>double bed room</t>
  </si>
  <si>
    <t>YAO YAO,WANG LICHENG</t>
  </si>
  <si>
    <t xml:space="preserve">Jia Jing,Zhang Weixi </t>
  </si>
  <si>
    <t>Jia Hui, Xu Suchen</t>
  </si>
  <si>
    <t xml:space="preserve">LIN JUAN,LI SHAOWEI </t>
  </si>
  <si>
    <t>OU/YANLING,LU/ZUANFEN,LU/MANCHING （2009-02-26）,LU/CATHY（ 2013-12-12）</t>
  </si>
  <si>
    <t xml:space="preserve">ZHANG WEIXI,JIA JING </t>
  </si>
  <si>
    <t>Ma Ning</t>
  </si>
  <si>
    <t>p374084</t>
  </si>
  <si>
    <t>LIU/YONGPING,LU/JIANMIN,LIU/JIAYANG,LIU/SONGHUAN</t>
  </si>
  <si>
    <t>Jiang LongXiang, Xi Shan</t>
  </si>
  <si>
    <t>Jiang Qiuze 2014-08-24</t>
  </si>
  <si>
    <t>huang lin</t>
  </si>
  <si>
    <t>SHEN XIAOLU,SI TIANTIAN</t>
  </si>
  <si>
    <t xml:space="preserve">KUANG/QI,WEI/LIJIA </t>
  </si>
  <si>
    <t>p362791</t>
  </si>
  <si>
    <t xml:space="preserve">MENG JINHUAN,YANG BAOYIN,YANG MENG,CHEN XIAO </t>
  </si>
  <si>
    <t>TIAN FENGSHI,SHI JIAHAO</t>
  </si>
  <si>
    <t>Yang Xiaoyao,TONG YAO</t>
  </si>
  <si>
    <t>LEE SOOJEONG,LEE SEOYOON</t>
  </si>
  <si>
    <t>LEE CHOR HAR</t>
  </si>
  <si>
    <t>HYEONA/LEE,JAESEUNG/YOON</t>
  </si>
  <si>
    <t>wholesale contract - early bird 45 days in advance</t>
  </si>
  <si>
    <t>ZUO YING ZI</t>
  </si>
  <si>
    <t>P372046</t>
  </si>
  <si>
    <t>YE SHUIJU,SUN HONGLEI,ZHU QINGFENG,SUN HUI</t>
  </si>
  <si>
    <t>ZHANG JIANGHUA,LI SIHONG</t>
  </si>
  <si>
    <t>Hong Kong Addendum Aug 19</t>
  </si>
  <si>
    <t>9月包房款</t>
  </si>
  <si>
    <t>P190910183110489</t>
  </si>
  <si>
    <t>p366785</t>
  </si>
  <si>
    <t>ZHU LINLIN,DAI JIANHUA,
TANG XIAOPING,DU MEINA</t>
  </si>
  <si>
    <t>Xing Yanhao</t>
  </si>
  <si>
    <t>HU HENG,LIU YAN</t>
  </si>
  <si>
    <t>WANG CONG,TIAN LU</t>
  </si>
  <si>
    <t>JINGYI/ZHANG,JINHUA/TANG</t>
  </si>
  <si>
    <t>p366694</t>
  </si>
  <si>
    <t>Li Zhuhu,Tian Jing</t>
  </si>
  <si>
    <t>HUANG XIAODONG,ZHOU YUAN</t>
  </si>
  <si>
    <t>SHEN YIJUN,XIAO ZHENXIAN</t>
  </si>
  <si>
    <t>Yin Jinlie,Li Yunhao</t>
  </si>
  <si>
    <t xml:space="preserve">KANG XIULI,KANG RUOTONG,YU ZHUO </t>
  </si>
  <si>
    <t>Flash Sale,1 extra bed</t>
  </si>
  <si>
    <t>p363927</t>
  </si>
  <si>
    <t xml:space="preserve">YAO/FEI,CONG/YI,CHEN/YI,YAO/LIANG </t>
  </si>
  <si>
    <t>JIN/ZHONGQI,WEI/JUNYUN,JIN/KELAN 2010-11-23</t>
  </si>
  <si>
    <t>Lu Chunhua,XU ZHANG</t>
  </si>
  <si>
    <t>LI JINGJING,ZHAO YAN</t>
  </si>
  <si>
    <t>WANG YIQUE,NI XIAOCHEN</t>
  </si>
  <si>
    <t>Yuanyuan/Mei,Jun/Zhang</t>
  </si>
  <si>
    <t>P367196</t>
  </si>
  <si>
    <t>FAN YILIN</t>
  </si>
  <si>
    <t>P368367</t>
  </si>
  <si>
    <t>YANG XUESONG,SONG YANZHEN,LIU YONGCHAO,SONG YANLI,LIU LIWEI,YANG ZIXI</t>
  </si>
  <si>
    <t>P368300</t>
  </si>
  <si>
    <t>Fu Yu,Lu Tianhui,Liu Wen,Zhu Fangliang</t>
  </si>
  <si>
    <t>YANG GUANG,TANG AIHUA,YANG ZHONGHUA</t>
  </si>
  <si>
    <t>XU LU,HE RONGRONG</t>
  </si>
  <si>
    <t xml:space="preserve">LIU JIE,ZHAO XU </t>
  </si>
  <si>
    <t>p366118</t>
  </si>
  <si>
    <t>Zheng Yingying,LIN XUFENG</t>
  </si>
  <si>
    <t>FLASH SALE, Twin beds preferred</t>
  </si>
  <si>
    <t>p368559</t>
  </si>
  <si>
    <t>YANG XIAOQIONG,YANG MEI</t>
  </si>
  <si>
    <t>LU YAN,GAO KUN</t>
  </si>
  <si>
    <t>Flash Sale, KB</t>
  </si>
  <si>
    <t>p369649</t>
  </si>
  <si>
    <t xml:space="preserve">PENG HOMINGTIM,HUANG JINFANG,PENG HAO,SUN NANNAN </t>
  </si>
  <si>
    <t xml:space="preserve">Chen/Qiaojing,Lin/Xuefeng </t>
  </si>
  <si>
    <t xml:space="preserve">Zhuang/Lusha,Zhuang/Lusha </t>
  </si>
  <si>
    <t>WU YUJIAO, QU XIAOCONG</t>
  </si>
  <si>
    <t xml:space="preserve">CAI JIA,WU ZIKUN </t>
  </si>
  <si>
    <t>WENJIE/LI,JIAYU/MA</t>
  </si>
  <si>
    <t>p365953</t>
  </si>
  <si>
    <t>ZHANG DUNHU,ZHANG RUICHUN,LI YAMIN,ZHU JIN,ZHANG XINQI(2008-05-07)</t>
  </si>
  <si>
    <t>p363897</t>
  </si>
  <si>
    <t xml:space="preserve">CHEN QIAOJING,LIN XUEFENG,ZHUANG LUSHA </t>
  </si>
  <si>
    <t>ZHU ZHENGYU</t>
  </si>
  <si>
    <t>YAN LEI,WANG HAIYUN</t>
  </si>
  <si>
    <t>p367531</t>
  </si>
  <si>
    <t>Jin Jin,deng lijuan,jin zelin,chen hecai,zhu feiyue</t>
  </si>
  <si>
    <t xml:space="preserve">FU HAILIANG,YAN CHUNXIA </t>
  </si>
  <si>
    <t>p366273</t>
  </si>
  <si>
    <t>FANG BIN,ZHU XIUDAN,CHEN JINGYA</t>
  </si>
  <si>
    <t xml:space="preserve">LU HONG,YANG ZEREN </t>
  </si>
  <si>
    <t xml:space="preserve">flash sale - hard block </t>
  </si>
  <si>
    <t>SHOU MINWEI</t>
  </si>
  <si>
    <t>p367614</t>
  </si>
  <si>
    <t xml:space="preserve">FU LIN,HU RENYING,JIANG WEI </t>
  </si>
  <si>
    <t>p371137</t>
  </si>
  <si>
    <t>Jin Xin,Cao Min,Jin Taiping</t>
  </si>
  <si>
    <t>Twin beds preferred</t>
  </si>
  <si>
    <t>p371054</t>
  </si>
  <si>
    <t>tao ran,zhang li,yan changping,zhang yuanhe</t>
  </si>
  <si>
    <t>Li Bin,Luo Dehao</t>
  </si>
  <si>
    <t>ZENG ZHIYONG</t>
  </si>
  <si>
    <t>XIANG JIANHUA,YU WENCONG</t>
  </si>
  <si>
    <t>flash sale, king bed
preferred</t>
  </si>
  <si>
    <t>p367533</t>
  </si>
  <si>
    <t>WANG JIENI,LIANG HONGWU,WEN FANG,LIANG WENQI</t>
  </si>
  <si>
    <t>P365766</t>
  </si>
  <si>
    <t>LI ZHAORONG,WANG JIARONG,LI JIE,GUO ZHENG</t>
  </si>
  <si>
    <t>JIN KEYANG,SHI JUN</t>
  </si>
  <si>
    <t xml:space="preserve">WU QING </t>
  </si>
  <si>
    <t>LIU DING,PAN WEI</t>
  </si>
  <si>
    <t>Note to TA: no bathtub, low floor, king bed</t>
  </si>
  <si>
    <t>WU YANJING</t>
  </si>
  <si>
    <t>qian liping,li lingling</t>
  </si>
  <si>
    <t>Lin Nanxi,CHEN QIAN</t>
  </si>
  <si>
    <t>Xue Liandie,Wang Daohua</t>
  </si>
  <si>
    <t>CHEN PEIXIAN,ZHOU WEITAO</t>
  </si>
  <si>
    <t xml:space="preserve">ZHANG JIPING </t>
  </si>
  <si>
    <t xml:space="preserve">XIE SHUJUN,CHI LIJUN </t>
  </si>
  <si>
    <t>p371205</t>
  </si>
  <si>
    <t>SU YI,LIU YAO</t>
  </si>
  <si>
    <t>ZHAO WEI,DENG HAO</t>
  </si>
  <si>
    <t>LI YAN,LIN ZIYUE</t>
  </si>
  <si>
    <t>ZHONG LIANG</t>
  </si>
  <si>
    <t>LIN QINRONG,Luo Yan</t>
  </si>
  <si>
    <t>p372504</t>
  </si>
  <si>
    <t>FAN/MINCONG,QIU/WEIMING,FAN/MINCONG,QIU/WEIMING</t>
  </si>
  <si>
    <t>P372094</t>
  </si>
  <si>
    <t>FENG YANA,LYU NING,XU QIANJUAN,XIE CHENGCHENG</t>
  </si>
  <si>
    <t>Late Arrival
：2019-08-07 01:00-
02:00,Higher Floor,prefer twin
bed room,Breakfast for
children without bed，name id
LI/YIZE,Date of birth 2008-12-
02</t>
  </si>
  <si>
    <t>breakfast for kid</t>
  </si>
  <si>
    <t>HU ZHUCHANG</t>
  </si>
  <si>
    <t>HU HUIJIAN</t>
  </si>
  <si>
    <t>P373015</t>
  </si>
  <si>
    <t>XIAO PENGHUI,PENG FANGUANG,PENG YOUJUN,YAN JINGYAO</t>
  </si>
  <si>
    <t>YU FEI</t>
  </si>
  <si>
    <t>Chen Junle</t>
  </si>
  <si>
    <t>Room no bathtub</t>
  </si>
  <si>
    <t>CHEN/JUNLE</t>
  </si>
  <si>
    <t>Yu Jingna,JIANG HONGJIU</t>
  </si>
  <si>
    <t>P365791</t>
  </si>
  <si>
    <t>YE KAI,LIN XINGYONG,MA RUCHAO,JIN MINJIAN,LU WEIWEI,DAI YONGHUI</t>
  </si>
  <si>
    <t>WANG BIN</t>
  </si>
  <si>
    <t>ZHANG BIN</t>
  </si>
  <si>
    <t>XUFANG ZHUANG,HUI LI</t>
  </si>
  <si>
    <t>P371503</t>
  </si>
  <si>
    <t>ZENG JINGCHENG,WU ZHEN,ZHU SHEN</t>
  </si>
  <si>
    <t xml:space="preserve">WU DELI,WANG CHUNYAN </t>
  </si>
  <si>
    <t xml:space="preserve">FLASH SALE, TWIN </t>
  </si>
  <si>
    <t>p367083</t>
  </si>
  <si>
    <t>ZHENG YONGQIN,HE JIANHUI</t>
  </si>
  <si>
    <t>CHEN Bailyu,Zhang Qiuyue</t>
  </si>
  <si>
    <t>p367081</t>
  </si>
  <si>
    <t>DENG JUNHUI,LIAO YANWEN,LIAO YANNI,QIU JUNJIE</t>
  </si>
  <si>
    <t xml:space="preserve">JIANG/HEJUN,WANG/TENG </t>
  </si>
  <si>
    <t xml:space="preserve">hard block,King bed preferred;
Quiet room preferred;WANG/QINGXUAN 2012-04-01 </t>
  </si>
  <si>
    <t>p372005</t>
  </si>
  <si>
    <t>zhang meng,peng jixin,zhang dongyan,zhang yu</t>
  </si>
  <si>
    <t>LIN/QINRONG,Luo Yan</t>
  </si>
  <si>
    <t>Shen/Xudong,Zhao/Xue</t>
  </si>
  <si>
    <t>ZHANG XUECHUN,PEI LIQUN,ZHANG XIAOYU</t>
  </si>
  <si>
    <t>ZHAO QIANTING,Liu Yi An</t>
  </si>
  <si>
    <t>zou bin</t>
  </si>
  <si>
    <t>LIAO YEQING</t>
  </si>
  <si>
    <t>Junior</t>
  </si>
  <si>
    <t>Wei/Mian</t>
  </si>
  <si>
    <t>p373359</t>
  </si>
  <si>
    <t>LI TAOYU,HUANG ZHENHUA,JIANG YIFENG</t>
  </si>
  <si>
    <t>p372299</t>
  </si>
  <si>
    <t>XIAO QIWEN,LIU QING</t>
  </si>
  <si>
    <t>p369092</t>
  </si>
  <si>
    <t>JIN WEI,ZHU MING</t>
  </si>
  <si>
    <t>GE JUNWEI,WANG JIE</t>
  </si>
  <si>
    <t>p364438</t>
  </si>
  <si>
    <t xml:space="preserve">LI ZHONGYONG,RUAN XINGXING,LI LIANQI,SUN JIAYU,SONG AIPING,GUO MIN </t>
  </si>
  <si>
    <t xml:space="preserve">#hard block. we wanna extra bed for kid in every room,Please note late arrival (after 15:00 pm),
If possible please provide room without smoking </t>
  </si>
  <si>
    <t>JIANG HONGFENG,SUN YAN</t>
  </si>
  <si>
    <t>p367506</t>
  </si>
  <si>
    <t xml:space="preserve">YANG BO,YAN BING,LIU YANING,WANG XING </t>
  </si>
  <si>
    <t xml:space="preserve">CHEN GANG,LU YANLIN </t>
  </si>
  <si>
    <t>LI YANG,GUO XINZHU</t>
  </si>
  <si>
    <t>p365496</t>
  </si>
  <si>
    <t xml:space="preserve">HUA/XIAOPEI,WANG/JUAN,ZHANG/WEI </t>
  </si>
  <si>
    <t>flash sale, SHU/HUACHEN 200812-06 ZHANG/YIWEN 201103-23 SHU/HUANING 201509-02 ZHANG/JIAYI 2017-0228</t>
  </si>
  <si>
    <t xml:space="preserve">ZHAO XINTENG,ZHANG YANYAN </t>
  </si>
  <si>
    <t>p368388</t>
  </si>
  <si>
    <t>Lin Qi</t>
  </si>
  <si>
    <t>SI WEI</t>
  </si>
  <si>
    <t>MING/MIN,ZHANG/YI</t>
  </si>
  <si>
    <t>Twin beds
preferred;Quiet room
preferred;ZHANG/XINYUE
2011-10-24</t>
  </si>
  <si>
    <t>p373273</t>
  </si>
  <si>
    <t>LIANG BINXIU,MO XUEYI,DENG LIPING,DENG HAIYING,HU MEIHONG,QIN LILI</t>
  </si>
  <si>
    <t xml:space="preserve">ZHANG ZHIQUAN,ZHANG YUEFEN </t>
  </si>
  <si>
    <t>Zhang Anlan</t>
  </si>
  <si>
    <t>Chen Lu,Dong Siping</t>
  </si>
  <si>
    <t>Fu Zhemin,Fu Linmin</t>
  </si>
  <si>
    <t>Liu Fang,Meng Ang</t>
  </si>
  <si>
    <t>He Cheng</t>
  </si>
  <si>
    <t>ZHANG YANPEI,CHEN YIER</t>
  </si>
  <si>
    <t>YONGYAN CHEN,YIRAN CHEN</t>
  </si>
  <si>
    <t>p373751</t>
  </si>
  <si>
    <t>LI TAOYU,huang zhenhua</t>
  </si>
  <si>
    <t>p374260</t>
  </si>
  <si>
    <t>Li Xia,Liu Chang</t>
  </si>
  <si>
    <t>Jiang/menglu</t>
  </si>
  <si>
    <t xml:space="preserve">YANG XUEFENG,GU YANBING </t>
  </si>
  <si>
    <t>flash sale - hard block;Twin beds preferred</t>
  </si>
  <si>
    <t>p366741</t>
  </si>
  <si>
    <t xml:space="preserve">GU ZHUOYUN,YANG XUAN,SHENG XIALING,WANG CHUNRONG </t>
  </si>
  <si>
    <t>flash sale - hard block, KB</t>
  </si>
  <si>
    <t>p371522</t>
  </si>
  <si>
    <t>GU MIN,WANG JING,GU XINYI,LU YIXIN</t>
  </si>
  <si>
    <t>CHEN/TIEJUN,HAN/JIAKE</t>
  </si>
  <si>
    <t>p370084</t>
  </si>
  <si>
    <t>li Jinglei,shi Xiaoling,shi Bailing,shi Mengxin</t>
  </si>
  <si>
    <t>p371147</t>
  </si>
  <si>
    <t>YU XIAOXING,HE ZHIHUI,OU GUANGSEN</t>
  </si>
  <si>
    <t>p370537</t>
  </si>
  <si>
    <t xml:space="preserve">wang qingtai,chen menghua,wang sheng,huang ruihan </t>
  </si>
  <si>
    <t>1 king bed + 1 twin bed</t>
  </si>
  <si>
    <t>LIN XIAOXI</t>
  </si>
  <si>
    <t>FU/CHUAN,WANG/LI</t>
  </si>
  <si>
    <t>Li Shaoyang</t>
  </si>
  <si>
    <t>p369324</t>
  </si>
  <si>
    <t>ZHENG FEN,JIAN YUNFEI</t>
  </si>
  <si>
    <t xml:space="preserve">YE/SHUYU </t>
  </si>
  <si>
    <t>hard block;King bed preferred;HE/XINRONG 2009-01-05，HE/WEIZHI 2010-03-18</t>
  </si>
  <si>
    <t>MING ZHU</t>
  </si>
  <si>
    <t>NO BATHTUB (confirmed via email)</t>
  </si>
  <si>
    <t>KWOK KAITUNGANTHONY</t>
  </si>
  <si>
    <t>HUANG JING</t>
  </si>
  <si>
    <t>WEN JINWEI,WEN PEIZHI</t>
  </si>
  <si>
    <t>P374440</t>
  </si>
  <si>
    <t>GUO BIN,HUANG TIAN TIAN,HUANG FUBING,GUO JINXUAN</t>
  </si>
  <si>
    <t>P373408</t>
  </si>
  <si>
    <t>XIE YONG,TBA TBA</t>
  </si>
  <si>
    <t>p366752</t>
  </si>
  <si>
    <t xml:space="preserve">ZONG XINGCHENG,LIU BIN,ZHU XIAOLIANG,ZONG YINGYAN </t>
  </si>
  <si>
    <t>MA GUOLIANG</t>
  </si>
  <si>
    <t>HUANG YANPING,CAI WENHONG</t>
  </si>
  <si>
    <t>hard block；Twin
beds preferred</t>
  </si>
  <si>
    <t>LIANG XIAOMEI,ZHANG QING</t>
  </si>
  <si>
    <t>LI ANQI,WEN KAIRONG</t>
  </si>
  <si>
    <t>LIU SHUANG,LING XIAORONG</t>
  </si>
  <si>
    <t>LU PEIYAN,LI JINRONG</t>
  </si>
  <si>
    <t>dai yi</t>
  </si>
  <si>
    <t>Yao Jing</t>
  </si>
  <si>
    <t>HUANG RENZHU,ZENG ZHU</t>
  </si>
  <si>
    <t>ZHANG XIAO,FANG JIE,ZHANG WENXIN</t>
  </si>
  <si>
    <t>LI SHIJUN,YU RUIJIE</t>
  </si>
  <si>
    <t>SHI JING,HUANG SHANSHAN</t>
  </si>
  <si>
    <t>GUO XIAOXIA</t>
  </si>
  <si>
    <t>YEQINREN/CHENLING,YEQINREN/CHENLING</t>
  </si>
  <si>
    <t>P370644</t>
  </si>
  <si>
    <t>YU FENGYING,XIE QINYA</t>
  </si>
  <si>
    <t>p369328</t>
  </si>
  <si>
    <t>ZHU LINA,ZHONG SHAOWEI,WANG YI,WANG LUJING</t>
  </si>
  <si>
    <t>P369064</t>
  </si>
  <si>
    <t>CAO/LISHA,GONG/YUTING,HU/ZUOWEI,SUN/FEI,JIANG/YALING</t>
  </si>
  <si>
    <t>p369625</t>
  </si>
  <si>
    <t xml:space="preserve">quan chundan,lin wenhan </t>
  </si>
  <si>
    <t>p371568</t>
  </si>
  <si>
    <t>HUANG zhi guo,Fang Lina,Zhu Zengchun,Huang Qiulan</t>
  </si>
  <si>
    <t>FAN LI ZHU,Liu Qi</t>
  </si>
  <si>
    <t>MA GUOLIANG,JIANG QIUJING</t>
  </si>
  <si>
    <t>LI QIN LING,YANG KE XI</t>
  </si>
  <si>
    <t>Li Xiaoli,Tang Rui</t>
  </si>
  <si>
    <t>Zhou Jie</t>
  </si>
  <si>
    <t>Zhang Xiao,Wang Xuchao</t>
  </si>
  <si>
    <t>p366126</t>
  </si>
  <si>
    <t>LIU/CHENGXIANG,JIANG/GUANGPING,LIU/GANG,GUO/ZHICHEN</t>
  </si>
  <si>
    <t>flash sale - hard
block;2 children:LIU/AIWEI
2010-03-09,LIU/AIYU 2014-
09-04</t>
  </si>
  <si>
    <t>ROH+ EB</t>
  </si>
  <si>
    <t>SUN WEN,DING YU</t>
  </si>
  <si>
    <t>Wu Weixue,Xu Qi</t>
  </si>
  <si>
    <t>p368028</t>
  </si>
  <si>
    <t>Gong Wenqing</t>
  </si>
  <si>
    <t>LIN YUN,LI HONGXIA</t>
  </si>
  <si>
    <t xml:space="preserve">Flash sale - commitment block </t>
  </si>
  <si>
    <t xml:space="preserve">XIONG YU,LIN XIAOQIONG </t>
  </si>
  <si>
    <t>P367110</t>
  </si>
  <si>
    <t>p373515</t>
  </si>
  <si>
    <t>Ai FANGZHU,Li JINRONG,DU XIUYAN,AI TIANZHU</t>
  </si>
  <si>
    <t>YU QIAOQIAO</t>
  </si>
  <si>
    <t>Wang Zhuofei,Yang Tao</t>
  </si>
  <si>
    <t>CHI/JUANJUAN,HAO/DONG,HAO/XINRAN 2015-02-21</t>
  </si>
  <si>
    <t>p374058</t>
  </si>
  <si>
    <t>Ru Lijun,Shen Bin,Ru Jun,Zhang Ke</t>
  </si>
  <si>
    <t>QUAN YONG,CHEN TING</t>
  </si>
  <si>
    <t>hard block；Late
Arrival：2019-08-24 16:00-
17:00,Higher Floor,Non-
Smoking,Extended stay in
original room,prefer double
bed room,</t>
  </si>
  <si>
    <t>LIANG/JIANFENG,Chan/Miu Fan</t>
  </si>
  <si>
    <t>LIANG SHIYUN,ZHU JIERONG</t>
  </si>
  <si>
    <t>hard block;Twin
beds preferred</t>
  </si>
  <si>
    <t>Zhang Mian,Huang Lili</t>
  </si>
  <si>
    <t>DING SHUIXIANG,YANG BIN</t>
  </si>
  <si>
    <t xml:space="preserve">HUI JIE,JIANG LIPING </t>
  </si>
  <si>
    <t>XU QI,WU SEIZURE</t>
  </si>
  <si>
    <t>SHE RENJIE,XIONG XIANGFEI</t>
  </si>
  <si>
    <t>LI SHENGPING</t>
  </si>
  <si>
    <t xml:space="preserve">ZHAO YIQING,ZHAO YULONG,ZHAO YINJUN </t>
  </si>
  <si>
    <t>PENG YONGTAO,LONG FENG</t>
  </si>
  <si>
    <t>Huang Hong,Liu Shubi</t>
  </si>
  <si>
    <t>KUANG/QI,WEI/LIJIA</t>
  </si>
  <si>
    <t>LIN JIAN,Wu Yongqiao</t>
  </si>
  <si>
    <t>King Bed</t>
  </si>
  <si>
    <t>NG KAM YEE KAMMY</t>
  </si>
  <si>
    <t>WU YIZHEN,LI CHUNJIN</t>
  </si>
  <si>
    <t>zhang yazi,ge kun</t>
  </si>
  <si>
    <t>Higher Floor,Non-
Smoking,Honeymoon,prefer
double bed room,</t>
  </si>
  <si>
    <t>YUAN YUAN,LIU YIQIANG</t>
  </si>
  <si>
    <t>Jiang HengQiang,Zhou TingTing</t>
  </si>
  <si>
    <t xml:space="preserve">XU/YUEXIAN,CAO/WEN </t>
  </si>
  <si>
    <t>flash sale, Nonsmoking preferred;Twin beds preferred;High floor preferred;Quiet room; LU/HAO 2015-06-30</t>
  </si>
  <si>
    <t>lin weiquan,huang minjun</t>
  </si>
  <si>
    <t>WEN LING,Wu Shuhan</t>
  </si>
  <si>
    <t>p371582</t>
  </si>
  <si>
    <t>XU RUI,ZHANG WEILIN</t>
  </si>
  <si>
    <t>P369098</t>
  </si>
  <si>
    <t>sun/jing,tang/xunzhe,zhang/yun,tao/qiancheng</t>
  </si>
  <si>
    <t>p372507</t>
  </si>
  <si>
    <t>Yeung Shukfan,Tam Wingyi,Yang Shuyi,Li Dahao,Yang Shuyun,Lei Bowen,Yang Weiqiang,Yang Haoyan</t>
  </si>
  <si>
    <t>LIU/SONGMAN</t>
  </si>
  <si>
    <t>p375602</t>
  </si>
  <si>
    <t>HUANG zhi guo,Fang Lina,ZHU ZENGCHUN,HUANG QIULAN</t>
  </si>
  <si>
    <t>JIN/HUI,DENG/ZONGMEI</t>
  </si>
  <si>
    <t>LU MENGLIN,YANG JUN</t>
  </si>
  <si>
    <t>Liu/Ting,Lin/Suzhen</t>
  </si>
  <si>
    <t>Nonsmoking
preferred;High floor
preferred;Quiet room
preferred</t>
  </si>
  <si>
    <t>WU YIZHEN</t>
  </si>
  <si>
    <t>p374786</t>
  </si>
  <si>
    <t>LIU/GUIQING,YANG/FUMAN,YANG/ZEQUN,DENG/DAITIANJIA</t>
  </si>
  <si>
    <t>WANG/YUE,WANG/YING,WANG/YUYUAN （2017-04-19）</t>
  </si>
  <si>
    <t>King bed
preferred;High floor
preferred;Quiet room
preferred;</t>
  </si>
  <si>
    <t>Tang Yunjuan,Song Rui</t>
  </si>
  <si>
    <t>PENG PENG</t>
  </si>
  <si>
    <t>hard block，Non-
Smoking. Higher Floor.
Extended stay in original
room. Double bed. .</t>
  </si>
  <si>
    <t>Li Zhiming,Chen Lintiannuo</t>
  </si>
  <si>
    <t>ZHANG YI,HU JUN</t>
  </si>
  <si>
    <t>WANG LIKAI,CHEN XIAOQIN</t>
  </si>
  <si>
    <t>Li/Zhiming,Chen/Lintiannuo</t>
  </si>
  <si>
    <t>LI QING,LI JING</t>
  </si>
  <si>
    <t>p374792</t>
  </si>
  <si>
    <t>SHAN YING,ZHAO WENJUN,HE MINA,WU XINYI</t>
  </si>
  <si>
    <t>KONG CHUNFEI,WANG ZHENGHAO</t>
  </si>
  <si>
    <t>JIANG XUJING</t>
  </si>
  <si>
    <t>P369067</t>
  </si>
  <si>
    <t>LIU SHIYANG,WANG XIAOJIAO,LIAO HEHONG,LIU MINGZE</t>
  </si>
  <si>
    <t>WU JUN,CHEN YITING</t>
  </si>
  <si>
    <t>LAI KA MAN,LAI KA LEUNG</t>
  </si>
  <si>
    <t>peng yuan,meng qinglin</t>
  </si>
  <si>
    <t>XIAO YIXIN</t>
  </si>
  <si>
    <t>P374442</t>
  </si>
  <si>
    <t>DING HONG,XIA HONGQUN,CHEN FENGFENG,WANG YANG</t>
  </si>
  <si>
    <t>zhang zhenzhong</t>
  </si>
  <si>
    <t>p371806</t>
  </si>
  <si>
    <t>SUN HONGLEI,YE SHUIJU,ZHU QINGFENG,SUN HUI</t>
  </si>
  <si>
    <t>ZHOU MIN</t>
  </si>
  <si>
    <t>FU YIBO,Fu Aifen</t>
  </si>
  <si>
    <t>liao xiaohua</t>
  </si>
  <si>
    <t>Wu Yiyi, Hu Yue</t>
  </si>
  <si>
    <t>Hong Kong Convergent Sep 19</t>
  </si>
  <si>
    <t>P191007110918489</t>
  </si>
  <si>
    <t>PM 364368</t>
  </si>
  <si>
    <t>十月包房款</t>
  </si>
  <si>
    <t>LI GUOQING,XU QIMEI</t>
  </si>
  <si>
    <t>REN FENG</t>
  </si>
  <si>
    <t>HU TAO</t>
  </si>
  <si>
    <t>P376504</t>
  </si>
  <si>
    <t>Chen Zhuangzhan,Liang Deming,Wu XIngqi,Xu Ruifang</t>
  </si>
  <si>
    <t>JIANG LUYI</t>
  </si>
  <si>
    <t>SHEN XIAOLAN,XIA XINYAN</t>
  </si>
  <si>
    <t>XIA MIAN,TAN ZHEJING</t>
  </si>
  <si>
    <t>HIG, BABY COT, KB</t>
  </si>
  <si>
    <t>Wu Yiyi,Hu Yue</t>
  </si>
  <si>
    <t>Mu Jialiang,QIAO LILI</t>
  </si>
  <si>
    <t>ZHENG YAN</t>
  </si>
  <si>
    <t>XU FEI</t>
  </si>
  <si>
    <t>p364369</t>
  </si>
  <si>
    <t>pang jinghui,zhang li,zhang chunfang,fu chongmei</t>
  </si>
  <si>
    <t>Higher Floor,NonSmoking,prefer double bed room,Two adjoining rooms，A child lives with his parents.name: PANG HAORAN(2015.2.17)</t>
  </si>
  <si>
    <t>P372303</t>
  </si>
  <si>
    <t>GAO/QIQIANG,MAO/CHENGQING,JIN/WEIHUA,LI/YUN</t>
  </si>
  <si>
    <t>LI JIE, YANG YAP FOOK</t>
  </si>
  <si>
    <t>YAU HUNG</t>
  </si>
  <si>
    <t>FAN ZIXI</t>
  </si>
  <si>
    <t>WANG BIN,LI BO,LI JUNCHI(2014-10-12)</t>
  </si>
  <si>
    <t>SONG ZHUO,YANG NA</t>
  </si>
  <si>
    <t>p377041</t>
  </si>
  <si>
    <t>LIU RONG,ZHAO JINGDONG,GAO JIALI</t>
  </si>
  <si>
    <t>CHANG WEINA,WANG JINYING</t>
  </si>
  <si>
    <t>LIN WEIFENG</t>
  </si>
  <si>
    <t>Ding Tianjiao,Ma Weijun</t>
  </si>
  <si>
    <t>Shun Bingjun,Song Qi</t>
  </si>
  <si>
    <t>SHENG FENG,ZHOU XUBIN</t>
  </si>
  <si>
    <t>p368936</t>
  </si>
  <si>
    <t>Sun Ming</t>
  </si>
  <si>
    <t>p374707</t>
  </si>
  <si>
    <t>LIU/ZIYUE,LIU/ZIYU,YANG/ZONGMEI</t>
  </si>
  <si>
    <t>WANG JING,MENG YU</t>
  </si>
  <si>
    <t>WANG TING</t>
  </si>
  <si>
    <t>Li Yulong,Tian Zhuo,Yang Jian</t>
  </si>
  <si>
    <t>Gao shunyi,Zheng zhaoming</t>
  </si>
  <si>
    <t>CHEN KEYAN,REN YUAN</t>
  </si>
  <si>
    <t>HE XINRAN,LIU XIN</t>
  </si>
  <si>
    <t>Sun Jue,He Kaiqi</t>
  </si>
  <si>
    <t>TAN SUIYAN,LEI BINGMING</t>
  </si>
  <si>
    <t>KIN YEUNG WINKY CHUNG,WAI YIN TERESA TSANG</t>
  </si>
  <si>
    <t>King bed, preferred</t>
  </si>
  <si>
    <t>CHAN CHIA CHUN OLIVER</t>
  </si>
  <si>
    <t>Higher Floor,Non-
Smoking,prefer double bed
room,</t>
  </si>
  <si>
    <t>LI BIAO,WANG HUAN</t>
  </si>
  <si>
    <t>ZHU XIAOFANG,ZENG YAN</t>
  </si>
  <si>
    <t>LI YALI,WANG ZHESHENG</t>
  </si>
  <si>
    <t>zhang wei</t>
  </si>
  <si>
    <t>hou/mingliang,chen/meng</t>
  </si>
  <si>
    <t>WANG MEILING,DING QIANQIAN,TANG TONG</t>
  </si>
  <si>
    <t>p378828</t>
  </si>
  <si>
    <t>WANGXIANGXIN,TANGXIAOJIE</t>
  </si>
  <si>
    <t>High floor &amp; Quiet
room,Adjoining rooms</t>
  </si>
  <si>
    <t>YU JIAXI</t>
  </si>
  <si>
    <t>Pan yangzi</t>
  </si>
  <si>
    <t>CUI QIUHUI,WAN QIAN</t>
  </si>
  <si>
    <t>KimHyunjae,TBATBA</t>
  </si>
  <si>
    <t>King bed
preferred;Non-
Smoking,Higher Floor</t>
  </si>
  <si>
    <t>Cao Suqin</t>
  </si>
  <si>
    <t>CHEN YUWEI,SONG TINGTING</t>
  </si>
  <si>
    <t>ZHONG RUZHI</t>
  </si>
  <si>
    <t>GUO QIWEI,LI XINMEI</t>
  </si>
  <si>
    <t>GAO Qing,Li Yishan</t>
  </si>
  <si>
    <t>LIU DELU,CHEN LIWEN</t>
  </si>
  <si>
    <t>King bed
preferred</t>
  </si>
  <si>
    <t>WANG XIAOXUAN,DU PENG</t>
  </si>
  <si>
    <t>Late Arrival
：2019-09-14 03:00-
04:00,prefer double bed
room,</t>
  </si>
  <si>
    <t>SHAN GUOWEI,YAN XIAOER</t>
  </si>
  <si>
    <t>p377362</t>
  </si>
  <si>
    <t>DU YUSHAN,YIN LIANG,WANG SHUONAN,DU JIANXIANG</t>
  </si>
  <si>
    <t>ZHU XINYING,ZHANG YIGONG</t>
  </si>
  <si>
    <t>p378983</t>
  </si>
  <si>
    <t>BO WENHAO,ZOU QING,BO WEI,XIONG ZHAOLING</t>
  </si>
  <si>
    <t>ZHANG LI,XU XUHONG</t>
  </si>
  <si>
    <t>LI LIANGTING,WU LINTAO</t>
  </si>
  <si>
    <t>p374421</t>
  </si>
  <si>
    <t>XU YARONG,LI NA,WANG MENGNA,ZHAO JIAMIN</t>
  </si>
  <si>
    <t>Double Bed</t>
  </si>
  <si>
    <t>LI YUHUA</t>
  </si>
  <si>
    <t>p379751</t>
  </si>
  <si>
    <t>Wang Xiaoyin,Chen Wanxin,Luo Fenglian,Wang Zhaoyuan</t>
  </si>
  <si>
    <t>P379529</t>
  </si>
  <si>
    <t>Wang Zhaoyuan,Luo fenglian,Wang Xiaoyin,Chen wanxin</t>
  </si>
  <si>
    <t>SUN WENYAN WANG WEIZHE</t>
  </si>
  <si>
    <t>P377807</t>
  </si>
  <si>
    <t>AI TAO,LIU ZHIJUAN,CHEN XUEJIAO</t>
  </si>
  <si>
    <t>LAI TSAICHING</t>
  </si>
  <si>
    <t>zhao Chuqiao,chen Yanmei</t>
  </si>
  <si>
    <t>p377537</t>
  </si>
  <si>
    <t>ZHANG YING,XU HAIOU</t>
  </si>
  <si>
    <t>P379495</t>
  </si>
  <si>
    <t>LOI MEI NA,LAM IOK MUI,CHAO LAP MAN,WONG LAI CHENG,CHOI PENG PENG,CHOI CHONG TAI,WONG LAI HONG,HOI</t>
  </si>
  <si>
    <t>KUONG WA,LAO IENG,LEI SOK FAN,AO IEONG MEI LENG,LAO PAK NGAI,IEONG WAI LENG,CHOI IN IENG</t>
  </si>
  <si>
    <t>Tang Muiheong</t>
  </si>
  <si>
    <t>Deng Doudou,Wang Wenwen</t>
  </si>
  <si>
    <t>WEI HANYU</t>
  </si>
  <si>
    <t>XU/XINGUO,ZHANG/YAN</t>
  </si>
  <si>
    <t>YU JIE,LI YIFAN</t>
  </si>
  <si>
    <t>LIU MIN</t>
  </si>
  <si>
    <t>P380267</t>
  </si>
  <si>
    <t>CHEN JINGKAI,LEI GUIFEN</t>
  </si>
  <si>
    <t>p375546</t>
  </si>
  <si>
    <t>DAI/WENLIANG,KONG/LEI,CHEN/KEJIE,WEI/ZHOU,MAO/YI,PEI/CHAOCHAO,WU/JING,CHEN/XIAO,JIN/MENGNAN</t>
  </si>
  <si>
    <t>Strongly prefer 5 king beds,4
twin beds, prefer room with
good seaview</t>
  </si>
  <si>
    <t>HUANG/ZHENG,HUANG/SHUYA</t>
  </si>
  <si>
    <t>ZHUANG QIANNONG,WU YICHUAN</t>
  </si>
  <si>
    <t>p378945</t>
  </si>
  <si>
    <t>SHAO ZHIXIONG,LIANG BINGQUAN,WU ZHIMING,ZHANG HUA,XIE JINTU,LIANG JINGJIE,ZHOU NIPO,CAI BO</t>
  </si>
  <si>
    <t>Mao Dan Na,Tu Nuo Ning</t>
  </si>
  <si>
    <t>gu xueyang</t>
  </si>
  <si>
    <t>JIACHENG/LI,TIANMING/LI</t>
  </si>
  <si>
    <t>CHEN TAO</t>
  </si>
  <si>
    <t>CAO QIKUAN</t>
  </si>
  <si>
    <t>p380867</t>
  </si>
  <si>
    <t>Jiayi Liu,Tingjian Wang,Jiayi Liu,Tingjian Wang</t>
  </si>
  <si>
    <t>p381060</t>
  </si>
  <si>
    <t>liang xingan,cheng xianying,liang zhi</t>
  </si>
  <si>
    <t>LIN LIANGZHU,HUANG ZHUO</t>
  </si>
  <si>
    <t>JIANG Shan,Chen SHUAI</t>
  </si>
  <si>
    <t>p372752</t>
  </si>
  <si>
    <t>LEI MINGMING,HE JIA,HUANG QIAN,CHEN QING</t>
  </si>
  <si>
    <t>p380872</t>
  </si>
  <si>
    <t>JIN CHENGGUAN,JIN JIAN</t>
  </si>
  <si>
    <t>DOU XIAOHUI</t>
  </si>
  <si>
    <t>WANG SHUHUI,LI JIE</t>
  </si>
  <si>
    <t>HE DAN,HUANG HAOQIONG</t>
  </si>
  <si>
    <t>LI SIQI,LI MENGJIE</t>
  </si>
  <si>
    <t>p377026</t>
  </si>
  <si>
    <t>XIAO QIANG,GAO LI,XIANG JIAN,YANG BEI</t>
  </si>
  <si>
    <t>Late Arrival
：2019-09-20 23:00-
00:00,Higher Floor,prefer
double bed
room,XIANG/QIANYUN MS
2016.12.08 GAO/RUICHEN
MS 2014.09.19 APPLY FOR
DOUBLE BED AND HIGHER
FLOOR</t>
  </si>
  <si>
    <t>OUYANG JUN</t>
  </si>
  <si>
    <t>QU HUYUE</t>
  </si>
  <si>
    <t>Shen Jiajun</t>
  </si>
  <si>
    <t>Liu Lian,Zhang Yixiang</t>
  </si>
  <si>
    <t>p379758</t>
  </si>
  <si>
    <t>LIU/JINLAN,HE/BAOHUA,WANG/HUIJIE,HE/PENG</t>
  </si>
  <si>
    <t>please guarantee
the king bed,thanks,
HE/WEIYUN(2015-04-05)</t>
  </si>
  <si>
    <t>p380538</t>
  </si>
  <si>
    <t>wang jian,chai xixiang,liu yang</t>
  </si>
  <si>
    <t>CHEN LIANG,MAO JING</t>
  </si>
  <si>
    <t>SUN YUYANG,HUANG LAN</t>
  </si>
  <si>
    <t>p381482</t>
  </si>
  <si>
    <t>ZHANG PENG,LIANG GUO</t>
  </si>
  <si>
    <t>HE ZEMIN,ZHENG NAN</t>
  </si>
  <si>
    <t>SHI TONG</t>
  </si>
  <si>
    <t>XU Huming,Gong Fuming</t>
  </si>
  <si>
    <t>DENG YACAI,HU XIAOHUA</t>
  </si>
  <si>
    <t>mai zhong jian</t>
  </si>
  <si>
    <t>XU YU</t>
  </si>
  <si>
    <t>ZENG ZHAOTAO</t>
  </si>
  <si>
    <t>XU FANG</t>
  </si>
  <si>
    <t>DOV +1EB</t>
  </si>
  <si>
    <t>LIN XINGYU,WANG XIAOYU</t>
  </si>
  <si>
    <t>P379811</t>
  </si>
  <si>
    <t>QIU JUFEN,LIU XIN,KONG XIANGRUI,TONG CHAOJUN</t>
  </si>
  <si>
    <t>LIU JINGJING,CHEN JUNJIE</t>
  </si>
  <si>
    <t>YANG QIUSHAN,LIU YUNXIA,KE DANDAN</t>
  </si>
  <si>
    <t>ROH +1EB</t>
  </si>
  <si>
    <t>extra bed included</t>
  </si>
  <si>
    <t>XIONG LISHAN,CHEN JIANG</t>
  </si>
  <si>
    <t>Xie Jing,XIE SHUJIE</t>
  </si>
  <si>
    <t>P381566</t>
  </si>
  <si>
    <t>HE XUEFEI,HE ZI YOU,HE QUANZHONG,WANG DAOZHEN</t>
  </si>
  <si>
    <t>CHEN XIANXIAN,ZHENG SHAOXIONG</t>
  </si>
  <si>
    <t>WU HUIQIANG,LIN KAIBIN</t>
  </si>
  <si>
    <t>Qian Lina</t>
  </si>
  <si>
    <t>SUN PEIHE,LI ZHENRUI</t>
  </si>
  <si>
    <t>】Late Arrival
：2019-09-26 14:00-
15:00,Higher Floor,Smoking
Room,prefer double bed
room,</t>
  </si>
  <si>
    <t>MAI LI,WU HAO</t>
  </si>
  <si>
    <t>WANG JIAWEI,YI KEKE</t>
  </si>
  <si>
    <t>JIANG XIAOXIANG,XU QIAN</t>
  </si>
  <si>
    <t>p377869</t>
  </si>
  <si>
    <t>HUANG LINFA,HUANG XIN</t>
  </si>
  <si>
    <t>room for
Double bed, 1 room for Twin
beds.</t>
  </si>
  <si>
    <t>XU YUHUA,ZANG QUAN</t>
  </si>
  <si>
    <t>PU YING</t>
  </si>
  <si>
    <t>p381865</t>
  </si>
  <si>
    <t>WANG MINQING,XIANG ENBO,YANG KAIZENG</t>
  </si>
  <si>
    <t>LIANG QINGHUA</t>
  </si>
  <si>
    <t>ZHANG XINYAN,FANG DIPING</t>
  </si>
  <si>
    <t>GAO JINHUA,FANG XIUQIN</t>
  </si>
  <si>
    <t>CHENG JIE,FANG SHUIQIN</t>
  </si>
  <si>
    <t>YANG JUNJIE</t>
  </si>
  <si>
    <t>YANG YONG,PENG JIAN</t>
  </si>
  <si>
    <t>HU MINCHAO,AN SICHENG</t>
  </si>
  <si>
    <t>zhao yu</t>
  </si>
  <si>
    <t>TIAN DONG</t>
  </si>
  <si>
    <t>HUANG ZIYUAN,LIU ZHENGCHONG</t>
  </si>
  <si>
    <t>ZHOU LIWANG</t>
  </si>
  <si>
    <t>p382510</t>
  </si>
  <si>
    <t>Huang ZIMING,Luo Nantian</t>
  </si>
  <si>
    <t>PIAO CHENGKUI,FAN MING</t>
  </si>
  <si>
    <t>ZHU WENXIN</t>
  </si>
  <si>
    <t>LIAO WEI,CHI JIANI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</si>
</sst>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d/m/yyyy;@"/>
    <numFmt numFmtId="177" formatCode="_(* #,##0_);_(* \(#,##0\);_(* &quot;-&quot;??_);_(@_)"/>
    <numFmt numFmtId="178" formatCode="_(* #,##0.00_);_(* \(#,##0.00\);_(* &quot;-&quot;??_);_(@_)"/>
    <numFmt numFmtId="179" formatCode="0.0"/>
  </numFmts>
  <fonts count="6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63"/>
      <scheme val="minor"/>
    </font>
    <font>
      <sz val="11"/>
      <name val="宋体"/>
      <charset val="134"/>
      <scheme val="minor"/>
    </font>
    <font>
      <sz val="10.5"/>
      <color rgb="FF333333"/>
      <name val="Helvetica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63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63"/>
      <scheme val="minor"/>
    </font>
    <font>
      <sz val="11"/>
      <color theme="1"/>
      <name val="宋体"/>
      <charset val="163"/>
      <scheme val="minor"/>
    </font>
    <font>
      <sz val="11"/>
      <name val="宋体"/>
      <charset val="163"/>
      <scheme val="minor"/>
    </font>
    <font>
      <sz val="10.5"/>
      <color rgb="FF333333"/>
      <name val="Helvetica"/>
      <charset val="134"/>
    </font>
    <font>
      <b/>
      <sz val="11"/>
      <color theme="1"/>
      <name val="宋体"/>
      <charset val="163"/>
      <scheme val="minor"/>
    </font>
    <font>
      <sz val="9.75"/>
      <color rgb="FF333333"/>
      <name val="Helvetica"/>
      <charset val="134"/>
    </font>
    <font>
      <sz val="11"/>
      <color rgb="FFFF0000"/>
      <name val="宋体"/>
      <charset val="163"/>
      <scheme val="minor"/>
    </font>
    <font>
      <sz val="11"/>
      <color rgb="FF000000"/>
      <name val="宋体"/>
      <charset val="163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b/>
      <sz val="11"/>
      <name val="宋体"/>
      <charset val="134"/>
      <scheme val="minor"/>
    </font>
    <font>
      <sz val="10"/>
      <color indexed="10"/>
      <name val="Arial"/>
      <charset val="0"/>
    </font>
    <font>
      <b/>
      <sz val="11"/>
      <color theme="1"/>
      <name val="宋体"/>
      <charset val="134"/>
      <scheme val="minor"/>
    </font>
    <font>
      <sz val="11"/>
      <color rgb="FF222222"/>
      <name val="宋体"/>
      <charset val="134"/>
      <scheme val="minor"/>
    </font>
    <font>
      <sz val="11.25"/>
      <color rgb="FF333333"/>
      <name val="Helvetica"/>
      <charset val="134"/>
    </font>
    <font>
      <sz val="12"/>
      <color rgb="FF000000"/>
      <name val="Calibri"/>
      <charset val="134"/>
    </font>
    <font>
      <b/>
      <sz val="11"/>
      <color rgb="FFFF0000"/>
      <name val="宋体"/>
      <charset val="134"/>
      <scheme val="minor"/>
    </font>
    <font>
      <sz val="12"/>
      <color rgb="FF333333"/>
      <name val="Helvetica"/>
      <charset val="134"/>
    </font>
    <font>
      <sz val="10.5"/>
      <color rgb="FF0000FF"/>
      <name val="Helvetica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63"/>
      <scheme val="minor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63"/>
      <scheme val="minor"/>
    </font>
    <font>
      <b/>
      <sz val="15"/>
      <color theme="1"/>
      <name val="宋体"/>
      <charset val="134"/>
      <scheme val="minor"/>
    </font>
    <font>
      <sz val="9.75"/>
      <color rgb="FF337AB7"/>
      <name val="Helvetica"/>
      <charset val="134"/>
    </font>
    <font>
      <sz val="11"/>
      <color theme="1"/>
      <name val="Arial"/>
      <charset val="134"/>
    </font>
    <font>
      <sz val="11"/>
      <color theme="1"/>
      <name val="Arial"/>
      <charset val="163"/>
    </font>
    <font>
      <sz val="11"/>
      <color rgb="FF1D1B11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Tahoma"/>
      <charset val="1"/>
    </font>
    <font>
      <b/>
      <sz val="9"/>
      <name val="Tahoma"/>
      <charset val="1"/>
    </font>
    <font>
      <sz val="9"/>
      <name val="Tahoma"/>
      <charset val="163"/>
    </font>
    <font>
      <b/>
      <sz val="9"/>
      <name val="Tahoma"/>
      <charset val="163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9DAFFB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1" fillId="4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2" fillId="3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46" borderId="14" applyNumberFormat="0" applyFont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4" fillId="48" borderId="18" applyNumberFormat="0" applyAlignment="0" applyProtection="0">
      <alignment vertical="center"/>
    </xf>
    <xf numFmtId="0" fontId="48" fillId="48" borderId="15" applyNumberFormat="0" applyAlignment="0" applyProtection="0">
      <alignment vertical="center"/>
    </xf>
    <xf numFmtId="0" fontId="56" fillId="53" borderId="21" applyNumberFormat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2" fillId="58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</cellStyleXfs>
  <cellXfs count="2188">
    <xf numFmtId="0" fontId="0" fillId="0" borderId="0" xfId="0"/>
    <xf numFmtId="0" fontId="1" fillId="0" borderId="0" xfId="0" applyFont="1" applyFill="1" applyAlignment="1"/>
    <xf numFmtId="0" fontId="1" fillId="2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177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center"/>
    </xf>
    <xf numFmtId="16" fontId="1" fillId="4" borderId="2" xfId="0" applyNumberFormat="1" applyFont="1" applyFill="1" applyBorder="1" applyAlignment="1"/>
    <xf numFmtId="0" fontId="1" fillId="4" borderId="2" xfId="0" applyFont="1" applyFill="1" applyBorder="1" applyAlignment="1"/>
    <xf numFmtId="0" fontId="4" fillId="4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/>
    <xf numFmtId="0" fontId="1" fillId="4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right"/>
    </xf>
    <xf numFmtId="0" fontId="1" fillId="5" borderId="2" xfId="0" applyFont="1" applyFill="1" applyBorder="1" applyAlignment="1"/>
    <xf numFmtId="16" fontId="1" fillId="5" borderId="2" xfId="0" applyNumberFormat="1" applyFont="1" applyFill="1" applyBorder="1" applyAlignment="1"/>
    <xf numFmtId="0" fontId="4" fillId="5" borderId="2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2" xfId="0" applyNumberFormat="1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right" wrapText="1"/>
    </xf>
    <xf numFmtId="0" fontId="1" fillId="6" borderId="2" xfId="0" applyFont="1" applyFill="1" applyBorder="1" applyAlignment="1"/>
    <xf numFmtId="16" fontId="1" fillId="6" borderId="2" xfId="0" applyNumberFormat="1" applyFont="1" applyFill="1" applyBorder="1" applyAlignment="1"/>
    <xf numFmtId="0" fontId="1" fillId="6" borderId="2" xfId="0" applyFont="1" applyFill="1" applyBorder="1" applyAlignment="1">
      <alignment horizontal="right"/>
    </xf>
    <xf numFmtId="0" fontId="6" fillId="6" borderId="2" xfId="0" applyFont="1" applyFill="1" applyBorder="1" applyAlignment="1">
      <alignment horizontal="right"/>
    </xf>
    <xf numFmtId="0" fontId="6" fillId="6" borderId="2" xfId="0" applyFont="1" applyFill="1" applyBorder="1" applyAlignment="1"/>
    <xf numFmtId="16" fontId="6" fillId="6" borderId="2" xfId="0" applyNumberFormat="1" applyFont="1" applyFill="1" applyBorder="1" applyAlignment="1"/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 applyAlignment="1"/>
    <xf numFmtId="16" fontId="1" fillId="4" borderId="2" xfId="0" applyNumberFormat="1" applyFont="1" applyFill="1" applyBorder="1" applyAlignment="1"/>
    <xf numFmtId="0" fontId="1" fillId="7" borderId="2" xfId="0" applyFont="1" applyFill="1" applyBorder="1" applyAlignment="1"/>
    <xf numFmtId="16" fontId="1" fillId="7" borderId="2" xfId="0" applyNumberFormat="1" applyFont="1" applyFill="1" applyBorder="1" applyAlignment="1"/>
    <xf numFmtId="177" fontId="1" fillId="3" borderId="2" xfId="0" applyNumberFormat="1" applyFont="1" applyFill="1" applyBorder="1" applyAlignment="1">
      <alignment horizontal="center"/>
    </xf>
    <xf numFmtId="0" fontId="5" fillId="8" borderId="3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/>
    </xf>
    <xf numFmtId="3" fontId="1" fillId="0" borderId="0" xfId="0" applyNumberFormat="1" applyFont="1" applyFill="1" applyAlignment="1"/>
    <xf numFmtId="0" fontId="2" fillId="3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right" vertical="center" wrapText="1"/>
    </xf>
    <xf numFmtId="177" fontId="1" fillId="4" borderId="2" xfId="8" applyNumberFormat="1" applyFont="1" applyFill="1" applyBorder="1"/>
    <xf numFmtId="177" fontId="1" fillId="4" borderId="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3" fontId="1" fillId="4" borderId="2" xfId="0" applyNumberFormat="1" applyFont="1" applyFill="1" applyBorder="1" applyAlignment="1"/>
    <xf numFmtId="177" fontId="1" fillId="4" borderId="5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177" fontId="1" fillId="4" borderId="6" xfId="0" applyNumberFormat="1" applyFont="1" applyFill="1" applyBorder="1" applyAlignment="1">
      <alignment horizontal="center" vertical="center" wrapText="1"/>
    </xf>
    <xf numFmtId="3" fontId="1" fillId="5" borderId="2" xfId="0" applyNumberFormat="1" applyFont="1" applyFill="1" applyBorder="1" applyAlignment="1"/>
    <xf numFmtId="177" fontId="1" fillId="5" borderId="2" xfId="8" applyNumberFormat="1" applyFont="1" applyFill="1" applyBorder="1"/>
    <xf numFmtId="177" fontId="1" fillId="5" borderId="4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/>
    </xf>
    <xf numFmtId="177" fontId="1" fillId="5" borderId="5" xfId="0" applyNumberFormat="1" applyFont="1" applyFill="1" applyBorder="1" applyAlignment="1">
      <alignment horizontal="center" vertical="center" wrapText="1"/>
    </xf>
    <xf numFmtId="3" fontId="1" fillId="5" borderId="2" xfId="0" applyNumberFormat="1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left" vertical="center" wrapText="1"/>
    </xf>
    <xf numFmtId="177" fontId="1" fillId="5" borderId="2" xfId="8" applyNumberFormat="1" applyFont="1" applyFill="1" applyBorder="1" applyAlignment="1"/>
    <xf numFmtId="0" fontId="1" fillId="5" borderId="2" xfId="0" applyFont="1" applyFill="1" applyBorder="1" applyAlignment="1">
      <alignment horizontal="left" wrapText="1"/>
    </xf>
    <xf numFmtId="177" fontId="1" fillId="5" borderId="6" xfId="0" applyNumberFormat="1" applyFont="1" applyFill="1" applyBorder="1" applyAlignment="1">
      <alignment horizontal="center" vertical="center" wrapText="1"/>
    </xf>
    <xf numFmtId="177" fontId="1" fillId="4" borderId="2" xfId="8" applyNumberFormat="1" applyFont="1" applyFill="1" applyBorder="1" applyAlignment="1"/>
    <xf numFmtId="0" fontId="1" fillId="4" borderId="2" xfId="0" applyFont="1" applyFill="1" applyBorder="1" applyAlignment="1">
      <alignment horizontal="left" wrapText="1"/>
    </xf>
    <xf numFmtId="177" fontId="1" fillId="6" borderId="2" xfId="8" applyNumberFormat="1" applyFont="1" applyFill="1" applyBorder="1"/>
    <xf numFmtId="177" fontId="1" fillId="6" borderId="4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3" fontId="1" fillId="6" borderId="2" xfId="0" applyNumberFormat="1" applyFont="1" applyFill="1" applyBorder="1" applyAlignment="1"/>
    <xf numFmtId="177" fontId="1" fillId="6" borderId="5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left" wrapText="1"/>
    </xf>
    <xf numFmtId="3" fontId="6" fillId="6" borderId="2" xfId="0" applyNumberFormat="1" applyFont="1" applyFill="1" applyBorder="1" applyAlignment="1"/>
    <xf numFmtId="177" fontId="6" fillId="6" borderId="2" xfId="8" applyNumberFormat="1" applyFont="1" applyFill="1" applyBorder="1"/>
    <xf numFmtId="177" fontId="1" fillId="6" borderId="6" xfId="0" applyNumberFormat="1" applyFont="1" applyFill="1" applyBorder="1" applyAlignment="1">
      <alignment horizontal="center"/>
    </xf>
    <xf numFmtId="3" fontId="1" fillId="4" borderId="2" xfId="0" applyNumberFormat="1" applyFont="1" applyFill="1" applyBorder="1" applyAlignment="1"/>
    <xf numFmtId="177" fontId="1" fillId="4" borderId="4" xfId="0" applyNumberFormat="1" applyFont="1" applyFill="1" applyBorder="1" applyAlignment="1">
      <alignment horizontal="center"/>
    </xf>
    <xf numFmtId="177" fontId="1" fillId="4" borderId="6" xfId="0" applyNumberFormat="1" applyFont="1" applyFill="1" applyBorder="1" applyAlignment="1">
      <alignment horizontal="center"/>
    </xf>
    <xf numFmtId="3" fontId="1" fillId="7" borderId="2" xfId="0" applyNumberFormat="1" applyFont="1" applyFill="1" applyBorder="1" applyAlignment="1"/>
    <xf numFmtId="177" fontId="1" fillId="7" borderId="2" xfId="8" applyNumberFormat="1" applyFont="1" applyFill="1" applyBorder="1"/>
    <xf numFmtId="177" fontId="1" fillId="7" borderId="4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177" fontId="1" fillId="7" borderId="5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wrapText="1"/>
    </xf>
    <xf numFmtId="0" fontId="1" fillId="7" borderId="2" xfId="0" applyFont="1" applyFill="1" applyBorder="1" applyAlignment="1">
      <alignment horizontal="right"/>
    </xf>
    <xf numFmtId="0" fontId="1" fillId="9" borderId="2" xfId="0" applyFont="1" applyFill="1" applyBorder="1" applyAlignment="1">
      <alignment horizontal="right"/>
    </xf>
    <xf numFmtId="0" fontId="1" fillId="9" borderId="2" xfId="0" applyFont="1" applyFill="1" applyBorder="1" applyAlignment="1"/>
    <xf numFmtId="16" fontId="1" fillId="9" borderId="2" xfId="0" applyNumberFormat="1" applyFont="1" applyFill="1" applyBorder="1" applyAlignment="1"/>
    <xf numFmtId="0" fontId="1" fillId="10" borderId="2" xfId="0" applyFont="1" applyFill="1" applyBorder="1" applyAlignment="1"/>
    <xf numFmtId="16" fontId="1" fillId="10" borderId="2" xfId="0" applyNumberFormat="1" applyFont="1" applyFill="1" applyBorder="1" applyAlignment="1"/>
    <xf numFmtId="0" fontId="1" fillId="10" borderId="2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4" xfId="0" applyFont="1" applyFill="1" applyBorder="1" applyAlignment="1"/>
    <xf numFmtId="0" fontId="1" fillId="11" borderId="4" xfId="0" applyFont="1" applyFill="1" applyBorder="1" applyAlignment="1">
      <alignment horizontal="right"/>
    </xf>
    <xf numFmtId="0" fontId="1" fillId="11" borderId="4" xfId="0" applyFont="1" applyFill="1" applyBorder="1" applyAlignment="1"/>
    <xf numFmtId="16" fontId="1" fillId="11" borderId="2" xfId="0" applyNumberFormat="1" applyFont="1" applyFill="1" applyBorder="1" applyAlignment="1"/>
    <xf numFmtId="0" fontId="1" fillId="11" borderId="2" xfId="0" applyFont="1" applyFill="1" applyBorder="1" applyAlignment="1"/>
    <xf numFmtId="0" fontId="1" fillId="7" borderId="4" xfId="0" applyFont="1" applyFill="1" applyBorder="1" applyAlignment="1">
      <alignment horizontal="right"/>
    </xf>
    <xf numFmtId="0" fontId="1" fillId="7" borderId="4" xfId="0" applyFont="1" applyFill="1" applyBorder="1" applyAlignment="1"/>
    <xf numFmtId="177" fontId="1" fillId="7" borderId="6" xfId="0" applyNumberFormat="1" applyFont="1" applyFill="1" applyBorder="1" applyAlignment="1">
      <alignment horizontal="center"/>
    </xf>
    <xf numFmtId="177" fontId="1" fillId="4" borderId="4" xfId="0" applyNumberFormat="1" applyFont="1" applyFill="1" applyBorder="1" applyAlignment="1">
      <alignment horizontal="center"/>
    </xf>
    <xf numFmtId="177" fontId="1" fillId="4" borderId="5" xfId="0" applyNumberFormat="1" applyFont="1" applyFill="1" applyBorder="1" applyAlignment="1">
      <alignment horizontal="center"/>
    </xf>
    <xf numFmtId="177" fontId="1" fillId="4" borderId="6" xfId="0" applyNumberFormat="1" applyFont="1" applyFill="1" applyBorder="1" applyAlignment="1">
      <alignment horizontal="center"/>
    </xf>
    <xf numFmtId="3" fontId="1" fillId="9" borderId="2" xfId="0" applyNumberFormat="1" applyFont="1" applyFill="1" applyBorder="1" applyAlignment="1"/>
    <xf numFmtId="177" fontId="1" fillId="9" borderId="2" xfId="8" applyNumberFormat="1" applyFont="1" applyFill="1" applyBorder="1"/>
    <xf numFmtId="177" fontId="1" fillId="9" borderId="6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left" wrapText="1"/>
    </xf>
    <xf numFmtId="3" fontId="1" fillId="10" borderId="2" xfId="0" applyNumberFormat="1" applyFont="1" applyFill="1" applyBorder="1" applyAlignment="1"/>
    <xf numFmtId="177" fontId="1" fillId="10" borderId="2" xfId="8" applyNumberFormat="1" applyFont="1" applyFill="1" applyBorder="1"/>
    <xf numFmtId="177" fontId="1" fillId="10" borderId="4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left"/>
    </xf>
    <xf numFmtId="177" fontId="1" fillId="10" borderId="5" xfId="0" applyNumberFormat="1" applyFont="1" applyFill="1" applyBorder="1" applyAlignment="1">
      <alignment horizontal="center"/>
    </xf>
    <xf numFmtId="177" fontId="1" fillId="10" borderId="6" xfId="0" applyNumberFormat="1" applyFont="1" applyFill="1" applyBorder="1" applyAlignment="1">
      <alignment horizontal="center"/>
    </xf>
    <xf numFmtId="3" fontId="1" fillId="11" borderId="2" xfId="0" applyNumberFormat="1" applyFont="1" applyFill="1" applyBorder="1" applyAlignment="1"/>
    <xf numFmtId="177" fontId="1" fillId="11" borderId="2" xfId="8" applyNumberFormat="1" applyFont="1" applyFill="1" applyBorder="1"/>
    <xf numFmtId="177" fontId="1" fillId="11" borderId="4" xfId="0" applyNumberFormat="1" applyFont="1" applyFill="1" applyBorder="1" applyAlignment="1">
      <alignment horizontal="center"/>
    </xf>
    <xf numFmtId="0" fontId="1" fillId="11" borderId="2" xfId="0" applyFont="1" applyFill="1" applyBorder="1" applyAlignment="1">
      <alignment horizontal="left"/>
    </xf>
    <xf numFmtId="177" fontId="1" fillId="11" borderId="6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left" wrapText="1"/>
    </xf>
    <xf numFmtId="0" fontId="1" fillId="7" borderId="4" xfId="0" applyFont="1" applyFill="1" applyBorder="1" applyAlignment="1">
      <alignment horizontal="left" wrapText="1"/>
    </xf>
    <xf numFmtId="0" fontId="1" fillId="7" borderId="6" xfId="0" applyFont="1" applyFill="1" applyBorder="1" applyAlignment="1">
      <alignment horizontal="right"/>
    </xf>
    <xf numFmtId="0" fontId="1" fillId="7" borderId="6" xfId="0" applyFont="1" applyFill="1" applyBorder="1" applyAlignment="1">
      <alignment horizontal="left" wrapText="1"/>
    </xf>
    <xf numFmtId="0" fontId="1" fillId="7" borderId="4" xfId="0" applyFont="1" applyFill="1" applyBorder="1" applyAlignment="1">
      <alignment horizontal="right" vertical="center"/>
    </xf>
    <xf numFmtId="0" fontId="1" fillId="7" borderId="4" xfId="0" applyFont="1" applyFill="1" applyBorder="1" applyAlignment="1">
      <alignment horizontal="left" vertical="center"/>
    </xf>
    <xf numFmtId="0" fontId="1" fillId="7" borderId="6" xfId="0" applyFont="1" applyFill="1" applyBorder="1" applyAlignment="1">
      <alignment horizontal="right" vertical="center"/>
    </xf>
    <xf numFmtId="0" fontId="1" fillId="7" borderId="6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/>
    </xf>
    <xf numFmtId="0" fontId="1" fillId="7" borderId="6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 wrapText="1"/>
    </xf>
    <xf numFmtId="16" fontId="1" fillId="7" borderId="2" xfId="0" applyNumberFormat="1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1" fillId="7" borderId="6" xfId="0" applyFont="1" applyFill="1" applyBorder="1" applyAlignment="1">
      <alignment horizontal="left" vertical="center" wrapText="1"/>
    </xf>
    <xf numFmtId="0" fontId="1" fillId="12" borderId="2" xfId="0" applyFont="1" applyFill="1" applyBorder="1" applyAlignment="1">
      <alignment horizontal="right"/>
    </xf>
    <xf numFmtId="0" fontId="1" fillId="12" borderId="2" xfId="0" applyFont="1" applyFill="1" applyBorder="1" applyAlignment="1"/>
    <xf numFmtId="16" fontId="1" fillId="12" borderId="2" xfId="0" applyNumberFormat="1" applyFont="1" applyFill="1" applyBorder="1" applyAlignment="1"/>
    <xf numFmtId="0" fontId="1" fillId="12" borderId="2" xfId="0" applyFont="1" applyFill="1" applyBorder="1" applyAlignment="1">
      <alignment wrapText="1"/>
    </xf>
    <xf numFmtId="0" fontId="1" fillId="9" borderId="4" xfId="0" applyFont="1" applyFill="1" applyBorder="1" applyAlignment="1">
      <alignment horizontal="right" vertical="center"/>
    </xf>
    <xf numFmtId="0" fontId="1" fillId="9" borderId="4" xfId="0" applyFont="1" applyFill="1" applyBorder="1" applyAlignment="1">
      <alignment horizontal="left" vertical="center"/>
    </xf>
    <xf numFmtId="0" fontId="1" fillId="9" borderId="6" xfId="0" applyFont="1" applyFill="1" applyBorder="1" applyAlignment="1">
      <alignment horizontal="right" vertical="center"/>
    </xf>
    <xf numFmtId="0" fontId="1" fillId="9" borderId="6" xfId="0" applyFont="1" applyFill="1" applyBorder="1" applyAlignment="1">
      <alignment horizontal="left" vertical="center"/>
    </xf>
    <xf numFmtId="0" fontId="1" fillId="9" borderId="6" xfId="0" applyFont="1" applyFill="1" applyBorder="1" applyAlignment="1">
      <alignment horizontal="right"/>
    </xf>
    <xf numFmtId="0" fontId="1" fillId="9" borderId="6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1" fillId="0" borderId="0" xfId="0" applyFont="1" applyFill="1" applyBorder="1" applyAlignment="1"/>
    <xf numFmtId="3" fontId="1" fillId="7" borderId="2" xfId="0" applyNumberFormat="1" applyFont="1" applyFill="1" applyBorder="1" applyAlignment="1">
      <alignment vertical="center"/>
    </xf>
    <xf numFmtId="177" fontId="1" fillId="7" borderId="2" xfId="8" applyNumberFormat="1" applyFont="1" applyFill="1" applyBorder="1" applyAlignment="1">
      <alignment vertical="center"/>
    </xf>
    <xf numFmtId="0" fontId="1" fillId="7" borderId="2" xfId="0" applyFont="1" applyFill="1" applyBorder="1" applyAlignment="1">
      <alignment horizontal="left" vertical="center"/>
    </xf>
    <xf numFmtId="0" fontId="1" fillId="4" borderId="0" xfId="0" applyFont="1" applyFill="1" applyAlignment="1"/>
    <xf numFmtId="3" fontId="1" fillId="12" borderId="2" xfId="0" applyNumberFormat="1" applyFont="1" applyFill="1" applyBorder="1" applyAlignment="1"/>
    <xf numFmtId="177" fontId="1" fillId="12" borderId="2" xfId="8" applyNumberFormat="1" applyFont="1" applyFill="1" applyBorder="1"/>
    <xf numFmtId="177" fontId="1" fillId="12" borderId="4" xfId="0" applyNumberFormat="1" applyFont="1" applyFill="1" applyBorder="1" applyAlignment="1">
      <alignment horizontal="center"/>
    </xf>
    <xf numFmtId="0" fontId="1" fillId="12" borderId="2" xfId="0" applyFont="1" applyFill="1" applyBorder="1" applyAlignment="1">
      <alignment horizontal="left"/>
    </xf>
    <xf numFmtId="177" fontId="1" fillId="12" borderId="5" xfId="0" applyNumberFormat="1" applyFont="1" applyFill="1" applyBorder="1" applyAlignment="1">
      <alignment horizontal="center"/>
    </xf>
    <xf numFmtId="177" fontId="1" fillId="12" borderId="6" xfId="0" applyNumberFormat="1" applyFont="1" applyFill="1" applyBorder="1" applyAlignment="1">
      <alignment horizontal="center"/>
    </xf>
    <xf numFmtId="177" fontId="1" fillId="9" borderId="4" xfId="0" applyNumberFormat="1" applyFont="1" applyFill="1" applyBorder="1" applyAlignment="1">
      <alignment horizontal="center"/>
    </xf>
    <xf numFmtId="177" fontId="1" fillId="9" borderId="5" xfId="0" applyNumberFormat="1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177" fontId="1" fillId="0" borderId="0" xfId="8" applyNumberFormat="1" applyFont="1" applyBorder="1"/>
    <xf numFmtId="0" fontId="0" fillId="0" borderId="0" xfId="0" applyFont="1" applyFill="1" applyAlignment="1"/>
    <xf numFmtId="0" fontId="8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3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right"/>
    </xf>
    <xf numFmtId="0" fontId="0" fillId="13" borderId="2" xfId="0" applyFont="1" applyFill="1" applyBorder="1" applyAlignment="1"/>
    <xf numFmtId="0" fontId="0" fillId="13" borderId="2" xfId="0" applyFont="1" applyFill="1" applyBorder="1" applyAlignment="1">
      <alignment wrapText="1"/>
    </xf>
    <xf numFmtId="16" fontId="0" fillId="13" borderId="2" xfId="0" applyNumberFormat="1" applyFont="1" applyFill="1" applyBorder="1" applyAlignment="1"/>
    <xf numFmtId="0" fontId="10" fillId="7" borderId="2" xfId="0" applyFont="1" applyFill="1" applyBorder="1" applyAlignment="1"/>
    <xf numFmtId="0" fontId="11" fillId="7" borderId="2" xfId="0" applyFont="1" applyFill="1" applyBorder="1" applyAlignment="1">
      <alignment horizontal="left" vertical="center"/>
    </xf>
    <xf numFmtId="16" fontId="10" fillId="7" borderId="2" xfId="0" applyNumberFormat="1" applyFont="1" applyFill="1" applyBorder="1" applyAlignment="1"/>
    <xf numFmtId="0" fontId="11" fillId="7" borderId="2" xfId="0" applyNumberFormat="1" applyFont="1" applyFill="1" applyBorder="1" applyAlignment="1">
      <alignment horizontal="right" vertical="center" wrapText="1"/>
    </xf>
    <xf numFmtId="0" fontId="0" fillId="7" borderId="2" xfId="0" applyFont="1" applyFill="1" applyBorder="1" applyAlignment="1">
      <alignment horizontal="right"/>
    </xf>
    <xf numFmtId="0" fontId="0" fillId="7" borderId="2" xfId="0" applyFont="1" applyFill="1" applyBorder="1" applyAlignment="1"/>
    <xf numFmtId="16" fontId="0" fillId="7" borderId="2" xfId="0" applyNumberFormat="1" applyFont="1" applyFill="1" applyBorder="1" applyAlignment="1"/>
    <xf numFmtId="0" fontId="0" fillId="7" borderId="4" xfId="0" applyFont="1" applyFill="1" applyBorder="1" applyAlignment="1">
      <alignment horizontal="right" vertical="center"/>
    </xf>
    <xf numFmtId="0" fontId="0" fillId="7" borderId="4" xfId="0" applyFont="1" applyFill="1" applyBorder="1" applyAlignment="1">
      <alignment horizontal="left"/>
    </xf>
    <xf numFmtId="16" fontId="0" fillId="7" borderId="4" xfId="0" applyNumberFormat="1" applyFont="1" applyFill="1" applyBorder="1" applyAlignment="1">
      <alignment horizontal="right" vertical="center"/>
    </xf>
    <xf numFmtId="0" fontId="0" fillId="7" borderId="6" xfId="0" applyFont="1" applyFill="1" applyBorder="1" applyAlignment="1">
      <alignment horizontal="right" vertical="center"/>
    </xf>
    <xf numFmtId="0" fontId="0" fillId="7" borderId="6" xfId="0" applyFont="1" applyFill="1" applyBorder="1" applyAlignment="1">
      <alignment horizontal="left"/>
    </xf>
    <xf numFmtId="16" fontId="0" fillId="7" borderId="6" xfId="0" applyNumberFormat="1" applyFont="1" applyFill="1" applyBorder="1" applyAlignment="1">
      <alignment horizontal="right" vertical="center"/>
    </xf>
    <xf numFmtId="0" fontId="0" fillId="14" borderId="2" xfId="0" applyFont="1" applyFill="1" applyBorder="1" applyAlignment="1">
      <alignment horizontal="right"/>
    </xf>
    <xf numFmtId="0" fontId="0" fillId="14" borderId="2" xfId="0" applyFont="1" applyFill="1" applyBorder="1" applyAlignment="1"/>
    <xf numFmtId="16" fontId="0" fillId="14" borderId="2" xfId="0" applyNumberFormat="1" applyFont="1" applyFill="1" applyBorder="1" applyAlignment="1"/>
    <xf numFmtId="0" fontId="0" fillId="15" borderId="2" xfId="0" applyFont="1" applyFill="1" applyBorder="1" applyAlignment="1"/>
    <xf numFmtId="16" fontId="0" fillId="15" borderId="2" xfId="0" applyNumberFormat="1" applyFont="1" applyFill="1" applyBorder="1" applyAlignment="1"/>
    <xf numFmtId="0" fontId="0" fillId="15" borderId="2" xfId="0" applyFont="1" applyFill="1" applyBorder="1" applyAlignment="1">
      <alignment horizontal="right"/>
    </xf>
    <xf numFmtId="0" fontId="0" fillId="4" borderId="2" xfId="0" applyFont="1" applyFill="1" applyBorder="1" applyAlignment="1"/>
    <xf numFmtId="16" fontId="0" fillId="4" borderId="2" xfId="0" applyNumberFormat="1" applyFont="1" applyFill="1" applyBorder="1" applyAlignment="1"/>
    <xf numFmtId="0" fontId="0" fillId="3" borderId="2" xfId="0" applyFont="1" applyFill="1" applyBorder="1" applyAlignment="1">
      <alignment horizontal="center"/>
    </xf>
    <xf numFmtId="177" fontId="0" fillId="3" borderId="2" xfId="0" applyNumberFormat="1" applyFont="1" applyFill="1" applyBorder="1" applyAlignment="1">
      <alignment horizontal="center"/>
    </xf>
    <xf numFmtId="0" fontId="12" fillId="0" borderId="0" xfId="0" applyFont="1" applyFill="1" applyAlignment="1"/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3" fontId="0" fillId="13" borderId="2" xfId="0" applyNumberFormat="1" applyFont="1" applyFill="1" applyBorder="1" applyAlignment="1"/>
    <xf numFmtId="177" fontId="0" fillId="13" borderId="2" xfId="8" applyNumberFormat="1" applyFont="1" applyFill="1" applyBorder="1"/>
    <xf numFmtId="177" fontId="0" fillId="13" borderId="6" xfId="0" applyNumberFormat="1" applyFont="1" applyFill="1" applyBorder="1" applyAlignment="1">
      <alignment horizontal="center"/>
    </xf>
    <xf numFmtId="3" fontId="10" fillId="7" borderId="2" xfId="0" applyNumberFormat="1" applyFont="1" applyFill="1" applyBorder="1" applyAlignment="1">
      <alignment horizontal="right" vertical="center" wrapText="1"/>
    </xf>
    <xf numFmtId="177" fontId="10" fillId="7" borderId="2" xfId="8" applyNumberFormat="1" applyFont="1" applyFill="1" applyBorder="1"/>
    <xf numFmtId="177" fontId="10" fillId="7" borderId="4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center" vertical="center" wrapText="1"/>
    </xf>
    <xf numFmtId="3" fontId="0" fillId="7" borderId="2" xfId="0" applyNumberFormat="1" applyFont="1" applyFill="1" applyBorder="1" applyAlignment="1"/>
    <xf numFmtId="177" fontId="0" fillId="7" borderId="2" xfId="8" applyNumberFormat="1" applyFont="1" applyFill="1" applyBorder="1"/>
    <xf numFmtId="0" fontId="0" fillId="7" borderId="2" xfId="0" applyFont="1" applyFill="1" applyBorder="1" applyAlignment="1">
      <alignment wrapText="1"/>
    </xf>
    <xf numFmtId="0" fontId="10" fillId="7" borderId="6" xfId="0" applyFont="1" applyFill="1" applyBorder="1" applyAlignment="1">
      <alignment horizontal="center" vertical="center" wrapText="1"/>
    </xf>
    <xf numFmtId="3" fontId="0" fillId="14" borderId="2" xfId="0" applyNumberFormat="1" applyFont="1" applyFill="1" applyBorder="1" applyAlignment="1"/>
    <xf numFmtId="177" fontId="0" fillId="14" borderId="2" xfId="8" applyNumberFormat="1" applyFont="1" applyFill="1" applyBorder="1"/>
    <xf numFmtId="0" fontId="10" fillId="14" borderId="5" xfId="0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wrapText="1"/>
    </xf>
    <xf numFmtId="0" fontId="10" fillId="14" borderId="6" xfId="0" applyFont="1" applyFill="1" applyBorder="1" applyAlignment="1">
      <alignment horizontal="center" vertical="center" wrapText="1"/>
    </xf>
    <xf numFmtId="3" fontId="0" fillId="15" borderId="2" xfId="0" applyNumberFormat="1" applyFont="1" applyFill="1" applyBorder="1" applyAlignment="1"/>
    <xf numFmtId="177" fontId="0" fillId="15" borderId="2" xfId="8" applyNumberFormat="1" applyFont="1" applyFill="1" applyBorder="1"/>
    <xf numFmtId="177" fontId="10" fillId="15" borderId="4" xfId="0" applyNumberFormat="1" applyFont="1" applyFill="1" applyBorder="1" applyAlignment="1">
      <alignment horizontal="center" vertical="center" wrapText="1"/>
    </xf>
    <xf numFmtId="0" fontId="10" fillId="15" borderId="5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center" vertical="center" wrapText="1"/>
    </xf>
    <xf numFmtId="3" fontId="0" fillId="4" borderId="2" xfId="0" applyNumberFormat="1" applyFont="1" applyFill="1" applyBorder="1" applyAlignment="1"/>
    <xf numFmtId="177" fontId="0" fillId="4" borderId="2" xfId="8" applyNumberFormat="1" applyFont="1" applyFill="1" applyBorder="1"/>
    <xf numFmtId="177" fontId="0" fillId="4" borderId="4" xfId="0" applyNumberFormat="1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14" fillId="0" borderId="0" xfId="0" applyFont="1"/>
    <xf numFmtId="0" fontId="0" fillId="4" borderId="2" xfId="0" applyFont="1" applyFill="1" applyBorder="1" applyAlignment="1">
      <alignment horizontal="right"/>
    </xf>
    <xf numFmtId="0" fontId="0" fillId="4" borderId="4" xfId="0" applyFont="1" applyFill="1" applyBorder="1" applyAlignment="1">
      <alignment horizontal="right"/>
    </xf>
    <xf numFmtId="0" fontId="0" fillId="4" borderId="4" xfId="0" applyFont="1" applyFill="1" applyBorder="1" applyAlignment="1"/>
    <xf numFmtId="0" fontId="0" fillId="16" borderId="2" xfId="0" applyFont="1" applyFill="1" applyBorder="1" applyAlignment="1"/>
    <xf numFmtId="16" fontId="0" fillId="16" borderId="2" xfId="0" applyNumberFormat="1" applyFont="1" applyFill="1" applyBorder="1" applyAlignment="1"/>
    <xf numFmtId="0" fontId="0" fillId="16" borderId="4" xfId="0" applyFont="1" applyFill="1" applyBorder="1" applyAlignment="1"/>
    <xf numFmtId="0" fontId="0" fillId="16" borderId="4" xfId="0" applyFont="1" applyFill="1" applyBorder="1" applyAlignment="1">
      <alignment horizontal="right"/>
    </xf>
    <xf numFmtId="0" fontId="0" fillId="4" borderId="4" xfId="0" applyFont="1" applyFill="1" applyBorder="1" applyAlignment="1">
      <alignment horizontal="left" wrapText="1"/>
    </xf>
    <xf numFmtId="16" fontId="0" fillId="4" borderId="4" xfId="0" applyNumberFormat="1" applyFont="1" applyFill="1" applyBorder="1" applyAlignment="1">
      <alignment horizontal="right" vertical="center"/>
    </xf>
    <xf numFmtId="0" fontId="0" fillId="4" borderId="4" xfId="0" applyFont="1" applyFill="1" applyBorder="1" applyAlignment="1">
      <alignment horizontal="right" vertical="center"/>
    </xf>
    <xf numFmtId="0" fontId="0" fillId="4" borderId="6" xfId="0" applyFont="1" applyFill="1" applyBorder="1" applyAlignment="1">
      <alignment horizontal="right"/>
    </xf>
    <xf numFmtId="0" fontId="0" fillId="4" borderId="6" xfId="0" applyFont="1" applyFill="1" applyBorder="1" applyAlignment="1">
      <alignment horizontal="left" wrapText="1"/>
    </xf>
    <xf numFmtId="16" fontId="0" fillId="4" borderId="6" xfId="0" applyNumberFormat="1" applyFont="1" applyFill="1" applyBorder="1" applyAlignment="1">
      <alignment horizontal="right" vertical="center"/>
    </xf>
    <xf numFmtId="0" fontId="0" fillId="4" borderId="6" xfId="0" applyFont="1" applyFill="1" applyBorder="1" applyAlignment="1">
      <alignment horizontal="right" vertical="center"/>
    </xf>
    <xf numFmtId="0" fontId="0" fillId="15" borderId="4" xfId="0" applyFont="1" applyFill="1" applyBorder="1" applyAlignment="1"/>
    <xf numFmtId="0" fontId="0" fillId="15" borderId="4" xfId="0" applyFont="1" applyFill="1" applyBorder="1" applyAlignment="1">
      <alignment horizontal="right"/>
    </xf>
    <xf numFmtId="0" fontId="0" fillId="15" borderId="4" xfId="0" applyFont="1" applyFill="1" applyBorder="1" applyAlignment="1">
      <alignment horizontal="right" vertical="center"/>
    </xf>
    <xf numFmtId="0" fontId="0" fillId="15" borderId="4" xfId="0" applyFont="1" applyFill="1" applyBorder="1" applyAlignment="1">
      <alignment horizontal="left" vertical="center" wrapText="1"/>
    </xf>
    <xf numFmtId="0" fontId="0" fillId="15" borderId="6" xfId="0" applyFont="1" applyFill="1" applyBorder="1" applyAlignment="1">
      <alignment horizontal="right" vertical="center"/>
    </xf>
    <xf numFmtId="0" fontId="0" fillId="15" borderId="6" xfId="0" applyFont="1" applyFill="1" applyBorder="1" applyAlignment="1">
      <alignment horizontal="left" vertical="center" wrapText="1"/>
    </xf>
    <xf numFmtId="16" fontId="0" fillId="15" borderId="4" xfId="0" applyNumberFormat="1" applyFont="1" applyFill="1" applyBorder="1" applyAlignment="1"/>
    <xf numFmtId="0" fontId="0" fillId="4" borderId="6" xfId="0" applyFont="1" applyFill="1" applyBorder="1" applyAlignment="1">
      <alignment horizontal="left" vertical="center" wrapText="1"/>
    </xf>
    <xf numFmtId="16" fontId="0" fillId="4" borderId="4" xfId="0" applyNumberFormat="1" applyFont="1" applyFill="1" applyBorder="1" applyAlignment="1"/>
    <xf numFmtId="0" fontId="0" fillId="4" borderId="2" xfId="0" applyFont="1" applyFill="1" applyBorder="1" applyAlignment="1">
      <alignment horizontal="right" vertical="center"/>
    </xf>
    <xf numFmtId="0" fontId="0" fillId="4" borderId="2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/>
    </xf>
    <xf numFmtId="0" fontId="0" fillId="17" borderId="2" xfId="0" applyFont="1" applyFill="1" applyBorder="1" applyAlignment="1">
      <alignment horizontal="right"/>
    </xf>
    <xf numFmtId="0" fontId="0" fillId="17" borderId="2" xfId="0" applyFont="1" applyFill="1" applyBorder="1" applyAlignment="1"/>
    <xf numFmtId="16" fontId="0" fillId="17" borderId="2" xfId="0" applyNumberFormat="1" applyFont="1" applyFill="1" applyBorder="1" applyAlignment="1"/>
    <xf numFmtId="0" fontId="0" fillId="17" borderId="4" xfId="0" applyFont="1" applyFill="1" applyBorder="1" applyAlignment="1"/>
    <xf numFmtId="0" fontId="0" fillId="17" borderId="4" xfId="0" applyFont="1" applyFill="1" applyBorder="1" applyAlignment="1">
      <alignment horizontal="right"/>
    </xf>
    <xf numFmtId="0" fontId="0" fillId="17" borderId="4" xfId="0" applyFont="1" applyFill="1" applyBorder="1" applyAlignment="1">
      <alignment horizontal="left" wrapText="1"/>
    </xf>
    <xf numFmtId="0" fontId="0" fillId="17" borderId="6" xfId="0" applyFont="1" applyFill="1" applyBorder="1" applyAlignment="1">
      <alignment horizontal="right"/>
    </xf>
    <xf numFmtId="0" fontId="0" fillId="17" borderId="6" xfId="0" applyFont="1" applyFill="1" applyBorder="1" applyAlignment="1">
      <alignment horizontal="left" wrapText="1"/>
    </xf>
    <xf numFmtId="0" fontId="0" fillId="17" borderId="4" xfId="0" applyFont="1" applyFill="1" applyBorder="1" applyAlignment="1">
      <alignment horizontal="right" vertical="center"/>
    </xf>
    <xf numFmtId="0" fontId="0" fillId="17" borderId="4" xfId="0" applyFont="1" applyFill="1" applyBorder="1" applyAlignment="1">
      <alignment horizontal="left" vertical="center"/>
    </xf>
    <xf numFmtId="0" fontId="0" fillId="17" borderId="6" xfId="0" applyFont="1" applyFill="1" applyBorder="1" applyAlignment="1">
      <alignment horizontal="right" vertical="center"/>
    </xf>
    <xf numFmtId="0" fontId="0" fillId="17" borderId="6" xfId="0" applyFont="1" applyFill="1" applyBorder="1" applyAlignment="1">
      <alignment horizontal="left" vertical="center"/>
    </xf>
    <xf numFmtId="0" fontId="0" fillId="17" borderId="4" xfId="0" applyFont="1" applyFill="1" applyBorder="1" applyAlignment="1">
      <alignment horizontal="left"/>
    </xf>
    <xf numFmtId="0" fontId="0" fillId="17" borderId="6" xfId="0" applyFont="1" applyFill="1" applyBorder="1" applyAlignment="1">
      <alignment horizontal="left"/>
    </xf>
    <xf numFmtId="0" fontId="0" fillId="17" borderId="4" xfId="0" applyFont="1" applyFill="1" applyBorder="1" applyAlignment="1">
      <alignment horizontal="right" wrapText="1"/>
    </xf>
    <xf numFmtId="0" fontId="0" fillId="17" borderId="6" xfId="0" applyFont="1" applyFill="1" applyBorder="1" applyAlignment="1">
      <alignment horizontal="right" wrapText="1"/>
    </xf>
    <xf numFmtId="0" fontId="0" fillId="4" borderId="6" xfId="0" applyFont="1" applyFill="1" applyBorder="1" applyAlignment="1">
      <alignment horizontal="center"/>
    </xf>
    <xf numFmtId="3" fontId="0" fillId="16" borderId="2" xfId="0" applyNumberFormat="1" applyFont="1" applyFill="1" applyBorder="1" applyAlignment="1"/>
    <xf numFmtId="177" fontId="0" fillId="16" borderId="2" xfId="8" applyNumberFormat="1" applyFont="1" applyFill="1" applyBorder="1"/>
    <xf numFmtId="177" fontId="0" fillId="16" borderId="4" xfId="0" applyNumberFormat="1" applyFont="1" applyFill="1" applyBorder="1" applyAlignment="1">
      <alignment horizontal="center"/>
    </xf>
    <xf numFmtId="0" fontId="0" fillId="16" borderId="5" xfId="0" applyFont="1" applyFill="1" applyBorder="1" applyAlignment="1">
      <alignment horizontal="center"/>
    </xf>
    <xf numFmtId="0" fontId="0" fillId="16" borderId="6" xfId="0" applyFont="1" applyFill="1" applyBorder="1" applyAlignment="1">
      <alignment horizontal="center"/>
    </xf>
    <xf numFmtId="177" fontId="0" fillId="15" borderId="4" xfId="0" applyNumberFormat="1" applyFont="1" applyFill="1" applyBorder="1" applyAlignment="1">
      <alignment horizontal="center"/>
    </xf>
    <xf numFmtId="0" fontId="0" fillId="15" borderId="5" xfId="0" applyFont="1" applyFill="1" applyBorder="1" applyAlignment="1">
      <alignment horizontal="center"/>
    </xf>
    <xf numFmtId="0" fontId="0" fillId="15" borderId="4" xfId="0" applyFont="1" applyFill="1" applyBorder="1" applyAlignment="1">
      <alignment horizontal="left" wrapText="1"/>
    </xf>
    <xf numFmtId="3" fontId="0" fillId="15" borderId="4" xfId="0" applyNumberFormat="1" applyFont="1" applyFill="1" applyBorder="1" applyAlignment="1"/>
    <xf numFmtId="177" fontId="0" fillId="15" borderId="4" xfId="8" applyNumberFormat="1" applyFont="1" applyFill="1" applyBorder="1"/>
    <xf numFmtId="0" fontId="0" fillId="15" borderId="6" xfId="0" applyFont="1" applyFill="1" applyBorder="1" applyAlignment="1">
      <alignment horizontal="center"/>
    </xf>
    <xf numFmtId="0" fontId="0" fillId="15" borderId="6" xfId="0" applyFont="1" applyFill="1" applyBorder="1" applyAlignment="1">
      <alignment horizontal="left" wrapText="1"/>
    </xf>
    <xf numFmtId="3" fontId="0" fillId="4" borderId="4" xfId="0" applyNumberFormat="1" applyFont="1" applyFill="1" applyBorder="1" applyAlignment="1"/>
    <xf numFmtId="177" fontId="0" fillId="4" borderId="4" xfId="8" applyNumberFormat="1" applyFont="1" applyFill="1" applyBorder="1"/>
    <xf numFmtId="177" fontId="0" fillId="4" borderId="7" xfId="0" applyNumberFormat="1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0" fontId="0" fillId="4" borderId="9" xfId="0" applyFont="1" applyFill="1" applyBorder="1" applyAlignment="1">
      <alignment horizontal="center"/>
    </xf>
    <xf numFmtId="3" fontId="0" fillId="17" borderId="2" xfId="0" applyNumberFormat="1" applyFont="1" applyFill="1" applyBorder="1" applyAlignment="1"/>
    <xf numFmtId="177" fontId="0" fillId="17" borderId="2" xfId="8" applyNumberFormat="1" applyFont="1" applyFill="1" applyBorder="1"/>
    <xf numFmtId="177" fontId="0" fillId="17" borderId="4" xfId="0" applyNumberFormat="1" applyFont="1" applyFill="1" applyBorder="1" applyAlignment="1">
      <alignment horizontal="center"/>
    </xf>
    <xf numFmtId="0" fontId="0" fillId="17" borderId="5" xfId="0" applyFont="1" applyFill="1" applyBorder="1" applyAlignment="1">
      <alignment horizontal="center"/>
    </xf>
    <xf numFmtId="0" fontId="0" fillId="17" borderId="6" xfId="0" applyFont="1" applyFill="1" applyBorder="1" applyAlignment="1"/>
    <xf numFmtId="0" fontId="0" fillId="17" borderId="2" xfId="0" applyFont="1" applyFill="1" applyBorder="1" applyAlignment="1">
      <alignment wrapText="1"/>
    </xf>
    <xf numFmtId="0" fontId="0" fillId="17" borderId="6" xfId="0" applyFont="1" applyFill="1" applyBorder="1" applyAlignment="1">
      <alignment horizontal="center"/>
    </xf>
    <xf numFmtId="0" fontId="0" fillId="18" borderId="2" xfId="0" applyFont="1" applyFill="1" applyBorder="1" applyAlignment="1">
      <alignment horizontal="right"/>
    </xf>
    <xf numFmtId="0" fontId="0" fillId="18" borderId="2" xfId="0" applyFont="1" applyFill="1" applyBorder="1" applyAlignment="1"/>
    <xf numFmtId="16" fontId="0" fillId="18" borderId="2" xfId="0" applyNumberFormat="1" applyFont="1" applyFill="1" applyBorder="1" applyAlignment="1"/>
    <xf numFmtId="0" fontId="0" fillId="19" borderId="2" xfId="0" applyFont="1" applyFill="1" applyBorder="1" applyAlignment="1">
      <alignment horizontal="right"/>
    </xf>
    <xf numFmtId="0" fontId="0" fillId="19" borderId="2" xfId="0" applyFont="1" applyFill="1" applyBorder="1" applyAlignment="1"/>
    <xf numFmtId="16" fontId="0" fillId="19" borderId="2" xfId="0" applyNumberFormat="1" applyFont="1" applyFill="1" applyBorder="1" applyAlignment="1"/>
    <xf numFmtId="3" fontId="0" fillId="18" borderId="2" xfId="0" applyNumberFormat="1" applyFont="1" applyFill="1" applyBorder="1" applyAlignment="1"/>
    <xf numFmtId="177" fontId="0" fillId="18" borderId="2" xfId="8" applyNumberFormat="1" applyFont="1" applyFill="1" applyBorder="1"/>
    <xf numFmtId="177" fontId="0" fillId="18" borderId="4" xfId="0" applyNumberFormat="1" applyFont="1" applyFill="1" applyBorder="1" applyAlignment="1">
      <alignment horizontal="center"/>
    </xf>
    <xf numFmtId="0" fontId="0" fillId="18" borderId="5" xfId="0" applyFont="1" applyFill="1" applyBorder="1" applyAlignment="1">
      <alignment horizontal="center"/>
    </xf>
    <xf numFmtId="0" fontId="0" fillId="18" borderId="6" xfId="0" applyFont="1" applyFill="1" applyBorder="1" applyAlignment="1">
      <alignment horizontal="center"/>
    </xf>
    <xf numFmtId="177" fontId="0" fillId="4" borderId="2" xfId="0" applyNumberFormat="1" applyFont="1" applyFill="1" applyBorder="1" applyAlignment="1"/>
    <xf numFmtId="0" fontId="0" fillId="4" borderId="2" xfId="0" applyFont="1" applyFill="1" applyBorder="1" applyAlignment="1">
      <alignment wrapText="1"/>
    </xf>
    <xf numFmtId="3" fontId="0" fillId="19" borderId="2" xfId="0" applyNumberFormat="1" applyFont="1" applyFill="1" applyBorder="1" applyAlignment="1"/>
    <xf numFmtId="177" fontId="0" fillId="19" borderId="2" xfId="8" applyNumberFormat="1" applyFont="1" applyFill="1" applyBorder="1"/>
    <xf numFmtId="177" fontId="0" fillId="19" borderId="4" xfId="0" applyNumberFormat="1" applyFont="1" applyFill="1" applyBorder="1" applyAlignment="1">
      <alignment horizontal="center"/>
    </xf>
    <xf numFmtId="177" fontId="0" fillId="19" borderId="5" xfId="0" applyNumberFormat="1" applyFont="1" applyFill="1" applyBorder="1" applyAlignment="1">
      <alignment horizontal="center"/>
    </xf>
    <xf numFmtId="0" fontId="0" fillId="4" borderId="0" xfId="0" applyFont="1" applyFill="1" applyAlignment="1"/>
    <xf numFmtId="0" fontId="0" fillId="20" borderId="2" xfId="0" applyFont="1" applyFill="1" applyBorder="1" applyAlignment="1">
      <alignment horizontal="right"/>
    </xf>
    <xf numFmtId="0" fontId="0" fillId="20" borderId="2" xfId="0" applyFont="1" applyFill="1" applyBorder="1" applyAlignment="1"/>
    <xf numFmtId="16" fontId="0" fillId="20" borderId="2" xfId="0" applyNumberFormat="1" applyFont="1" applyFill="1" applyBorder="1" applyAlignment="1"/>
    <xf numFmtId="0" fontId="0" fillId="20" borderId="2" xfId="0" applyFont="1" applyFill="1" applyBorder="1" applyAlignment="1">
      <alignment horizontal="left" wrapText="1"/>
    </xf>
    <xf numFmtId="0" fontId="0" fillId="20" borderId="4" xfId="0" applyFont="1" applyFill="1" applyBorder="1" applyAlignment="1">
      <alignment horizontal="right"/>
    </xf>
    <xf numFmtId="0" fontId="0" fillId="20" borderId="4" xfId="0" applyFont="1" applyFill="1" applyBorder="1" applyAlignment="1"/>
    <xf numFmtId="0" fontId="0" fillId="20" borderId="4" xfId="0" applyFont="1" applyFill="1" applyBorder="1" applyAlignment="1">
      <alignment horizontal="left"/>
    </xf>
    <xf numFmtId="0" fontId="0" fillId="20" borderId="6" xfId="0" applyFont="1" applyFill="1" applyBorder="1" applyAlignment="1">
      <alignment horizontal="right"/>
    </xf>
    <xf numFmtId="0" fontId="0" fillId="20" borderId="6" xfId="0" applyFont="1" applyFill="1" applyBorder="1" applyAlignment="1">
      <alignment horizontal="left"/>
    </xf>
    <xf numFmtId="0" fontId="0" fillId="20" borderId="4" xfId="0" applyFont="1" applyFill="1" applyBorder="1" applyAlignment="1">
      <alignment horizontal="right" vertical="center"/>
    </xf>
    <xf numFmtId="0" fontId="0" fillId="20" borderId="4" xfId="0" applyFont="1" applyFill="1" applyBorder="1" applyAlignment="1">
      <alignment horizontal="left" vertical="center"/>
    </xf>
    <xf numFmtId="0" fontId="0" fillId="20" borderId="6" xfId="0" applyFont="1" applyFill="1" applyBorder="1" applyAlignment="1">
      <alignment horizontal="right" vertical="center"/>
    </xf>
    <xf numFmtId="0" fontId="0" fillId="20" borderId="6" xfId="0" applyFont="1" applyFill="1" applyBorder="1" applyAlignment="1">
      <alignment horizontal="left" vertical="center"/>
    </xf>
    <xf numFmtId="0" fontId="0" fillId="21" borderId="2" xfId="0" applyFont="1" applyFill="1" applyBorder="1" applyAlignment="1"/>
    <xf numFmtId="16" fontId="0" fillId="21" borderId="2" xfId="0" applyNumberFormat="1" applyFont="1" applyFill="1" applyBorder="1" applyAlignment="1"/>
    <xf numFmtId="0" fontId="0" fillId="21" borderId="2" xfId="0" applyFont="1" applyFill="1" applyBorder="1" applyAlignment="1">
      <alignment horizontal="right"/>
    </xf>
    <xf numFmtId="0" fontId="0" fillId="4" borderId="4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0" fillId="19" borderId="2" xfId="0" applyFont="1" applyFill="1" applyBorder="1" applyAlignment="1">
      <alignment wrapText="1"/>
    </xf>
    <xf numFmtId="177" fontId="0" fillId="14" borderId="4" xfId="0" applyNumberFormat="1" applyFont="1" applyFill="1" applyBorder="1" applyAlignment="1">
      <alignment horizontal="center"/>
    </xf>
    <xf numFmtId="177" fontId="0" fillId="14" borderId="5" xfId="0" applyNumberFormat="1" applyFont="1" applyFill="1" applyBorder="1" applyAlignment="1">
      <alignment horizontal="center"/>
    </xf>
    <xf numFmtId="177" fontId="0" fillId="14" borderId="6" xfId="0" applyNumberFormat="1" applyFont="1" applyFill="1" applyBorder="1" applyAlignment="1">
      <alignment horizontal="center"/>
    </xf>
    <xf numFmtId="177" fontId="0" fillId="4" borderId="5" xfId="0" applyNumberFormat="1" applyFont="1" applyFill="1" applyBorder="1" applyAlignment="1">
      <alignment horizontal="center"/>
    </xf>
    <xf numFmtId="177" fontId="0" fillId="4" borderId="6" xfId="0" applyNumberFormat="1" applyFont="1" applyFill="1" applyBorder="1" applyAlignment="1">
      <alignment horizontal="center"/>
    </xf>
    <xf numFmtId="3" fontId="0" fillId="20" borderId="2" xfId="0" applyNumberFormat="1" applyFont="1" applyFill="1" applyBorder="1" applyAlignment="1"/>
    <xf numFmtId="177" fontId="0" fillId="20" borderId="2" xfId="8" applyNumberFormat="1" applyFont="1" applyFill="1" applyBorder="1"/>
    <xf numFmtId="177" fontId="0" fillId="20" borderId="4" xfId="0" applyNumberFormat="1" applyFont="1" applyFill="1" applyBorder="1" applyAlignment="1">
      <alignment horizontal="center"/>
    </xf>
    <xf numFmtId="0" fontId="0" fillId="20" borderId="2" xfId="0" applyFont="1" applyFill="1" applyBorder="1" applyAlignment="1">
      <alignment wrapText="1"/>
    </xf>
    <xf numFmtId="177" fontId="0" fillId="20" borderId="5" xfId="0" applyNumberFormat="1" applyFont="1" applyFill="1" applyBorder="1" applyAlignment="1">
      <alignment horizontal="center"/>
    </xf>
    <xf numFmtId="177" fontId="0" fillId="20" borderId="6" xfId="0" applyNumberFormat="1" applyFont="1" applyFill="1" applyBorder="1" applyAlignment="1">
      <alignment horizontal="center"/>
    </xf>
    <xf numFmtId="3" fontId="0" fillId="21" borderId="2" xfId="0" applyNumberFormat="1" applyFont="1" applyFill="1" applyBorder="1" applyAlignment="1"/>
    <xf numFmtId="177" fontId="0" fillId="21" borderId="2" xfId="8" applyNumberFormat="1" applyFont="1" applyFill="1" applyBorder="1"/>
    <xf numFmtId="177" fontId="0" fillId="21" borderId="4" xfId="0" applyNumberFormat="1" applyFont="1" applyFill="1" applyBorder="1" applyAlignment="1">
      <alignment horizontal="center"/>
    </xf>
    <xf numFmtId="0" fontId="0" fillId="21" borderId="5" xfId="0" applyFont="1" applyFill="1" applyBorder="1" applyAlignment="1">
      <alignment horizontal="center"/>
    </xf>
    <xf numFmtId="0" fontId="0" fillId="21" borderId="6" xfId="0" applyFont="1" applyFill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/>
    </xf>
    <xf numFmtId="177" fontId="10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/>
    </xf>
    <xf numFmtId="0" fontId="11" fillId="7" borderId="2" xfId="0" applyFont="1" applyFill="1" applyBorder="1" applyAlignment="1">
      <alignment vertical="center" wrapText="1"/>
    </xf>
    <xf numFmtId="0" fontId="11" fillId="7" borderId="2" xfId="0" applyNumberFormat="1" applyFont="1" applyFill="1" applyBorder="1" applyAlignment="1">
      <alignment horizontal="right" wrapText="1"/>
    </xf>
    <xf numFmtId="0" fontId="10" fillId="7" borderId="2" xfId="0" applyFont="1" applyFill="1" applyBorder="1" applyAlignment="1">
      <alignment horizontal="right" vertical="center"/>
    </xf>
    <xf numFmtId="0" fontId="10" fillId="7" borderId="2" xfId="0" applyFont="1" applyFill="1" applyBorder="1" applyAlignment="1">
      <alignment vertical="center"/>
    </xf>
    <xf numFmtId="16" fontId="10" fillId="7" borderId="2" xfId="0" applyNumberFormat="1" applyFont="1" applyFill="1" applyBorder="1" applyAlignment="1">
      <alignment vertical="center"/>
    </xf>
    <xf numFmtId="0" fontId="11" fillId="7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left" vertical="center"/>
    </xf>
    <xf numFmtId="16" fontId="10" fillId="4" borderId="2" xfId="0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1" fillId="4" borderId="2" xfId="0" applyNumberFormat="1" applyFont="1" applyFill="1" applyBorder="1" applyAlignment="1">
      <alignment horizontal="right" vertical="center" wrapText="1"/>
    </xf>
    <xf numFmtId="0" fontId="10" fillId="4" borderId="6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/>
    </xf>
    <xf numFmtId="0" fontId="10" fillId="4" borderId="2" xfId="0" applyFont="1" applyFill="1" applyBorder="1" applyAlignment="1"/>
    <xf numFmtId="16" fontId="10" fillId="4" borderId="2" xfId="0" applyNumberFormat="1" applyFont="1" applyFill="1" applyBorder="1" applyAlignment="1"/>
    <xf numFmtId="0" fontId="11" fillId="4" borderId="2" xfId="0" applyNumberFormat="1" applyFont="1" applyFill="1" applyBorder="1" applyAlignment="1">
      <alignment horizontal="right" wrapText="1"/>
    </xf>
    <xf numFmtId="0" fontId="15" fillId="4" borderId="2" xfId="0" applyFont="1" applyFill="1" applyBorder="1" applyAlignment="1">
      <alignment horizontal="right"/>
    </xf>
    <xf numFmtId="0" fontId="15" fillId="4" borderId="2" xfId="0" applyFont="1" applyFill="1" applyBorder="1" applyAlignment="1">
      <alignment horizontal="left" vertical="center"/>
    </xf>
    <xf numFmtId="16" fontId="15" fillId="4" borderId="2" xfId="0" applyNumberFormat="1" applyFont="1" applyFill="1" applyBorder="1" applyAlignment="1"/>
    <xf numFmtId="0" fontId="15" fillId="4" borderId="2" xfId="0" applyFont="1" applyFill="1" applyBorder="1" applyAlignment="1"/>
    <xf numFmtId="0" fontId="15" fillId="4" borderId="2" xfId="0" applyNumberFormat="1" applyFont="1" applyFill="1" applyBorder="1" applyAlignment="1">
      <alignment horizontal="right" wrapText="1"/>
    </xf>
    <xf numFmtId="0" fontId="10" fillId="14" borderId="2" xfId="0" applyFont="1" applyFill="1" applyBorder="1" applyAlignment="1">
      <alignment horizontal="right"/>
    </xf>
    <xf numFmtId="0" fontId="10" fillId="14" borderId="2" xfId="0" applyFont="1" applyFill="1" applyBorder="1" applyAlignment="1"/>
    <xf numFmtId="16" fontId="10" fillId="14" borderId="2" xfId="0" applyNumberFormat="1" applyFont="1" applyFill="1" applyBorder="1" applyAlignment="1"/>
    <xf numFmtId="0" fontId="11" fillId="14" borderId="2" xfId="0" applyFont="1" applyFill="1" applyBorder="1" applyAlignment="1">
      <alignment horizontal="left" vertical="center"/>
    </xf>
    <xf numFmtId="16" fontId="11" fillId="14" borderId="2" xfId="0" applyNumberFormat="1" applyFont="1" applyFill="1" applyBorder="1" applyAlignment="1"/>
    <xf numFmtId="0" fontId="11" fillId="14" borderId="2" xfId="0" applyFont="1" applyFill="1" applyBorder="1" applyAlignment="1"/>
    <xf numFmtId="0" fontId="11" fillId="14" borderId="2" xfId="0" applyNumberFormat="1" applyFont="1" applyFill="1" applyBorder="1" applyAlignment="1">
      <alignment horizontal="right" wrapText="1"/>
    </xf>
    <xf numFmtId="0" fontId="10" fillId="14" borderId="4" xfId="0" applyFont="1" applyFill="1" applyBorder="1" applyAlignment="1">
      <alignment horizontal="right" vertical="center"/>
    </xf>
    <xf numFmtId="16" fontId="10" fillId="14" borderId="4" xfId="0" applyNumberFormat="1" applyFont="1" applyFill="1" applyBorder="1" applyAlignment="1">
      <alignment horizontal="right" vertical="center"/>
    </xf>
    <xf numFmtId="0" fontId="10" fillId="14" borderId="2" xfId="0" applyFont="1" applyFill="1" applyBorder="1" applyAlignment="1">
      <alignment vertical="center"/>
    </xf>
    <xf numFmtId="0" fontId="10" fillId="14" borderId="4" xfId="0" applyFont="1" applyFill="1" applyBorder="1" applyAlignment="1">
      <alignment horizontal="left" vertical="center"/>
    </xf>
    <xf numFmtId="0" fontId="10" fillId="14" borderId="6" xfId="0" applyFont="1" applyFill="1" applyBorder="1" applyAlignment="1">
      <alignment horizontal="right" vertical="center"/>
    </xf>
    <xf numFmtId="16" fontId="10" fillId="14" borderId="6" xfId="0" applyNumberFormat="1" applyFont="1" applyFill="1" applyBorder="1" applyAlignment="1">
      <alignment horizontal="right" vertical="center"/>
    </xf>
    <xf numFmtId="0" fontId="10" fillId="14" borderId="6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/>
    </xf>
    <xf numFmtId="0" fontId="10" fillId="16" borderId="2" xfId="0" applyFont="1" applyFill="1" applyBorder="1" applyAlignment="1">
      <alignment horizontal="right"/>
    </xf>
    <xf numFmtId="0" fontId="10" fillId="16" borderId="2" xfId="0" applyFont="1" applyFill="1" applyBorder="1" applyAlignment="1"/>
    <xf numFmtId="0" fontId="11" fillId="16" borderId="2" xfId="0" applyFont="1" applyFill="1" applyBorder="1" applyAlignment="1">
      <alignment horizontal="left" vertical="center"/>
    </xf>
    <xf numFmtId="16" fontId="10" fillId="16" borderId="2" xfId="0" applyNumberFormat="1" applyFont="1" applyFill="1" applyBorder="1" applyAlignment="1"/>
    <xf numFmtId="0" fontId="11" fillId="16" borderId="2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0" fillId="3" borderId="2" xfId="0" applyFont="1" applyFill="1" applyBorder="1" applyAlignment="1">
      <alignment horizontal="center"/>
    </xf>
    <xf numFmtId="177" fontId="10" fillId="3" borderId="2" xfId="0" applyNumberFormat="1" applyFont="1" applyFill="1" applyBorder="1" applyAlignment="1">
      <alignment horizontal="center"/>
    </xf>
    <xf numFmtId="0" fontId="10" fillId="0" borderId="0" xfId="0" applyFont="1" applyFill="1" applyAlignment="1"/>
    <xf numFmtId="0" fontId="9" fillId="0" borderId="2" xfId="0" applyNumberFormat="1" applyFont="1" applyFill="1" applyBorder="1" applyAlignment="1">
      <alignment horizontal="center" wrapText="1"/>
    </xf>
    <xf numFmtId="3" fontId="10" fillId="7" borderId="2" xfId="0" applyNumberFormat="1" applyFont="1" applyFill="1" applyBorder="1" applyAlignment="1"/>
    <xf numFmtId="0" fontId="10" fillId="7" borderId="2" xfId="0" applyFont="1" applyFill="1" applyBorder="1" applyAlignment="1">
      <alignment horizontal="left"/>
    </xf>
    <xf numFmtId="3" fontId="11" fillId="7" borderId="2" xfId="0" applyNumberFormat="1" applyFont="1" applyFill="1" applyBorder="1" applyAlignment="1">
      <alignment vertical="center" wrapText="1"/>
    </xf>
    <xf numFmtId="3" fontId="10" fillId="7" borderId="2" xfId="0" applyNumberFormat="1" applyFont="1" applyFill="1" applyBorder="1" applyAlignment="1">
      <alignment horizontal="right" wrapText="1"/>
    </xf>
    <xf numFmtId="0" fontId="10" fillId="7" borderId="2" xfId="0" applyFont="1" applyFill="1" applyBorder="1" applyAlignment="1">
      <alignment horizontal="left" wrapText="1"/>
    </xf>
    <xf numFmtId="177" fontId="10" fillId="7" borderId="2" xfId="8" applyNumberFormat="1" applyFont="1" applyFill="1" applyBorder="1" applyAlignment="1">
      <alignment vertical="center"/>
    </xf>
    <xf numFmtId="3" fontId="10" fillId="4" borderId="2" xfId="0" applyNumberFormat="1" applyFont="1" applyFill="1" applyBorder="1" applyAlignment="1">
      <alignment horizontal="right" vertical="center" wrapText="1"/>
    </xf>
    <xf numFmtId="177" fontId="10" fillId="4" borderId="2" xfId="8" applyNumberFormat="1" applyFont="1" applyFill="1" applyBorder="1"/>
    <xf numFmtId="177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3" fontId="10" fillId="4" borderId="2" xfId="0" applyNumberFormat="1" applyFont="1" applyFill="1" applyBorder="1" applyAlignment="1">
      <alignment horizontal="right" wrapText="1"/>
    </xf>
    <xf numFmtId="0" fontId="10" fillId="4" borderId="2" xfId="0" applyFont="1" applyFill="1" applyBorder="1" applyAlignment="1">
      <alignment horizontal="left" wrapText="1"/>
    </xf>
    <xf numFmtId="3" fontId="15" fillId="4" borderId="2" xfId="0" applyNumberFormat="1" applyFont="1" applyFill="1" applyBorder="1" applyAlignment="1">
      <alignment horizontal="right" wrapText="1"/>
    </xf>
    <xf numFmtId="177" fontId="15" fillId="4" borderId="2" xfId="8" applyNumberFormat="1" applyFont="1" applyFill="1" applyBorder="1"/>
    <xf numFmtId="0" fontId="10" fillId="4" borderId="6" xfId="0" applyFont="1" applyFill="1" applyBorder="1" applyAlignment="1">
      <alignment horizontal="center" vertical="center" wrapText="1"/>
    </xf>
    <xf numFmtId="177" fontId="10" fillId="14" borderId="4" xfId="0" applyNumberFormat="1" applyFont="1" applyFill="1" applyBorder="1" applyAlignment="1">
      <alignment horizontal="center" vertical="center" wrapText="1"/>
    </xf>
    <xf numFmtId="3" fontId="10" fillId="14" borderId="2" xfId="0" applyNumberFormat="1" applyFont="1" applyFill="1" applyBorder="1" applyAlignment="1"/>
    <xf numFmtId="177" fontId="10" fillId="14" borderId="2" xfId="8" applyNumberFormat="1" applyFont="1" applyFill="1" applyBorder="1"/>
    <xf numFmtId="0" fontId="10" fillId="14" borderId="2" xfId="0" applyFont="1" applyFill="1" applyBorder="1" applyAlignment="1">
      <alignment horizontal="left"/>
    </xf>
    <xf numFmtId="3" fontId="11" fillId="14" borderId="2" xfId="0" applyNumberFormat="1" applyFont="1" applyFill="1" applyBorder="1" applyAlignment="1">
      <alignment horizontal="right" wrapText="1"/>
    </xf>
    <xf numFmtId="177" fontId="11" fillId="14" borderId="2" xfId="8" applyNumberFormat="1" applyFont="1" applyFill="1" applyBorder="1"/>
    <xf numFmtId="0" fontId="11" fillId="14" borderId="2" xfId="0" applyFont="1" applyFill="1" applyBorder="1" applyAlignment="1">
      <alignment horizontal="left" wrapText="1"/>
    </xf>
    <xf numFmtId="3" fontId="10" fillId="14" borderId="2" xfId="0" applyNumberFormat="1" applyFont="1" applyFill="1" applyBorder="1" applyAlignment="1">
      <alignment horizontal="right" wrapText="1"/>
    </xf>
    <xf numFmtId="0" fontId="10" fillId="14" borderId="2" xfId="0" applyFont="1" applyFill="1" applyBorder="1" applyAlignment="1">
      <alignment horizontal="left" wrapText="1"/>
    </xf>
    <xf numFmtId="177" fontId="10" fillId="4" borderId="2" xfId="8" applyNumberFormat="1" applyFont="1" applyFill="1" applyBorder="1" applyAlignment="1"/>
    <xf numFmtId="0" fontId="10" fillId="4" borderId="2" xfId="0" applyFont="1" applyFill="1" applyBorder="1" applyAlignment="1">
      <alignment horizontal="left"/>
    </xf>
    <xf numFmtId="3" fontId="10" fillId="16" borderId="2" xfId="0" applyNumberFormat="1" applyFont="1" applyFill="1" applyBorder="1" applyAlignment="1">
      <alignment horizontal="right" vertical="center" wrapText="1"/>
    </xf>
    <xf numFmtId="177" fontId="10" fillId="16" borderId="2" xfId="8" applyNumberFormat="1" applyFont="1" applyFill="1" applyBorder="1"/>
    <xf numFmtId="177" fontId="10" fillId="16" borderId="4" xfId="0" applyNumberFormat="1" applyFont="1" applyFill="1" applyBorder="1" applyAlignment="1">
      <alignment horizontal="center" vertical="center" wrapText="1"/>
    </xf>
    <xf numFmtId="0" fontId="10" fillId="16" borderId="2" xfId="0" applyFont="1" applyFill="1" applyBorder="1" applyAlignment="1">
      <alignment horizontal="left" vertical="center" wrapText="1"/>
    </xf>
    <xf numFmtId="0" fontId="10" fillId="16" borderId="5" xfId="0" applyFont="1" applyFill="1" applyBorder="1" applyAlignment="1">
      <alignment horizontal="center" vertical="center" wrapText="1"/>
    </xf>
    <xf numFmtId="0" fontId="11" fillId="16" borderId="4" xfId="0" applyFont="1" applyFill="1" applyBorder="1" applyAlignment="1">
      <alignment horizontal="left" vertical="center"/>
    </xf>
    <xf numFmtId="0" fontId="10" fillId="16" borderId="4" xfId="0" applyFont="1" applyFill="1" applyBorder="1" applyAlignment="1"/>
    <xf numFmtId="0" fontId="10" fillId="16" borderId="4" xfId="0" applyFont="1" applyFill="1" applyBorder="1" applyAlignment="1">
      <alignment horizontal="right" vertical="center"/>
    </xf>
    <xf numFmtId="0" fontId="10" fillId="16" borderId="4" xfId="0" applyFont="1" applyFill="1" applyBorder="1" applyAlignment="1">
      <alignment horizontal="left" vertical="center"/>
    </xf>
    <xf numFmtId="0" fontId="10" fillId="16" borderId="6" xfId="0" applyFont="1" applyFill="1" applyBorder="1" applyAlignment="1">
      <alignment horizontal="right" vertical="center"/>
    </xf>
    <xf numFmtId="0" fontId="11" fillId="16" borderId="6" xfId="0" applyFont="1" applyFill="1" applyBorder="1" applyAlignment="1">
      <alignment horizontal="left" vertical="center"/>
    </xf>
    <xf numFmtId="0" fontId="10" fillId="16" borderId="6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right" vertical="center"/>
    </xf>
    <xf numFmtId="0" fontId="10" fillId="7" borderId="4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right" vertical="center"/>
    </xf>
    <xf numFmtId="0" fontId="10" fillId="7" borderId="6" xfId="0" applyFont="1" applyFill="1" applyBorder="1" applyAlignment="1">
      <alignment horizontal="left" vertical="center" wrapText="1"/>
    </xf>
    <xf numFmtId="0" fontId="10" fillId="7" borderId="6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right"/>
    </xf>
    <xf numFmtId="0" fontId="10" fillId="7" borderId="6" xfId="0" applyFont="1" applyFill="1" applyBorder="1" applyAlignment="1">
      <alignment horizontal="right"/>
    </xf>
    <xf numFmtId="0" fontId="10" fillId="4" borderId="4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/>
    <xf numFmtId="0" fontId="10" fillId="4" borderId="6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left"/>
    </xf>
    <xf numFmtId="0" fontId="11" fillId="7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/>
    </xf>
    <xf numFmtId="0" fontId="10" fillId="7" borderId="2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vertical="center"/>
    </xf>
    <xf numFmtId="0" fontId="10" fillId="7" borderId="6" xfId="0" applyFont="1" applyFill="1" applyBorder="1" applyAlignment="1">
      <alignment vertical="center"/>
    </xf>
    <xf numFmtId="16" fontId="10" fillId="7" borderId="4" xfId="0" applyNumberFormat="1" applyFont="1" applyFill="1" applyBorder="1" applyAlignment="1">
      <alignment horizontal="right"/>
    </xf>
    <xf numFmtId="16" fontId="10" fillId="7" borderId="2" xfId="0" applyNumberFormat="1" applyFont="1" applyFill="1" applyBorder="1" applyAlignment="1">
      <alignment horizontal="right"/>
    </xf>
    <xf numFmtId="0" fontId="10" fillId="7" borderId="5" xfId="0" applyFont="1" applyFill="1" applyBorder="1" applyAlignment="1">
      <alignment horizontal="left" vertical="center"/>
    </xf>
    <xf numFmtId="0" fontId="10" fillId="22" borderId="2" xfId="0" applyFont="1" applyFill="1" applyBorder="1" applyAlignment="1">
      <alignment horizontal="right"/>
    </xf>
    <xf numFmtId="0" fontId="10" fillId="22" borderId="2" xfId="0" applyFont="1" applyFill="1" applyBorder="1" applyAlignment="1"/>
    <xf numFmtId="16" fontId="10" fillId="22" borderId="2" xfId="0" applyNumberFormat="1" applyFont="1" applyFill="1" applyBorder="1" applyAlignment="1"/>
    <xf numFmtId="0" fontId="0" fillId="23" borderId="0" xfId="0" applyFont="1" applyFill="1" applyAlignment="1">
      <alignment horizontal="right"/>
    </xf>
    <xf numFmtId="0" fontId="10" fillId="23" borderId="2" xfId="0" applyFont="1" applyFill="1" applyBorder="1" applyAlignment="1"/>
    <xf numFmtId="16" fontId="10" fillId="23" borderId="2" xfId="0" applyNumberFormat="1" applyFont="1" applyFill="1" applyBorder="1" applyAlignment="1"/>
    <xf numFmtId="0" fontId="10" fillId="23" borderId="2" xfId="0" applyFont="1" applyFill="1" applyBorder="1" applyAlignment="1">
      <alignment horizontal="right"/>
    </xf>
    <xf numFmtId="3" fontId="10" fillId="16" borderId="2" xfId="0" applyNumberFormat="1" applyFont="1" applyFill="1" applyBorder="1" applyAlignment="1"/>
    <xf numFmtId="0" fontId="10" fillId="16" borderId="2" xfId="0" applyFont="1" applyFill="1" applyBorder="1" applyAlignment="1">
      <alignment horizontal="left"/>
    </xf>
    <xf numFmtId="0" fontId="10" fillId="16" borderId="6" xfId="0" applyFont="1" applyFill="1" applyBorder="1" applyAlignment="1">
      <alignment horizontal="center" vertical="center" wrapText="1"/>
    </xf>
    <xf numFmtId="177" fontId="10" fillId="7" borderId="2" xfId="8" applyNumberFormat="1" applyFont="1" applyFill="1" applyBorder="1" applyAlignment="1"/>
    <xf numFmtId="3" fontId="10" fillId="7" borderId="2" xfId="0" applyNumberFormat="1" applyFont="1" applyFill="1" applyBorder="1" applyAlignment="1">
      <alignment vertical="center"/>
    </xf>
    <xf numFmtId="3" fontId="10" fillId="22" borderId="2" xfId="0" applyNumberFormat="1" applyFont="1" applyFill="1" applyBorder="1" applyAlignment="1"/>
    <xf numFmtId="177" fontId="10" fillId="22" borderId="2" xfId="8" applyNumberFormat="1" applyFont="1" applyFill="1" applyBorder="1"/>
    <xf numFmtId="177" fontId="10" fillId="22" borderId="4" xfId="0" applyNumberFormat="1" applyFont="1" applyFill="1" applyBorder="1" applyAlignment="1">
      <alignment horizontal="center"/>
    </xf>
    <xf numFmtId="0" fontId="10" fillId="22" borderId="2" xfId="0" applyFont="1" applyFill="1" applyBorder="1" applyAlignment="1">
      <alignment horizontal="left"/>
    </xf>
    <xf numFmtId="177" fontId="10" fillId="22" borderId="6" xfId="0" applyNumberFormat="1" applyFont="1" applyFill="1" applyBorder="1" applyAlignment="1">
      <alignment horizontal="center"/>
    </xf>
    <xf numFmtId="3" fontId="10" fillId="23" borderId="2" xfId="0" applyNumberFormat="1" applyFont="1" applyFill="1" applyBorder="1" applyAlignment="1"/>
    <xf numFmtId="177" fontId="10" fillId="23" borderId="2" xfId="8" applyNumberFormat="1" applyFont="1" applyFill="1" applyBorder="1"/>
    <xf numFmtId="177" fontId="10" fillId="23" borderId="4" xfId="0" applyNumberFormat="1" applyFont="1" applyFill="1" applyBorder="1" applyAlignment="1">
      <alignment horizontal="center"/>
    </xf>
    <xf numFmtId="0" fontId="10" fillId="23" borderId="2" xfId="0" applyFont="1" applyFill="1" applyBorder="1" applyAlignment="1">
      <alignment horizontal="left"/>
    </xf>
    <xf numFmtId="177" fontId="10" fillId="23" borderId="5" xfId="0" applyNumberFormat="1" applyFont="1" applyFill="1" applyBorder="1" applyAlignment="1">
      <alignment horizontal="center"/>
    </xf>
    <xf numFmtId="0" fontId="10" fillId="19" borderId="2" xfId="0" applyFont="1" applyFill="1" applyBorder="1" applyAlignment="1">
      <alignment horizontal="right"/>
    </xf>
    <xf numFmtId="0" fontId="10" fillId="19" borderId="2" xfId="0" applyFont="1" applyFill="1" applyBorder="1" applyAlignment="1"/>
    <xf numFmtId="16" fontId="10" fillId="19" borderId="2" xfId="0" applyNumberFormat="1" applyFont="1" applyFill="1" applyBorder="1" applyAlignment="1"/>
    <xf numFmtId="0" fontId="10" fillId="21" borderId="2" xfId="0" applyFont="1" applyFill="1" applyBorder="1" applyAlignment="1">
      <alignment horizontal="right"/>
    </xf>
    <xf numFmtId="0" fontId="10" fillId="21" borderId="2" xfId="0" applyFont="1" applyFill="1" applyBorder="1" applyAlignment="1"/>
    <xf numFmtId="16" fontId="10" fillId="21" borderId="2" xfId="0" applyNumberFormat="1" applyFont="1" applyFill="1" applyBorder="1" applyAlignment="1"/>
    <xf numFmtId="16" fontId="16" fillId="21" borderId="2" xfId="0" applyNumberFormat="1" applyFont="1" applyFill="1" applyBorder="1" applyAlignment="1">
      <alignment vertical="top" wrapText="1"/>
    </xf>
    <xf numFmtId="0" fontId="16" fillId="21" borderId="2" xfId="0" applyFont="1" applyFill="1" applyBorder="1" applyAlignment="1">
      <alignment vertical="top" wrapText="1"/>
    </xf>
    <xf numFmtId="0" fontId="15" fillId="14" borderId="2" xfId="0" applyFont="1" applyFill="1" applyBorder="1" applyAlignment="1">
      <alignment horizontal="right"/>
    </xf>
    <xf numFmtId="0" fontId="15" fillId="14" borderId="2" xfId="0" applyFont="1" applyFill="1" applyBorder="1" applyAlignment="1"/>
    <xf numFmtId="16" fontId="15" fillId="14" borderId="2" xfId="0" applyNumberFormat="1" applyFont="1" applyFill="1" applyBorder="1" applyAlignment="1"/>
    <xf numFmtId="0" fontId="10" fillId="14" borderId="4" xfId="0" applyFont="1" applyFill="1" applyBorder="1" applyAlignment="1">
      <alignment horizontal="right"/>
    </xf>
    <xf numFmtId="0" fontId="10" fillId="14" borderId="4" xfId="0" applyFont="1" applyFill="1" applyBorder="1" applyAlignment="1"/>
    <xf numFmtId="0" fontId="10" fillId="14" borderId="4" xfId="0" applyFont="1" applyFill="1" applyBorder="1" applyAlignment="1">
      <alignment horizontal="left"/>
    </xf>
    <xf numFmtId="177" fontId="10" fillId="23" borderId="6" xfId="0" applyNumberFormat="1" applyFont="1" applyFill="1" applyBorder="1" applyAlignment="1">
      <alignment horizontal="center"/>
    </xf>
    <xf numFmtId="3" fontId="10" fillId="19" borderId="2" xfId="0" applyNumberFormat="1" applyFont="1" applyFill="1" applyBorder="1" applyAlignment="1"/>
    <xf numFmtId="177" fontId="10" fillId="19" borderId="2" xfId="8" applyNumberFormat="1" applyFont="1" applyFill="1" applyBorder="1"/>
    <xf numFmtId="177" fontId="10" fillId="19" borderId="4" xfId="0" applyNumberFormat="1" applyFont="1" applyFill="1" applyBorder="1" applyAlignment="1">
      <alignment horizontal="center"/>
    </xf>
    <xf numFmtId="0" fontId="10" fillId="19" borderId="2" xfId="0" applyFont="1" applyFill="1" applyBorder="1" applyAlignment="1">
      <alignment horizontal="left"/>
    </xf>
    <xf numFmtId="177" fontId="10" fillId="19" borderId="5" xfId="0" applyNumberFormat="1" applyFont="1" applyFill="1" applyBorder="1" applyAlignment="1">
      <alignment horizontal="center"/>
    </xf>
    <xf numFmtId="177" fontId="10" fillId="19" borderId="6" xfId="0" applyNumberFormat="1" applyFont="1" applyFill="1" applyBorder="1" applyAlignment="1">
      <alignment horizontal="center"/>
    </xf>
    <xf numFmtId="3" fontId="10" fillId="21" borderId="2" xfId="0" applyNumberFormat="1" applyFont="1" applyFill="1" applyBorder="1" applyAlignment="1"/>
    <xf numFmtId="177" fontId="10" fillId="21" borderId="2" xfId="8" applyNumberFormat="1" applyFont="1" applyFill="1" applyBorder="1"/>
    <xf numFmtId="177" fontId="10" fillId="21" borderId="4" xfId="0" applyNumberFormat="1" applyFont="1" applyFill="1" applyBorder="1" applyAlignment="1">
      <alignment horizontal="center"/>
    </xf>
    <xf numFmtId="0" fontId="10" fillId="21" borderId="2" xfId="0" applyFont="1" applyFill="1" applyBorder="1" applyAlignment="1">
      <alignment horizontal="left"/>
    </xf>
    <xf numFmtId="177" fontId="10" fillId="21" borderId="5" xfId="0" applyNumberFormat="1" applyFont="1" applyFill="1" applyBorder="1" applyAlignment="1">
      <alignment horizontal="center"/>
    </xf>
    <xf numFmtId="3" fontId="16" fillId="21" borderId="2" xfId="0" applyNumberFormat="1" applyFont="1" applyFill="1" applyBorder="1" applyAlignment="1">
      <alignment vertical="top" wrapText="1"/>
    </xf>
    <xf numFmtId="177" fontId="10" fillId="21" borderId="6" xfId="0" applyNumberFormat="1" applyFont="1" applyFill="1" applyBorder="1" applyAlignment="1">
      <alignment horizontal="center"/>
    </xf>
    <xf numFmtId="0" fontId="0" fillId="14" borderId="5" xfId="0" applyFont="1" applyFill="1" applyBorder="1" applyAlignment="1">
      <alignment horizontal="center"/>
    </xf>
    <xf numFmtId="3" fontId="15" fillId="14" borderId="2" xfId="0" applyNumberFormat="1" applyFont="1" applyFill="1" applyBorder="1" applyAlignment="1"/>
    <xf numFmtId="177" fontId="15" fillId="14" borderId="2" xfId="8" applyNumberFormat="1" applyFont="1" applyFill="1" applyBorder="1"/>
    <xf numFmtId="0" fontId="15" fillId="14" borderId="2" xfId="0" applyFont="1" applyFill="1" applyBorder="1" applyAlignment="1">
      <alignment horizontal="left"/>
    </xf>
    <xf numFmtId="0" fontId="10" fillId="14" borderId="6" xfId="0" applyFont="1" applyFill="1" applyBorder="1" applyAlignment="1">
      <alignment horizontal="right"/>
    </xf>
    <xf numFmtId="0" fontId="10" fillId="14" borderId="6" xfId="0" applyFont="1" applyFill="1" applyBorder="1" applyAlignment="1"/>
    <xf numFmtId="0" fontId="10" fillId="14" borderId="6" xfId="0" applyFont="1" applyFill="1" applyBorder="1" applyAlignment="1">
      <alignment horizontal="left"/>
    </xf>
    <xf numFmtId="0" fontId="0" fillId="24" borderId="2" xfId="0" applyFont="1" applyFill="1" applyBorder="1" applyAlignment="1">
      <alignment horizontal="right"/>
    </xf>
    <xf numFmtId="0" fontId="0" fillId="24" borderId="2" xfId="0" applyFont="1" applyFill="1" applyBorder="1" applyAlignment="1"/>
    <xf numFmtId="16" fontId="0" fillId="24" borderId="2" xfId="0" applyNumberFormat="1" applyFont="1" applyFill="1" applyBorder="1" applyAlignment="1"/>
    <xf numFmtId="0" fontId="10" fillId="24" borderId="2" xfId="0" applyFont="1" applyFill="1" applyBorder="1" applyAlignment="1"/>
    <xf numFmtId="0" fontId="0" fillId="0" borderId="2" xfId="0" applyFont="1" applyFill="1" applyBorder="1" applyAlignment="1">
      <alignment horizontal="right"/>
    </xf>
    <xf numFmtId="0" fontId="10" fillId="0" borderId="2" xfId="0" applyFont="1" applyFill="1" applyBorder="1" applyAlignment="1"/>
    <xf numFmtId="0" fontId="0" fillId="14" borderId="6" xfId="0" applyFont="1" applyFill="1" applyBorder="1" applyAlignment="1">
      <alignment horizontal="center"/>
    </xf>
    <xf numFmtId="177" fontId="0" fillId="15" borderId="2" xfId="0" applyNumberFormat="1" applyFont="1" applyFill="1" applyBorder="1" applyAlignment="1"/>
    <xf numFmtId="177" fontId="10" fillId="24" borderId="2" xfId="8" applyNumberFormat="1" applyFont="1" applyFill="1" applyBorder="1"/>
    <xf numFmtId="177" fontId="0" fillId="24" borderId="2" xfId="0" applyNumberFormat="1" applyFont="1" applyFill="1" applyBorder="1" applyAlignment="1"/>
    <xf numFmtId="177" fontId="10" fillId="0" borderId="2" xfId="8" applyNumberFormat="1" applyFont="1" applyBorder="1"/>
    <xf numFmtId="0" fontId="17" fillId="4" borderId="2" xfId="0" applyFont="1" applyFill="1" applyBorder="1" applyAlignment="1"/>
    <xf numFmtId="0" fontId="0" fillId="22" borderId="2" xfId="0" applyFont="1" applyFill="1" applyBorder="1" applyAlignment="1"/>
    <xf numFmtId="16" fontId="0" fillId="22" borderId="2" xfId="0" applyNumberFormat="1" applyFont="1" applyFill="1" applyBorder="1" applyAlignment="1"/>
    <xf numFmtId="0" fontId="0" fillId="22" borderId="4" xfId="0" applyFont="1" applyFill="1" applyBorder="1" applyAlignment="1">
      <alignment horizontal="right" vertical="center"/>
    </xf>
    <xf numFmtId="0" fontId="0" fillId="22" borderId="2" xfId="0" applyFont="1" applyFill="1" applyBorder="1" applyAlignment="1">
      <alignment vertical="center"/>
    </xf>
    <xf numFmtId="16" fontId="0" fillId="22" borderId="4" xfId="0" applyNumberFormat="1" applyFont="1" applyFill="1" applyBorder="1" applyAlignment="1">
      <alignment horizontal="right" vertical="center"/>
    </xf>
    <xf numFmtId="0" fontId="0" fillId="22" borderId="6" xfId="0" applyFont="1" applyFill="1" applyBorder="1" applyAlignment="1">
      <alignment horizontal="right" vertical="center"/>
    </xf>
    <xf numFmtId="16" fontId="0" fillId="22" borderId="6" xfId="0" applyNumberFormat="1" applyFont="1" applyFill="1" applyBorder="1" applyAlignment="1">
      <alignment horizontal="right" vertical="center"/>
    </xf>
    <xf numFmtId="0" fontId="12" fillId="8" borderId="3" xfId="0" applyFont="1" applyFill="1" applyBorder="1" applyAlignment="1">
      <alignment vertical="center" wrapText="1"/>
    </xf>
    <xf numFmtId="3" fontId="0" fillId="22" borderId="2" xfId="0" applyNumberFormat="1" applyFont="1" applyFill="1" applyBorder="1" applyAlignment="1"/>
    <xf numFmtId="177" fontId="0" fillId="22" borderId="2" xfId="8" applyNumberFormat="1" applyFont="1" applyFill="1" applyBorder="1"/>
    <xf numFmtId="177" fontId="0" fillId="22" borderId="4" xfId="0" applyNumberFormat="1" applyFont="1" applyFill="1" applyBorder="1" applyAlignment="1">
      <alignment horizontal="center"/>
    </xf>
    <xf numFmtId="177" fontId="0" fillId="22" borderId="5" xfId="0" applyNumberFormat="1" applyFont="1" applyFill="1" applyBorder="1" applyAlignment="1">
      <alignment horizontal="center"/>
    </xf>
    <xf numFmtId="3" fontId="0" fillId="22" borderId="2" xfId="0" applyNumberFormat="1" applyFont="1" applyFill="1" applyBorder="1" applyAlignment="1">
      <alignment vertical="center"/>
    </xf>
    <xf numFmtId="177" fontId="0" fillId="22" borderId="2" xfId="8" applyNumberFormat="1" applyFont="1" applyFill="1" applyBorder="1" applyAlignment="1">
      <alignment vertical="center"/>
    </xf>
    <xf numFmtId="177" fontId="0" fillId="22" borderId="6" xfId="0" applyNumberFormat="1" applyFont="1" applyFill="1" applyBorder="1" applyAlignment="1">
      <alignment horizontal="center"/>
    </xf>
    <xf numFmtId="177" fontId="0" fillId="22" borderId="2" xfId="0" applyNumberFormat="1" applyFont="1" applyFill="1" applyBorder="1" applyAlignment="1"/>
    <xf numFmtId="177" fontId="0" fillId="14" borderId="2" xfId="0" applyNumberFormat="1" applyFont="1" applyFill="1" applyBorder="1" applyAlignment="1"/>
    <xf numFmtId="0" fontId="17" fillId="14" borderId="2" xfId="0" applyFont="1" applyFill="1" applyBorder="1" applyAlignment="1"/>
    <xf numFmtId="16" fontId="17" fillId="14" borderId="2" xfId="0" applyNumberFormat="1" applyFont="1" applyFill="1" applyBorder="1" applyAlignment="1"/>
    <xf numFmtId="0" fontId="18" fillId="4" borderId="2" xfId="0" applyFont="1" applyFill="1" applyBorder="1" applyAlignment="1"/>
    <xf numFmtId="16" fontId="18" fillId="4" borderId="2" xfId="0" applyNumberFormat="1" applyFont="1" applyFill="1" applyBorder="1" applyAlignment="1"/>
    <xf numFmtId="0" fontId="0" fillId="25" borderId="2" xfId="0" applyFont="1" applyFill="1" applyBorder="1" applyAlignment="1"/>
    <xf numFmtId="16" fontId="0" fillId="25" borderId="2" xfId="0" applyNumberFormat="1" applyFont="1" applyFill="1" applyBorder="1" applyAlignment="1"/>
    <xf numFmtId="0" fontId="17" fillId="25" borderId="2" xfId="0" applyFont="1" applyFill="1" applyBorder="1" applyAlignment="1"/>
    <xf numFmtId="16" fontId="17" fillId="25" borderId="2" xfId="0" applyNumberFormat="1" applyFont="1" applyFill="1" applyBorder="1" applyAlignment="1"/>
    <xf numFmtId="0" fontId="0" fillId="25" borderId="2" xfId="0" applyFont="1" applyFill="1" applyBorder="1" applyAlignment="1">
      <alignment vertical="center"/>
    </xf>
    <xf numFmtId="16" fontId="0" fillId="25" borderId="2" xfId="0" applyNumberFormat="1" applyFont="1" applyFill="1" applyBorder="1" applyAlignment="1">
      <alignment vertical="center"/>
    </xf>
    <xf numFmtId="0" fontId="18" fillId="4" borderId="4" xfId="0" applyFont="1" applyFill="1" applyBorder="1" applyAlignment="1"/>
    <xf numFmtId="16" fontId="18" fillId="4" borderId="4" xfId="0" applyNumberFormat="1" applyFont="1" applyFill="1" applyBorder="1" applyAlignment="1"/>
    <xf numFmtId="0" fontId="0" fillId="14" borderId="4" xfId="0" applyFont="1" applyFill="1" applyBorder="1" applyAlignment="1"/>
    <xf numFmtId="16" fontId="0" fillId="14" borderId="4" xfId="0" applyNumberFormat="1" applyFont="1" applyFill="1" applyBorder="1" applyAlignment="1"/>
    <xf numFmtId="3" fontId="17" fillId="14" borderId="2" xfId="0" applyNumberFormat="1" applyFont="1" applyFill="1" applyBorder="1" applyAlignment="1"/>
    <xf numFmtId="177" fontId="17" fillId="14" borderId="2" xfId="8" applyNumberFormat="1" applyFont="1" applyFill="1" applyBorder="1"/>
    <xf numFmtId="3" fontId="18" fillId="4" borderId="2" xfId="0" applyNumberFormat="1" applyFont="1" applyFill="1" applyBorder="1" applyAlignment="1"/>
    <xf numFmtId="177" fontId="18" fillId="4" borderId="2" xfId="8" applyNumberFormat="1" applyFont="1" applyFill="1" applyBorder="1"/>
    <xf numFmtId="3" fontId="0" fillId="25" borderId="2" xfId="0" applyNumberFormat="1" applyFont="1" applyFill="1" applyBorder="1" applyAlignment="1"/>
    <xf numFmtId="177" fontId="0" fillId="25" borderId="2" xfId="8" applyNumberFormat="1" applyFont="1" applyFill="1" applyBorder="1"/>
    <xf numFmtId="177" fontId="0" fillId="25" borderId="4" xfId="0" applyNumberFormat="1" applyFont="1" applyFill="1" applyBorder="1" applyAlignment="1">
      <alignment horizontal="center"/>
    </xf>
    <xf numFmtId="177" fontId="0" fillId="25" borderId="5" xfId="0" applyNumberFormat="1" applyFont="1" applyFill="1" applyBorder="1" applyAlignment="1">
      <alignment horizontal="center"/>
    </xf>
    <xf numFmtId="177" fontId="0" fillId="25" borderId="6" xfId="0" applyNumberFormat="1" applyFont="1" applyFill="1" applyBorder="1" applyAlignment="1">
      <alignment horizontal="left" wrapText="1"/>
    </xf>
    <xf numFmtId="3" fontId="17" fillId="25" borderId="2" xfId="0" applyNumberFormat="1" applyFont="1" applyFill="1" applyBorder="1" applyAlignment="1"/>
    <xf numFmtId="177" fontId="17" fillId="25" borderId="2" xfId="8" applyNumberFormat="1" applyFont="1" applyFill="1" applyBorder="1"/>
    <xf numFmtId="3" fontId="0" fillId="25" borderId="2" xfId="0" applyNumberFormat="1" applyFont="1" applyFill="1" applyBorder="1" applyAlignment="1">
      <alignment vertical="center"/>
    </xf>
    <xf numFmtId="177" fontId="0" fillId="25" borderId="6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wrapText="1"/>
    </xf>
    <xf numFmtId="0" fontId="0" fillId="13" borderId="4" xfId="0" applyFont="1" applyFill="1" applyBorder="1" applyAlignment="1"/>
    <xf numFmtId="16" fontId="0" fillId="13" borderId="4" xfId="0" applyNumberFormat="1" applyFont="1" applyFill="1" applyBorder="1" applyAlignment="1"/>
    <xf numFmtId="0" fontId="0" fillId="25" borderId="4" xfId="0" applyFont="1" applyFill="1" applyBorder="1" applyAlignment="1"/>
    <xf numFmtId="16" fontId="0" fillId="25" borderId="4" xfId="0" applyNumberFormat="1" applyFont="1" applyFill="1" applyBorder="1" applyAlignment="1"/>
    <xf numFmtId="0" fontId="0" fillId="25" borderId="4" xfId="0" applyFont="1" applyFill="1" applyBorder="1" applyAlignment="1">
      <alignment horizontal="right"/>
    </xf>
    <xf numFmtId="0" fontId="0" fillId="25" borderId="4" xfId="0" applyFont="1" applyFill="1" applyBorder="1" applyAlignment="1">
      <alignment horizontal="left" wrapText="1"/>
    </xf>
    <xf numFmtId="16" fontId="0" fillId="25" borderId="4" xfId="0" applyNumberFormat="1" applyFont="1" applyFill="1" applyBorder="1" applyAlignment="1">
      <alignment horizontal="right" vertical="center"/>
    </xf>
    <xf numFmtId="0" fontId="0" fillId="25" borderId="4" xfId="0" applyFont="1" applyFill="1" applyBorder="1" applyAlignment="1">
      <alignment horizontal="right" vertical="center"/>
    </xf>
    <xf numFmtId="0" fontId="0" fillId="25" borderId="6" xfId="0" applyFont="1" applyFill="1" applyBorder="1" applyAlignment="1">
      <alignment horizontal="right"/>
    </xf>
    <xf numFmtId="0" fontId="0" fillId="25" borderId="6" xfId="0" applyFont="1" applyFill="1" applyBorder="1" applyAlignment="1">
      <alignment horizontal="left" wrapText="1"/>
    </xf>
    <xf numFmtId="16" fontId="0" fillId="25" borderId="6" xfId="0" applyNumberFormat="1" applyFont="1" applyFill="1" applyBorder="1" applyAlignment="1">
      <alignment horizontal="right" vertical="center"/>
    </xf>
    <xf numFmtId="0" fontId="0" fillId="25" borderId="6" xfId="0" applyFont="1" applyFill="1" applyBorder="1" applyAlignment="1">
      <alignment horizontal="right" vertical="center"/>
    </xf>
    <xf numFmtId="0" fontId="0" fillId="15" borderId="6" xfId="0" applyFont="1" applyFill="1" applyBorder="1" applyAlignment="1"/>
    <xf numFmtId="16" fontId="0" fillId="15" borderId="6" xfId="0" applyNumberFormat="1" applyFont="1" applyFill="1" applyBorder="1" applyAlignment="1"/>
    <xf numFmtId="0" fontId="0" fillId="22" borderId="2" xfId="0" applyFont="1" applyFill="1" applyBorder="1" applyAlignment="1">
      <alignment horizontal="right"/>
    </xf>
    <xf numFmtId="0" fontId="0" fillId="22" borderId="2" xfId="0" applyFont="1" applyFill="1" applyBorder="1" applyAlignment="1">
      <alignment horizontal="left" wrapText="1"/>
    </xf>
    <xf numFmtId="16" fontId="0" fillId="22" borderId="2" xfId="0" applyNumberFormat="1" applyFont="1" applyFill="1" applyBorder="1" applyAlignment="1">
      <alignment horizontal="right" vertical="center"/>
    </xf>
    <xf numFmtId="0" fontId="0" fillId="22" borderId="2" xfId="0" applyFont="1" applyFill="1" applyBorder="1" applyAlignment="1">
      <alignment horizontal="right" vertical="center"/>
    </xf>
    <xf numFmtId="177" fontId="0" fillId="13" borderId="4" xfId="0" applyNumberFormat="1" applyFont="1" applyFill="1" applyBorder="1" applyAlignment="1">
      <alignment horizontal="center"/>
    </xf>
    <xf numFmtId="177" fontId="0" fillId="13" borderId="5" xfId="0" applyNumberFormat="1" applyFont="1" applyFill="1" applyBorder="1" applyAlignment="1">
      <alignment horizontal="center"/>
    </xf>
    <xf numFmtId="177" fontId="0" fillId="15" borderId="5" xfId="0" applyNumberFormat="1" applyFont="1" applyFill="1" applyBorder="1" applyAlignment="1">
      <alignment horizontal="center"/>
    </xf>
    <xf numFmtId="177" fontId="0" fillId="15" borderId="6" xfId="0" applyNumberFormat="1" applyFont="1" applyFill="1" applyBorder="1" applyAlignment="1">
      <alignment horizontal="center"/>
    </xf>
    <xf numFmtId="177" fontId="0" fillId="22" borderId="2" xfId="0" applyNumberFormat="1" applyFont="1" applyFill="1" applyBorder="1" applyAlignment="1">
      <alignment horizontal="center"/>
    </xf>
    <xf numFmtId="0" fontId="0" fillId="0" borderId="0" xfId="0" applyFont="1" applyFill="1" applyBorder="1" applyAlignment="1"/>
    <xf numFmtId="177" fontId="0" fillId="0" borderId="0" xfId="8" applyNumberFormat="1" applyFont="1" applyBorder="1"/>
    <xf numFmtId="0" fontId="0" fillId="4" borderId="2" xfId="0" applyFont="1" applyFill="1" applyBorder="1" applyAlignment="1">
      <alignment horizontal="left"/>
    </xf>
    <xf numFmtId="0" fontId="0" fillId="3" borderId="2" xfId="0" applyFont="1" applyFill="1" applyBorder="1" applyAlignment="1">
      <alignment horizontal="right"/>
    </xf>
    <xf numFmtId="0" fontId="0" fillId="3" borderId="2" xfId="0" applyFont="1" applyFill="1" applyBorder="1" applyAlignment="1"/>
    <xf numFmtId="16" fontId="0" fillId="3" borderId="2" xfId="0" applyNumberFormat="1" applyFont="1" applyFill="1" applyBorder="1" applyAlignment="1"/>
    <xf numFmtId="3" fontId="0" fillId="3" borderId="2" xfId="0" applyNumberFormat="1" applyFont="1" applyFill="1" applyBorder="1" applyAlignment="1"/>
    <xf numFmtId="177" fontId="0" fillId="3" borderId="2" xfId="8" applyNumberFormat="1" applyFont="1" applyFill="1" applyBorder="1"/>
    <xf numFmtId="0" fontId="10" fillId="3" borderId="2" xfId="0" applyFont="1" applyFill="1" applyBorder="1" applyAlignment="1">
      <alignment horizontal="left" vertical="center" wrapText="1"/>
    </xf>
    <xf numFmtId="0" fontId="10" fillId="14" borderId="2" xfId="0" applyFont="1" applyFill="1" applyBorder="1" applyAlignment="1">
      <alignment horizontal="left" vertical="center" wrapText="1"/>
    </xf>
    <xf numFmtId="0" fontId="18" fillId="0" borderId="0" xfId="0" applyFont="1" applyFill="1" applyAlignment="1"/>
    <xf numFmtId="0" fontId="0" fillId="2" borderId="0" xfId="0" applyFont="1" applyFill="1" applyAlignment="1"/>
    <xf numFmtId="0" fontId="18" fillId="2" borderId="0" xfId="0" applyFont="1" applyFill="1" applyAlignment="1"/>
    <xf numFmtId="0" fontId="17" fillId="2" borderId="0" xfId="0" applyFont="1" applyFill="1" applyAlignment="1"/>
    <xf numFmtId="0" fontId="0" fillId="0" borderId="0" xfId="0" applyFont="1" applyFill="1" applyAlignment="1">
      <alignment vertical="center"/>
    </xf>
    <xf numFmtId="0" fontId="19" fillId="0" borderId="0" xfId="0" applyFont="1" applyFill="1" applyBorder="1" applyAlignment="1"/>
    <xf numFmtId="0" fontId="18" fillId="20" borderId="2" xfId="0" applyFont="1" applyFill="1" applyBorder="1" applyAlignment="1"/>
    <xf numFmtId="16" fontId="18" fillId="20" borderId="2" xfId="0" applyNumberFormat="1" applyFont="1" applyFill="1" applyBorder="1" applyAlignment="1"/>
    <xf numFmtId="0" fontId="18" fillId="20" borderId="2" xfId="0" applyFont="1" applyFill="1" applyBorder="1" applyAlignment="1">
      <alignment horizontal="right"/>
    </xf>
    <xf numFmtId="0" fontId="12" fillId="8" borderId="3" xfId="0" applyFont="1" applyFill="1" applyBorder="1" applyAlignment="1">
      <alignment vertical="top" wrapText="1"/>
    </xf>
    <xf numFmtId="0" fontId="18" fillId="15" borderId="2" xfId="0" applyFont="1" applyFill="1" applyBorder="1" applyAlignment="1"/>
    <xf numFmtId="16" fontId="18" fillId="15" borderId="2" xfId="0" applyNumberFormat="1" applyFont="1" applyFill="1" applyBorder="1" applyAlignment="1"/>
    <xf numFmtId="0" fontId="18" fillId="15" borderId="2" xfId="0" applyFont="1" applyFill="1" applyBorder="1" applyAlignment="1">
      <alignment wrapText="1"/>
    </xf>
    <xf numFmtId="0" fontId="8" fillId="3" borderId="2" xfId="0" applyFont="1" applyFill="1" applyBorder="1" applyAlignment="1">
      <alignment horizontal="center"/>
    </xf>
    <xf numFmtId="177" fontId="18" fillId="20" borderId="2" xfId="8" applyNumberFormat="1" applyFont="1" applyFill="1" applyBorder="1"/>
    <xf numFmtId="177" fontId="20" fillId="20" borderId="4" xfId="0" applyNumberFormat="1" applyFont="1" applyFill="1" applyBorder="1" applyAlignment="1">
      <alignment horizontal="center"/>
    </xf>
    <xf numFmtId="177" fontId="20" fillId="20" borderId="5" xfId="0" applyNumberFormat="1" applyFont="1" applyFill="1" applyBorder="1" applyAlignment="1">
      <alignment horizontal="center"/>
    </xf>
    <xf numFmtId="3" fontId="18" fillId="20" borderId="2" xfId="0" applyNumberFormat="1" applyFont="1" applyFill="1" applyBorder="1" applyAlignment="1"/>
    <xf numFmtId="177" fontId="20" fillId="20" borderId="6" xfId="0" applyNumberFormat="1" applyFont="1" applyFill="1" applyBorder="1" applyAlignment="1">
      <alignment horizontal="center"/>
    </xf>
    <xf numFmtId="177" fontId="18" fillId="15" borderId="2" xfId="8" applyNumberFormat="1" applyFont="1" applyFill="1" applyBorder="1"/>
    <xf numFmtId="177" fontId="20" fillId="15" borderId="4" xfId="0" applyNumberFormat="1" applyFont="1" applyFill="1" applyBorder="1" applyAlignment="1">
      <alignment horizontal="center"/>
    </xf>
    <xf numFmtId="3" fontId="18" fillId="15" borderId="2" xfId="0" applyNumberFormat="1" applyFont="1" applyFill="1" applyBorder="1" applyAlignment="1"/>
    <xf numFmtId="177" fontId="20" fillId="15" borderId="5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/>
    <xf numFmtId="0" fontId="18" fillId="15" borderId="2" xfId="0" applyFont="1" applyFill="1" applyBorder="1" applyAlignment="1">
      <alignment horizontal="right"/>
    </xf>
    <xf numFmtId="0" fontId="18" fillId="18" borderId="2" xfId="0" applyFont="1" applyFill="1" applyBorder="1" applyAlignment="1"/>
    <xf numFmtId="16" fontId="18" fillId="18" borderId="2" xfId="0" applyNumberFormat="1" applyFont="1" applyFill="1" applyBorder="1" applyAlignment="1"/>
    <xf numFmtId="0" fontId="18" fillId="18" borderId="2" xfId="0" applyFont="1" applyFill="1" applyBorder="1" applyAlignment="1">
      <alignment horizontal="right"/>
    </xf>
    <xf numFmtId="0" fontId="18" fillId="7" borderId="2" xfId="0" applyFont="1" applyFill="1" applyBorder="1" applyAlignment="1"/>
    <xf numFmtId="16" fontId="18" fillId="7" borderId="2" xfId="0" applyNumberFormat="1" applyFont="1" applyFill="1" applyBorder="1" applyAlignment="1"/>
    <xf numFmtId="177" fontId="20" fillId="15" borderId="6" xfId="0" applyNumberFormat="1" applyFont="1" applyFill="1" applyBorder="1" applyAlignment="1">
      <alignment horizontal="center"/>
    </xf>
    <xf numFmtId="177" fontId="18" fillId="18" borderId="2" xfId="8" applyNumberFormat="1" applyFont="1" applyFill="1" applyBorder="1"/>
    <xf numFmtId="177" fontId="20" fillId="18" borderId="4" xfId="0" applyNumberFormat="1" applyFont="1" applyFill="1" applyBorder="1" applyAlignment="1">
      <alignment horizontal="center"/>
    </xf>
    <xf numFmtId="177" fontId="20" fillId="18" borderId="5" xfId="0" applyNumberFormat="1" applyFont="1" applyFill="1" applyBorder="1" applyAlignment="1">
      <alignment horizontal="center"/>
    </xf>
    <xf numFmtId="3" fontId="18" fillId="18" borderId="2" xfId="0" applyNumberFormat="1" applyFont="1" applyFill="1" applyBorder="1" applyAlignment="1"/>
    <xf numFmtId="177" fontId="20" fillId="18" borderId="6" xfId="0" applyNumberFormat="1" applyFont="1" applyFill="1" applyBorder="1" applyAlignment="1">
      <alignment horizontal="center"/>
    </xf>
    <xf numFmtId="177" fontId="18" fillId="7" borderId="2" xfId="8" applyNumberFormat="1" applyFont="1" applyFill="1" applyBorder="1"/>
    <xf numFmtId="177" fontId="20" fillId="7" borderId="4" xfId="0" applyNumberFormat="1" applyFont="1" applyFill="1" applyBorder="1" applyAlignment="1">
      <alignment horizontal="center"/>
    </xf>
    <xf numFmtId="177" fontId="20" fillId="7" borderId="5" xfId="0" applyNumberFormat="1" applyFont="1" applyFill="1" applyBorder="1" applyAlignment="1">
      <alignment horizontal="center"/>
    </xf>
    <xf numFmtId="3" fontId="18" fillId="7" borderId="2" xfId="0" applyNumberFormat="1" applyFont="1" applyFill="1" applyBorder="1" applyAlignment="1"/>
    <xf numFmtId="177" fontId="20" fillId="7" borderId="6" xfId="0" applyNumberFormat="1" applyFont="1" applyFill="1" applyBorder="1" applyAlignment="1">
      <alignment horizontal="center"/>
    </xf>
    <xf numFmtId="177" fontId="20" fillId="4" borderId="4" xfId="0" applyNumberFormat="1" applyFont="1" applyFill="1" applyBorder="1" applyAlignment="1">
      <alignment horizontal="center"/>
    </xf>
    <xf numFmtId="177" fontId="20" fillId="4" borderId="5" xfId="0" applyNumberFormat="1" applyFont="1" applyFill="1" applyBorder="1" applyAlignment="1">
      <alignment horizontal="center"/>
    </xf>
    <xf numFmtId="0" fontId="0" fillId="11" borderId="2" xfId="0" applyFont="1" applyFill="1" applyBorder="1" applyAlignment="1"/>
    <xf numFmtId="0" fontId="18" fillId="11" borderId="2" xfId="0" applyFont="1" applyFill="1" applyBorder="1" applyAlignment="1"/>
    <xf numFmtId="16" fontId="18" fillId="11" borderId="2" xfId="0" applyNumberFormat="1" applyFont="1" applyFill="1" applyBorder="1" applyAlignment="1"/>
    <xf numFmtId="0" fontId="18" fillId="11" borderId="2" xfId="0" applyFont="1" applyFill="1" applyBorder="1" applyAlignment="1">
      <alignment horizontal="right"/>
    </xf>
    <xf numFmtId="0" fontId="18" fillId="21" borderId="2" xfId="0" applyFont="1" applyFill="1" applyBorder="1" applyAlignment="1"/>
    <xf numFmtId="16" fontId="18" fillId="21" borderId="2" xfId="0" applyNumberFormat="1" applyFont="1" applyFill="1" applyBorder="1" applyAlignment="1"/>
    <xf numFmtId="0" fontId="0" fillId="21" borderId="0" xfId="0" applyFont="1" applyFill="1" applyAlignment="1"/>
    <xf numFmtId="0" fontId="18" fillId="3" borderId="2" xfId="0" applyFont="1" applyFill="1" applyBorder="1" applyAlignment="1"/>
    <xf numFmtId="16" fontId="18" fillId="3" borderId="2" xfId="0" applyNumberFormat="1" applyFont="1" applyFill="1" applyBorder="1" applyAlignment="1"/>
    <xf numFmtId="0" fontId="0" fillId="25" borderId="2" xfId="0" applyFont="1" applyFill="1" applyBorder="1" applyAlignment="1">
      <alignment horizontal="right"/>
    </xf>
    <xf numFmtId="0" fontId="18" fillId="25" borderId="2" xfId="0" applyFont="1" applyFill="1" applyBorder="1" applyAlignment="1"/>
    <xf numFmtId="16" fontId="18" fillId="25" borderId="2" xfId="0" applyNumberFormat="1" applyFont="1" applyFill="1" applyBorder="1" applyAlignment="1"/>
    <xf numFmtId="177" fontId="20" fillId="4" borderId="6" xfId="0" applyNumberFormat="1" applyFont="1" applyFill="1" applyBorder="1" applyAlignment="1">
      <alignment horizontal="center"/>
    </xf>
    <xf numFmtId="3" fontId="18" fillId="11" borderId="2" xfId="0" applyNumberFormat="1" applyFont="1" applyFill="1" applyBorder="1" applyAlignment="1"/>
    <xf numFmtId="177" fontId="18" fillId="11" borderId="2" xfId="8" applyNumberFormat="1" applyFont="1" applyFill="1" applyBorder="1"/>
    <xf numFmtId="177" fontId="20" fillId="11" borderId="4" xfId="0" applyNumberFormat="1" applyFont="1" applyFill="1" applyBorder="1" applyAlignment="1">
      <alignment horizontal="center"/>
    </xf>
    <xf numFmtId="177" fontId="20" fillId="11" borderId="5" xfId="0" applyNumberFormat="1" applyFont="1" applyFill="1" applyBorder="1" applyAlignment="1">
      <alignment horizontal="center"/>
    </xf>
    <xf numFmtId="177" fontId="20" fillId="11" borderId="6" xfId="0" applyNumberFormat="1" applyFont="1" applyFill="1" applyBorder="1" applyAlignment="1">
      <alignment horizontal="center"/>
    </xf>
    <xf numFmtId="3" fontId="18" fillId="21" borderId="2" xfId="0" applyNumberFormat="1" applyFont="1" applyFill="1" applyBorder="1" applyAlignment="1"/>
    <xf numFmtId="177" fontId="18" fillId="21" borderId="2" xfId="8" applyNumberFormat="1" applyFont="1" applyFill="1" applyBorder="1"/>
    <xf numFmtId="177" fontId="20" fillId="21" borderId="4" xfId="0" applyNumberFormat="1" applyFont="1" applyFill="1" applyBorder="1" applyAlignment="1">
      <alignment horizontal="center"/>
    </xf>
    <xf numFmtId="177" fontId="20" fillId="21" borderId="5" xfId="0" applyNumberFormat="1" applyFont="1" applyFill="1" applyBorder="1" applyAlignment="1">
      <alignment horizontal="center"/>
    </xf>
    <xf numFmtId="177" fontId="20" fillId="21" borderId="6" xfId="0" applyNumberFormat="1" applyFont="1" applyFill="1" applyBorder="1" applyAlignment="1">
      <alignment horizontal="center"/>
    </xf>
    <xf numFmtId="3" fontId="18" fillId="3" borderId="2" xfId="0" applyNumberFormat="1" applyFont="1" applyFill="1" applyBorder="1" applyAlignment="1"/>
    <xf numFmtId="177" fontId="18" fillId="3" borderId="2" xfId="8" applyNumberFormat="1" applyFont="1" applyFill="1" applyBorder="1"/>
    <xf numFmtId="177" fontId="20" fillId="3" borderId="4" xfId="0" applyNumberFormat="1" applyFont="1" applyFill="1" applyBorder="1" applyAlignment="1">
      <alignment horizontal="center"/>
    </xf>
    <xf numFmtId="177" fontId="20" fillId="3" borderId="5" xfId="0" applyNumberFormat="1" applyFont="1" applyFill="1" applyBorder="1" applyAlignment="1">
      <alignment horizontal="center"/>
    </xf>
    <xf numFmtId="177" fontId="20" fillId="3" borderId="6" xfId="0" applyNumberFormat="1" applyFont="1" applyFill="1" applyBorder="1" applyAlignment="1">
      <alignment horizontal="center"/>
    </xf>
    <xf numFmtId="3" fontId="18" fillId="25" borderId="2" xfId="0" applyNumberFormat="1" applyFont="1" applyFill="1" applyBorder="1" applyAlignment="1"/>
    <xf numFmtId="177" fontId="18" fillId="25" borderId="2" xfId="8" applyNumberFormat="1" applyFont="1" applyFill="1" applyBorder="1"/>
    <xf numFmtId="177" fontId="20" fillId="25" borderId="4" xfId="0" applyNumberFormat="1" applyFont="1" applyFill="1" applyBorder="1" applyAlignment="1">
      <alignment horizontal="center"/>
    </xf>
    <xf numFmtId="177" fontId="20" fillId="25" borderId="5" xfId="0" applyNumberFormat="1" applyFont="1" applyFill="1" applyBorder="1" applyAlignment="1">
      <alignment horizontal="center"/>
    </xf>
    <xf numFmtId="0" fontId="17" fillId="4" borderId="2" xfId="0" applyFont="1" applyFill="1" applyBorder="1" applyAlignment="1">
      <alignment horizontal="right"/>
    </xf>
    <xf numFmtId="16" fontId="17" fillId="4" borderId="2" xfId="0" applyNumberFormat="1" applyFont="1" applyFill="1" applyBorder="1" applyAlignment="1"/>
    <xf numFmtId="0" fontId="18" fillId="4" borderId="2" xfId="0" applyFont="1" applyFill="1" applyBorder="1" applyAlignment="1">
      <alignment horizontal="right"/>
    </xf>
    <xf numFmtId="0" fontId="18" fillId="22" borderId="2" xfId="0" applyFont="1" applyFill="1" applyBorder="1" applyAlignment="1"/>
    <xf numFmtId="16" fontId="18" fillId="22" borderId="2" xfId="0" applyNumberFormat="1" applyFont="1" applyFill="1" applyBorder="1" applyAlignment="1"/>
    <xf numFmtId="177" fontId="20" fillId="25" borderId="6" xfId="0" applyNumberFormat="1" applyFont="1" applyFill="1" applyBorder="1" applyAlignment="1">
      <alignment horizontal="center"/>
    </xf>
    <xf numFmtId="177" fontId="22" fillId="4" borderId="4" xfId="0" applyNumberFormat="1" applyFont="1" applyFill="1" applyBorder="1" applyAlignment="1">
      <alignment horizontal="center"/>
    </xf>
    <xf numFmtId="177" fontId="22" fillId="4" borderId="5" xfId="0" applyNumberFormat="1" applyFont="1" applyFill="1" applyBorder="1" applyAlignment="1">
      <alignment horizontal="center"/>
    </xf>
    <xf numFmtId="177" fontId="17" fillId="4" borderId="2" xfId="8" applyNumberFormat="1" applyFont="1" applyFill="1" applyBorder="1"/>
    <xf numFmtId="177" fontId="22" fillId="4" borderId="6" xfId="0" applyNumberFormat="1" applyFont="1" applyFill="1" applyBorder="1" applyAlignment="1">
      <alignment horizontal="center"/>
    </xf>
    <xf numFmtId="177" fontId="22" fillId="3" borderId="4" xfId="0" applyNumberFormat="1" applyFont="1" applyFill="1" applyBorder="1" applyAlignment="1">
      <alignment horizontal="center"/>
    </xf>
    <xf numFmtId="177" fontId="22" fillId="3" borderId="5" xfId="0" applyNumberFormat="1" applyFont="1" applyFill="1" applyBorder="1" applyAlignment="1">
      <alignment horizontal="center"/>
    </xf>
    <xf numFmtId="177" fontId="22" fillId="3" borderId="6" xfId="0" applyNumberFormat="1" applyFont="1" applyFill="1" applyBorder="1" applyAlignment="1">
      <alignment horizontal="center"/>
    </xf>
    <xf numFmtId="177" fontId="18" fillId="22" borderId="2" xfId="8" applyNumberFormat="1" applyFont="1" applyFill="1" applyBorder="1"/>
    <xf numFmtId="177" fontId="22" fillId="22" borderId="4" xfId="0" applyNumberFormat="1" applyFont="1" applyFill="1" applyBorder="1" applyAlignment="1">
      <alignment horizontal="center"/>
    </xf>
    <xf numFmtId="177" fontId="22" fillId="22" borderId="5" xfId="0" applyNumberFormat="1" applyFont="1" applyFill="1" applyBorder="1" applyAlignment="1">
      <alignment horizontal="center"/>
    </xf>
    <xf numFmtId="3" fontId="18" fillId="22" borderId="2" xfId="0" applyNumberFormat="1" applyFont="1" applyFill="1" applyBorder="1" applyAlignment="1"/>
    <xf numFmtId="177" fontId="22" fillId="22" borderId="6" xfId="0" applyNumberFormat="1" applyFont="1" applyFill="1" applyBorder="1" applyAlignment="1">
      <alignment horizontal="center"/>
    </xf>
    <xf numFmtId="0" fontId="18" fillId="16" borderId="2" xfId="0" applyFont="1" applyFill="1" applyBorder="1" applyAlignment="1"/>
    <xf numFmtId="16" fontId="18" fillId="16" borderId="2" xfId="0" applyNumberFormat="1" applyFont="1" applyFill="1" applyBorder="1" applyAlignment="1"/>
    <xf numFmtId="0" fontId="0" fillId="16" borderId="2" xfId="0" applyFont="1" applyFill="1" applyBorder="1" applyAlignment="1">
      <alignment horizontal="right"/>
    </xf>
    <xf numFmtId="0" fontId="18" fillId="19" borderId="2" xfId="0" applyFont="1" applyFill="1" applyBorder="1" applyAlignment="1"/>
    <xf numFmtId="16" fontId="18" fillId="19" borderId="2" xfId="0" applyNumberFormat="1" applyFont="1" applyFill="1" applyBorder="1" applyAlignment="1"/>
    <xf numFmtId="0" fontId="18" fillId="4" borderId="2" xfId="0" applyFont="1" applyFill="1" applyBorder="1" applyAlignment="1">
      <alignment vertical="center"/>
    </xf>
    <xf numFmtId="0" fontId="18" fillId="4" borderId="2" xfId="0" applyFont="1" applyFill="1" applyBorder="1" applyAlignment="1">
      <alignment horizontal="right" vertical="center"/>
    </xf>
    <xf numFmtId="16" fontId="18" fillId="4" borderId="2" xfId="0" applyNumberFormat="1" applyFont="1" applyFill="1" applyBorder="1" applyAlignment="1">
      <alignment horizontal="right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horizontal="right" vertical="center" wrapText="1"/>
    </xf>
    <xf numFmtId="0" fontId="18" fillId="0" borderId="4" xfId="0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/>
    </xf>
    <xf numFmtId="16" fontId="18" fillId="0" borderId="4" xfId="0" applyNumberFormat="1" applyFont="1" applyFill="1" applyBorder="1" applyAlignment="1">
      <alignment horizontal="right" vertical="center" wrapText="1"/>
    </xf>
    <xf numFmtId="16" fontId="18" fillId="0" borderId="4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left" vertical="center"/>
    </xf>
    <xf numFmtId="0" fontId="0" fillId="4" borderId="6" xfId="0" applyFont="1" applyFill="1" applyBorder="1" applyAlignment="1">
      <alignment horizontal="right" vertical="center" wrapText="1"/>
    </xf>
    <xf numFmtId="0" fontId="18" fillId="0" borderId="6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16" fontId="18" fillId="0" borderId="6" xfId="0" applyNumberFormat="1" applyFont="1" applyFill="1" applyBorder="1" applyAlignment="1">
      <alignment horizontal="right" vertical="center" wrapText="1"/>
    </xf>
    <xf numFmtId="16" fontId="18" fillId="0" borderId="6" xfId="0" applyNumberFormat="1" applyFont="1" applyFill="1" applyBorder="1" applyAlignment="1">
      <alignment horizontal="right" vertical="center"/>
    </xf>
    <xf numFmtId="0" fontId="18" fillId="14" borderId="2" xfId="0" applyFont="1" applyFill="1" applyBorder="1" applyAlignment="1"/>
    <xf numFmtId="16" fontId="18" fillId="14" borderId="2" xfId="0" applyNumberFormat="1" applyFont="1" applyFill="1" applyBorder="1" applyAlignment="1"/>
    <xf numFmtId="0" fontId="18" fillId="14" borderId="2" xfId="0" applyFont="1" applyFill="1" applyBorder="1" applyAlignment="1">
      <alignment vertical="center"/>
    </xf>
    <xf numFmtId="0" fontId="0" fillId="26" borderId="2" xfId="0" applyFont="1" applyFill="1" applyBorder="1" applyAlignment="1"/>
    <xf numFmtId="16" fontId="0" fillId="26" borderId="2" xfId="0" applyNumberFormat="1" applyFont="1" applyFill="1" applyBorder="1" applyAlignment="1"/>
    <xf numFmtId="0" fontId="18" fillId="26" borderId="2" xfId="0" applyFont="1" applyFill="1" applyBorder="1" applyAlignment="1"/>
    <xf numFmtId="0" fontId="18" fillId="0" borderId="2" xfId="0" applyFont="1" applyFill="1" applyBorder="1" applyAlignment="1"/>
    <xf numFmtId="3" fontId="18" fillId="16" borderId="2" xfId="0" applyNumberFormat="1" applyFont="1" applyFill="1" applyBorder="1" applyAlignment="1"/>
    <xf numFmtId="177" fontId="18" fillId="16" borderId="2" xfId="8" applyNumberFormat="1" applyFont="1" applyFill="1" applyBorder="1"/>
    <xf numFmtId="177" fontId="18" fillId="16" borderId="4" xfId="0" applyNumberFormat="1" applyFont="1" applyFill="1" applyBorder="1" applyAlignment="1">
      <alignment horizontal="center"/>
    </xf>
    <xf numFmtId="177" fontId="18" fillId="16" borderId="5" xfId="0" applyNumberFormat="1" applyFont="1" applyFill="1" applyBorder="1" applyAlignment="1">
      <alignment horizontal="center"/>
    </xf>
    <xf numFmtId="177" fontId="18" fillId="16" borderId="6" xfId="0" applyNumberFormat="1" applyFont="1" applyFill="1" applyBorder="1" applyAlignment="1">
      <alignment horizontal="center"/>
    </xf>
    <xf numFmtId="177" fontId="18" fillId="19" borderId="2" xfId="8" applyNumberFormat="1" applyFont="1" applyFill="1" applyBorder="1"/>
    <xf numFmtId="177" fontId="18" fillId="19" borderId="2" xfId="0" applyNumberFormat="1" applyFont="1" applyFill="1" applyBorder="1" applyAlignment="1"/>
    <xf numFmtId="177" fontId="18" fillId="3" borderId="2" xfId="0" applyNumberFormat="1" applyFont="1" applyFill="1" applyBorder="1" applyAlignment="1"/>
    <xf numFmtId="177" fontId="18" fillId="4" borderId="4" xfId="0" applyNumberFormat="1" applyFont="1" applyFill="1" applyBorder="1" applyAlignment="1">
      <alignment horizontal="center"/>
    </xf>
    <xf numFmtId="177" fontId="18" fillId="4" borderId="5" xfId="0" applyNumberFormat="1" applyFont="1" applyFill="1" applyBorder="1" applyAlignment="1">
      <alignment horizontal="center"/>
    </xf>
    <xf numFmtId="177" fontId="18" fillId="4" borderId="2" xfId="8" applyNumberFormat="1" applyFont="1" applyFill="1" applyBorder="1" applyAlignment="1">
      <alignment vertical="center"/>
    </xf>
    <xf numFmtId="177" fontId="18" fillId="0" borderId="2" xfId="8" applyNumberFormat="1" applyFont="1" applyFill="1" applyBorder="1" applyAlignment="1">
      <alignment vertical="center"/>
    </xf>
    <xf numFmtId="177" fontId="18" fillId="0" borderId="2" xfId="8" applyNumberFormat="1" applyFont="1" applyFill="1" applyBorder="1"/>
    <xf numFmtId="0" fontId="23" fillId="4" borderId="0" xfId="0" applyFont="1" applyFill="1" applyAlignment="1"/>
    <xf numFmtId="177" fontId="18" fillId="4" borderId="6" xfId="0" applyNumberFormat="1" applyFont="1" applyFill="1" applyBorder="1" applyAlignment="1">
      <alignment horizontal="center"/>
    </xf>
    <xf numFmtId="3" fontId="18" fillId="14" borderId="2" xfId="0" applyNumberFormat="1" applyFont="1" applyFill="1" applyBorder="1" applyAlignment="1"/>
    <xf numFmtId="177" fontId="18" fillId="14" borderId="2" xfId="8" applyNumberFormat="1" applyFont="1" applyFill="1" applyBorder="1"/>
    <xf numFmtId="177" fontId="18" fillId="14" borderId="4" xfId="0" applyNumberFormat="1" applyFont="1" applyFill="1" applyBorder="1" applyAlignment="1">
      <alignment horizontal="center"/>
    </xf>
    <xf numFmtId="177" fontId="18" fillId="14" borderId="5" xfId="0" applyNumberFormat="1" applyFont="1" applyFill="1" applyBorder="1" applyAlignment="1">
      <alignment horizontal="center"/>
    </xf>
    <xf numFmtId="177" fontId="18" fillId="14" borderId="6" xfId="0" applyNumberFormat="1" applyFont="1" applyFill="1" applyBorder="1" applyAlignment="1">
      <alignment horizontal="center"/>
    </xf>
    <xf numFmtId="177" fontId="18" fillId="26" borderId="2" xfId="8" applyNumberFormat="1" applyFont="1" applyFill="1" applyBorder="1"/>
    <xf numFmtId="177" fontId="0" fillId="26" borderId="2" xfId="0" applyNumberFormat="1" applyFont="1" applyFill="1" applyBorder="1" applyAlignment="1"/>
    <xf numFmtId="177" fontId="18" fillId="0" borderId="2" xfId="8" applyNumberFormat="1" applyFont="1" applyBorder="1"/>
    <xf numFmtId="0" fontId="0" fillId="25" borderId="4" xfId="0" applyFont="1" applyFill="1" applyBorder="1" applyAlignment="1">
      <alignment horizontal="left" vertical="center" wrapText="1"/>
    </xf>
    <xf numFmtId="0" fontId="0" fillId="25" borderId="4" xfId="0" applyFont="1" applyFill="1" applyBorder="1" applyAlignment="1">
      <alignment horizontal="left" vertical="center"/>
    </xf>
    <xf numFmtId="0" fontId="0" fillId="25" borderId="6" xfId="0" applyFont="1" applyFill="1" applyBorder="1" applyAlignment="1">
      <alignment horizontal="left" vertical="center" wrapText="1"/>
    </xf>
    <xf numFmtId="0" fontId="0" fillId="25" borderId="6" xfId="0" applyFont="1" applyFill="1" applyBorder="1" applyAlignment="1">
      <alignment horizontal="left" vertical="center"/>
    </xf>
    <xf numFmtId="0" fontId="0" fillId="25" borderId="2" xfId="0" applyFont="1" applyFill="1" applyBorder="1" applyAlignment="1">
      <alignment horizontal="left" vertical="center"/>
    </xf>
    <xf numFmtId="0" fontId="0" fillId="25" borderId="4" xfId="0" applyFont="1" applyFill="1" applyBorder="1" applyAlignment="1">
      <alignment horizontal="center" vertical="center"/>
    </xf>
    <xf numFmtId="0" fontId="0" fillId="25" borderId="6" xfId="0" applyFont="1" applyFill="1" applyBorder="1" applyAlignment="1">
      <alignment horizontal="center" vertical="center"/>
    </xf>
    <xf numFmtId="0" fontId="0" fillId="25" borderId="5" xfId="0" applyFont="1" applyFill="1" applyBorder="1" applyAlignment="1">
      <alignment horizontal="right" vertical="center"/>
    </xf>
    <xf numFmtId="0" fontId="0" fillId="25" borderId="5" xfId="0" applyFont="1" applyFill="1" applyBorder="1" applyAlignment="1">
      <alignment horizontal="left" vertical="center" wrapText="1"/>
    </xf>
    <xf numFmtId="0" fontId="17" fillId="25" borderId="4" xfId="0" applyFont="1" applyFill="1" applyBorder="1" applyAlignment="1">
      <alignment horizontal="right" vertical="center"/>
    </xf>
    <xf numFmtId="0" fontId="17" fillId="25" borderId="4" xfId="0" applyFont="1" applyFill="1" applyBorder="1" applyAlignment="1">
      <alignment horizontal="left" vertical="center" wrapText="1"/>
    </xf>
    <xf numFmtId="0" fontId="17" fillId="25" borderId="4" xfId="0" applyFont="1" applyFill="1" applyBorder="1" applyAlignment="1">
      <alignment horizontal="left" vertical="center"/>
    </xf>
    <xf numFmtId="0" fontId="17" fillId="25" borderId="6" xfId="0" applyFont="1" applyFill="1" applyBorder="1" applyAlignment="1">
      <alignment horizontal="right" vertical="center"/>
    </xf>
    <xf numFmtId="0" fontId="17" fillId="25" borderId="6" xfId="0" applyFont="1" applyFill="1" applyBorder="1" applyAlignment="1">
      <alignment horizontal="left" vertical="center" wrapText="1"/>
    </xf>
    <xf numFmtId="0" fontId="17" fillId="25" borderId="6" xfId="0" applyFont="1" applyFill="1" applyBorder="1" applyAlignment="1">
      <alignment horizontal="left" vertical="center"/>
    </xf>
    <xf numFmtId="0" fontId="17" fillId="25" borderId="2" xfId="0" applyFont="1" applyFill="1" applyBorder="1" applyAlignment="1">
      <alignment horizontal="right"/>
    </xf>
    <xf numFmtId="0" fontId="0" fillId="25" borderId="2" xfId="0" applyFont="1" applyFill="1" applyBorder="1" applyAlignment="1">
      <alignment wrapText="1"/>
    </xf>
    <xf numFmtId="0" fontId="24" fillId="0" borderId="0" xfId="0" applyFont="1"/>
    <xf numFmtId="177" fontId="0" fillId="25" borderId="2" xfId="8" applyNumberFormat="1" applyFont="1" applyFill="1" applyBorder="1" applyAlignment="1">
      <alignment vertical="center"/>
    </xf>
    <xf numFmtId="0" fontId="17" fillId="15" borderId="2" xfId="0" applyFont="1" applyFill="1" applyBorder="1" applyAlignment="1">
      <alignment horizontal="right"/>
    </xf>
    <xf numFmtId="0" fontId="17" fillId="15" borderId="2" xfId="0" applyFont="1" applyFill="1" applyBorder="1" applyAlignment="1"/>
    <xf numFmtId="16" fontId="17" fillId="15" borderId="2" xfId="0" applyNumberFormat="1" applyFont="1" applyFill="1" applyBorder="1" applyAlignment="1"/>
    <xf numFmtId="3" fontId="17" fillId="4" borderId="2" xfId="0" applyNumberFormat="1" applyFont="1" applyFill="1" applyBorder="1" applyAlignment="1"/>
    <xf numFmtId="177" fontId="17" fillId="15" borderId="2" xfId="8" applyNumberFormat="1" applyFont="1" applyFill="1" applyBorder="1"/>
    <xf numFmtId="3" fontId="17" fillId="15" borderId="2" xfId="0" applyNumberFormat="1" applyFont="1" applyFill="1" applyBorder="1" applyAlignment="1"/>
    <xf numFmtId="0" fontId="17" fillId="20" borderId="2" xfId="0" applyFont="1" applyFill="1" applyBorder="1" applyAlignment="1"/>
    <xf numFmtId="16" fontId="17" fillId="20" borderId="2" xfId="0" applyNumberFormat="1" applyFont="1" applyFill="1" applyBorder="1" applyAlignment="1"/>
    <xf numFmtId="0" fontId="0" fillId="11" borderId="2" xfId="0" applyFont="1" applyFill="1" applyBorder="1" applyAlignment="1">
      <alignment horizontal="right"/>
    </xf>
    <xf numFmtId="16" fontId="0" fillId="11" borderId="2" xfId="0" applyNumberFormat="1" applyFont="1" applyFill="1" applyBorder="1" applyAlignment="1"/>
    <xf numFmtId="0" fontId="17" fillId="3" borderId="2" xfId="0" applyFont="1" applyFill="1" applyBorder="1" applyAlignment="1"/>
    <xf numFmtId="16" fontId="17" fillId="3" borderId="2" xfId="0" applyNumberFormat="1" applyFont="1" applyFill="1" applyBorder="1" applyAlignment="1"/>
    <xf numFmtId="0" fontId="18" fillId="3" borderId="2" xfId="0" applyFont="1" applyFill="1" applyBorder="1" applyAlignment="1">
      <alignment horizontal="right"/>
    </xf>
    <xf numFmtId="0" fontId="17" fillId="3" borderId="2" xfId="0" applyFont="1" applyFill="1" applyBorder="1" applyAlignment="1">
      <alignment horizontal="right"/>
    </xf>
    <xf numFmtId="3" fontId="17" fillId="20" borderId="2" xfId="0" applyNumberFormat="1" applyFont="1" applyFill="1" applyBorder="1" applyAlignment="1"/>
    <xf numFmtId="177" fontId="17" fillId="20" borderId="2" xfId="8" applyNumberFormat="1" applyFont="1" applyFill="1" applyBorder="1"/>
    <xf numFmtId="177" fontId="0" fillId="11" borderId="2" xfId="8" applyNumberFormat="1" applyFont="1" applyFill="1" applyBorder="1"/>
    <xf numFmtId="3" fontId="0" fillId="11" borderId="2" xfId="0" applyNumberFormat="1" applyFont="1" applyFill="1" applyBorder="1" applyAlignment="1"/>
    <xf numFmtId="3" fontId="17" fillId="3" borderId="2" xfId="0" applyNumberFormat="1" applyFont="1" applyFill="1" applyBorder="1" applyAlignment="1"/>
    <xf numFmtId="177" fontId="17" fillId="3" borderId="2" xfId="8" applyNumberFormat="1" applyFont="1" applyFill="1" applyBorder="1"/>
    <xf numFmtId="0" fontId="17" fillId="22" borderId="2" xfId="0" applyFont="1" applyFill="1" applyBorder="1" applyAlignment="1"/>
    <xf numFmtId="16" fontId="17" fillId="22" borderId="2" xfId="0" applyNumberFormat="1" applyFont="1" applyFill="1" applyBorder="1" applyAlignment="1"/>
    <xf numFmtId="0" fontId="0" fillId="27" borderId="2" xfId="0" applyFont="1" applyFill="1" applyBorder="1" applyAlignment="1"/>
    <xf numFmtId="16" fontId="0" fillId="27" borderId="2" xfId="0" applyNumberFormat="1" applyFont="1" applyFill="1" applyBorder="1" applyAlignment="1"/>
    <xf numFmtId="0" fontId="12" fillId="28" borderId="3" xfId="0" applyFont="1" applyFill="1" applyBorder="1" applyAlignment="1">
      <alignment vertical="top" wrapText="1"/>
    </xf>
    <xf numFmtId="0" fontId="17" fillId="19" borderId="2" xfId="0" applyFont="1" applyFill="1" applyBorder="1" applyAlignment="1">
      <alignment horizontal="right"/>
    </xf>
    <xf numFmtId="0" fontId="17" fillId="19" borderId="2" xfId="0" applyFont="1" applyFill="1" applyBorder="1" applyAlignment="1"/>
    <xf numFmtId="16" fontId="17" fillId="19" borderId="2" xfId="0" applyNumberFormat="1" applyFont="1" applyFill="1" applyBorder="1" applyAlignment="1"/>
    <xf numFmtId="3" fontId="17" fillId="22" borderId="2" xfId="0" applyNumberFormat="1" applyFont="1" applyFill="1" applyBorder="1" applyAlignment="1"/>
    <xf numFmtId="177" fontId="17" fillId="22" borderId="2" xfId="8" applyNumberFormat="1" applyFont="1" applyFill="1" applyBorder="1"/>
    <xf numFmtId="3" fontId="0" fillId="27" borderId="2" xfId="0" applyNumberFormat="1" applyFont="1" applyFill="1" applyBorder="1" applyAlignment="1"/>
    <xf numFmtId="177" fontId="0" fillId="27" borderId="2" xfId="8" applyNumberFormat="1" applyFont="1" applyFill="1" applyBorder="1"/>
    <xf numFmtId="3" fontId="17" fillId="19" borderId="2" xfId="0" applyNumberFormat="1" applyFont="1" applyFill="1" applyBorder="1" applyAlignment="1"/>
    <xf numFmtId="177" fontId="17" fillId="19" borderId="2" xfId="8" applyNumberFormat="1" applyFont="1" applyFill="1" applyBorder="1"/>
    <xf numFmtId="0" fontId="24" fillId="28" borderId="3" xfId="0" applyFont="1" applyFill="1" applyBorder="1" applyAlignment="1">
      <alignment vertical="top" wrapText="1"/>
    </xf>
    <xf numFmtId="0" fontId="0" fillId="25" borderId="0" xfId="0" applyFont="1" applyFill="1" applyAlignment="1"/>
    <xf numFmtId="0" fontId="17" fillId="11" borderId="2" xfId="0" applyFont="1" applyFill="1" applyBorder="1" applyAlignment="1"/>
    <xf numFmtId="16" fontId="17" fillId="11" borderId="2" xfId="0" applyNumberFormat="1" applyFont="1" applyFill="1" applyBorder="1" applyAlignment="1"/>
    <xf numFmtId="177" fontId="22" fillId="25" borderId="4" xfId="0" applyNumberFormat="1" applyFont="1" applyFill="1" applyBorder="1" applyAlignment="1">
      <alignment horizontal="center" wrapText="1"/>
    </xf>
    <xf numFmtId="177" fontId="22" fillId="25" borderId="5" xfId="0" applyNumberFormat="1" applyFont="1" applyFill="1" applyBorder="1" applyAlignment="1">
      <alignment horizontal="center" wrapText="1"/>
    </xf>
    <xf numFmtId="177" fontId="22" fillId="25" borderId="6" xfId="0" applyNumberFormat="1" applyFont="1" applyFill="1" applyBorder="1" applyAlignment="1">
      <alignment horizontal="center" wrapText="1"/>
    </xf>
    <xf numFmtId="177" fontId="22" fillId="11" borderId="4" xfId="0" applyNumberFormat="1" applyFont="1" applyFill="1" applyBorder="1" applyAlignment="1">
      <alignment horizontal="center" wrapText="1"/>
    </xf>
    <xf numFmtId="177" fontId="22" fillId="11" borderId="5" xfId="0" applyNumberFormat="1" applyFont="1" applyFill="1" applyBorder="1" applyAlignment="1">
      <alignment horizontal="center" wrapText="1"/>
    </xf>
    <xf numFmtId="3" fontId="17" fillId="11" borderId="2" xfId="0" applyNumberFormat="1" applyFont="1" applyFill="1" applyBorder="1" applyAlignment="1"/>
    <xf numFmtId="177" fontId="17" fillId="11" borderId="2" xfId="8" applyNumberFormat="1" applyFont="1" applyFill="1" applyBorder="1"/>
    <xf numFmtId="0" fontId="25" fillId="0" borderId="0" xfId="0" applyFont="1" applyAlignment="1">
      <alignment wrapText="1"/>
    </xf>
    <xf numFmtId="0" fontId="0" fillId="29" borderId="2" xfId="0" applyFont="1" applyFill="1" applyBorder="1" applyAlignment="1">
      <alignment horizontal="right"/>
    </xf>
    <xf numFmtId="0" fontId="0" fillId="29" borderId="2" xfId="0" applyFont="1" applyFill="1" applyBorder="1" applyAlignment="1"/>
    <xf numFmtId="16" fontId="0" fillId="29" borderId="2" xfId="0" applyNumberFormat="1" applyFont="1" applyFill="1" applyBorder="1" applyAlignment="1"/>
    <xf numFmtId="0" fontId="17" fillId="7" borderId="2" xfId="0" applyFont="1" applyFill="1" applyBorder="1" applyAlignment="1">
      <alignment horizontal="right"/>
    </xf>
    <xf numFmtId="0" fontId="17" fillId="7" borderId="2" xfId="0" applyFont="1" applyFill="1" applyBorder="1" applyAlignment="1"/>
    <xf numFmtId="16" fontId="17" fillId="7" borderId="2" xfId="0" applyNumberFormat="1" applyFont="1" applyFill="1" applyBorder="1" applyAlignment="1"/>
    <xf numFmtId="0" fontId="17" fillId="16" borderId="2" xfId="0" applyFont="1" applyFill="1" applyBorder="1" applyAlignment="1"/>
    <xf numFmtId="16" fontId="17" fillId="16" borderId="2" xfId="0" applyNumberFormat="1" applyFont="1" applyFill="1" applyBorder="1" applyAlignment="1"/>
    <xf numFmtId="0" fontId="17" fillId="16" borderId="2" xfId="0" applyFont="1" applyFill="1" applyBorder="1" applyAlignment="1">
      <alignment horizontal="right"/>
    </xf>
    <xf numFmtId="0" fontId="18" fillId="11" borderId="4" xfId="0" applyFont="1" applyFill="1" applyBorder="1" applyAlignment="1">
      <alignment horizontal="right"/>
    </xf>
    <xf numFmtId="0" fontId="18" fillId="11" borderId="4" xfId="0" applyFont="1" applyFill="1" applyBorder="1" applyAlignment="1">
      <alignment horizontal="left" wrapText="1"/>
    </xf>
    <xf numFmtId="0" fontId="18" fillId="11" borderId="6" xfId="0" applyFont="1" applyFill="1" applyBorder="1" applyAlignment="1">
      <alignment horizontal="right"/>
    </xf>
    <xf numFmtId="0" fontId="18" fillId="11" borderId="6" xfId="0" applyFont="1" applyFill="1" applyBorder="1" applyAlignment="1">
      <alignment horizontal="left" wrapText="1"/>
    </xf>
    <xf numFmtId="177" fontId="22" fillId="11" borderId="6" xfId="0" applyNumberFormat="1" applyFont="1" applyFill="1" applyBorder="1" applyAlignment="1">
      <alignment horizontal="center" wrapText="1"/>
    </xf>
    <xf numFmtId="177" fontId="0" fillId="29" borderId="2" xfId="8" applyNumberFormat="1" applyFont="1" applyFill="1" applyBorder="1"/>
    <xf numFmtId="177" fontId="22" fillId="29" borderId="4" xfId="0" applyNumberFormat="1" applyFont="1" applyFill="1" applyBorder="1" applyAlignment="1">
      <alignment horizontal="center" wrapText="1"/>
    </xf>
    <xf numFmtId="177" fontId="22" fillId="29" borderId="5" xfId="0" applyNumberFormat="1" applyFont="1" applyFill="1" applyBorder="1" applyAlignment="1">
      <alignment horizontal="center" wrapText="1"/>
    </xf>
    <xf numFmtId="3" fontId="0" fillId="29" borderId="2" xfId="0" applyNumberFormat="1" applyFont="1" applyFill="1" applyBorder="1" applyAlignment="1"/>
    <xf numFmtId="177" fontId="22" fillId="29" borderId="6" xfId="0" applyNumberFormat="1" applyFont="1" applyFill="1" applyBorder="1" applyAlignment="1">
      <alignment horizontal="center" wrapText="1"/>
    </xf>
    <xf numFmtId="177" fontId="17" fillId="7" borderId="2" xfId="8" applyNumberFormat="1" applyFont="1" applyFill="1" applyBorder="1"/>
    <xf numFmtId="177" fontId="0" fillId="7" borderId="4" xfId="0" applyNumberFormat="1" applyFont="1" applyFill="1" applyBorder="1" applyAlignment="1">
      <alignment horizontal="center"/>
    </xf>
    <xf numFmtId="177" fontId="0" fillId="7" borderId="5" xfId="0" applyNumberFormat="1" applyFont="1" applyFill="1" applyBorder="1" applyAlignment="1">
      <alignment horizontal="center"/>
    </xf>
    <xf numFmtId="177" fontId="0" fillId="7" borderId="6" xfId="0" applyNumberFormat="1" applyFont="1" applyFill="1" applyBorder="1" applyAlignment="1">
      <alignment horizontal="center"/>
    </xf>
    <xf numFmtId="3" fontId="17" fillId="16" borderId="2" xfId="0" applyNumberFormat="1" applyFont="1" applyFill="1" applyBorder="1" applyAlignment="1"/>
    <xf numFmtId="177" fontId="17" fillId="16" borderId="2" xfId="8" applyNumberFormat="1" applyFont="1" applyFill="1" applyBorder="1"/>
    <xf numFmtId="177" fontId="0" fillId="16" borderId="5" xfId="0" applyNumberFormat="1" applyFont="1" applyFill="1" applyBorder="1" applyAlignment="1">
      <alignment horizontal="center"/>
    </xf>
    <xf numFmtId="177" fontId="0" fillId="16" borderId="6" xfId="0" applyNumberFormat="1" applyFont="1" applyFill="1" applyBorder="1" applyAlignment="1">
      <alignment horizontal="center"/>
    </xf>
    <xf numFmtId="177" fontId="0" fillId="11" borderId="4" xfId="0" applyNumberFormat="1" applyFont="1" applyFill="1" applyBorder="1" applyAlignment="1">
      <alignment horizontal="center"/>
    </xf>
    <xf numFmtId="177" fontId="0" fillId="11" borderId="5" xfId="0" applyNumberFormat="1" applyFont="1" applyFill="1" applyBorder="1" applyAlignment="1">
      <alignment horizontal="center"/>
    </xf>
    <xf numFmtId="0" fontId="0" fillId="11" borderId="4" xfId="0" applyFont="1" applyFill="1" applyBorder="1" applyAlignment="1">
      <alignment horizontal="right" vertical="center"/>
    </xf>
    <xf numFmtId="0" fontId="0" fillId="11" borderId="4" xfId="0" applyFont="1" applyFill="1" applyBorder="1" applyAlignment="1">
      <alignment horizontal="left" vertical="center"/>
    </xf>
    <xf numFmtId="16" fontId="0" fillId="11" borderId="2" xfId="0" applyNumberFormat="1" applyFont="1" applyFill="1" applyBorder="1" applyAlignment="1">
      <alignment vertical="center"/>
    </xf>
    <xf numFmtId="0" fontId="0" fillId="11" borderId="2" xfId="0" applyFont="1" applyFill="1" applyBorder="1" applyAlignment="1">
      <alignment vertical="center"/>
    </xf>
    <xf numFmtId="0" fontId="0" fillId="11" borderId="6" xfId="0" applyFont="1" applyFill="1" applyBorder="1" applyAlignment="1">
      <alignment horizontal="right" vertical="center"/>
    </xf>
    <xf numFmtId="0" fontId="0" fillId="11" borderId="6" xfId="0" applyFont="1" applyFill="1" applyBorder="1" applyAlignment="1">
      <alignment horizontal="left" vertical="center"/>
    </xf>
    <xf numFmtId="0" fontId="0" fillId="11" borderId="4" xfId="0" applyFont="1" applyFill="1" applyBorder="1" applyAlignment="1">
      <alignment horizontal="right"/>
    </xf>
    <xf numFmtId="0" fontId="0" fillId="11" borderId="4" xfId="0" applyFont="1" applyFill="1" applyBorder="1" applyAlignment="1"/>
    <xf numFmtId="0" fontId="0" fillId="11" borderId="4" xfId="0" applyFont="1" applyFill="1" applyBorder="1" applyAlignment="1">
      <alignment horizontal="center"/>
    </xf>
    <xf numFmtId="0" fontId="0" fillId="11" borderId="4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0" fillId="11" borderId="6" xfId="0" applyFont="1" applyFill="1" applyBorder="1" applyAlignment="1">
      <alignment horizontal="center"/>
    </xf>
    <xf numFmtId="0" fontId="0" fillId="11" borderId="6" xfId="0" applyFont="1" applyFill="1" applyBorder="1" applyAlignment="1">
      <alignment horizontal="left" wrapText="1"/>
    </xf>
    <xf numFmtId="0" fontId="0" fillId="11" borderId="4" xfId="0" applyFont="1" applyFill="1" applyBorder="1" applyAlignment="1">
      <alignment horizontal="center" vertical="center"/>
    </xf>
    <xf numFmtId="0" fontId="0" fillId="11" borderId="6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right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6" xfId="0" applyFont="1" applyFill="1" applyBorder="1" applyAlignment="1">
      <alignment horizontal="right" vertical="center"/>
    </xf>
    <xf numFmtId="0" fontId="17" fillId="4" borderId="6" xfId="0" applyFont="1" applyFill="1" applyBorder="1" applyAlignment="1">
      <alignment horizontal="left" vertical="center"/>
    </xf>
    <xf numFmtId="0" fontId="0" fillId="13" borderId="4" xfId="0" applyFont="1" applyFill="1" applyBorder="1" applyAlignment="1">
      <alignment horizontal="right"/>
    </xf>
    <xf numFmtId="3" fontId="0" fillId="11" borderId="2" xfId="0" applyNumberFormat="1" applyFont="1" applyFill="1" applyBorder="1" applyAlignment="1">
      <alignment vertical="center"/>
    </xf>
    <xf numFmtId="177" fontId="0" fillId="11" borderId="2" xfId="8" applyNumberFormat="1" applyFont="1" applyFill="1" applyBorder="1" applyAlignment="1">
      <alignment vertical="center"/>
    </xf>
    <xf numFmtId="177" fontId="0" fillId="11" borderId="6" xfId="0" applyNumberFormat="1" applyFont="1" applyFill="1" applyBorder="1" applyAlignment="1">
      <alignment horizontal="center"/>
    </xf>
    <xf numFmtId="177" fontId="0" fillId="0" borderId="2" xfId="8" applyNumberFormat="1" applyFont="1" applyBorder="1"/>
    <xf numFmtId="177" fontId="0" fillId="0" borderId="2" xfId="0" applyNumberFormat="1" applyFont="1" applyFill="1" applyBorder="1" applyAlignment="1"/>
    <xf numFmtId="0" fontId="0" fillId="22" borderId="6" xfId="0" applyFont="1" applyFill="1" applyBorder="1" applyAlignment="1"/>
    <xf numFmtId="0" fontId="0" fillId="29" borderId="2" xfId="0" applyFont="1" applyFill="1" applyBorder="1" applyAlignment="1">
      <alignment horizontal="right" vertical="center"/>
    </xf>
    <xf numFmtId="0" fontId="0" fillId="29" borderId="6" xfId="0" applyFont="1" applyFill="1" applyBorder="1" applyAlignment="1">
      <alignment vertical="center"/>
    </xf>
    <xf numFmtId="0" fontId="0" fillId="29" borderId="6" xfId="0" applyFont="1" applyFill="1" applyBorder="1" applyAlignment="1">
      <alignment horizontal="left" vertical="center" wrapText="1"/>
    </xf>
    <xf numFmtId="16" fontId="0" fillId="29" borderId="2" xfId="0" applyNumberFormat="1" applyFont="1" applyFill="1" applyBorder="1" applyAlignment="1">
      <alignment vertical="center"/>
    </xf>
    <xf numFmtId="0" fontId="0" fillId="29" borderId="2" xfId="0" applyFont="1" applyFill="1" applyBorder="1" applyAlignment="1">
      <alignment vertical="center"/>
    </xf>
    <xf numFmtId="177" fontId="0" fillId="22" borderId="2" xfId="8" applyNumberFormat="1" applyFont="1" applyFill="1" applyBorder="1" applyAlignment="1">
      <alignment horizontal="center" vertical="center"/>
    </xf>
    <xf numFmtId="0" fontId="0" fillId="22" borderId="2" xfId="0" applyFont="1" applyFill="1" applyBorder="1" applyAlignment="1">
      <alignment vertical="center" wrapText="1"/>
    </xf>
    <xf numFmtId="177" fontId="22" fillId="29" borderId="4" xfId="0" applyNumberFormat="1" applyFont="1" applyFill="1" applyBorder="1" applyAlignment="1">
      <alignment horizontal="center"/>
    </xf>
    <xf numFmtId="0" fontId="0" fillId="29" borderId="2" xfId="0" applyFont="1" applyFill="1" applyBorder="1" applyAlignment="1">
      <alignment vertical="center" wrapText="1"/>
    </xf>
    <xf numFmtId="177" fontId="0" fillId="29" borderId="2" xfId="8" applyNumberFormat="1" applyFont="1" applyFill="1" applyBorder="1" applyAlignment="1">
      <alignment vertical="center"/>
    </xf>
    <xf numFmtId="177" fontId="22" fillId="29" borderId="5" xfId="0" applyNumberFormat="1" applyFont="1" applyFill="1" applyBorder="1" applyAlignment="1">
      <alignment horizontal="center"/>
    </xf>
    <xf numFmtId="177" fontId="22" fillId="29" borderId="6" xfId="0" applyNumberFormat="1" applyFont="1" applyFill="1" applyBorder="1" applyAlignment="1">
      <alignment horizontal="center"/>
    </xf>
    <xf numFmtId="0" fontId="0" fillId="11" borderId="2" xfId="0" applyFont="1" applyFill="1" applyBorder="1" applyAlignment="1">
      <alignment horizontal="right" vertical="center"/>
    </xf>
    <xf numFmtId="0" fontId="0" fillId="11" borderId="6" xfId="0" applyFont="1" applyFill="1" applyBorder="1" applyAlignment="1">
      <alignment vertical="center"/>
    </xf>
    <xf numFmtId="0" fontId="0" fillId="11" borderId="6" xfId="0" applyFont="1" applyFill="1" applyBorder="1" applyAlignment="1">
      <alignment horizontal="left" vertical="center" wrapText="1"/>
    </xf>
    <xf numFmtId="0" fontId="0" fillId="11" borderId="6" xfId="0" applyFont="1" applyFill="1" applyBorder="1" applyAlignment="1"/>
    <xf numFmtId="0" fontId="0" fillId="4" borderId="6" xfId="0" applyFont="1" applyFill="1" applyBorder="1" applyAlignment="1"/>
    <xf numFmtId="0" fontId="11" fillId="4" borderId="2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left" vertical="top" wrapText="1"/>
    </xf>
    <xf numFmtId="16" fontId="10" fillId="4" borderId="2" xfId="0" applyNumberFormat="1" applyFont="1" applyFill="1" applyBorder="1" applyAlignment="1">
      <alignment horizontal="right"/>
    </xf>
    <xf numFmtId="0" fontId="11" fillId="4" borderId="2" xfId="0" applyNumberFormat="1" applyFont="1" applyFill="1" applyBorder="1" applyAlignment="1">
      <alignment horizontal="left" vertical="center" wrapText="1"/>
    </xf>
    <xf numFmtId="0" fontId="11" fillId="27" borderId="2" xfId="0" applyFont="1" applyFill="1" applyBorder="1" applyAlignment="1">
      <alignment horizontal="right" vertical="center" wrapText="1"/>
    </xf>
    <xf numFmtId="0" fontId="11" fillId="27" borderId="6" xfId="0" applyFont="1" applyFill="1" applyBorder="1" applyAlignment="1">
      <alignment horizontal="right" vertical="center" wrapText="1"/>
    </xf>
    <xf numFmtId="0" fontId="11" fillId="27" borderId="6" xfId="0" applyFont="1" applyFill="1" applyBorder="1" applyAlignment="1">
      <alignment horizontal="left" vertical="top" wrapText="1"/>
    </xf>
    <xf numFmtId="16" fontId="10" fillId="27" borderId="2" xfId="0" applyNumberFormat="1" applyFont="1" applyFill="1" applyBorder="1" applyAlignment="1">
      <alignment horizontal="right"/>
    </xf>
    <xf numFmtId="0" fontId="11" fillId="27" borderId="2" xfId="0" applyNumberFormat="1" applyFont="1" applyFill="1" applyBorder="1" applyAlignment="1">
      <alignment horizontal="right" vertical="center" wrapText="1"/>
    </xf>
    <xf numFmtId="0" fontId="11" fillId="27" borderId="2" xfId="0" applyNumberFormat="1" applyFont="1" applyFill="1" applyBorder="1" applyAlignment="1">
      <alignment horizontal="left" vertical="center" wrapText="1"/>
    </xf>
    <xf numFmtId="0" fontId="0" fillId="27" borderId="2" xfId="0" applyFont="1" applyFill="1" applyBorder="1" applyAlignment="1">
      <alignment horizontal="right"/>
    </xf>
    <xf numFmtId="0" fontId="17" fillId="27" borderId="2" xfId="0" applyFont="1" applyFill="1" applyBorder="1" applyAlignment="1"/>
    <xf numFmtId="16" fontId="17" fillId="27" borderId="2" xfId="0" applyNumberFormat="1" applyFont="1" applyFill="1" applyBorder="1" applyAlignment="1"/>
    <xf numFmtId="0" fontId="11" fillId="22" borderId="2" xfId="0" applyFont="1" applyFill="1" applyBorder="1" applyAlignment="1">
      <alignment horizontal="right" vertical="center" wrapText="1"/>
    </xf>
    <xf numFmtId="0" fontId="11" fillId="22" borderId="6" xfId="0" applyFont="1" applyFill="1" applyBorder="1" applyAlignment="1">
      <alignment horizontal="right" vertical="center" wrapText="1"/>
    </xf>
    <xf numFmtId="0" fontId="11" fillId="22" borderId="6" xfId="0" applyFont="1" applyFill="1" applyBorder="1" applyAlignment="1">
      <alignment horizontal="left" vertical="top" wrapText="1"/>
    </xf>
    <xf numFmtId="16" fontId="10" fillId="22" borderId="2" xfId="0" applyNumberFormat="1" applyFont="1" applyFill="1" applyBorder="1" applyAlignment="1">
      <alignment horizontal="right"/>
    </xf>
    <xf numFmtId="0" fontId="11" fillId="22" borderId="2" xfId="0" applyNumberFormat="1" applyFont="1" applyFill="1" applyBorder="1" applyAlignment="1">
      <alignment horizontal="right" vertical="center" wrapText="1"/>
    </xf>
    <xf numFmtId="0" fontId="11" fillId="22" borderId="2" xfId="0" applyNumberFormat="1" applyFont="1" applyFill="1" applyBorder="1" applyAlignment="1">
      <alignment horizontal="left" vertical="center" wrapText="1"/>
    </xf>
    <xf numFmtId="0" fontId="11" fillId="22" borderId="6" xfId="0" applyFont="1" applyFill="1" applyBorder="1" applyAlignment="1">
      <alignment horizontal="left" vertical="center" wrapText="1"/>
    </xf>
    <xf numFmtId="16" fontId="10" fillId="22" borderId="2" xfId="0" applyNumberFormat="1" applyFont="1" applyFill="1" applyBorder="1" applyAlignment="1">
      <alignment horizontal="right" vertical="center"/>
    </xf>
    <xf numFmtId="0" fontId="0" fillId="22" borderId="5" xfId="0" applyFont="1" applyFill="1" applyBorder="1" applyAlignment="1"/>
    <xf numFmtId="0" fontId="0" fillId="22" borderId="0" xfId="0" applyFont="1" applyFill="1" applyAlignment="1"/>
    <xf numFmtId="177" fontId="22" fillId="11" borderId="4" xfId="0" applyNumberFormat="1" applyFont="1" applyFill="1" applyBorder="1" applyAlignment="1">
      <alignment horizontal="center"/>
    </xf>
    <xf numFmtId="177" fontId="22" fillId="11" borderId="5" xfId="0" applyNumberFormat="1" applyFont="1" applyFill="1" applyBorder="1" applyAlignment="1">
      <alignment horizontal="center"/>
    </xf>
    <xf numFmtId="177" fontId="22" fillId="11" borderId="6" xfId="0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left" vertical="center" wrapText="1" indent="3"/>
    </xf>
    <xf numFmtId="177" fontId="10" fillId="4" borderId="2" xfId="8" applyNumberFormat="1" applyFont="1" applyFill="1" applyBorder="1" applyAlignment="1">
      <alignment horizontal="center" vertical="center" wrapText="1"/>
    </xf>
    <xf numFmtId="177" fontId="0" fillId="27" borderId="4" xfId="0" applyNumberFormat="1" applyFont="1" applyFill="1" applyBorder="1" applyAlignment="1">
      <alignment horizontal="center"/>
    </xf>
    <xf numFmtId="177" fontId="0" fillId="27" borderId="5" xfId="0" applyNumberFormat="1" applyFont="1" applyFill="1" applyBorder="1" applyAlignment="1">
      <alignment horizontal="center"/>
    </xf>
    <xf numFmtId="3" fontId="10" fillId="27" borderId="2" xfId="0" applyNumberFormat="1" applyFont="1" applyFill="1" applyBorder="1" applyAlignment="1">
      <alignment horizontal="left" vertical="center" wrapText="1" indent="3"/>
    </xf>
    <xf numFmtId="177" fontId="17" fillId="27" borderId="2" xfId="8" applyNumberFormat="1" applyFont="1" applyFill="1" applyBorder="1"/>
    <xf numFmtId="177" fontId="0" fillId="27" borderId="6" xfId="0" applyNumberFormat="1" applyFont="1" applyFill="1" applyBorder="1" applyAlignment="1">
      <alignment horizontal="center"/>
    </xf>
    <xf numFmtId="3" fontId="10" fillId="22" borderId="2" xfId="0" applyNumberFormat="1" applyFont="1" applyFill="1" applyBorder="1" applyAlignment="1">
      <alignment horizontal="left" vertical="center" wrapText="1" indent="3"/>
    </xf>
    <xf numFmtId="177" fontId="10" fillId="22" borderId="2" xfId="8" applyNumberFormat="1" applyFont="1" applyFill="1" applyBorder="1" applyAlignment="1">
      <alignment horizontal="center" vertical="center" wrapText="1"/>
    </xf>
    <xf numFmtId="3" fontId="10" fillId="22" borderId="2" xfId="0" applyNumberFormat="1" applyFont="1" applyFill="1" applyBorder="1" applyAlignment="1">
      <alignment horizontal="right" vertical="center" wrapText="1"/>
    </xf>
    <xf numFmtId="0" fontId="26" fillId="15" borderId="2" xfId="0" applyFont="1" applyFill="1" applyBorder="1" applyAlignment="1"/>
    <xf numFmtId="0" fontId="17" fillId="29" borderId="2" xfId="0" applyFont="1" applyFill="1" applyBorder="1" applyAlignment="1"/>
    <xf numFmtId="16" fontId="17" fillId="29" borderId="2" xfId="0" applyNumberFormat="1" applyFont="1" applyFill="1" applyBorder="1" applyAlignment="1"/>
    <xf numFmtId="177" fontId="0" fillId="15" borderId="2" xfId="8" applyNumberFormat="1" applyFont="1" applyFill="1" applyBorder="1" applyAlignment="1">
      <alignment horizontal="center" vertical="center"/>
    </xf>
    <xf numFmtId="177" fontId="0" fillId="29" borderId="4" xfId="0" applyNumberFormat="1" applyFont="1" applyFill="1" applyBorder="1" applyAlignment="1">
      <alignment horizontal="center"/>
    </xf>
    <xf numFmtId="0" fontId="0" fillId="29" borderId="5" xfId="0" applyFont="1" applyFill="1" applyBorder="1" applyAlignment="1">
      <alignment horizontal="center"/>
    </xf>
    <xf numFmtId="177" fontId="17" fillId="29" borderId="2" xfId="8" applyNumberFormat="1" applyFont="1" applyFill="1" applyBorder="1"/>
    <xf numFmtId="0" fontId="0" fillId="29" borderId="6" xfId="0" applyFont="1" applyFill="1" applyBorder="1" applyAlignment="1">
      <alignment horizontal="center"/>
    </xf>
    <xf numFmtId="177" fontId="0" fillId="18" borderId="5" xfId="0" applyNumberFormat="1" applyFont="1" applyFill="1" applyBorder="1" applyAlignment="1">
      <alignment horizontal="center"/>
    </xf>
    <xf numFmtId="177" fontId="0" fillId="18" borderId="6" xfId="0" applyNumberFormat="1" applyFont="1" applyFill="1" applyBorder="1" applyAlignment="1">
      <alignment horizontal="center"/>
    </xf>
    <xf numFmtId="3" fontId="0" fillId="24" borderId="2" xfId="0" applyNumberFormat="1" applyFont="1" applyFill="1" applyBorder="1" applyAlignment="1"/>
    <xf numFmtId="177" fontId="0" fillId="24" borderId="2" xfId="8" applyNumberFormat="1" applyFont="1" applyFill="1" applyBorder="1"/>
    <xf numFmtId="177" fontId="0" fillId="24" borderId="6" xfId="0" applyNumberFormat="1" applyFont="1" applyFill="1" applyBorder="1" applyAlignment="1">
      <alignment horizontal="center"/>
    </xf>
    <xf numFmtId="0" fontId="0" fillId="26" borderId="2" xfId="0" applyFont="1" applyFill="1" applyBorder="1" applyAlignment="1">
      <alignment horizontal="right"/>
    </xf>
    <xf numFmtId="0" fontId="17" fillId="30" borderId="2" xfId="0" applyFont="1" applyFill="1" applyBorder="1" applyAlignment="1"/>
    <xf numFmtId="16" fontId="17" fillId="30" borderId="2" xfId="0" applyNumberFormat="1" applyFont="1" applyFill="1" applyBorder="1" applyAlignment="1"/>
    <xf numFmtId="0" fontId="0" fillId="30" borderId="2" xfId="0" applyFont="1" applyFill="1" applyBorder="1" applyAlignment="1"/>
    <xf numFmtId="16" fontId="0" fillId="30" borderId="2" xfId="0" applyNumberFormat="1" applyFont="1" applyFill="1" applyBorder="1" applyAlignment="1"/>
    <xf numFmtId="177" fontId="0" fillId="19" borderId="6" xfId="0" applyNumberFormat="1" applyFont="1" applyFill="1" applyBorder="1" applyAlignment="1">
      <alignment horizontal="center"/>
    </xf>
    <xf numFmtId="3" fontId="0" fillId="26" borderId="2" xfId="0" applyNumberFormat="1" applyFont="1" applyFill="1" applyBorder="1" applyAlignment="1"/>
    <xf numFmtId="177" fontId="0" fillId="26" borderId="2" xfId="8" applyNumberFormat="1" applyFont="1" applyFill="1" applyBorder="1"/>
    <xf numFmtId="177" fontId="22" fillId="26" borderId="4" xfId="0" applyNumberFormat="1" applyFont="1" applyFill="1" applyBorder="1" applyAlignment="1">
      <alignment horizontal="center"/>
    </xf>
    <xf numFmtId="0" fontId="22" fillId="26" borderId="5" xfId="0" applyFont="1" applyFill="1" applyBorder="1" applyAlignment="1">
      <alignment horizontal="center"/>
    </xf>
    <xf numFmtId="0" fontId="22" fillId="26" borderId="6" xfId="0" applyFont="1" applyFill="1" applyBorder="1" applyAlignment="1">
      <alignment horizontal="center"/>
    </xf>
    <xf numFmtId="177" fontId="0" fillId="7" borderId="2" xfId="0" applyNumberFormat="1" applyFont="1" applyFill="1" applyBorder="1" applyAlignment="1"/>
    <xf numFmtId="3" fontId="17" fillId="30" borderId="2" xfId="0" applyNumberFormat="1" applyFont="1" applyFill="1" applyBorder="1" applyAlignment="1"/>
    <xf numFmtId="177" fontId="17" fillId="30" borderId="2" xfId="8" applyNumberFormat="1" applyFont="1" applyFill="1" applyBorder="1"/>
    <xf numFmtId="177" fontId="22" fillId="30" borderId="4" xfId="0" applyNumberFormat="1" applyFont="1" applyFill="1" applyBorder="1" applyAlignment="1">
      <alignment horizontal="center"/>
    </xf>
    <xf numFmtId="3" fontId="0" fillId="30" borderId="2" xfId="0" applyNumberFormat="1" applyFont="1" applyFill="1" applyBorder="1" applyAlignment="1"/>
    <xf numFmtId="177" fontId="0" fillId="30" borderId="2" xfId="8" applyNumberFormat="1" applyFont="1" applyFill="1" applyBorder="1"/>
    <xf numFmtId="0" fontId="22" fillId="30" borderId="6" xfId="0" applyFont="1" applyFill="1" applyBorder="1" applyAlignment="1">
      <alignment horizontal="center"/>
    </xf>
    <xf numFmtId="177" fontId="22" fillId="25" borderId="4" xfId="0" applyNumberFormat="1" applyFont="1" applyFill="1" applyBorder="1" applyAlignment="1">
      <alignment horizontal="center"/>
    </xf>
    <xf numFmtId="0" fontId="22" fillId="25" borderId="5" xfId="0" applyFont="1" applyFill="1" applyBorder="1" applyAlignment="1">
      <alignment horizontal="center"/>
    </xf>
    <xf numFmtId="0" fontId="22" fillId="25" borderId="6" xfId="0" applyFont="1" applyFill="1" applyBorder="1" applyAlignment="1">
      <alignment horizontal="center"/>
    </xf>
    <xf numFmtId="0" fontId="0" fillId="11" borderId="5" xfId="0" applyFont="1" applyFill="1" applyBorder="1" applyAlignment="1">
      <alignment horizontal="center"/>
    </xf>
    <xf numFmtId="177" fontId="0" fillId="24" borderId="4" xfId="0" applyNumberFormat="1" applyFont="1" applyFill="1" applyBorder="1" applyAlignment="1">
      <alignment horizontal="center"/>
    </xf>
    <xf numFmtId="0" fontId="0" fillId="24" borderId="6" xfId="0" applyFont="1" applyFill="1" applyBorder="1" applyAlignment="1">
      <alignment horizontal="center"/>
    </xf>
    <xf numFmtId="177" fontId="0" fillId="2" borderId="2" xfId="8" applyNumberFormat="1" applyFont="1" applyFill="1" applyBorder="1"/>
    <xf numFmtId="0" fontId="0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7" fillId="0" borderId="0" xfId="0" applyFont="1" applyFill="1" applyAlignment="1"/>
    <xf numFmtId="0" fontId="9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/>
    </xf>
    <xf numFmtId="177" fontId="0" fillId="0" borderId="0" xfId="0" applyNumberFormat="1" applyFont="1" applyFill="1" applyAlignment="1">
      <alignment horizontal="center"/>
    </xf>
    <xf numFmtId="0" fontId="0" fillId="4" borderId="4" xfId="0" applyFont="1" applyFill="1" applyBorder="1" applyAlignment="1">
      <alignment horizontal="left" vertical="center" wrapText="1"/>
    </xf>
    <xf numFmtId="16" fontId="0" fillId="4" borderId="4" xfId="0" applyNumberFormat="1" applyFont="1" applyFill="1" applyBorder="1" applyAlignment="1">
      <alignment vertical="center"/>
    </xf>
    <xf numFmtId="0" fontId="0" fillId="4" borderId="2" xfId="0" applyFont="1" applyFill="1" applyBorder="1" applyAlignment="1">
      <alignment vertical="center"/>
    </xf>
    <xf numFmtId="0" fontId="0" fillId="4" borderId="4" xfId="0" applyFont="1" applyFill="1" applyBorder="1" applyAlignment="1">
      <alignment vertical="center"/>
    </xf>
    <xf numFmtId="16" fontId="0" fillId="17" borderId="4" xfId="0" applyNumberFormat="1" applyFont="1" applyFill="1" applyBorder="1" applyAlignment="1"/>
    <xf numFmtId="0" fontId="0" fillId="17" borderId="5" xfId="0" applyFont="1" applyFill="1" applyBorder="1" applyAlignment="1">
      <alignment horizontal="right"/>
    </xf>
    <xf numFmtId="0" fontId="0" fillId="17" borderId="4" xfId="0" applyFont="1" applyFill="1" applyBorder="1" applyAlignment="1">
      <alignment horizontal="left" vertical="center" wrapText="1"/>
    </xf>
    <xf numFmtId="16" fontId="0" fillId="17" borderId="4" xfId="0" applyNumberFormat="1" applyFont="1" applyFill="1" applyBorder="1" applyAlignment="1">
      <alignment vertical="center"/>
    </xf>
    <xf numFmtId="0" fontId="0" fillId="17" borderId="4" xfId="0" applyFont="1" applyFill="1" applyBorder="1" applyAlignment="1">
      <alignment vertical="center"/>
    </xf>
    <xf numFmtId="0" fontId="0" fillId="17" borderId="6" xfId="0" applyFont="1" applyFill="1" applyBorder="1" applyAlignment="1">
      <alignment horizontal="left" vertical="center" wrapText="1"/>
    </xf>
    <xf numFmtId="0" fontId="0" fillId="17" borderId="4" xfId="0" applyFont="1" applyFill="1" applyBorder="1" applyAlignment="1">
      <alignment horizontal="center"/>
    </xf>
    <xf numFmtId="16" fontId="0" fillId="17" borderId="4" xfId="0" applyNumberFormat="1" applyFont="1" applyFill="1" applyBorder="1" applyAlignment="1">
      <alignment horizontal="right" vertical="center"/>
    </xf>
    <xf numFmtId="16" fontId="0" fillId="17" borderId="6" xfId="0" applyNumberFormat="1" applyFont="1" applyFill="1" applyBorder="1" applyAlignment="1">
      <alignment horizontal="right" vertical="center"/>
    </xf>
    <xf numFmtId="0" fontId="17" fillId="17" borderId="5" xfId="0" applyFont="1" applyFill="1" applyBorder="1" applyAlignment="1">
      <alignment horizontal="right"/>
    </xf>
    <xf numFmtId="0" fontId="17" fillId="17" borderId="5" xfId="0" applyFont="1" applyFill="1" applyBorder="1" applyAlignment="1">
      <alignment horizontal="center"/>
    </xf>
    <xf numFmtId="0" fontId="17" fillId="17" borderId="2" xfId="0" applyFont="1" applyFill="1" applyBorder="1" applyAlignment="1"/>
    <xf numFmtId="16" fontId="17" fillId="17" borderId="5" xfId="0" applyNumberFormat="1" applyFont="1" applyFill="1" applyBorder="1" applyAlignment="1">
      <alignment horizontal="right" vertical="center"/>
    </xf>
    <xf numFmtId="0" fontId="17" fillId="17" borderId="4" xfId="0" applyFont="1" applyFill="1" applyBorder="1" applyAlignment="1"/>
    <xf numFmtId="0" fontId="17" fillId="17" borderId="4" xfId="0" applyFont="1" applyFill="1" applyBorder="1" applyAlignment="1">
      <alignment horizontal="right" vertical="center"/>
    </xf>
    <xf numFmtId="0" fontId="17" fillId="17" borderId="2" xfId="0" applyFont="1" applyFill="1" applyBorder="1" applyAlignment="1">
      <alignment vertical="center"/>
    </xf>
    <xf numFmtId="16" fontId="17" fillId="17" borderId="4" xfId="0" applyNumberFormat="1" applyFont="1" applyFill="1" applyBorder="1" applyAlignment="1">
      <alignment horizontal="right" vertical="center"/>
    </xf>
    <xf numFmtId="0" fontId="17" fillId="17" borderId="4" xfId="0" applyFont="1" applyFill="1" applyBorder="1" applyAlignment="1">
      <alignment horizontal="left" vertical="center"/>
    </xf>
    <xf numFmtId="0" fontId="17" fillId="17" borderId="6" xfId="0" applyFont="1" applyFill="1" applyBorder="1" applyAlignment="1">
      <alignment horizontal="right" vertical="center"/>
    </xf>
    <xf numFmtId="16" fontId="17" fillId="17" borderId="6" xfId="0" applyNumberFormat="1" applyFont="1" applyFill="1" applyBorder="1" applyAlignment="1">
      <alignment horizontal="right" vertical="center"/>
    </xf>
    <xf numFmtId="0" fontId="17" fillId="17" borderId="6" xfId="0" applyFont="1" applyFill="1" applyBorder="1" applyAlignment="1">
      <alignment horizontal="left" vertical="center"/>
    </xf>
    <xf numFmtId="0" fontId="0" fillId="17" borderId="2" xfId="0" applyFont="1" applyFill="1" applyBorder="1" applyAlignment="1">
      <alignment vertical="center"/>
    </xf>
    <xf numFmtId="0" fontId="17" fillId="4" borderId="2" xfId="0" applyFont="1" applyFill="1" applyBorder="1" applyAlignment="1">
      <alignment vertical="center"/>
    </xf>
    <xf numFmtId="177" fontId="0" fillId="4" borderId="2" xfId="8" applyNumberFormat="1" applyFont="1" applyFill="1" applyBorder="1" applyAlignment="1">
      <alignment vertical="center"/>
    </xf>
    <xf numFmtId="177" fontId="22" fillId="17" borderId="4" xfId="0" applyNumberFormat="1" applyFont="1" applyFill="1" applyBorder="1" applyAlignment="1">
      <alignment horizontal="center"/>
    </xf>
    <xf numFmtId="177" fontId="22" fillId="17" borderId="5" xfId="0" applyNumberFormat="1" applyFont="1" applyFill="1" applyBorder="1" applyAlignment="1">
      <alignment horizontal="center"/>
    </xf>
    <xf numFmtId="3" fontId="0" fillId="17" borderId="2" xfId="0" applyNumberFormat="1" applyFont="1" applyFill="1" applyBorder="1" applyAlignment="1">
      <alignment vertical="center"/>
    </xf>
    <xf numFmtId="177" fontId="0" fillId="17" borderId="2" xfId="8" applyNumberFormat="1" applyFont="1" applyFill="1" applyBorder="1" applyAlignment="1">
      <alignment vertical="center"/>
    </xf>
    <xf numFmtId="3" fontId="17" fillId="17" borderId="2" xfId="0" applyNumberFormat="1" applyFont="1" applyFill="1" applyBorder="1" applyAlignment="1"/>
    <xf numFmtId="177" fontId="17" fillId="17" borderId="2" xfId="8" applyNumberFormat="1" applyFont="1" applyFill="1" applyBorder="1"/>
    <xf numFmtId="0" fontId="17" fillId="17" borderId="4" xfId="0" applyFont="1" applyFill="1" applyBorder="1" applyAlignment="1">
      <alignment vertical="center"/>
    </xf>
    <xf numFmtId="177" fontId="17" fillId="17" borderId="2" xfId="8" applyNumberFormat="1" applyFont="1" applyFill="1" applyBorder="1" applyAlignment="1">
      <alignment vertical="center"/>
    </xf>
    <xf numFmtId="0" fontId="17" fillId="17" borderId="6" xfId="0" applyFont="1" applyFill="1" applyBorder="1" applyAlignment="1">
      <alignment vertical="center"/>
    </xf>
    <xf numFmtId="0" fontId="0" fillId="17" borderId="6" xfId="0" applyFont="1" applyFill="1" applyBorder="1" applyAlignment="1">
      <alignment vertical="center"/>
    </xf>
    <xf numFmtId="0" fontId="0" fillId="14" borderId="4" xfId="0" applyFont="1" applyFill="1" applyBorder="1" applyAlignment="1">
      <alignment horizontal="right"/>
    </xf>
    <xf numFmtId="0" fontId="0" fillId="14" borderId="6" xfId="0" applyFont="1" applyFill="1" applyBorder="1" applyAlignment="1">
      <alignment horizontal="right"/>
    </xf>
    <xf numFmtId="0" fontId="0" fillId="14" borderId="4" xfId="0" applyFont="1" applyFill="1" applyBorder="1" applyAlignment="1">
      <alignment horizontal="right" vertical="center"/>
    </xf>
    <xf numFmtId="0" fontId="0" fillId="14" borderId="4" xfId="0" applyFont="1" applyFill="1" applyBorder="1" applyAlignment="1">
      <alignment horizontal="left" vertical="center"/>
    </xf>
    <xf numFmtId="0" fontId="0" fillId="14" borderId="2" xfId="0" applyFont="1" applyFill="1" applyBorder="1" applyAlignment="1">
      <alignment vertical="center"/>
    </xf>
    <xf numFmtId="0" fontId="0" fillId="14" borderId="6" xfId="0" applyFont="1" applyFill="1" applyBorder="1" applyAlignment="1">
      <alignment horizontal="right" vertical="center"/>
    </xf>
    <xf numFmtId="0" fontId="0" fillId="14" borderId="6" xfId="0" applyFont="1" applyFill="1" applyBorder="1" applyAlignment="1">
      <alignment horizontal="left" vertical="center"/>
    </xf>
    <xf numFmtId="16" fontId="0" fillId="14" borderId="4" xfId="0" applyNumberFormat="1" applyFont="1" applyFill="1" applyBorder="1" applyAlignment="1">
      <alignment vertical="center"/>
    </xf>
    <xf numFmtId="16" fontId="0" fillId="14" borderId="4" xfId="0" applyNumberFormat="1" applyFont="1" applyFill="1" applyBorder="1" applyAlignment="1">
      <alignment horizontal="right"/>
    </xf>
    <xf numFmtId="16" fontId="0" fillId="14" borderId="6" xfId="0" applyNumberFormat="1" applyFont="1" applyFill="1" applyBorder="1" applyAlignment="1">
      <alignment horizontal="right"/>
    </xf>
    <xf numFmtId="0" fontId="0" fillId="14" borderId="2" xfId="0" applyFont="1" applyFill="1" applyBorder="1" applyAlignment="1">
      <alignment horizontal="right" vertical="center"/>
    </xf>
    <xf numFmtId="16" fontId="0" fillId="14" borderId="2" xfId="0" applyNumberFormat="1" applyFont="1" applyFill="1" applyBorder="1" applyAlignment="1">
      <alignment horizontal="right" vertical="center"/>
    </xf>
    <xf numFmtId="0" fontId="0" fillId="14" borderId="2" xfId="0" applyFont="1" applyFill="1" applyBorder="1" applyAlignment="1">
      <alignment horizontal="left" vertical="center"/>
    </xf>
    <xf numFmtId="16" fontId="0" fillId="14" borderId="4" xfId="0" applyNumberFormat="1" applyFont="1" applyFill="1" applyBorder="1" applyAlignment="1">
      <alignment horizontal="right" vertical="center"/>
    </xf>
    <xf numFmtId="16" fontId="0" fillId="14" borderId="6" xfId="0" applyNumberFormat="1" applyFont="1" applyFill="1" applyBorder="1" applyAlignment="1">
      <alignment horizontal="right" vertical="center"/>
    </xf>
    <xf numFmtId="0" fontId="0" fillId="14" borderId="4" xfId="0" applyFont="1" applyFill="1" applyBorder="1" applyAlignment="1">
      <alignment horizontal="left" vertical="center" wrapText="1"/>
    </xf>
    <xf numFmtId="16" fontId="0" fillId="14" borderId="2" xfId="0" applyNumberFormat="1" applyFont="1" applyFill="1" applyBorder="1" applyAlignment="1">
      <alignment vertical="center"/>
    </xf>
    <xf numFmtId="0" fontId="0" fillId="14" borderId="5" xfId="0" applyFont="1" applyFill="1" applyBorder="1" applyAlignment="1">
      <alignment horizontal="right" vertical="center"/>
    </xf>
    <xf numFmtId="0" fontId="0" fillId="14" borderId="6" xfId="0" applyFont="1" applyFill="1" applyBorder="1" applyAlignment="1">
      <alignment horizontal="left" vertical="center" wrapText="1"/>
    </xf>
    <xf numFmtId="0" fontId="0" fillId="14" borderId="5" xfId="0" applyFont="1" applyFill="1" applyBorder="1" applyAlignment="1">
      <alignment horizontal="left" vertical="center"/>
    </xf>
    <xf numFmtId="0" fontId="0" fillId="14" borderId="2" xfId="0" applyFont="1" applyFill="1" applyBorder="1" applyAlignment="1">
      <alignment vertical="center" wrapText="1"/>
    </xf>
    <xf numFmtId="0" fontId="0" fillId="14" borderId="4" xfId="0" applyFont="1" applyFill="1" applyBorder="1" applyAlignment="1">
      <alignment horizontal="center" vertical="center"/>
    </xf>
    <xf numFmtId="0" fontId="0" fillId="14" borderId="6" xfId="0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vertical="center"/>
    </xf>
    <xf numFmtId="0" fontId="0" fillId="14" borderId="6" xfId="0" applyFont="1" applyFill="1" applyBorder="1" applyAlignment="1">
      <alignment vertical="center"/>
    </xf>
    <xf numFmtId="0" fontId="0" fillId="31" borderId="2" xfId="0" applyFont="1" applyFill="1" applyBorder="1" applyAlignment="1">
      <alignment horizontal="right"/>
    </xf>
    <xf numFmtId="0" fontId="0" fillId="31" borderId="2" xfId="0" applyFont="1" applyFill="1" applyBorder="1" applyAlignment="1"/>
    <xf numFmtId="16" fontId="0" fillId="31" borderId="2" xfId="0" applyNumberFormat="1" applyFont="1" applyFill="1" applyBorder="1" applyAlignment="1"/>
    <xf numFmtId="0" fontId="0" fillId="31" borderId="2" xfId="0" applyFont="1" applyFill="1" applyBorder="1" applyAlignment="1">
      <alignment horizontal="right" vertical="center"/>
    </xf>
    <xf numFmtId="16" fontId="0" fillId="31" borderId="2" xfId="0" applyNumberFormat="1" applyFont="1" applyFill="1" applyBorder="1" applyAlignment="1">
      <alignment horizontal="right" vertical="center"/>
    </xf>
    <xf numFmtId="177" fontId="22" fillId="17" borderId="6" xfId="0" applyNumberFormat="1" applyFont="1" applyFill="1" applyBorder="1" applyAlignment="1">
      <alignment horizontal="center"/>
    </xf>
    <xf numFmtId="177" fontId="22" fillId="14" borderId="4" xfId="0" applyNumberFormat="1" applyFont="1" applyFill="1" applyBorder="1" applyAlignment="1">
      <alignment horizontal="center"/>
    </xf>
    <xf numFmtId="177" fontId="22" fillId="14" borderId="5" xfId="0" applyNumberFormat="1" applyFont="1" applyFill="1" applyBorder="1" applyAlignment="1">
      <alignment horizontal="center"/>
    </xf>
    <xf numFmtId="0" fontId="17" fillId="14" borderId="2" xfId="0" applyFont="1" applyFill="1" applyBorder="1" applyAlignment="1">
      <alignment vertical="center" wrapText="1"/>
    </xf>
    <xf numFmtId="177" fontId="0" fillId="14" borderId="2" xfId="8" applyNumberFormat="1" applyFont="1" applyFill="1" applyBorder="1" applyAlignment="1">
      <alignment vertical="center"/>
    </xf>
    <xf numFmtId="0" fontId="17" fillId="14" borderId="2" xfId="0" applyFont="1" applyFill="1" applyBorder="1" applyAlignment="1">
      <alignment wrapText="1"/>
    </xf>
    <xf numFmtId="3" fontId="0" fillId="14" borderId="2" xfId="0" applyNumberFormat="1" applyFont="1" applyFill="1" applyBorder="1" applyAlignment="1">
      <alignment vertical="center"/>
    </xf>
    <xf numFmtId="0" fontId="17" fillId="14" borderId="4" xfId="0" applyFont="1" applyFill="1" applyBorder="1" applyAlignment="1">
      <alignment horizontal="left" vertical="center" wrapText="1"/>
    </xf>
    <xf numFmtId="0" fontId="17" fillId="14" borderId="6" xfId="0" applyFont="1" applyFill="1" applyBorder="1" applyAlignment="1">
      <alignment horizontal="left" vertical="center" wrapText="1"/>
    </xf>
    <xf numFmtId="0" fontId="0" fillId="14" borderId="6" xfId="0" applyFont="1" applyFill="1" applyBorder="1" applyAlignment="1"/>
    <xf numFmtId="177" fontId="22" fillId="14" borderId="6" xfId="0" applyNumberFormat="1" applyFont="1" applyFill="1" applyBorder="1" applyAlignment="1">
      <alignment horizontal="center"/>
    </xf>
    <xf numFmtId="3" fontId="0" fillId="31" borderId="2" xfId="0" applyNumberFormat="1" applyFont="1" applyFill="1" applyBorder="1" applyAlignment="1"/>
    <xf numFmtId="177" fontId="0" fillId="31" borderId="2" xfId="8" applyNumberFormat="1" applyFont="1" applyFill="1" applyBorder="1"/>
    <xf numFmtId="177" fontId="22" fillId="31" borderId="4" xfId="0" applyNumberFormat="1" applyFont="1" applyFill="1" applyBorder="1" applyAlignment="1">
      <alignment horizontal="center"/>
    </xf>
    <xf numFmtId="0" fontId="17" fillId="31" borderId="2" xfId="0" applyFont="1" applyFill="1" applyBorder="1" applyAlignment="1"/>
    <xf numFmtId="177" fontId="0" fillId="31" borderId="2" xfId="8" applyNumberFormat="1" applyFont="1" applyFill="1" applyBorder="1" applyAlignment="1">
      <alignment vertical="center"/>
    </xf>
    <xf numFmtId="177" fontId="22" fillId="31" borderId="5" xfId="0" applyNumberFormat="1" applyFont="1" applyFill="1" applyBorder="1" applyAlignment="1">
      <alignment horizontal="center"/>
    </xf>
    <xf numFmtId="0" fontId="0" fillId="31" borderId="4" xfId="0" applyFont="1" applyFill="1" applyBorder="1" applyAlignment="1">
      <alignment horizontal="right" vertical="center"/>
    </xf>
    <xf numFmtId="0" fontId="0" fillId="31" borderId="4" xfId="0" applyFont="1" applyFill="1" applyBorder="1" applyAlignment="1"/>
    <xf numFmtId="0" fontId="0" fillId="31" borderId="4" xfId="0" applyFont="1" applyFill="1" applyBorder="1" applyAlignment="1">
      <alignment horizontal="center" vertical="center"/>
    </xf>
    <xf numFmtId="0" fontId="0" fillId="31" borderId="4" xfId="0" applyFont="1" applyFill="1" applyBorder="1" applyAlignment="1">
      <alignment horizontal="left" vertical="center" wrapText="1"/>
    </xf>
    <xf numFmtId="0" fontId="0" fillId="31" borderId="6" xfId="0" applyFont="1" applyFill="1" applyBorder="1" applyAlignment="1">
      <alignment horizontal="right" vertical="center"/>
    </xf>
    <xf numFmtId="0" fontId="0" fillId="31" borderId="6" xfId="0" applyFont="1" applyFill="1" applyBorder="1" applyAlignment="1">
      <alignment horizontal="center" vertical="center"/>
    </xf>
    <xf numFmtId="0" fontId="0" fillId="31" borderId="6" xfId="0" applyFont="1" applyFill="1" applyBorder="1" applyAlignment="1">
      <alignment horizontal="left" vertical="center" wrapText="1"/>
    </xf>
    <xf numFmtId="0" fontId="0" fillId="31" borderId="4" xfId="0" applyFont="1" applyFill="1" applyBorder="1" applyAlignment="1">
      <alignment horizontal="right"/>
    </xf>
    <xf numFmtId="0" fontId="0" fillId="31" borderId="6" xfId="0" applyFont="1" applyFill="1" applyBorder="1" applyAlignment="1">
      <alignment horizontal="right"/>
    </xf>
    <xf numFmtId="0" fontId="0" fillId="31" borderId="4" xfId="0" applyFont="1" applyFill="1" applyBorder="1" applyAlignment="1">
      <alignment horizontal="left" vertical="center"/>
    </xf>
    <xf numFmtId="0" fontId="0" fillId="31" borderId="2" xfId="0" applyFont="1" applyFill="1" applyBorder="1" applyAlignment="1">
      <alignment vertical="center"/>
    </xf>
    <xf numFmtId="0" fontId="0" fillId="31" borderId="6" xfId="0" applyFont="1" applyFill="1" applyBorder="1" applyAlignment="1">
      <alignment horizontal="left" vertical="center"/>
    </xf>
    <xf numFmtId="0" fontId="17" fillId="31" borderId="4" xfId="0" applyFont="1" applyFill="1" applyBorder="1" applyAlignment="1">
      <alignment horizontal="right" vertical="center"/>
    </xf>
    <xf numFmtId="0" fontId="17" fillId="31" borderId="4" xfId="0" applyFont="1" applyFill="1" applyBorder="1" applyAlignment="1">
      <alignment horizontal="center" vertical="center"/>
    </xf>
    <xf numFmtId="0" fontId="17" fillId="31" borderId="4" xfId="0" applyFont="1" applyFill="1" applyBorder="1" applyAlignment="1">
      <alignment horizontal="left" vertical="center"/>
    </xf>
    <xf numFmtId="16" fontId="17" fillId="31" borderId="2" xfId="0" applyNumberFormat="1" applyFont="1" applyFill="1" applyBorder="1" applyAlignment="1">
      <alignment vertical="center"/>
    </xf>
    <xf numFmtId="0" fontId="17" fillId="31" borderId="2" xfId="0" applyFont="1" applyFill="1" applyBorder="1" applyAlignment="1">
      <alignment vertical="center"/>
    </xf>
    <xf numFmtId="0" fontId="17" fillId="31" borderId="6" xfId="0" applyFont="1" applyFill="1" applyBorder="1" applyAlignment="1">
      <alignment horizontal="right" vertical="center"/>
    </xf>
    <xf numFmtId="0" fontId="17" fillId="31" borderId="6" xfId="0" applyFont="1" applyFill="1" applyBorder="1" applyAlignment="1">
      <alignment horizontal="center" vertical="center"/>
    </xf>
    <xf numFmtId="0" fontId="17" fillId="31" borderId="6" xfId="0" applyFont="1" applyFill="1" applyBorder="1" applyAlignment="1">
      <alignment horizontal="left" vertical="center"/>
    </xf>
    <xf numFmtId="16" fontId="0" fillId="31" borderId="4" xfId="0" applyNumberFormat="1" applyFont="1" applyFill="1" applyBorder="1" applyAlignment="1">
      <alignment vertical="center"/>
    </xf>
    <xf numFmtId="0" fontId="0" fillId="31" borderId="4" xfId="0" applyFont="1" applyFill="1" applyBorder="1" applyAlignment="1">
      <alignment horizontal="left" wrapText="1"/>
    </xf>
    <xf numFmtId="0" fontId="0" fillId="31" borderId="6" xfId="0" applyFont="1" applyFill="1" applyBorder="1" applyAlignment="1">
      <alignment horizontal="left" wrapText="1"/>
    </xf>
    <xf numFmtId="0" fontId="0" fillId="22" borderId="4" xfId="0" applyFont="1" applyFill="1" applyBorder="1" applyAlignment="1">
      <alignment vertical="center"/>
    </xf>
    <xf numFmtId="0" fontId="0" fillId="22" borderId="4" xfId="0" applyFont="1" applyFill="1" applyBorder="1" applyAlignment="1">
      <alignment horizontal="left" vertical="center"/>
    </xf>
    <xf numFmtId="16" fontId="0" fillId="22" borderId="4" xfId="0" applyNumberFormat="1" applyFont="1" applyFill="1" applyBorder="1" applyAlignment="1">
      <alignment vertical="center"/>
    </xf>
    <xf numFmtId="0" fontId="0" fillId="22" borderId="5" xfId="0" applyFont="1" applyFill="1" applyBorder="1" applyAlignment="1">
      <alignment horizontal="right" vertical="center"/>
    </xf>
    <xf numFmtId="0" fontId="0" fillId="22" borderId="5" xfId="0" applyFont="1" applyFill="1" applyBorder="1" applyAlignment="1">
      <alignment vertical="center"/>
    </xf>
    <xf numFmtId="0" fontId="0" fillId="22" borderId="5" xfId="0" applyFont="1" applyFill="1" applyBorder="1" applyAlignment="1">
      <alignment horizontal="left" vertical="center"/>
    </xf>
    <xf numFmtId="0" fontId="0" fillId="22" borderId="6" xfId="0" applyFont="1" applyFill="1" applyBorder="1" applyAlignment="1">
      <alignment vertical="center"/>
    </xf>
    <xf numFmtId="0" fontId="0" fillId="22" borderId="6" xfId="0" applyFont="1" applyFill="1" applyBorder="1" applyAlignment="1">
      <alignment horizontal="left" vertical="center"/>
    </xf>
    <xf numFmtId="0" fontId="0" fillId="22" borderId="4" xfId="0" applyFont="1" applyFill="1" applyBorder="1" applyAlignment="1">
      <alignment horizontal="left" vertical="center" wrapText="1"/>
    </xf>
    <xf numFmtId="16" fontId="0" fillId="22" borderId="2" xfId="0" applyNumberFormat="1" applyFont="1" applyFill="1" applyBorder="1" applyAlignment="1">
      <alignment vertical="center" wrapText="1"/>
    </xf>
    <xf numFmtId="16" fontId="0" fillId="22" borderId="2" xfId="0" applyNumberFormat="1" applyFont="1" applyFill="1" applyBorder="1" applyAlignment="1">
      <alignment vertical="center"/>
    </xf>
    <xf numFmtId="0" fontId="0" fillId="22" borderId="6" xfId="0" applyFont="1" applyFill="1" applyBorder="1" applyAlignment="1">
      <alignment horizontal="left" vertical="center" wrapText="1"/>
    </xf>
    <xf numFmtId="0" fontId="0" fillId="22" borderId="2" xfId="0" applyFont="1" applyFill="1" applyBorder="1" applyAlignment="1">
      <alignment horizontal="left" vertical="center" wrapText="1"/>
    </xf>
    <xf numFmtId="0" fontId="0" fillId="22" borderId="2" xfId="0" applyFont="1" applyFill="1" applyBorder="1" applyAlignment="1">
      <alignment horizontal="left" vertical="center"/>
    </xf>
    <xf numFmtId="0" fontId="0" fillId="22" borderId="6" xfId="0" applyFont="1" applyFill="1" applyBorder="1" applyAlignment="1">
      <alignment horizontal="center" vertical="center"/>
    </xf>
    <xf numFmtId="0" fontId="17" fillId="22" borderId="2" xfId="0" applyFont="1" applyFill="1" applyBorder="1" applyAlignment="1">
      <alignment horizontal="right" vertical="center"/>
    </xf>
    <xf numFmtId="0" fontId="17" fillId="22" borderId="2" xfId="0" applyFont="1" applyFill="1" applyBorder="1" applyAlignment="1">
      <alignment vertical="center"/>
    </xf>
    <xf numFmtId="16" fontId="17" fillId="22" borderId="2" xfId="0" applyNumberFormat="1" applyFont="1" applyFill="1" applyBorder="1" applyAlignment="1">
      <alignment horizontal="right" vertical="center"/>
    </xf>
    <xf numFmtId="0" fontId="17" fillId="22" borderId="2" xfId="0" applyFont="1" applyFill="1" applyBorder="1" applyAlignment="1">
      <alignment horizontal="left" vertical="center"/>
    </xf>
    <xf numFmtId="0" fontId="17" fillId="15" borderId="4" xfId="0" applyFont="1" applyFill="1" applyBorder="1" applyAlignment="1">
      <alignment horizontal="right" vertical="center"/>
    </xf>
    <xf numFmtId="0" fontId="17" fillId="15" borderId="4" xfId="0" applyFont="1" applyFill="1" applyBorder="1" applyAlignment="1">
      <alignment horizontal="left" vertical="center" wrapText="1"/>
    </xf>
    <xf numFmtId="16" fontId="17" fillId="15" borderId="2" xfId="0" applyNumberFormat="1" applyFont="1" applyFill="1" applyBorder="1" applyAlignment="1">
      <alignment horizontal="right" vertical="center"/>
    </xf>
    <xf numFmtId="0" fontId="17" fillId="15" borderId="2" xfId="0" applyFont="1" applyFill="1" applyBorder="1" applyAlignment="1">
      <alignment horizontal="right" vertical="center"/>
    </xf>
    <xf numFmtId="0" fontId="17" fillId="15" borderId="4" xfId="0" applyFont="1" applyFill="1" applyBorder="1" applyAlignment="1">
      <alignment horizontal="left" vertical="center"/>
    </xf>
    <xf numFmtId="0" fontId="17" fillId="15" borderId="5" xfId="0" applyFont="1" applyFill="1" applyBorder="1" applyAlignment="1">
      <alignment horizontal="right" vertical="center"/>
    </xf>
    <xf numFmtId="0" fontId="17" fillId="15" borderId="5" xfId="0" applyFont="1" applyFill="1" applyBorder="1" applyAlignment="1">
      <alignment horizontal="left" vertical="center" wrapText="1"/>
    </xf>
    <xf numFmtId="0" fontId="17" fillId="15" borderId="5" xfId="0" applyFont="1" applyFill="1" applyBorder="1" applyAlignment="1">
      <alignment horizontal="left" vertical="center"/>
    </xf>
    <xf numFmtId="0" fontId="17" fillId="15" borderId="6" xfId="0" applyFont="1" applyFill="1" applyBorder="1" applyAlignment="1">
      <alignment horizontal="right" vertical="center"/>
    </xf>
    <xf numFmtId="0" fontId="17" fillId="15" borderId="6" xfId="0" applyFont="1" applyFill="1" applyBorder="1" applyAlignment="1">
      <alignment horizontal="left" vertical="center" wrapText="1"/>
    </xf>
    <xf numFmtId="0" fontId="17" fillId="15" borderId="6" xfId="0" applyFont="1" applyFill="1" applyBorder="1" applyAlignment="1">
      <alignment horizontal="left" vertical="center"/>
    </xf>
    <xf numFmtId="0" fontId="18" fillId="15" borderId="6" xfId="0" applyFont="1" applyFill="1" applyBorder="1" applyAlignment="1">
      <alignment horizontal="right" vertical="center"/>
    </xf>
    <xf numFmtId="0" fontId="18" fillId="15" borderId="6" xfId="0" applyFont="1" applyFill="1" applyBorder="1" applyAlignment="1">
      <alignment horizontal="left" vertical="center"/>
    </xf>
    <xf numFmtId="16" fontId="18" fillId="15" borderId="2" xfId="0" applyNumberFormat="1" applyFont="1" applyFill="1" applyBorder="1" applyAlignment="1">
      <alignment horizontal="right" vertical="center"/>
    </xf>
    <xf numFmtId="0" fontId="18" fillId="15" borderId="2" xfId="0" applyFont="1" applyFill="1" applyBorder="1" applyAlignment="1">
      <alignment horizontal="right" vertical="center"/>
    </xf>
    <xf numFmtId="0" fontId="26" fillId="4" borderId="6" xfId="0" applyFont="1" applyFill="1" applyBorder="1" applyAlignment="1">
      <alignment horizontal="right" vertical="center"/>
    </xf>
    <xf numFmtId="0" fontId="26" fillId="4" borderId="6" xfId="0" applyFont="1" applyFill="1" applyBorder="1" applyAlignment="1">
      <alignment horizontal="left" vertical="center"/>
    </xf>
    <xf numFmtId="16" fontId="26" fillId="4" borderId="2" xfId="0" applyNumberFormat="1" applyFont="1" applyFill="1" applyBorder="1" applyAlignment="1">
      <alignment horizontal="right" vertical="center"/>
    </xf>
    <xf numFmtId="0" fontId="26" fillId="4" borderId="2" xfId="0" applyFont="1" applyFill="1" applyBorder="1" applyAlignment="1">
      <alignment horizontal="right" vertical="center"/>
    </xf>
    <xf numFmtId="0" fontId="18" fillId="17" borderId="6" xfId="0" applyFont="1" applyFill="1" applyBorder="1" applyAlignment="1">
      <alignment horizontal="right" vertical="center"/>
    </xf>
    <xf numFmtId="0" fontId="18" fillId="17" borderId="6" xfId="0" applyFont="1" applyFill="1" applyBorder="1" applyAlignment="1">
      <alignment horizontal="left" vertical="center"/>
    </xf>
    <xf numFmtId="16" fontId="18" fillId="17" borderId="2" xfId="0" applyNumberFormat="1" applyFont="1" applyFill="1" applyBorder="1" applyAlignment="1">
      <alignment horizontal="right" vertical="center"/>
    </xf>
    <xf numFmtId="0" fontId="18" fillId="17" borderId="2" xfId="0" applyFont="1" applyFill="1" applyBorder="1" applyAlignment="1">
      <alignment horizontal="right" vertical="center"/>
    </xf>
    <xf numFmtId="0" fontId="18" fillId="17" borderId="6" xfId="0" applyFont="1" applyFill="1" applyBorder="1" applyAlignment="1">
      <alignment horizontal="center" vertical="center"/>
    </xf>
    <xf numFmtId="0" fontId="0" fillId="17" borderId="2" xfId="0" applyFont="1" applyFill="1" applyBorder="1" applyAlignment="1">
      <alignment horizontal="right" vertical="center"/>
    </xf>
    <xf numFmtId="16" fontId="0" fillId="17" borderId="2" xfId="0" applyNumberFormat="1" applyFont="1" applyFill="1" applyBorder="1" applyAlignment="1">
      <alignment horizontal="right" vertical="center"/>
    </xf>
    <xf numFmtId="0" fontId="0" fillId="17" borderId="2" xfId="0" applyFont="1" applyFill="1" applyBorder="1" applyAlignment="1">
      <alignment horizontal="left" vertical="center"/>
    </xf>
    <xf numFmtId="0" fontId="18" fillId="31" borderId="4" xfId="0" applyFont="1" applyFill="1" applyBorder="1" applyAlignment="1">
      <alignment horizontal="left"/>
    </xf>
    <xf numFmtId="0" fontId="18" fillId="31" borderId="6" xfId="0" applyFont="1" applyFill="1" applyBorder="1" applyAlignment="1">
      <alignment horizontal="left"/>
    </xf>
    <xf numFmtId="3" fontId="0" fillId="31" borderId="2" xfId="0" applyNumberFormat="1" applyFont="1" applyFill="1" applyBorder="1" applyAlignment="1">
      <alignment vertical="center"/>
    </xf>
    <xf numFmtId="3" fontId="17" fillId="31" borderId="2" xfId="0" applyNumberFormat="1" applyFont="1" applyFill="1" applyBorder="1" applyAlignment="1">
      <alignment vertical="center"/>
    </xf>
    <xf numFmtId="177" fontId="17" fillId="31" borderId="2" xfId="8" applyNumberFormat="1" applyFont="1" applyFill="1" applyBorder="1" applyAlignment="1">
      <alignment vertical="center"/>
    </xf>
    <xf numFmtId="177" fontId="22" fillId="31" borderId="6" xfId="0" applyNumberFormat="1" applyFont="1" applyFill="1" applyBorder="1" applyAlignment="1">
      <alignment horizontal="center"/>
    </xf>
    <xf numFmtId="0" fontId="17" fillId="22" borderId="4" xfId="0" applyFont="1" applyFill="1" applyBorder="1" applyAlignment="1">
      <alignment horizontal="left" vertical="center"/>
    </xf>
    <xf numFmtId="0" fontId="17" fillId="22" borderId="6" xfId="0" applyFont="1" applyFill="1" applyBorder="1" applyAlignment="1">
      <alignment horizontal="left" vertical="center"/>
    </xf>
    <xf numFmtId="0" fontId="18" fillId="22" borderId="2" xfId="0" applyFont="1" applyFill="1" applyBorder="1" applyAlignment="1">
      <alignment vertical="center"/>
    </xf>
    <xf numFmtId="0" fontId="0" fillId="22" borderId="5" xfId="0" applyFont="1" applyFill="1" applyBorder="1" applyAlignment="1">
      <alignment horizontal="left" vertical="center" wrapText="1"/>
    </xf>
    <xf numFmtId="177" fontId="17" fillId="22" borderId="2" xfId="8" applyNumberFormat="1" applyFont="1" applyFill="1" applyBorder="1" applyAlignment="1">
      <alignment vertical="center"/>
    </xf>
    <xf numFmtId="0" fontId="17" fillId="15" borderId="2" xfId="0" applyFont="1" applyFill="1" applyBorder="1" applyAlignment="1">
      <alignment vertical="center"/>
    </xf>
    <xf numFmtId="177" fontId="17" fillId="15" borderId="2" xfId="8" applyNumberFormat="1" applyFont="1" applyFill="1" applyBorder="1" applyAlignment="1">
      <alignment vertical="center"/>
    </xf>
    <xf numFmtId="177" fontId="22" fillId="15" borderId="4" xfId="0" applyNumberFormat="1" applyFont="1" applyFill="1" applyBorder="1" applyAlignment="1">
      <alignment horizontal="center"/>
    </xf>
    <xf numFmtId="177" fontId="22" fillId="15" borderId="5" xfId="0" applyNumberFormat="1" applyFont="1" applyFill="1" applyBorder="1" applyAlignment="1">
      <alignment horizontal="center"/>
    </xf>
    <xf numFmtId="0" fontId="18" fillId="15" borderId="2" xfId="0" applyFont="1" applyFill="1" applyBorder="1" applyAlignment="1">
      <alignment vertical="center"/>
    </xf>
    <xf numFmtId="177" fontId="18" fillId="15" borderId="2" xfId="8" applyNumberFormat="1" applyFont="1" applyFill="1" applyBorder="1" applyAlignment="1">
      <alignment vertical="center"/>
    </xf>
    <xf numFmtId="0" fontId="26" fillId="4" borderId="2" xfId="0" applyFont="1" applyFill="1" applyBorder="1" applyAlignment="1">
      <alignment vertical="center"/>
    </xf>
    <xf numFmtId="177" fontId="26" fillId="4" borderId="2" xfId="8" applyNumberFormat="1" applyFont="1" applyFill="1" applyBorder="1" applyAlignment="1">
      <alignment vertical="center"/>
    </xf>
    <xf numFmtId="177" fontId="22" fillId="15" borderId="6" xfId="0" applyNumberFormat="1" applyFont="1" applyFill="1" applyBorder="1" applyAlignment="1">
      <alignment horizontal="center"/>
    </xf>
    <xf numFmtId="0" fontId="18" fillId="17" borderId="2" xfId="0" applyFont="1" applyFill="1" applyBorder="1" applyAlignment="1">
      <alignment vertical="center"/>
    </xf>
    <xf numFmtId="177" fontId="18" fillId="17" borderId="2" xfId="8" applyNumberFormat="1" applyFont="1" applyFill="1" applyBorder="1" applyAlignment="1">
      <alignment vertical="center"/>
    </xf>
    <xf numFmtId="177" fontId="20" fillId="17" borderId="4" xfId="0" applyNumberFormat="1" applyFont="1" applyFill="1" applyBorder="1" applyAlignment="1">
      <alignment horizontal="center"/>
    </xf>
    <xf numFmtId="177" fontId="20" fillId="17" borderId="5" xfId="0" applyNumberFormat="1" applyFont="1" applyFill="1" applyBorder="1" applyAlignment="1">
      <alignment horizontal="center"/>
    </xf>
    <xf numFmtId="16" fontId="0" fillId="17" borderId="2" xfId="0" applyNumberFormat="1" applyFont="1" applyFill="1" applyBorder="1" applyAlignment="1">
      <alignment horizontal="right" vertical="center" wrapText="1"/>
    </xf>
    <xf numFmtId="16" fontId="0" fillId="17" borderId="4" xfId="0" applyNumberFormat="1" applyFont="1" applyFill="1" applyBorder="1" applyAlignment="1">
      <alignment horizontal="right" vertical="center" wrapText="1"/>
    </xf>
    <xf numFmtId="16" fontId="0" fillId="17" borderId="4" xfId="0" applyNumberFormat="1" applyFont="1" applyFill="1" applyBorder="1" applyAlignment="1">
      <alignment horizontal="right" wrapText="1"/>
    </xf>
    <xf numFmtId="16" fontId="0" fillId="17" borderId="4" xfId="0" applyNumberFormat="1" applyFont="1" applyFill="1" applyBorder="1" applyAlignment="1">
      <alignment horizontal="right"/>
    </xf>
    <xf numFmtId="16" fontId="0" fillId="14" borderId="6" xfId="0" applyNumberFormat="1" applyFont="1" applyFill="1" applyBorder="1" applyAlignment="1"/>
    <xf numFmtId="0" fontId="18" fillId="14" borderId="6" xfId="0" applyFont="1" applyFill="1" applyBorder="1" applyAlignment="1"/>
    <xf numFmtId="16" fontId="18" fillId="14" borderId="6" xfId="0" applyNumberFormat="1" applyFont="1" applyFill="1" applyBorder="1" applyAlignment="1"/>
    <xf numFmtId="0" fontId="18" fillId="29" borderId="6" xfId="0" applyFont="1" applyFill="1" applyBorder="1" applyAlignment="1"/>
    <xf numFmtId="0" fontId="18" fillId="29" borderId="2" xfId="0" applyFont="1" applyFill="1" applyBorder="1" applyAlignment="1"/>
    <xf numFmtId="16" fontId="18" fillId="29" borderId="6" xfId="0" applyNumberFormat="1" applyFont="1" applyFill="1" applyBorder="1" applyAlignment="1"/>
    <xf numFmtId="0" fontId="0" fillId="29" borderId="6" xfId="0" applyFont="1" applyFill="1" applyBorder="1" applyAlignment="1">
      <alignment horizontal="right"/>
    </xf>
    <xf numFmtId="0" fontId="0" fillId="29" borderId="6" xfId="0" applyFont="1" applyFill="1" applyBorder="1" applyAlignment="1"/>
    <xf numFmtId="16" fontId="0" fillId="29" borderId="6" xfId="0" applyNumberFormat="1" applyFont="1" applyFill="1" applyBorder="1" applyAlignment="1">
      <alignment horizontal="right"/>
    </xf>
    <xf numFmtId="16" fontId="0" fillId="29" borderId="6" xfId="0" applyNumberFormat="1" applyFont="1" applyFill="1" applyBorder="1" applyAlignment="1"/>
    <xf numFmtId="0" fontId="0" fillId="29" borderId="2" xfId="0" applyFont="1" applyFill="1" applyBorder="1" applyAlignment="1">
      <alignment wrapText="1"/>
    </xf>
    <xf numFmtId="0" fontId="0" fillId="25" borderId="6" xfId="0" applyFont="1" applyFill="1" applyBorder="1" applyAlignment="1"/>
    <xf numFmtId="16" fontId="0" fillId="25" borderId="6" xfId="0" applyNumberFormat="1" applyFont="1" applyFill="1" applyBorder="1" applyAlignment="1"/>
    <xf numFmtId="177" fontId="20" fillId="17" borderId="6" xfId="0" applyNumberFormat="1" applyFont="1" applyFill="1" applyBorder="1" applyAlignment="1">
      <alignment horizontal="center"/>
    </xf>
    <xf numFmtId="3" fontId="18" fillId="29" borderId="2" xfId="0" applyNumberFormat="1" applyFont="1" applyFill="1" applyBorder="1" applyAlignment="1"/>
    <xf numFmtId="177" fontId="18" fillId="29" borderId="2" xfId="8" applyNumberFormat="1" applyFont="1" applyFill="1" applyBorder="1"/>
    <xf numFmtId="177" fontId="22" fillId="25" borderId="5" xfId="0" applyNumberFormat="1" applyFont="1" applyFill="1" applyBorder="1" applyAlignment="1">
      <alignment horizontal="center"/>
    </xf>
    <xf numFmtId="0" fontId="0" fillId="20" borderId="6" xfId="0" applyFont="1" applyFill="1" applyBorder="1" applyAlignment="1"/>
    <xf numFmtId="16" fontId="0" fillId="20" borderId="6" xfId="0" applyNumberFormat="1" applyFont="1" applyFill="1" applyBorder="1" applyAlignment="1"/>
    <xf numFmtId="16" fontId="0" fillId="17" borderId="6" xfId="0" applyNumberFormat="1" applyFont="1" applyFill="1" applyBorder="1" applyAlignment="1"/>
    <xf numFmtId="16" fontId="0" fillId="17" borderId="6" xfId="0" applyNumberFormat="1" applyFont="1" applyFill="1" applyBorder="1" applyAlignment="1">
      <alignment horizontal="right"/>
    </xf>
    <xf numFmtId="0" fontId="17" fillId="17" borderId="6" xfId="0" applyFont="1" applyFill="1" applyBorder="1" applyAlignment="1">
      <alignment horizontal="right"/>
    </xf>
    <xf numFmtId="0" fontId="17" fillId="17" borderId="6" xfId="0" applyFont="1" applyFill="1" applyBorder="1" applyAlignment="1"/>
    <xf numFmtId="16" fontId="17" fillId="17" borderId="6" xfId="0" applyNumberFormat="1" applyFont="1" applyFill="1" applyBorder="1" applyAlignment="1">
      <alignment horizontal="right"/>
    </xf>
    <xf numFmtId="177" fontId="22" fillId="25" borderId="6" xfId="0" applyNumberFormat="1" applyFont="1" applyFill="1" applyBorder="1" applyAlignment="1">
      <alignment horizontal="center"/>
    </xf>
    <xf numFmtId="177" fontId="0" fillId="20" borderId="2" xfId="0" applyNumberFormat="1" applyFont="1" applyFill="1" applyBorder="1" applyAlignment="1"/>
    <xf numFmtId="0" fontId="0" fillId="15" borderId="6" xfId="0" applyFont="1" applyFill="1" applyBorder="1" applyAlignment="1">
      <alignment horizontal="right"/>
    </xf>
    <xf numFmtId="16" fontId="0" fillId="15" borderId="6" xfId="0" applyNumberFormat="1" applyFont="1" applyFill="1" applyBorder="1" applyAlignment="1">
      <alignment horizontal="right"/>
    </xf>
    <xf numFmtId="177" fontId="22" fillId="20" borderId="4" xfId="0" applyNumberFormat="1" applyFont="1" applyFill="1" applyBorder="1" applyAlignment="1">
      <alignment horizontal="center"/>
    </xf>
    <xf numFmtId="177" fontId="22" fillId="20" borderId="5" xfId="0" applyNumberFormat="1" applyFont="1" applyFill="1" applyBorder="1" applyAlignment="1">
      <alignment horizontal="center"/>
    </xf>
    <xf numFmtId="177" fontId="22" fillId="20" borderId="6" xfId="0" applyNumberFormat="1" applyFont="1" applyFill="1" applyBorder="1" applyAlignment="1">
      <alignment horizontal="center"/>
    </xf>
    <xf numFmtId="177" fontId="22" fillId="13" borderId="4" xfId="0" applyNumberFormat="1" applyFont="1" applyFill="1" applyBorder="1" applyAlignment="1">
      <alignment horizontal="center"/>
    </xf>
    <xf numFmtId="0" fontId="22" fillId="13" borderId="5" xfId="0" applyFont="1" applyFill="1" applyBorder="1" applyAlignment="1">
      <alignment horizontal="center"/>
    </xf>
    <xf numFmtId="0" fontId="22" fillId="13" borderId="6" xfId="0" applyFont="1" applyFill="1" applyBorder="1" applyAlignment="1">
      <alignment horizontal="center"/>
    </xf>
    <xf numFmtId="0" fontId="22" fillId="22" borderId="5" xfId="0" applyFont="1" applyFill="1" applyBorder="1" applyAlignment="1">
      <alignment horizontal="center"/>
    </xf>
    <xf numFmtId="0" fontId="22" fillId="22" borderId="6" xfId="0" applyFont="1" applyFill="1" applyBorder="1" applyAlignment="1">
      <alignment horizontal="center"/>
    </xf>
    <xf numFmtId="177" fontId="22" fillId="7" borderId="2" xfId="0" applyNumberFormat="1" applyFont="1" applyFill="1" applyBorder="1" applyAlignment="1"/>
    <xf numFmtId="177" fontId="0" fillId="0" borderId="2" xfId="8" applyNumberFormat="1" applyFont="1" applyFill="1" applyBorder="1"/>
    <xf numFmtId="0" fontId="22" fillId="0" borderId="0" xfId="0" applyFont="1" applyFill="1" applyAlignment="1">
      <alignment horizontal="right"/>
    </xf>
    <xf numFmtId="0" fontId="27" fillId="0" borderId="0" xfId="0" applyFont="1"/>
    <xf numFmtId="0" fontId="0" fillId="4" borderId="4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left"/>
    </xf>
    <xf numFmtId="0" fontId="0" fillId="30" borderId="2" xfId="0" applyFont="1" applyFill="1" applyBorder="1" applyAlignment="1">
      <alignment horizontal="right"/>
    </xf>
    <xf numFmtId="0" fontId="0" fillId="32" borderId="2" xfId="0" applyFont="1" applyFill="1" applyBorder="1" applyAlignment="1">
      <alignment horizontal="right"/>
    </xf>
    <xf numFmtId="0" fontId="0" fillId="32" borderId="2" xfId="0" applyFont="1" applyFill="1" applyBorder="1" applyAlignment="1"/>
    <xf numFmtId="16" fontId="0" fillId="32" borderId="2" xfId="0" applyNumberFormat="1" applyFont="1" applyFill="1" applyBorder="1" applyAlignment="1"/>
    <xf numFmtId="177" fontId="0" fillId="27" borderId="2" xfId="0" applyNumberFormat="1" applyFont="1" applyFill="1" applyBorder="1" applyAlignment="1"/>
    <xf numFmtId="0" fontId="0" fillId="27" borderId="5" xfId="0" applyFont="1" applyFill="1" applyBorder="1" applyAlignment="1">
      <alignment horizontal="center"/>
    </xf>
    <xf numFmtId="0" fontId="0" fillId="27" borderId="6" xfId="0" applyFont="1" applyFill="1" applyBorder="1" applyAlignment="1">
      <alignment horizontal="center"/>
    </xf>
    <xf numFmtId="0" fontId="0" fillId="30" borderId="6" xfId="0" applyFont="1" applyFill="1" applyBorder="1" applyAlignment="1">
      <alignment horizontal="center"/>
    </xf>
    <xf numFmtId="177" fontId="22" fillId="30" borderId="5" xfId="0" applyNumberFormat="1" applyFont="1" applyFill="1" applyBorder="1" applyAlignment="1">
      <alignment horizontal="center"/>
    </xf>
    <xf numFmtId="177" fontId="0" fillId="30" borderId="2" xfId="8" applyNumberFormat="1" applyFont="1" applyFill="1" applyBorder="1" applyAlignment="1"/>
    <xf numFmtId="177" fontId="22" fillId="30" borderId="6" xfId="0" applyNumberFormat="1" applyFont="1" applyFill="1" applyBorder="1" applyAlignment="1">
      <alignment horizontal="center"/>
    </xf>
    <xf numFmtId="177" fontId="0" fillId="32" borderId="2" xfId="8" applyNumberFormat="1" applyFont="1" applyFill="1" applyBorder="1"/>
    <xf numFmtId="177" fontId="22" fillId="32" borderId="4" xfId="0" applyNumberFormat="1" applyFont="1" applyFill="1" applyBorder="1" applyAlignment="1">
      <alignment horizontal="center"/>
    </xf>
    <xf numFmtId="0" fontId="0" fillId="32" borderId="4" xfId="0" applyFont="1" applyFill="1" applyBorder="1" applyAlignment="1">
      <alignment horizontal="right" vertical="center"/>
    </xf>
    <xf numFmtId="0" fontId="0" fillId="32" borderId="4" xfId="0" applyFont="1" applyFill="1" applyBorder="1" applyAlignment="1"/>
    <xf numFmtId="16" fontId="0" fillId="32" borderId="4" xfId="0" applyNumberFormat="1" applyFont="1" applyFill="1" applyBorder="1" applyAlignment="1">
      <alignment horizontal="right" vertical="center"/>
    </xf>
    <xf numFmtId="0" fontId="0" fillId="32" borderId="6" xfId="0" applyFont="1" applyFill="1" applyBorder="1" applyAlignment="1">
      <alignment horizontal="right" vertical="center"/>
    </xf>
    <xf numFmtId="0" fontId="0" fillId="32" borderId="6" xfId="0" applyFont="1" applyFill="1" applyBorder="1" applyAlignment="1"/>
    <xf numFmtId="16" fontId="0" fillId="32" borderId="6" xfId="0" applyNumberFormat="1" applyFont="1" applyFill="1" applyBorder="1" applyAlignment="1">
      <alignment horizontal="right" vertical="center"/>
    </xf>
    <xf numFmtId="0" fontId="0" fillId="22" borderId="4" xfId="0" applyFont="1" applyFill="1" applyBorder="1" applyAlignment="1">
      <alignment horizontal="right"/>
    </xf>
    <xf numFmtId="0" fontId="10" fillId="22" borderId="4" xfId="0" applyFont="1" applyFill="1" applyBorder="1" applyAlignment="1"/>
    <xf numFmtId="0" fontId="0" fillId="22" borderId="4" xfId="0" applyFont="1" applyFill="1" applyBorder="1" applyAlignment="1"/>
    <xf numFmtId="16" fontId="0" fillId="22" borderId="4" xfId="0" applyNumberFormat="1" applyFont="1" applyFill="1" applyBorder="1" applyAlignment="1"/>
    <xf numFmtId="0" fontId="10" fillId="22" borderId="4" xfId="0" applyFont="1" applyFill="1" applyBorder="1" applyAlignment="1">
      <alignment horizontal="right" vertical="center"/>
    </xf>
    <xf numFmtId="0" fontId="10" fillId="22" borderId="6" xfId="0" applyFont="1" applyFill="1" applyBorder="1" applyAlignment="1">
      <alignment horizontal="right" vertical="center"/>
    </xf>
    <xf numFmtId="0" fontId="28" fillId="8" borderId="3" xfId="0" applyFont="1" applyFill="1" applyBorder="1" applyAlignment="1">
      <alignment horizontal="center" vertical="top" wrapText="1"/>
    </xf>
    <xf numFmtId="0" fontId="0" fillId="4" borderId="2" xfId="0" applyFont="1" applyFill="1" applyBorder="1" applyAlignment="1">
      <alignment horizontal="left" vertical="center"/>
    </xf>
    <xf numFmtId="16" fontId="0" fillId="4" borderId="2" xfId="0" applyNumberFormat="1" applyFont="1" applyFill="1" applyBorder="1" applyAlignment="1">
      <alignment horizontal="right" vertical="center"/>
    </xf>
    <xf numFmtId="177" fontId="22" fillId="32" borderId="5" xfId="0" applyNumberFormat="1" applyFont="1" applyFill="1" applyBorder="1" applyAlignment="1">
      <alignment horizontal="center"/>
    </xf>
    <xf numFmtId="3" fontId="0" fillId="32" borderId="2" xfId="0" applyNumberFormat="1" applyFont="1" applyFill="1" applyBorder="1" applyAlignment="1"/>
    <xf numFmtId="177" fontId="22" fillId="32" borderId="6" xfId="0" applyNumberFormat="1" applyFont="1" applyFill="1" applyBorder="1" applyAlignment="1">
      <alignment horizontal="center"/>
    </xf>
    <xf numFmtId="177" fontId="0" fillId="3" borderId="4" xfId="0" applyNumberFormat="1" applyFont="1" applyFill="1" applyBorder="1" applyAlignment="1">
      <alignment horizontal="center"/>
    </xf>
    <xf numFmtId="177" fontId="0" fillId="3" borderId="5" xfId="0" applyNumberFormat="1" applyFont="1" applyFill="1" applyBorder="1" applyAlignment="1">
      <alignment horizontal="center"/>
    </xf>
    <xf numFmtId="177" fontId="0" fillId="3" borderId="6" xfId="0" applyNumberFormat="1" applyFont="1" applyFill="1" applyBorder="1" applyAlignment="1">
      <alignment horizontal="center"/>
    </xf>
    <xf numFmtId="0" fontId="19" fillId="4" borderId="0" xfId="0" applyNumberFormat="1" applyFont="1" applyFill="1" applyBorder="1" applyAlignment="1"/>
    <xf numFmtId="0" fontId="0" fillId="30" borderId="2" xfId="0" applyFont="1" applyFill="1" applyBorder="1" applyAlignment="1">
      <alignment horizontal="right" vertical="center"/>
    </xf>
    <xf numFmtId="0" fontId="0" fillId="30" borderId="2" xfId="0" applyFont="1" applyFill="1" applyBorder="1" applyAlignment="1">
      <alignment horizontal="center" vertical="center"/>
    </xf>
    <xf numFmtId="0" fontId="0" fillId="30" borderId="2" xfId="0" applyFont="1" applyFill="1" applyBorder="1" applyAlignment="1">
      <alignment horizontal="left" vertical="center"/>
    </xf>
    <xf numFmtId="16" fontId="0" fillId="30" borderId="2" xfId="0" applyNumberFormat="1" applyFont="1" applyFill="1" applyBorder="1" applyAlignment="1">
      <alignment horizontal="right"/>
    </xf>
    <xf numFmtId="0" fontId="0" fillId="30" borderId="2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right" vertical="center"/>
    </xf>
    <xf numFmtId="0" fontId="0" fillId="3" borderId="2" xfId="0" applyFont="1" applyFill="1" applyBorder="1" applyAlignment="1">
      <alignment vertical="center"/>
    </xf>
    <xf numFmtId="16" fontId="0" fillId="3" borderId="2" xfId="0" applyNumberFormat="1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left" vertical="center"/>
    </xf>
    <xf numFmtId="16" fontId="0" fillId="3" borderId="2" xfId="0" applyNumberFormat="1" applyFont="1" applyFill="1" applyBorder="1" applyAlignment="1">
      <alignment horizontal="right"/>
    </xf>
    <xf numFmtId="0" fontId="0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/>
    </xf>
    <xf numFmtId="16" fontId="0" fillId="3" borderId="4" xfId="0" applyNumberFormat="1" applyFont="1" applyFill="1" applyBorder="1" applyAlignment="1">
      <alignment horizontal="right" vertical="center"/>
    </xf>
    <xf numFmtId="16" fontId="0" fillId="3" borderId="6" xfId="0" applyNumberFormat="1" applyFont="1" applyFill="1" applyBorder="1" applyAlignment="1">
      <alignment horizontal="right" vertical="center"/>
    </xf>
    <xf numFmtId="0" fontId="0" fillId="14" borderId="2" xfId="0" applyFont="1" applyFill="1" applyBorder="1" applyAlignment="1">
      <alignment horizontal="center" vertical="center"/>
    </xf>
    <xf numFmtId="0" fontId="10" fillId="32" borderId="2" xfId="0" applyFont="1" applyFill="1" applyBorder="1" applyAlignment="1"/>
    <xf numFmtId="177" fontId="0" fillId="3" borderId="2" xfId="8" applyNumberFormat="1" applyFont="1" applyFill="1" applyBorder="1" applyAlignment="1">
      <alignment vertical="center"/>
    </xf>
    <xf numFmtId="0" fontId="0" fillId="32" borderId="2" xfId="0" applyFont="1" applyFill="1" applyBorder="1" applyAlignment="1">
      <alignment wrapText="1"/>
    </xf>
    <xf numFmtId="0" fontId="0" fillId="33" borderId="2" xfId="0" applyFont="1" applyFill="1" applyBorder="1" applyAlignment="1">
      <alignment horizontal="right"/>
    </xf>
    <xf numFmtId="0" fontId="0" fillId="33" borderId="2" xfId="0" applyFont="1" applyFill="1" applyBorder="1" applyAlignment="1"/>
    <xf numFmtId="16" fontId="0" fillId="33" borderId="2" xfId="0" applyNumberFormat="1" applyFont="1" applyFill="1" applyBorder="1" applyAlignment="1"/>
    <xf numFmtId="0" fontId="0" fillId="15" borderId="2" xfId="0" applyFont="1" applyFill="1" applyBorder="1" applyAlignment="1">
      <alignment horizontal="right" vertical="center"/>
    </xf>
    <xf numFmtId="16" fontId="0" fillId="15" borderId="2" xfId="0" applyNumberFormat="1" applyFont="1" applyFill="1" applyBorder="1" applyAlignment="1">
      <alignment horizontal="right" vertical="center"/>
    </xf>
    <xf numFmtId="0" fontId="0" fillId="15" borderId="2" xfId="0" applyFont="1" applyFill="1" applyBorder="1" applyAlignment="1">
      <alignment horizontal="left"/>
    </xf>
    <xf numFmtId="0" fontId="0" fillId="15" borderId="4" xfId="0" applyFont="1" applyFill="1" applyBorder="1" applyAlignment="1">
      <alignment horizontal="left" vertical="center"/>
    </xf>
    <xf numFmtId="16" fontId="0" fillId="15" borderId="2" xfId="0" applyNumberFormat="1" applyFont="1" applyFill="1" applyBorder="1" applyAlignment="1">
      <alignment vertical="center"/>
    </xf>
    <xf numFmtId="0" fontId="0" fillId="15" borderId="2" xfId="0" applyFont="1" applyFill="1" applyBorder="1" applyAlignment="1">
      <alignment vertical="center"/>
    </xf>
    <xf numFmtId="177" fontId="0" fillId="33" borderId="2" xfId="8" applyNumberFormat="1" applyFont="1" applyFill="1" applyBorder="1"/>
    <xf numFmtId="177" fontId="22" fillId="33" borderId="6" xfId="0" applyNumberFormat="1" applyFont="1" applyFill="1" applyBorder="1" applyAlignment="1">
      <alignment horizontal="center"/>
    </xf>
    <xf numFmtId="177" fontId="0" fillId="15" borderId="2" xfId="8" applyNumberFormat="1" applyFont="1" applyFill="1" applyBorder="1" applyAlignment="1">
      <alignment vertical="center"/>
    </xf>
    <xf numFmtId="177" fontId="0" fillId="13" borderId="2" xfId="0" applyNumberFormat="1" applyFont="1" applyFill="1" applyBorder="1" applyAlignment="1"/>
    <xf numFmtId="177" fontId="0" fillId="32" borderId="2" xfId="0" applyNumberFormat="1" applyFont="1" applyFill="1" applyBorder="1" applyAlignment="1"/>
    <xf numFmtId="0" fontId="13" fillId="0" borderId="2" xfId="0" applyFont="1" applyFill="1" applyBorder="1" applyAlignment="1">
      <alignment horizontal="right" vertical="center" wrapText="1"/>
    </xf>
    <xf numFmtId="177" fontId="0" fillId="3" borderId="2" xfId="0" applyNumberFormat="1" applyFont="1" applyFill="1" applyBorder="1" applyAlignment="1"/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177" fontId="0" fillId="17" borderId="2" xfId="0" applyNumberFormat="1" applyFont="1" applyFill="1" applyBorder="1" applyAlignment="1"/>
    <xf numFmtId="0" fontId="0" fillId="34" borderId="2" xfId="0" applyFont="1" applyFill="1" applyBorder="1" applyAlignment="1"/>
    <xf numFmtId="16" fontId="0" fillId="34" borderId="2" xfId="0" applyNumberFormat="1" applyFont="1" applyFill="1" applyBorder="1" applyAlignment="1"/>
    <xf numFmtId="0" fontId="0" fillId="34" borderId="2" xfId="0" applyFont="1" applyFill="1" applyBorder="1" applyAlignment="1">
      <alignment horizontal="right"/>
    </xf>
    <xf numFmtId="0" fontId="0" fillId="34" borderId="0" xfId="0" applyFont="1" applyFill="1" applyAlignment="1"/>
    <xf numFmtId="0" fontId="0" fillId="15" borderId="0" xfId="0" applyFont="1" applyFill="1" applyAlignment="1"/>
    <xf numFmtId="3" fontId="0" fillId="34" borderId="2" xfId="0" applyNumberFormat="1" applyFont="1" applyFill="1" applyBorder="1" applyAlignment="1"/>
    <xf numFmtId="177" fontId="0" fillId="34" borderId="2" xfId="8" applyNumberFormat="1" applyFont="1" applyFill="1" applyBorder="1"/>
    <xf numFmtId="177" fontId="0" fillId="34" borderId="2" xfId="0" applyNumberFormat="1" applyFont="1" applyFill="1" applyBorder="1" applyAlignment="1"/>
    <xf numFmtId="177" fontId="0" fillId="34" borderId="4" xfId="0" applyNumberFormat="1" applyFont="1" applyFill="1" applyBorder="1" applyAlignment="1">
      <alignment horizontal="center"/>
    </xf>
    <xf numFmtId="0" fontId="0" fillId="34" borderId="5" xfId="0" applyFont="1" applyFill="1" applyBorder="1" applyAlignment="1">
      <alignment horizontal="center"/>
    </xf>
    <xf numFmtId="0" fontId="0" fillId="34" borderId="6" xfId="0" applyFont="1" applyFill="1" applyBorder="1" applyAlignment="1">
      <alignment horizontal="center"/>
    </xf>
    <xf numFmtId="0" fontId="0" fillId="30" borderId="4" xfId="0" applyFont="1" applyFill="1" applyBorder="1" applyAlignment="1">
      <alignment horizontal="right" vertical="center"/>
    </xf>
    <xf numFmtId="0" fontId="0" fillId="30" borderId="4" xfId="0" applyFont="1" applyFill="1" applyBorder="1" applyAlignment="1">
      <alignment horizontal="center" vertical="center"/>
    </xf>
    <xf numFmtId="0" fontId="0" fillId="30" borderId="6" xfId="0" applyFont="1" applyFill="1" applyBorder="1" applyAlignment="1">
      <alignment horizontal="right" vertical="center"/>
    </xf>
    <xf numFmtId="0" fontId="0" fillId="30" borderId="6" xfId="0" applyFont="1" applyFill="1" applyBorder="1" applyAlignment="1">
      <alignment horizontal="center" vertical="center"/>
    </xf>
    <xf numFmtId="0" fontId="0" fillId="30" borderId="5" xfId="0" applyFont="1" applyFill="1" applyBorder="1" applyAlignment="1"/>
    <xf numFmtId="0" fontId="0" fillId="30" borderId="4" xfId="0" applyFont="1" applyFill="1" applyBorder="1" applyAlignment="1">
      <alignment horizontal="right"/>
    </xf>
    <xf numFmtId="0" fontId="0" fillId="30" borderId="4" xfId="0" applyFont="1" applyFill="1" applyBorder="1" applyAlignment="1"/>
    <xf numFmtId="0" fontId="0" fillId="30" borderId="4" xfId="0" applyFont="1" applyFill="1" applyBorder="1" applyAlignment="1">
      <alignment horizontal="left" vertical="center"/>
    </xf>
    <xf numFmtId="16" fontId="0" fillId="30" borderId="2" xfId="0" applyNumberFormat="1" applyFont="1" applyFill="1" applyBorder="1" applyAlignment="1">
      <alignment vertical="center"/>
    </xf>
    <xf numFmtId="0" fontId="0" fillId="30" borderId="5" xfId="0" applyFont="1" applyFill="1" applyBorder="1" applyAlignment="1">
      <alignment horizontal="right" vertical="center"/>
    </xf>
    <xf numFmtId="0" fontId="0" fillId="30" borderId="6" xfId="0" applyFont="1" applyFill="1" applyBorder="1" applyAlignment="1">
      <alignment horizontal="left" vertical="center"/>
    </xf>
    <xf numFmtId="0" fontId="0" fillId="30" borderId="5" xfId="0" applyFont="1" applyFill="1" applyBorder="1" applyAlignment="1">
      <alignment horizontal="left" vertical="center"/>
    </xf>
    <xf numFmtId="0" fontId="0" fillId="30" borderId="2" xfId="0" applyFont="1" applyFill="1" applyBorder="1" applyAlignment="1">
      <alignment horizontal="left" vertical="center" wrapText="1"/>
    </xf>
    <xf numFmtId="0" fontId="0" fillId="30" borderId="5" xfId="0" applyFont="1" applyFill="1" applyBorder="1" applyAlignment="1">
      <alignment horizontal="left" vertical="center" wrapText="1"/>
    </xf>
    <xf numFmtId="16" fontId="0" fillId="30" borderId="6" xfId="0" applyNumberFormat="1" applyFont="1" applyFill="1" applyBorder="1" applyAlignment="1">
      <alignment vertical="center"/>
    </xf>
    <xf numFmtId="0" fontId="0" fillId="30" borderId="6" xfId="0" applyFont="1" applyFill="1" applyBorder="1" applyAlignment="1">
      <alignment vertical="center"/>
    </xf>
    <xf numFmtId="0" fontId="0" fillId="30" borderId="5" xfId="0" applyFont="1" applyFill="1" applyBorder="1" applyAlignment="1">
      <alignment vertical="center"/>
    </xf>
    <xf numFmtId="0" fontId="0" fillId="30" borderId="6" xfId="0" applyFont="1" applyFill="1" applyBorder="1" applyAlignment="1"/>
    <xf numFmtId="0" fontId="0" fillId="35" borderId="4" xfId="0" applyFont="1" applyFill="1" applyBorder="1" applyAlignment="1">
      <alignment horizontal="right"/>
    </xf>
    <xf numFmtId="0" fontId="0" fillId="35" borderId="2" xfId="0" applyFont="1" applyFill="1" applyBorder="1" applyAlignment="1"/>
    <xf numFmtId="0" fontId="0" fillId="35" borderId="4" xfId="0" applyFont="1" applyFill="1" applyBorder="1" applyAlignment="1"/>
    <xf numFmtId="16" fontId="0" fillId="35" borderId="2" xfId="0" applyNumberFormat="1" applyFont="1" applyFill="1" applyBorder="1" applyAlignment="1"/>
    <xf numFmtId="0" fontId="0" fillId="35" borderId="2" xfId="0" applyFont="1" applyFill="1" applyBorder="1" applyAlignment="1">
      <alignment horizontal="right"/>
    </xf>
    <xf numFmtId="16" fontId="0" fillId="4" borderId="2" xfId="0" applyNumberFormat="1" applyFont="1" applyFill="1" applyBorder="1" applyAlignment="1">
      <alignment vertical="center"/>
    </xf>
    <xf numFmtId="177" fontId="0" fillId="30" borderId="2" xfId="0" applyNumberFormat="1" applyFont="1" applyFill="1" applyBorder="1" applyAlignment="1"/>
    <xf numFmtId="177" fontId="0" fillId="30" borderId="4" xfId="0" applyNumberFormat="1" applyFont="1" applyFill="1" applyBorder="1" applyAlignment="1">
      <alignment horizontal="center"/>
    </xf>
    <xf numFmtId="0" fontId="0" fillId="30" borderId="5" xfId="0" applyFont="1" applyFill="1" applyBorder="1" applyAlignment="1">
      <alignment horizontal="center"/>
    </xf>
    <xf numFmtId="3" fontId="0" fillId="30" borderId="2" xfId="0" applyNumberFormat="1" applyFont="1" applyFill="1" applyBorder="1" applyAlignment="1">
      <alignment vertical="center"/>
    </xf>
    <xf numFmtId="177" fontId="0" fillId="30" borderId="2" xfId="8" applyNumberFormat="1" applyFont="1" applyFill="1" applyBorder="1" applyAlignment="1">
      <alignment vertical="center"/>
    </xf>
    <xf numFmtId="177" fontId="0" fillId="30" borderId="2" xfId="0" applyNumberFormat="1" applyFont="1" applyFill="1" applyBorder="1" applyAlignment="1">
      <alignment vertical="center"/>
    </xf>
    <xf numFmtId="3" fontId="0" fillId="30" borderId="6" xfId="0" applyNumberFormat="1" applyFont="1" applyFill="1" applyBorder="1" applyAlignment="1">
      <alignment vertical="center"/>
    </xf>
    <xf numFmtId="177" fontId="0" fillId="30" borderId="6" xfId="8" applyNumberFormat="1" applyFont="1" applyFill="1" applyBorder="1" applyAlignment="1">
      <alignment vertical="center"/>
    </xf>
    <xf numFmtId="177" fontId="0" fillId="30" borderId="6" xfId="0" applyNumberFormat="1" applyFont="1" applyFill="1" applyBorder="1" applyAlignment="1">
      <alignment vertical="center"/>
    </xf>
    <xf numFmtId="177" fontId="0" fillId="35" borderId="2" xfId="8" applyNumberFormat="1" applyFont="1" applyFill="1" applyBorder="1"/>
    <xf numFmtId="177" fontId="0" fillId="35" borderId="2" xfId="0" applyNumberFormat="1" applyFont="1" applyFill="1" applyBorder="1" applyAlignment="1"/>
    <xf numFmtId="177" fontId="0" fillId="35" borderId="4" xfId="0" applyNumberFormat="1" applyFont="1" applyFill="1" applyBorder="1" applyAlignment="1">
      <alignment horizontal="center"/>
    </xf>
    <xf numFmtId="0" fontId="0" fillId="35" borderId="5" xfId="0" applyFont="1" applyFill="1" applyBorder="1" applyAlignment="1">
      <alignment horizontal="center"/>
    </xf>
    <xf numFmtId="3" fontId="0" fillId="35" borderId="2" xfId="0" applyNumberFormat="1" applyFont="1" applyFill="1" applyBorder="1" applyAlignment="1"/>
    <xf numFmtId="0" fontId="0" fillId="35" borderId="6" xfId="0" applyFont="1" applyFill="1" applyBorder="1" applyAlignment="1">
      <alignment horizontal="center"/>
    </xf>
    <xf numFmtId="177" fontId="0" fillId="4" borderId="2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left" vertical="center" wrapText="1"/>
    </xf>
    <xf numFmtId="3" fontId="0" fillId="4" borderId="2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left" vertical="center"/>
    </xf>
    <xf numFmtId="0" fontId="29" fillId="0" borderId="0" xfId="0" applyFont="1" applyFill="1" applyAlignment="1"/>
    <xf numFmtId="0" fontId="29" fillId="2" borderId="0" xfId="0" applyFont="1" applyFill="1" applyAlignment="1"/>
    <xf numFmtId="0" fontId="29" fillId="0" borderId="0" xfId="0" applyFont="1" applyFill="1" applyAlignment="1">
      <alignment wrapText="1"/>
    </xf>
    <xf numFmtId="0" fontId="29" fillId="0" borderId="0" xfId="0" applyFont="1"/>
    <xf numFmtId="0" fontId="30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 wrapText="1"/>
    </xf>
    <xf numFmtId="0" fontId="31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wrapText="1"/>
    </xf>
    <xf numFmtId="177" fontId="29" fillId="0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1" fillId="3" borderId="2" xfId="0" applyFont="1" applyFill="1" applyBorder="1" applyAlignment="1">
      <alignment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176" fontId="31" fillId="0" borderId="2" xfId="0" applyNumberFormat="1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29" fillId="36" borderId="2" xfId="0" applyFont="1" applyFill="1" applyBorder="1" applyAlignment="1"/>
    <xf numFmtId="16" fontId="29" fillId="36" borderId="2" xfId="0" applyNumberFormat="1" applyFont="1" applyFill="1" applyBorder="1" applyAlignment="1"/>
    <xf numFmtId="0" fontId="29" fillId="36" borderId="2" xfId="0" applyFont="1" applyFill="1" applyBorder="1" applyAlignment="1">
      <alignment horizontal="right"/>
    </xf>
    <xf numFmtId="0" fontId="29" fillId="36" borderId="2" xfId="0" applyFont="1" applyFill="1" applyBorder="1" applyAlignment="1">
      <alignment wrapText="1"/>
    </xf>
    <xf numFmtId="0" fontId="29" fillId="30" borderId="2" xfId="0" applyFont="1" applyFill="1" applyBorder="1" applyAlignment="1"/>
    <xf numFmtId="0" fontId="29" fillId="30" borderId="2" xfId="0" applyFont="1" applyFill="1" applyBorder="1" applyAlignment="1">
      <alignment wrapText="1"/>
    </xf>
    <xf numFmtId="16" fontId="29" fillId="30" borderId="2" xfId="0" applyNumberFormat="1" applyFont="1" applyFill="1" applyBorder="1" applyAlignment="1"/>
    <xf numFmtId="0" fontId="29" fillId="30" borderId="2" xfId="0" applyFont="1" applyFill="1" applyBorder="1" applyAlignment="1">
      <alignment horizontal="right"/>
    </xf>
    <xf numFmtId="0" fontId="29" fillId="30" borderId="2" xfId="0" applyFont="1" applyFill="1" applyBorder="1" applyAlignment="1">
      <alignment horizontal="left" wrapText="1"/>
    </xf>
    <xf numFmtId="0" fontId="29" fillId="3" borderId="2" xfId="0" applyFont="1" applyFill="1" applyBorder="1" applyAlignment="1"/>
    <xf numFmtId="0" fontId="29" fillId="3" borderId="2" xfId="0" applyFont="1" applyFill="1" applyBorder="1" applyAlignment="1">
      <alignment wrapText="1"/>
    </xf>
    <xf numFmtId="16" fontId="29" fillId="3" borderId="2" xfId="0" applyNumberFormat="1" applyFont="1" applyFill="1" applyBorder="1" applyAlignment="1"/>
    <xf numFmtId="0" fontId="29" fillId="3" borderId="2" xfId="0" applyFont="1" applyFill="1" applyBorder="1" applyAlignment="1">
      <alignment horizontal="right"/>
    </xf>
    <xf numFmtId="0" fontId="29" fillId="3" borderId="2" xfId="0" applyFont="1" applyFill="1" applyBorder="1" applyAlignment="1">
      <alignment horizontal="left" vertical="top"/>
    </xf>
    <xf numFmtId="0" fontId="29" fillId="29" borderId="2" xfId="0" applyFont="1" applyFill="1" applyBorder="1" applyAlignment="1"/>
    <xf numFmtId="0" fontId="29" fillId="29" borderId="2" xfId="0" applyFont="1" applyFill="1" applyBorder="1" applyAlignment="1">
      <alignment wrapText="1"/>
    </xf>
    <xf numFmtId="16" fontId="29" fillId="29" borderId="2" xfId="0" applyNumberFormat="1" applyFont="1" applyFill="1" applyBorder="1" applyAlignment="1"/>
    <xf numFmtId="0" fontId="29" fillId="29" borderId="2" xfId="0" applyFont="1" applyFill="1" applyBorder="1" applyAlignment="1">
      <alignment horizontal="right"/>
    </xf>
    <xf numFmtId="0" fontId="29" fillId="3" borderId="2" xfId="0" applyFont="1" applyFill="1" applyBorder="1" applyAlignment="1">
      <alignment horizontal="center"/>
    </xf>
    <xf numFmtId="177" fontId="29" fillId="3" borderId="2" xfId="0" applyNumberFormat="1" applyFont="1" applyFill="1" applyBorder="1" applyAlignment="1">
      <alignment horizontal="center"/>
    </xf>
    <xf numFmtId="0" fontId="32" fillId="0" borderId="0" xfId="0" applyFont="1" applyFill="1" applyAlignment="1"/>
    <xf numFmtId="0" fontId="30" fillId="3" borderId="2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right" vertical="center" wrapText="1"/>
    </xf>
    <xf numFmtId="0" fontId="33" fillId="0" borderId="2" xfId="0" applyFont="1" applyFill="1" applyBorder="1" applyAlignment="1">
      <alignment horizontal="center" vertical="center" wrapText="1"/>
    </xf>
    <xf numFmtId="177" fontId="29" fillId="36" borderId="2" xfId="8" applyNumberFormat="1" applyFont="1" applyFill="1" applyBorder="1"/>
    <xf numFmtId="177" fontId="29" fillId="36" borderId="2" xfId="0" applyNumberFormat="1" applyFont="1" applyFill="1" applyBorder="1" applyAlignment="1"/>
    <xf numFmtId="177" fontId="30" fillId="36" borderId="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0" fontId="30" fillId="36" borderId="5" xfId="0" applyFont="1" applyFill="1" applyBorder="1" applyAlignment="1">
      <alignment horizontal="center" vertical="center"/>
    </xf>
    <xf numFmtId="3" fontId="29" fillId="36" borderId="2" xfId="0" applyNumberFormat="1" applyFont="1" applyFill="1" applyBorder="1" applyAlignment="1"/>
    <xf numFmtId="0" fontId="30" fillId="36" borderId="6" xfId="0" applyFont="1" applyFill="1" applyBorder="1" applyAlignment="1">
      <alignment horizontal="center" vertical="center"/>
    </xf>
    <xf numFmtId="177" fontId="29" fillId="30" borderId="2" xfId="8" applyNumberFormat="1" applyFont="1" applyFill="1" applyBorder="1"/>
    <xf numFmtId="177" fontId="29" fillId="30" borderId="2" xfId="0" applyNumberFormat="1" applyFont="1" applyFill="1" applyBorder="1" applyAlignment="1"/>
    <xf numFmtId="177" fontId="30" fillId="30" borderId="4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/>
    <xf numFmtId="0" fontId="30" fillId="30" borderId="5" xfId="0" applyFont="1" applyFill="1" applyBorder="1" applyAlignment="1">
      <alignment horizontal="center" vertical="center"/>
    </xf>
    <xf numFmtId="0" fontId="30" fillId="30" borderId="6" xfId="0" applyFont="1" applyFill="1" applyBorder="1" applyAlignment="1">
      <alignment horizontal="center" vertical="center"/>
    </xf>
    <xf numFmtId="177" fontId="29" fillId="3" borderId="2" xfId="8" applyNumberFormat="1" applyFont="1" applyFill="1" applyBorder="1"/>
    <xf numFmtId="177" fontId="29" fillId="3" borderId="2" xfId="0" applyNumberFormat="1" applyFont="1" applyFill="1" applyBorder="1" applyAlignment="1"/>
    <xf numFmtId="177" fontId="29" fillId="3" borderId="4" xfId="0" applyNumberFormat="1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0" fontId="29" fillId="4" borderId="2" xfId="0" applyFont="1" applyFill="1" applyBorder="1" applyAlignment="1"/>
    <xf numFmtId="0" fontId="29" fillId="3" borderId="6" xfId="0" applyFont="1" applyFill="1" applyBorder="1" applyAlignment="1">
      <alignment horizontal="center"/>
    </xf>
    <xf numFmtId="177" fontId="29" fillId="29" borderId="2" xfId="8" applyNumberFormat="1" applyFont="1" applyFill="1" applyBorder="1"/>
    <xf numFmtId="177" fontId="29" fillId="29" borderId="2" xfId="0" applyNumberFormat="1" applyFont="1" applyFill="1" applyBorder="1" applyAlignment="1"/>
    <xf numFmtId="177" fontId="29" fillId="29" borderId="4" xfId="0" applyNumberFormat="1" applyFont="1" applyFill="1" applyBorder="1" applyAlignment="1">
      <alignment horizontal="center"/>
    </xf>
    <xf numFmtId="3" fontId="29" fillId="29" borderId="2" xfId="0" applyNumberFormat="1" applyFont="1" applyFill="1" applyBorder="1" applyAlignment="1"/>
    <xf numFmtId="0" fontId="29" fillId="29" borderId="5" xfId="0" applyFont="1" applyFill="1" applyBorder="1" applyAlignment="1">
      <alignment horizontal="center"/>
    </xf>
    <xf numFmtId="0" fontId="29" fillId="22" borderId="2" xfId="0" applyFont="1" applyFill="1" applyBorder="1" applyAlignment="1">
      <alignment horizontal="right"/>
    </xf>
    <xf numFmtId="0" fontId="29" fillId="22" borderId="2" xfId="0" applyFont="1" applyFill="1" applyBorder="1" applyAlignment="1"/>
    <xf numFmtId="0" fontId="29" fillId="22" borderId="2" xfId="0" applyFont="1" applyFill="1" applyBorder="1" applyAlignment="1">
      <alignment wrapText="1"/>
    </xf>
    <xf numFmtId="16" fontId="29" fillId="22" borderId="2" xfId="0" applyNumberFormat="1" applyFont="1" applyFill="1" applyBorder="1" applyAlignment="1"/>
    <xf numFmtId="0" fontId="29" fillId="22" borderId="2" xfId="0" applyFont="1" applyFill="1" applyBorder="1" applyAlignment="1">
      <alignment horizontal="left"/>
    </xf>
    <xf numFmtId="0" fontId="29" fillId="15" borderId="2" xfId="0" applyFont="1" applyFill="1" applyBorder="1" applyAlignment="1">
      <alignment horizontal="right"/>
    </xf>
    <xf numFmtId="0" fontId="29" fillId="15" borderId="2" xfId="0" applyFont="1" applyFill="1" applyBorder="1" applyAlignment="1"/>
    <xf numFmtId="0" fontId="29" fillId="15" borderId="2" xfId="0" applyFont="1" applyFill="1" applyBorder="1" applyAlignment="1">
      <alignment wrapText="1"/>
    </xf>
    <xf numFmtId="16" fontId="29" fillId="15" borderId="2" xfId="0" applyNumberFormat="1" applyFont="1" applyFill="1" applyBorder="1" applyAlignment="1"/>
    <xf numFmtId="0" fontId="29" fillId="15" borderId="2" xfId="0" applyFont="1" applyFill="1" applyBorder="1" applyAlignment="1">
      <alignment horizontal="left" wrapText="1"/>
    </xf>
    <xf numFmtId="0" fontId="29" fillId="17" borderId="2" xfId="0" applyFont="1" applyFill="1" applyBorder="1" applyAlignment="1">
      <alignment horizontal="right"/>
    </xf>
    <xf numFmtId="0" fontId="29" fillId="17" borderId="2" xfId="0" applyFont="1" applyFill="1" applyBorder="1" applyAlignment="1"/>
    <xf numFmtId="16" fontId="29" fillId="17" borderId="2" xfId="0" applyNumberFormat="1" applyFont="1" applyFill="1" applyBorder="1" applyAlignment="1"/>
    <xf numFmtId="0" fontId="29" fillId="17" borderId="2" xfId="0" applyFont="1" applyFill="1" applyBorder="1" applyAlignment="1">
      <alignment horizontal="right" vertical="center"/>
    </xf>
    <xf numFmtId="0" fontId="29" fillId="17" borderId="2" xfId="0" applyFont="1" applyFill="1" applyBorder="1" applyAlignment="1">
      <alignment horizontal="left" vertical="top"/>
    </xf>
    <xf numFmtId="0" fontId="29" fillId="17" borderId="2" xfId="0" applyFont="1" applyFill="1" applyBorder="1" applyAlignment="1">
      <alignment wrapText="1"/>
    </xf>
    <xf numFmtId="0" fontId="29" fillId="4" borderId="2" xfId="0" applyFont="1" applyFill="1" applyBorder="1" applyAlignment="1">
      <alignment wrapText="1"/>
    </xf>
    <xf numFmtId="16" fontId="29" fillId="4" borderId="2" xfId="0" applyNumberFormat="1" applyFont="1" applyFill="1" applyBorder="1" applyAlignment="1"/>
    <xf numFmtId="0" fontId="29" fillId="4" borderId="2" xfId="0" applyFont="1" applyFill="1" applyBorder="1" applyAlignment="1">
      <alignment horizontal="right" vertical="center"/>
    </xf>
    <xf numFmtId="0" fontId="29" fillId="4" borderId="2" xfId="0" applyFont="1" applyFill="1" applyBorder="1" applyAlignment="1">
      <alignment horizontal="left" vertical="top"/>
    </xf>
    <xf numFmtId="0" fontId="29" fillId="4" borderId="2" xfId="0" applyFont="1" applyFill="1" applyBorder="1" applyAlignment="1">
      <alignment horizontal="left" vertical="top" wrapText="1"/>
    </xf>
    <xf numFmtId="0" fontId="29" fillId="29" borderId="6" xfId="0" applyFont="1" applyFill="1" applyBorder="1" applyAlignment="1">
      <alignment horizontal="center"/>
    </xf>
    <xf numFmtId="177" fontId="29" fillId="22" borderId="2" xfId="8" applyNumberFormat="1" applyFont="1" applyFill="1" applyBorder="1"/>
    <xf numFmtId="177" fontId="29" fillId="22" borderId="2" xfId="0" applyNumberFormat="1" applyFont="1" applyFill="1" applyBorder="1" applyAlignment="1"/>
    <xf numFmtId="177" fontId="30" fillId="22" borderId="4" xfId="0" applyNumberFormat="1" applyFont="1" applyFill="1" applyBorder="1" applyAlignment="1">
      <alignment horizontal="center" vertical="center"/>
    </xf>
    <xf numFmtId="0" fontId="30" fillId="22" borderId="5" xfId="0" applyFont="1" applyFill="1" applyBorder="1" applyAlignment="1">
      <alignment horizontal="center" vertical="center"/>
    </xf>
    <xf numFmtId="0" fontId="30" fillId="22" borderId="6" xfId="0" applyFont="1" applyFill="1" applyBorder="1" applyAlignment="1">
      <alignment horizontal="center" vertical="center"/>
    </xf>
    <xf numFmtId="177" fontId="30" fillId="3" borderId="4" xfId="0" applyNumberFormat="1" applyFont="1" applyFill="1" applyBorder="1" applyAlignment="1">
      <alignment horizontal="center" vertical="center"/>
    </xf>
    <xf numFmtId="3" fontId="29" fillId="3" borderId="2" xfId="0" applyNumberFormat="1" applyFont="1" applyFill="1" applyBorder="1" applyAlignment="1"/>
    <xf numFmtId="0" fontId="30" fillId="3" borderId="5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177" fontId="29" fillId="15" borderId="2" xfId="8" applyNumberFormat="1" applyFont="1" applyFill="1" applyBorder="1"/>
    <xf numFmtId="177" fontId="29" fillId="15" borderId="2" xfId="0" applyNumberFormat="1" applyFont="1" applyFill="1" applyBorder="1" applyAlignment="1"/>
    <xf numFmtId="177" fontId="30" fillId="15" borderId="4" xfId="0" applyNumberFormat="1" applyFont="1" applyFill="1" applyBorder="1" applyAlignment="1">
      <alignment horizontal="center"/>
    </xf>
    <xf numFmtId="0" fontId="30" fillId="15" borderId="5" xfId="0" applyFont="1" applyFill="1" applyBorder="1" applyAlignment="1">
      <alignment horizontal="center"/>
    </xf>
    <xf numFmtId="3" fontId="29" fillId="15" borderId="2" xfId="0" applyNumberFormat="1" applyFont="1" applyFill="1" applyBorder="1" applyAlignment="1"/>
    <xf numFmtId="0" fontId="30" fillId="15" borderId="6" xfId="0" applyFont="1" applyFill="1" applyBorder="1" applyAlignment="1">
      <alignment horizontal="center"/>
    </xf>
    <xf numFmtId="177" fontId="29" fillId="17" borderId="2" xfId="8" applyNumberFormat="1" applyFont="1" applyFill="1" applyBorder="1"/>
    <xf numFmtId="177" fontId="29" fillId="17" borderId="2" xfId="0" applyNumberFormat="1" applyFont="1" applyFill="1" applyBorder="1" applyAlignment="1"/>
    <xf numFmtId="177" fontId="30" fillId="17" borderId="4" xfId="0" applyNumberFormat="1" applyFont="1" applyFill="1" applyBorder="1" applyAlignment="1">
      <alignment horizontal="center"/>
    </xf>
    <xf numFmtId="0" fontId="30" fillId="17" borderId="5" xfId="0" applyFont="1" applyFill="1" applyBorder="1" applyAlignment="1">
      <alignment horizontal="center"/>
    </xf>
    <xf numFmtId="0" fontId="30" fillId="17" borderId="6" xfId="0" applyFont="1" applyFill="1" applyBorder="1" applyAlignment="1">
      <alignment horizontal="center"/>
    </xf>
    <xf numFmtId="177" fontId="30" fillId="22" borderId="4" xfId="0" applyNumberFormat="1" applyFont="1" applyFill="1" applyBorder="1" applyAlignment="1">
      <alignment horizontal="center"/>
    </xf>
    <xf numFmtId="0" fontId="30" fillId="22" borderId="5" xfId="0" applyFont="1" applyFill="1" applyBorder="1" applyAlignment="1">
      <alignment horizontal="center"/>
    </xf>
    <xf numFmtId="3" fontId="29" fillId="22" borderId="2" xfId="0" applyNumberFormat="1" applyFont="1" applyFill="1" applyBorder="1" applyAlignment="1"/>
    <xf numFmtId="0" fontId="30" fillId="22" borderId="6" xfId="0" applyFont="1" applyFill="1" applyBorder="1" applyAlignment="1">
      <alignment horizontal="center"/>
    </xf>
    <xf numFmtId="3" fontId="29" fillId="4" borderId="2" xfId="0" applyNumberFormat="1" applyFont="1" applyFill="1" applyBorder="1" applyAlignment="1"/>
    <xf numFmtId="177" fontId="29" fillId="4" borderId="2" xfId="8" applyNumberFormat="1" applyFont="1" applyFill="1" applyBorder="1"/>
    <xf numFmtId="177" fontId="29" fillId="4" borderId="2" xfId="0" applyNumberFormat="1" applyFont="1" applyFill="1" applyBorder="1" applyAlignment="1"/>
    <xf numFmtId="177" fontId="30" fillId="4" borderId="4" xfId="0" applyNumberFormat="1" applyFont="1" applyFill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29" fillId="4" borderId="2" xfId="0" applyFont="1" applyFill="1" applyBorder="1" applyAlignment="1">
      <alignment horizontal="right"/>
    </xf>
    <xf numFmtId="0" fontId="29" fillId="4" borderId="2" xfId="0" applyFont="1" applyFill="1" applyBorder="1" applyAlignment="1">
      <alignment vertical="top" wrapText="1"/>
    </xf>
    <xf numFmtId="0" fontId="29" fillId="4" borderId="2" xfId="0" applyFont="1" applyFill="1" applyBorder="1" applyAlignment="1">
      <alignment horizontal="left"/>
    </xf>
    <xf numFmtId="0" fontId="29" fillId="29" borderId="2" xfId="0" applyFont="1" applyFill="1" applyBorder="1" applyAlignment="1">
      <alignment horizontal="left"/>
    </xf>
    <xf numFmtId="0" fontId="29" fillId="34" borderId="2" xfId="0" applyFont="1" applyFill="1" applyBorder="1" applyAlignment="1"/>
    <xf numFmtId="0" fontId="29" fillId="34" borderId="2" xfId="0" applyFont="1" applyFill="1" applyBorder="1" applyAlignment="1">
      <alignment wrapText="1"/>
    </xf>
    <xf numFmtId="16" fontId="29" fillId="34" borderId="2" xfId="0" applyNumberFormat="1" applyFont="1" applyFill="1" applyBorder="1" applyAlignment="1"/>
    <xf numFmtId="0" fontId="29" fillId="34" borderId="2" xfId="0" applyFont="1" applyFill="1" applyBorder="1" applyAlignment="1">
      <alignment horizontal="right"/>
    </xf>
    <xf numFmtId="0" fontId="30" fillId="4" borderId="6" xfId="0" applyFont="1" applyFill="1" applyBorder="1" applyAlignment="1">
      <alignment horizontal="center"/>
    </xf>
    <xf numFmtId="177" fontId="30" fillId="29" borderId="4" xfId="0" applyNumberFormat="1" applyFont="1" applyFill="1" applyBorder="1" applyAlignment="1">
      <alignment horizontal="center"/>
    </xf>
    <xf numFmtId="0" fontId="30" fillId="29" borderId="5" xfId="0" applyFont="1" applyFill="1" applyBorder="1" applyAlignment="1">
      <alignment horizontal="center"/>
    </xf>
    <xf numFmtId="0" fontId="30" fillId="29" borderId="6" xfId="0" applyFont="1" applyFill="1" applyBorder="1" applyAlignment="1">
      <alignment horizontal="center"/>
    </xf>
    <xf numFmtId="3" fontId="29" fillId="34" borderId="2" xfId="0" applyNumberFormat="1" applyFont="1" applyFill="1" applyBorder="1" applyAlignment="1"/>
    <xf numFmtId="177" fontId="29" fillId="34" borderId="2" xfId="8" applyNumberFormat="1" applyFont="1" applyFill="1" applyBorder="1"/>
    <xf numFmtId="177" fontId="29" fillId="34" borderId="2" xfId="0" applyNumberFormat="1" applyFont="1" applyFill="1" applyBorder="1" applyAlignment="1"/>
    <xf numFmtId="177" fontId="30" fillId="34" borderId="4" xfId="0" applyNumberFormat="1" applyFont="1" applyFill="1" applyBorder="1" applyAlignment="1">
      <alignment horizontal="center"/>
    </xf>
    <xf numFmtId="0" fontId="30" fillId="34" borderId="5" xfId="0" applyFont="1" applyFill="1" applyBorder="1" applyAlignment="1">
      <alignment horizontal="center"/>
    </xf>
    <xf numFmtId="0" fontId="30" fillId="34" borderId="6" xfId="0" applyFont="1" applyFill="1" applyBorder="1" applyAlignment="1">
      <alignment horizontal="center"/>
    </xf>
    <xf numFmtId="177" fontId="30" fillId="15" borderId="2" xfId="0" applyNumberFormat="1" applyFont="1" applyFill="1" applyBorder="1" applyAlignment="1"/>
    <xf numFmtId="3" fontId="29" fillId="17" borderId="2" xfId="0" applyNumberFormat="1" applyFont="1" applyFill="1" applyBorder="1" applyAlignment="1"/>
    <xf numFmtId="177" fontId="29" fillId="17" borderId="4" xfId="0" applyNumberFormat="1" applyFont="1" applyFill="1" applyBorder="1" applyAlignment="1">
      <alignment horizontal="center"/>
    </xf>
    <xf numFmtId="0" fontId="29" fillId="17" borderId="5" xfId="0" applyFont="1" applyFill="1" applyBorder="1" applyAlignment="1">
      <alignment horizontal="center"/>
    </xf>
    <xf numFmtId="0" fontId="29" fillId="0" borderId="2" xfId="0" applyFont="1" applyFill="1" applyBorder="1" applyAlignment="1">
      <alignment wrapText="1"/>
    </xf>
    <xf numFmtId="0" fontId="29" fillId="17" borderId="6" xfId="0" applyFont="1" applyFill="1" applyBorder="1" applyAlignment="1">
      <alignment horizontal="center"/>
    </xf>
    <xf numFmtId="177" fontId="29" fillId="0" borderId="2" xfId="8" applyNumberFormat="1" applyFont="1" applyBorder="1"/>
    <xf numFmtId="177" fontId="29" fillId="0" borderId="2" xfId="0" applyNumberFormat="1" applyFont="1" applyFill="1" applyBorder="1" applyAlignment="1"/>
    <xf numFmtId="0" fontId="0" fillId="2" borderId="0" xfId="0" applyFont="1" applyFill="1" applyBorder="1" applyAlignment="1"/>
    <xf numFmtId="0" fontId="9" fillId="3" borderId="2" xfId="0" applyFont="1" applyFill="1" applyBorder="1" applyAlignment="1">
      <alignment horizontal="center" vertical="center" wrapText="1"/>
    </xf>
    <xf numFmtId="0" fontId="9" fillId="27" borderId="2" xfId="0" applyFont="1" applyFill="1" applyBorder="1" applyAlignment="1">
      <alignment horizontal="center" vertical="center" wrapText="1"/>
    </xf>
    <xf numFmtId="0" fontId="9" fillId="27" borderId="4" xfId="0" applyFont="1" applyFill="1" applyBorder="1" applyAlignment="1">
      <alignment horizontal="center" vertical="center" wrapText="1"/>
    </xf>
    <xf numFmtId="176" fontId="9" fillId="27" borderId="2" xfId="0" applyNumberFormat="1" applyFont="1" applyFill="1" applyBorder="1" applyAlignment="1">
      <alignment horizontal="center" vertical="center" wrapText="1"/>
    </xf>
    <xf numFmtId="0" fontId="9" fillId="27" borderId="2" xfId="0" applyNumberFormat="1" applyFont="1" applyFill="1" applyBorder="1" applyAlignment="1">
      <alignment horizontal="center" vertical="center" wrapText="1"/>
    </xf>
    <xf numFmtId="0" fontId="9" fillId="27" borderId="6" xfId="0" applyFont="1" applyFill="1" applyBorder="1" applyAlignment="1">
      <alignment horizontal="center" vertical="center" wrapText="1"/>
    </xf>
    <xf numFmtId="0" fontId="0" fillId="18" borderId="2" xfId="0" applyFont="1" applyFill="1" applyBorder="1" applyAlignment="1">
      <alignment wrapText="1"/>
    </xf>
    <xf numFmtId="0" fontId="0" fillId="18" borderId="2" xfId="0" applyFont="1" applyFill="1" applyBorder="1" applyAlignment="1">
      <alignment horizontal="right" wrapText="1"/>
    </xf>
    <xf numFmtId="0" fontId="0" fillId="18" borderId="4" xfId="0" applyFont="1" applyFill="1" applyBorder="1" applyAlignment="1">
      <alignment horizontal="center"/>
    </xf>
    <xf numFmtId="0" fontId="0" fillId="18" borderId="4" xfId="0" applyFont="1" applyFill="1" applyBorder="1" applyAlignment="1">
      <alignment horizontal="left" wrapText="1"/>
    </xf>
    <xf numFmtId="0" fontId="0" fillId="18" borderId="6" xfId="0" applyFont="1" applyFill="1" applyBorder="1" applyAlignment="1">
      <alignment horizontal="left" wrapText="1"/>
    </xf>
    <xf numFmtId="0" fontId="0" fillId="18" borderId="5" xfId="0" applyFont="1" applyFill="1" applyBorder="1" applyAlignment="1">
      <alignment horizontal="left" wrapText="1"/>
    </xf>
    <xf numFmtId="0" fontId="0" fillId="18" borderId="4" xfId="0" applyFont="1" applyFill="1" applyBorder="1" applyAlignment="1">
      <alignment horizontal="right"/>
    </xf>
    <xf numFmtId="0" fontId="0" fillId="18" borderId="4" xfId="0" applyFont="1" applyFill="1" applyBorder="1" applyAlignment="1"/>
    <xf numFmtId="0" fontId="0" fillId="18" borderId="4" xfId="0" applyFont="1" applyFill="1" applyBorder="1" applyAlignment="1">
      <alignment horizontal="left"/>
    </xf>
    <xf numFmtId="0" fontId="0" fillId="18" borderId="6" xfId="0" applyFont="1" applyFill="1" applyBorder="1" applyAlignment="1"/>
    <xf numFmtId="0" fontId="0" fillId="18" borderId="6" xfId="0" applyFont="1" applyFill="1" applyBorder="1" applyAlignment="1">
      <alignment horizontal="right"/>
    </xf>
    <xf numFmtId="0" fontId="0" fillId="18" borderId="6" xfId="0" applyFont="1" applyFill="1" applyBorder="1" applyAlignment="1">
      <alignment horizontal="left"/>
    </xf>
    <xf numFmtId="0" fontId="0" fillId="18" borderId="4" xfId="0" applyFont="1" applyFill="1" applyBorder="1" applyAlignment="1">
      <alignment horizontal="right" vertical="center"/>
    </xf>
    <xf numFmtId="0" fontId="0" fillId="18" borderId="4" xfId="0" applyFont="1" applyFill="1" applyBorder="1" applyAlignment="1">
      <alignment horizontal="left" vertical="center"/>
    </xf>
    <xf numFmtId="16" fontId="0" fillId="18" borderId="2" xfId="0" applyNumberFormat="1" applyFont="1" applyFill="1" applyBorder="1" applyAlignment="1">
      <alignment vertical="center"/>
    </xf>
    <xf numFmtId="0" fontId="0" fillId="18" borderId="2" xfId="0" applyFont="1" applyFill="1" applyBorder="1" applyAlignment="1">
      <alignment vertical="center"/>
    </xf>
    <xf numFmtId="0" fontId="0" fillId="18" borderId="6" xfId="0" applyFont="1" applyFill="1" applyBorder="1" applyAlignment="1">
      <alignment horizontal="right" vertical="center"/>
    </xf>
    <xf numFmtId="0" fontId="0" fillId="18" borderId="6" xfId="0" applyFont="1" applyFill="1" applyBorder="1" applyAlignment="1">
      <alignment horizontal="left" vertical="center"/>
    </xf>
    <xf numFmtId="0" fontId="13" fillId="27" borderId="2" xfId="0" applyFont="1" applyFill="1" applyBorder="1" applyAlignment="1">
      <alignment horizontal="right" vertical="center" wrapText="1"/>
    </xf>
    <xf numFmtId="0" fontId="13" fillId="27" borderId="2" xfId="0" applyFont="1" applyFill="1" applyBorder="1" applyAlignment="1">
      <alignment horizontal="center" vertical="center" wrapText="1"/>
    </xf>
    <xf numFmtId="177" fontId="0" fillId="18" borderId="2" xfId="0" applyNumberFormat="1" applyFont="1" applyFill="1" applyBorder="1" applyAlignment="1"/>
    <xf numFmtId="177" fontId="22" fillId="18" borderId="4" xfId="0" applyNumberFormat="1" applyFont="1" applyFill="1" applyBorder="1" applyAlignment="1">
      <alignment horizontal="center"/>
    </xf>
    <xf numFmtId="0" fontId="22" fillId="18" borderId="5" xfId="0" applyFont="1" applyFill="1" applyBorder="1" applyAlignment="1">
      <alignment horizontal="center"/>
    </xf>
    <xf numFmtId="177" fontId="0" fillId="18" borderId="2" xfId="8" applyNumberFormat="1" applyFont="1" applyFill="1" applyBorder="1" applyAlignment="1">
      <alignment horizontal="right"/>
    </xf>
    <xf numFmtId="3" fontId="0" fillId="18" borderId="2" xfId="0" applyNumberFormat="1" applyFont="1" applyFill="1" applyBorder="1" applyAlignment="1">
      <alignment vertical="center"/>
    </xf>
    <xf numFmtId="177" fontId="0" fillId="18" borderId="2" xfId="8" applyNumberFormat="1" applyFont="1" applyFill="1" applyBorder="1" applyAlignment="1">
      <alignment vertical="center"/>
    </xf>
    <xf numFmtId="177" fontId="0" fillId="18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22" fillId="18" borderId="6" xfId="0" applyFont="1" applyFill="1" applyBorder="1" applyAlignment="1">
      <alignment horizontal="center"/>
    </xf>
    <xf numFmtId="0" fontId="0" fillId="14" borderId="5" xfId="0" applyFont="1" applyFill="1" applyBorder="1" applyAlignment="1">
      <alignment horizontal="center" vertical="center"/>
    </xf>
    <xf numFmtId="0" fontId="0" fillId="37" borderId="4" xfId="0" applyFont="1" applyFill="1" applyBorder="1" applyAlignment="1"/>
    <xf numFmtId="16" fontId="0" fillId="37" borderId="4" xfId="0" applyNumberFormat="1" applyFont="1" applyFill="1" applyBorder="1" applyAlignment="1"/>
    <xf numFmtId="0" fontId="0" fillId="37" borderId="2" xfId="0" applyFont="1" applyFill="1" applyBorder="1" applyAlignment="1"/>
    <xf numFmtId="16" fontId="0" fillId="37" borderId="2" xfId="0" applyNumberFormat="1" applyFont="1" applyFill="1" applyBorder="1" applyAlignment="1"/>
    <xf numFmtId="16" fontId="0" fillId="37" borderId="6" xfId="0" applyNumberFormat="1" applyFont="1" applyFill="1" applyBorder="1" applyAlignment="1"/>
    <xf numFmtId="0" fontId="0" fillId="37" borderId="6" xfId="0" applyFont="1" applyFill="1" applyBorder="1" applyAlignment="1"/>
    <xf numFmtId="0" fontId="0" fillId="37" borderId="2" xfId="0" applyFont="1" applyFill="1" applyBorder="1" applyAlignment="1">
      <alignment horizontal="right"/>
    </xf>
    <xf numFmtId="0" fontId="0" fillId="37" borderId="4" xfId="0" applyFont="1" applyFill="1" applyBorder="1" applyAlignment="1">
      <alignment horizontal="right" vertical="center"/>
    </xf>
    <xf numFmtId="0" fontId="0" fillId="37" borderId="2" xfId="0" applyFont="1" applyFill="1" applyBorder="1" applyAlignment="1">
      <alignment vertical="center"/>
    </xf>
    <xf numFmtId="0" fontId="0" fillId="37" borderId="4" xfId="0" applyFont="1" applyFill="1" applyBorder="1" applyAlignment="1">
      <alignment horizontal="left" vertical="center"/>
    </xf>
    <xf numFmtId="16" fontId="0" fillId="37" borderId="2" xfId="0" applyNumberFormat="1" applyFont="1" applyFill="1" applyBorder="1" applyAlignment="1">
      <alignment vertical="center"/>
    </xf>
    <xf numFmtId="0" fontId="0" fillId="37" borderId="6" xfId="0" applyFont="1" applyFill="1" applyBorder="1" applyAlignment="1">
      <alignment horizontal="right" vertical="center"/>
    </xf>
    <xf numFmtId="0" fontId="0" fillId="37" borderId="6" xfId="0" applyFont="1" applyFill="1" applyBorder="1" applyAlignment="1">
      <alignment horizontal="left" vertical="center"/>
    </xf>
    <xf numFmtId="0" fontId="0" fillId="37" borderId="2" xfId="0" applyFont="1" applyFill="1" applyBorder="1" applyAlignment="1">
      <alignment horizontal="right" vertical="center"/>
    </xf>
    <xf numFmtId="0" fontId="0" fillId="37" borderId="2" xfId="0" applyFont="1" applyFill="1" applyBorder="1" applyAlignment="1">
      <alignment horizontal="left" vertical="top"/>
    </xf>
    <xf numFmtId="177" fontId="0" fillId="14" borderId="2" xfId="0" applyNumberFormat="1" applyFont="1" applyFill="1" applyBorder="1" applyAlignment="1">
      <alignment vertical="center"/>
    </xf>
    <xf numFmtId="0" fontId="22" fillId="14" borderId="5" xfId="0" applyFont="1" applyFill="1" applyBorder="1" applyAlignment="1">
      <alignment horizontal="center"/>
    </xf>
    <xf numFmtId="0" fontId="22" fillId="14" borderId="6" xfId="0" applyFont="1" applyFill="1" applyBorder="1" applyAlignment="1">
      <alignment horizontal="center"/>
    </xf>
    <xf numFmtId="3" fontId="0" fillId="37" borderId="4" xfId="0" applyNumberFormat="1" applyFont="1" applyFill="1" applyBorder="1" applyAlignment="1"/>
    <xf numFmtId="177" fontId="0" fillId="37" borderId="4" xfId="8" applyNumberFormat="1" applyFont="1" applyFill="1" applyBorder="1"/>
    <xf numFmtId="177" fontId="0" fillId="37" borderId="4" xfId="0" applyNumberFormat="1" applyFont="1" applyFill="1" applyBorder="1" applyAlignment="1"/>
    <xf numFmtId="177" fontId="34" fillId="37" borderId="4" xfId="0" applyNumberFormat="1" applyFont="1" applyFill="1" applyBorder="1" applyAlignment="1">
      <alignment horizontal="center" vertical="center"/>
    </xf>
    <xf numFmtId="3" fontId="0" fillId="37" borderId="2" xfId="0" applyNumberFormat="1" applyFont="1" applyFill="1" applyBorder="1" applyAlignment="1"/>
    <xf numFmtId="177" fontId="0" fillId="37" borderId="2" xfId="8" applyNumberFormat="1" applyFont="1" applyFill="1" applyBorder="1"/>
    <xf numFmtId="177" fontId="0" fillId="37" borderId="2" xfId="0" applyNumberFormat="1" applyFont="1" applyFill="1" applyBorder="1" applyAlignment="1"/>
    <xf numFmtId="0" fontId="34" fillId="37" borderId="5" xfId="0" applyFont="1" applyFill="1" applyBorder="1" applyAlignment="1">
      <alignment horizontal="center" vertical="center"/>
    </xf>
    <xf numFmtId="3" fontId="0" fillId="37" borderId="6" xfId="0" applyNumberFormat="1" applyFont="1" applyFill="1" applyBorder="1" applyAlignment="1"/>
    <xf numFmtId="3" fontId="0" fillId="37" borderId="2" xfId="0" applyNumberFormat="1" applyFont="1" applyFill="1" applyBorder="1" applyAlignment="1">
      <alignment vertical="center"/>
    </xf>
    <xf numFmtId="177" fontId="0" fillId="37" borderId="2" xfId="8" applyNumberFormat="1" applyFont="1" applyFill="1" applyBorder="1" applyAlignment="1">
      <alignment vertical="center"/>
    </xf>
    <xf numFmtId="177" fontId="0" fillId="37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34" fillId="37" borderId="6" xfId="0" applyFont="1" applyFill="1" applyBorder="1" applyAlignment="1">
      <alignment horizontal="center" vertical="center"/>
    </xf>
    <xf numFmtId="177" fontId="34" fillId="4" borderId="6" xfId="0" applyNumberFormat="1" applyFont="1" applyFill="1" applyBorder="1" applyAlignment="1">
      <alignment horizontal="center" vertical="center"/>
    </xf>
    <xf numFmtId="177" fontId="0" fillId="29" borderId="2" xfId="0" applyNumberFormat="1" applyFont="1" applyFill="1" applyBorder="1" applyAlignment="1"/>
    <xf numFmtId="177" fontId="34" fillId="29" borderId="2" xfId="0" applyNumberFormat="1" applyFont="1" applyFill="1" applyBorder="1" applyAlignment="1">
      <alignment horizontal="center" vertical="center"/>
    </xf>
    <xf numFmtId="0" fontId="34" fillId="29" borderId="2" xfId="0" applyFont="1" applyFill="1" applyBorder="1" applyAlignment="1">
      <alignment horizontal="center" vertical="center"/>
    </xf>
    <xf numFmtId="177" fontId="34" fillId="17" borderId="4" xfId="0" applyNumberFormat="1" applyFont="1" applyFill="1" applyBorder="1" applyAlignment="1">
      <alignment horizontal="center" vertical="center"/>
    </xf>
    <xf numFmtId="177" fontId="34" fillId="17" borderId="5" xfId="0" applyNumberFormat="1" applyFont="1" applyFill="1" applyBorder="1" applyAlignment="1">
      <alignment horizontal="center" vertical="center"/>
    </xf>
    <xf numFmtId="177" fontId="34" fillId="17" borderId="6" xfId="0" applyNumberFormat="1" applyFont="1" applyFill="1" applyBorder="1" applyAlignment="1">
      <alignment horizontal="center" vertical="center"/>
    </xf>
    <xf numFmtId="177" fontId="22" fillId="34" borderId="4" xfId="0" applyNumberFormat="1" applyFont="1" applyFill="1" applyBorder="1" applyAlignment="1"/>
    <xf numFmtId="0" fontId="22" fillId="20" borderId="5" xfId="0" applyFont="1" applyFill="1" applyBorder="1" applyAlignment="1">
      <alignment horizontal="center"/>
    </xf>
    <xf numFmtId="0" fontId="0" fillId="15" borderId="2" xfId="0" applyFont="1" applyFill="1" applyBorder="1" applyAlignment="1">
      <alignment wrapText="1"/>
    </xf>
    <xf numFmtId="0" fontId="0" fillId="38" borderId="2" xfId="0" applyFont="1" applyFill="1" applyBorder="1" applyAlignment="1"/>
    <xf numFmtId="16" fontId="0" fillId="38" borderId="2" xfId="0" applyNumberFormat="1" applyFont="1" applyFill="1" applyBorder="1" applyAlignment="1"/>
    <xf numFmtId="0" fontId="0" fillId="38" borderId="2" xfId="0" applyFont="1" applyFill="1" applyBorder="1" applyAlignment="1">
      <alignment horizontal="right"/>
    </xf>
    <xf numFmtId="0" fontId="0" fillId="38" borderId="2" xfId="0" applyFont="1" applyFill="1" applyBorder="1" applyAlignment="1">
      <alignment wrapText="1"/>
    </xf>
    <xf numFmtId="0" fontId="0" fillId="39" borderId="0" xfId="0" applyFont="1" applyFill="1" applyAlignment="1"/>
    <xf numFmtId="0" fontId="0" fillId="39" borderId="2" xfId="0" applyFont="1" applyFill="1" applyBorder="1" applyAlignment="1"/>
    <xf numFmtId="16" fontId="0" fillId="39" borderId="2" xfId="0" applyNumberFormat="1" applyFont="1" applyFill="1" applyBorder="1" applyAlignment="1"/>
    <xf numFmtId="16" fontId="0" fillId="22" borderId="2" xfId="0" applyNumberFormat="1" applyFont="1" applyFill="1" applyBorder="1" applyAlignment="1">
      <alignment horizontal="right"/>
    </xf>
    <xf numFmtId="0" fontId="22" fillId="20" borderId="6" xfId="0" applyFont="1" applyFill="1" applyBorder="1" applyAlignment="1">
      <alignment horizontal="center"/>
    </xf>
    <xf numFmtId="177" fontId="0" fillId="3" borderId="2" xfId="8" applyNumberFormat="1" applyFont="1" applyFill="1" applyBorder="1" applyAlignment="1">
      <alignment horizontal="right"/>
    </xf>
    <xf numFmtId="0" fontId="0" fillId="20" borderId="5" xfId="0" applyFont="1" applyFill="1" applyBorder="1" applyAlignment="1">
      <alignment horizontal="center"/>
    </xf>
    <xf numFmtId="0" fontId="35" fillId="0" borderId="2" xfId="0" applyFont="1" applyFill="1" applyBorder="1"/>
    <xf numFmtId="0" fontId="0" fillId="20" borderId="6" xfId="0" applyFont="1" applyFill="1" applyBorder="1" applyAlignment="1">
      <alignment horizontal="center"/>
    </xf>
    <xf numFmtId="3" fontId="0" fillId="38" borderId="2" xfId="0" applyNumberFormat="1" applyFont="1" applyFill="1" applyBorder="1" applyAlignment="1"/>
    <xf numFmtId="177" fontId="0" fillId="38" borderId="2" xfId="8" applyNumberFormat="1" applyFont="1" applyFill="1" applyBorder="1"/>
    <xf numFmtId="177" fontId="0" fillId="38" borderId="2" xfId="0" applyNumberFormat="1" applyFont="1" applyFill="1" applyBorder="1" applyAlignment="1"/>
    <xf numFmtId="177" fontId="0" fillId="38" borderId="4" xfId="0" applyNumberFormat="1" applyFont="1" applyFill="1" applyBorder="1" applyAlignment="1">
      <alignment horizontal="center"/>
    </xf>
    <xf numFmtId="0" fontId="0" fillId="38" borderId="5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2" xfId="0" applyFont="1" applyFill="1" applyBorder="1" applyAlignment="1">
      <alignment vertical="top" wrapText="1"/>
    </xf>
    <xf numFmtId="0" fontId="0" fillId="38" borderId="6" xfId="0" applyFont="1" applyFill="1" applyBorder="1" applyAlignment="1">
      <alignment horizontal="center"/>
    </xf>
    <xf numFmtId="3" fontId="0" fillId="39" borderId="2" xfId="0" applyNumberFormat="1" applyFont="1" applyFill="1" applyBorder="1" applyAlignment="1"/>
    <xf numFmtId="177" fontId="0" fillId="39" borderId="2" xfId="8" applyNumberFormat="1" applyFont="1" applyFill="1" applyBorder="1"/>
    <xf numFmtId="177" fontId="0" fillId="39" borderId="2" xfId="0" applyNumberFormat="1" applyFont="1" applyFill="1" applyBorder="1" applyAlignment="1"/>
    <xf numFmtId="177" fontId="0" fillId="39" borderId="4" xfId="0" applyNumberFormat="1" applyFont="1" applyFill="1" applyBorder="1" applyAlignment="1">
      <alignment horizontal="center"/>
    </xf>
    <xf numFmtId="0" fontId="0" fillId="39" borderId="6" xfId="0" applyFont="1" applyFill="1" applyBorder="1" applyAlignment="1">
      <alignment horizontal="center"/>
    </xf>
    <xf numFmtId="177" fontId="0" fillId="25" borderId="2" xfId="0" applyNumberFormat="1" applyFont="1" applyFill="1" applyBorder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0" fontId="8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30" fillId="0" borderId="0" xfId="0" applyFont="1" applyFill="1" applyAlignment="1">
      <alignment horizontal="right"/>
    </xf>
    <xf numFmtId="0" fontId="30" fillId="0" borderId="0" xfId="0" applyFont="1" applyFill="1" applyAlignment="1"/>
    <xf numFmtId="0" fontId="0" fillId="4" borderId="2" xfId="0" applyFont="1" applyFill="1" applyBorder="1" applyAlignment="1">
      <alignment horizontal="left" vertical="top" wrapText="1"/>
    </xf>
    <xf numFmtId="0" fontId="0" fillId="11" borderId="2" xfId="0" applyFont="1" applyFill="1" applyBorder="1" applyAlignment="1">
      <alignment wrapText="1"/>
    </xf>
    <xf numFmtId="0" fontId="0" fillId="11" borderId="4" xfId="0" applyFont="1" applyFill="1" applyBorder="1" applyAlignment="1">
      <alignment wrapText="1"/>
    </xf>
    <xf numFmtId="16" fontId="0" fillId="11" borderId="4" xfId="0" applyNumberFormat="1" applyFont="1" applyFill="1" applyBorder="1" applyAlignment="1">
      <alignment horizontal="right"/>
    </xf>
    <xf numFmtId="0" fontId="0" fillId="11" borderId="4" xfId="0" applyFont="1" applyFill="1" applyBorder="1" applyAlignment="1">
      <alignment horizontal="left"/>
    </xf>
    <xf numFmtId="16" fontId="0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/>
    </xf>
    <xf numFmtId="0" fontId="0" fillId="11" borderId="2" xfId="0" applyFont="1" applyFill="1" applyBorder="1" applyAlignment="1">
      <alignment horizontal="left" vertical="top" wrapText="1"/>
    </xf>
    <xf numFmtId="0" fontId="0" fillId="11" borderId="2" xfId="0" applyFont="1" applyFill="1" applyBorder="1" applyAlignment="1">
      <alignment horizontal="left" indent="1"/>
    </xf>
    <xf numFmtId="0" fontId="0" fillId="40" borderId="2" xfId="0" applyFont="1" applyFill="1" applyBorder="1" applyAlignment="1"/>
    <xf numFmtId="0" fontId="0" fillId="40" borderId="2" xfId="0" applyFont="1" applyFill="1" applyBorder="1" applyAlignment="1">
      <alignment wrapText="1"/>
    </xf>
    <xf numFmtId="16" fontId="0" fillId="40" borderId="2" xfId="0" applyNumberFormat="1" applyFont="1" applyFill="1" applyBorder="1" applyAlignment="1"/>
    <xf numFmtId="0" fontId="10" fillId="40" borderId="0" xfId="0" applyFont="1" applyFill="1" applyAlignment="1"/>
    <xf numFmtId="0" fontId="0" fillId="40" borderId="4" xfId="0" applyFont="1" applyFill="1" applyBorder="1" applyAlignment="1"/>
    <xf numFmtId="16" fontId="0" fillId="40" borderId="4" xfId="0" applyNumberFormat="1" applyFont="1" applyFill="1" applyBorder="1" applyAlignment="1"/>
    <xf numFmtId="0" fontId="0" fillId="40" borderId="4" xfId="0" applyFont="1" applyFill="1" applyBorder="1" applyAlignment="1">
      <alignment horizontal="right"/>
    </xf>
    <xf numFmtId="0" fontId="0" fillId="40" borderId="4" xfId="0" applyFont="1" applyFill="1" applyBorder="1" applyAlignment="1">
      <alignment horizontal="center"/>
    </xf>
    <xf numFmtId="16" fontId="0" fillId="40" borderId="4" xfId="0" applyNumberFormat="1" applyFont="1" applyFill="1" applyBorder="1" applyAlignment="1">
      <alignment horizontal="right"/>
    </xf>
    <xf numFmtId="0" fontId="0" fillId="40" borderId="4" xfId="0" applyFont="1" applyFill="1" applyBorder="1" applyAlignment="1">
      <alignment horizontal="left"/>
    </xf>
    <xf numFmtId="0" fontId="0" fillId="40" borderId="6" xfId="0" applyFont="1" applyFill="1" applyBorder="1" applyAlignment="1">
      <alignment horizontal="right"/>
    </xf>
    <xf numFmtId="0" fontId="0" fillId="40" borderId="6" xfId="0" applyFont="1" applyFill="1" applyBorder="1" applyAlignment="1">
      <alignment horizontal="center"/>
    </xf>
    <xf numFmtId="16" fontId="0" fillId="40" borderId="6" xfId="0" applyNumberFormat="1" applyFont="1" applyFill="1" applyBorder="1" applyAlignment="1">
      <alignment horizontal="right"/>
    </xf>
    <xf numFmtId="0" fontId="0" fillId="40" borderId="6" xfId="0" applyFont="1" applyFill="1" applyBorder="1" applyAlignment="1">
      <alignment horizontal="left"/>
    </xf>
    <xf numFmtId="0" fontId="0" fillId="40" borderId="6" xfId="0" applyFont="1" applyFill="1" applyBorder="1" applyAlignment="1"/>
    <xf numFmtId="16" fontId="0" fillId="40" borderId="6" xfId="0" applyNumberFormat="1" applyFont="1" applyFill="1" applyBorder="1" applyAlignment="1"/>
    <xf numFmtId="0" fontId="0" fillId="40" borderId="6" xfId="0" applyFont="1" applyFill="1" applyBorder="1" applyAlignment="1">
      <alignment horizontal="right" wrapText="1"/>
    </xf>
    <xf numFmtId="0" fontId="0" fillId="40" borderId="6" xfId="0" applyFont="1" applyFill="1" applyBorder="1" applyAlignment="1">
      <alignment horizontal="center" wrapText="1"/>
    </xf>
    <xf numFmtId="0" fontId="0" fillId="40" borderId="2" xfId="0" applyFont="1" applyFill="1" applyBorder="1" applyAlignment="1">
      <alignment horizontal="left" wrapText="1"/>
    </xf>
    <xf numFmtId="16" fontId="0" fillId="40" borderId="6" xfId="0" applyNumberFormat="1" applyFont="1" applyFill="1" applyBorder="1" applyAlignment="1">
      <alignment horizontal="right" wrapText="1"/>
    </xf>
    <xf numFmtId="0" fontId="0" fillId="40" borderId="6" xfId="0" applyFont="1" applyFill="1" applyBorder="1" applyAlignment="1">
      <alignment horizontal="left" wrapText="1"/>
    </xf>
    <xf numFmtId="0" fontId="0" fillId="30" borderId="2" xfId="0" applyFont="1" applyFill="1" applyBorder="1" applyAlignment="1">
      <alignment wrapText="1"/>
    </xf>
    <xf numFmtId="0" fontId="0" fillId="17" borderId="2" xfId="0" applyFont="1" applyFill="1" applyBorder="1" applyAlignment="1">
      <alignment vertical="center" wrapText="1"/>
    </xf>
    <xf numFmtId="16" fontId="0" fillId="17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/>
    </xf>
    <xf numFmtId="3" fontId="0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vertical="center" wrapText="1"/>
    </xf>
    <xf numFmtId="0" fontId="30" fillId="3" borderId="2" xfId="0" applyFont="1" applyFill="1" applyBorder="1" applyAlignment="1"/>
    <xf numFmtId="3" fontId="13" fillId="0" borderId="2" xfId="0" applyNumberFormat="1" applyFont="1" applyFill="1" applyBorder="1" applyAlignment="1">
      <alignment horizontal="right" vertical="center" wrapText="1"/>
    </xf>
    <xf numFmtId="3" fontId="0" fillId="4" borderId="2" xfId="8" applyNumberFormat="1" applyFont="1" applyFill="1" applyBorder="1"/>
    <xf numFmtId="3" fontId="0" fillId="11" borderId="2" xfId="8" applyNumberFormat="1" applyFont="1" applyFill="1" applyBorder="1"/>
    <xf numFmtId="3" fontId="0" fillId="40" borderId="2" xfId="0" applyNumberFormat="1" applyFont="1" applyFill="1" applyBorder="1" applyAlignment="1"/>
    <xf numFmtId="177" fontId="0" fillId="40" borderId="2" xfId="8" applyNumberFormat="1" applyFont="1" applyFill="1" applyBorder="1"/>
    <xf numFmtId="3" fontId="0" fillId="40" borderId="2" xfId="8" applyNumberFormat="1" applyFont="1" applyFill="1" applyBorder="1"/>
    <xf numFmtId="3" fontId="0" fillId="40" borderId="2" xfId="8" applyNumberFormat="1" applyFont="1" applyFill="1" applyBorder="1" applyAlignment="1">
      <alignment wrapText="1"/>
    </xf>
    <xf numFmtId="177" fontId="0" fillId="40" borderId="2" xfId="8" applyNumberFormat="1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3" fontId="0" fillId="17" borderId="2" xfId="8" applyNumberFormat="1" applyFont="1" applyFill="1" applyBorder="1"/>
    <xf numFmtId="0" fontId="0" fillId="17" borderId="1" xfId="0" applyFont="1" applyFill="1" applyBorder="1" applyAlignment="1">
      <alignment vertical="center"/>
    </xf>
    <xf numFmtId="0" fontId="0" fillId="39" borderId="2" xfId="0" applyFont="1" applyFill="1" applyBorder="1" applyAlignment="1">
      <alignment wrapText="1"/>
    </xf>
    <xf numFmtId="0" fontId="0" fillId="22" borderId="2" xfId="0" applyFont="1" applyFill="1" applyBorder="1" applyAlignment="1">
      <alignment wrapText="1"/>
    </xf>
    <xf numFmtId="0" fontId="0" fillId="39" borderId="2" xfId="0" applyFont="1" applyFill="1" applyBorder="1" applyAlignment="1">
      <alignment horizontal="right"/>
    </xf>
    <xf numFmtId="0" fontId="0" fillId="39" borderId="2" xfId="0" applyFont="1" applyFill="1" applyBorder="1" applyAlignment="1">
      <alignment vertical="center"/>
    </xf>
    <xf numFmtId="0" fontId="0" fillId="36" borderId="2" xfId="0" applyFont="1" applyFill="1" applyBorder="1" applyAlignment="1"/>
    <xf numFmtId="0" fontId="0" fillId="36" borderId="2" xfId="0" applyFont="1" applyFill="1" applyBorder="1" applyAlignment="1">
      <alignment wrapText="1"/>
    </xf>
    <xf numFmtId="16" fontId="0" fillId="36" borderId="2" xfId="0" applyNumberFormat="1" applyFont="1" applyFill="1" applyBorder="1" applyAlignment="1"/>
    <xf numFmtId="0" fontId="0" fillId="2" borderId="2" xfId="0" applyFont="1" applyFill="1" applyBorder="1" applyAlignment="1"/>
    <xf numFmtId="3" fontId="0" fillId="17" borderId="2" xfId="8" applyNumberFormat="1" applyFont="1" applyFill="1" applyBorder="1" applyAlignment="1">
      <alignment vertical="center"/>
    </xf>
    <xf numFmtId="3" fontId="0" fillId="22" borderId="2" xfId="8" applyNumberFormat="1" applyFont="1" applyFill="1" applyBorder="1"/>
    <xf numFmtId="3" fontId="0" fillId="29" borderId="2" xfId="8" applyNumberFormat="1" applyFont="1" applyFill="1" applyBorder="1"/>
    <xf numFmtId="3" fontId="0" fillId="36" borderId="2" xfId="0" applyNumberFormat="1" applyFont="1" applyFill="1" applyBorder="1" applyAlignment="1"/>
    <xf numFmtId="177" fontId="0" fillId="36" borderId="2" xfId="8" applyNumberFormat="1" applyFont="1" applyFill="1" applyBorder="1"/>
    <xf numFmtId="0" fontId="0" fillId="36" borderId="2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16" fontId="0" fillId="0" borderId="2" xfId="0" applyNumberFormat="1" applyFont="1" applyFill="1" applyBorder="1" applyAlignment="1"/>
    <xf numFmtId="0" fontId="0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0" fillId="19" borderId="5" xfId="0" applyFont="1" applyFill="1" applyBorder="1" applyAlignment="1">
      <alignment horizontal="right" vertical="center"/>
    </xf>
    <xf numFmtId="0" fontId="0" fillId="19" borderId="5" xfId="0" applyFont="1" applyFill="1" applyBorder="1" applyAlignment="1">
      <alignment horizontal="center" vertical="center"/>
    </xf>
    <xf numFmtId="0" fontId="0" fillId="19" borderId="5" xfId="0" applyFont="1" applyFill="1" applyBorder="1" applyAlignment="1">
      <alignment horizontal="left" vertical="center" wrapText="1"/>
    </xf>
    <xf numFmtId="0" fontId="0" fillId="36" borderId="4" xfId="0" applyFont="1" applyFill="1" applyBorder="1" applyAlignment="1">
      <alignment horizontal="right" vertical="center"/>
    </xf>
    <xf numFmtId="0" fontId="0" fillId="36" borderId="4" xfId="0" applyFont="1" applyFill="1" applyBorder="1" applyAlignment="1">
      <alignment horizontal="center" vertical="center"/>
    </xf>
    <xf numFmtId="0" fontId="0" fillId="36" borderId="4" xfId="0" applyFont="1" applyFill="1" applyBorder="1" applyAlignment="1">
      <alignment horizontal="left" vertical="center" wrapText="1"/>
    </xf>
    <xf numFmtId="0" fontId="0" fillId="36" borderId="6" xfId="0" applyFont="1" applyFill="1" applyBorder="1" applyAlignment="1">
      <alignment horizontal="right" vertical="center"/>
    </xf>
    <xf numFmtId="0" fontId="0" fillId="36" borderId="6" xfId="0" applyFont="1" applyFill="1" applyBorder="1" applyAlignment="1">
      <alignment horizontal="center" vertical="center"/>
    </xf>
    <xf numFmtId="0" fontId="0" fillId="36" borderId="6" xfId="0" applyFont="1" applyFill="1" applyBorder="1" applyAlignment="1">
      <alignment horizontal="left" vertical="center" wrapText="1"/>
    </xf>
    <xf numFmtId="0" fontId="0" fillId="36" borderId="4" xfId="0" applyFont="1" applyFill="1" applyBorder="1" applyAlignment="1">
      <alignment horizontal="right"/>
    </xf>
    <xf numFmtId="0" fontId="0" fillId="36" borderId="4" xfId="0" applyFont="1" applyFill="1" applyBorder="1" applyAlignment="1">
      <alignment horizontal="center"/>
    </xf>
    <xf numFmtId="0" fontId="0" fillId="36" borderId="4" xfId="0" applyFont="1" applyFill="1" applyBorder="1" applyAlignment="1">
      <alignment horizontal="center" wrapText="1"/>
    </xf>
    <xf numFmtId="0" fontId="0" fillId="36" borderId="6" xfId="0" applyFont="1" applyFill="1" applyBorder="1" applyAlignment="1">
      <alignment horizontal="right"/>
    </xf>
    <xf numFmtId="0" fontId="0" fillId="36" borderId="6" xfId="0" applyFont="1" applyFill="1" applyBorder="1" applyAlignment="1">
      <alignment horizontal="center"/>
    </xf>
    <xf numFmtId="0" fontId="0" fillId="36" borderId="6" xfId="0" applyFont="1" applyFill="1" applyBorder="1" applyAlignment="1">
      <alignment horizontal="center" wrapText="1"/>
    </xf>
    <xf numFmtId="0" fontId="0" fillId="36" borderId="2" xfId="0" applyFont="1" applyFill="1" applyBorder="1" applyAlignment="1">
      <alignment horizontal="right" vertical="center"/>
    </xf>
    <xf numFmtId="0" fontId="0" fillId="36" borderId="2" xfId="0" applyFont="1" applyFill="1" applyBorder="1" applyAlignment="1">
      <alignment vertical="center"/>
    </xf>
    <xf numFmtId="0" fontId="0" fillId="36" borderId="2" xfId="0" applyFont="1" applyFill="1" applyBorder="1" applyAlignment="1">
      <alignment horizontal="left" vertical="center" wrapText="1"/>
    </xf>
    <xf numFmtId="16" fontId="0" fillId="36" borderId="2" xfId="0" applyNumberFormat="1" applyFont="1" applyFill="1" applyBorder="1" applyAlignment="1">
      <alignment vertical="center"/>
    </xf>
    <xf numFmtId="0" fontId="0" fillId="36" borderId="4" xfId="0" applyFont="1" applyFill="1" applyBorder="1" applyAlignment="1">
      <alignment horizontal="left" wrapText="1"/>
    </xf>
    <xf numFmtId="0" fontId="0" fillId="36" borderId="6" xfId="0" applyFont="1" applyFill="1" applyBorder="1" applyAlignment="1">
      <alignment horizontal="left" wrapText="1"/>
    </xf>
    <xf numFmtId="0" fontId="0" fillId="3" borderId="6" xfId="0" applyFont="1" applyFill="1" applyBorder="1" applyAlignment="1">
      <alignment horizontal="left" wrapText="1"/>
    </xf>
    <xf numFmtId="0" fontId="0" fillId="15" borderId="4" xfId="0" applyFont="1" applyFill="1" applyBorder="1" applyAlignment="1">
      <alignment horizontal="center"/>
    </xf>
    <xf numFmtId="0" fontId="0" fillId="15" borderId="2" xfId="0" applyFont="1" applyFill="1" applyBorder="1" applyAlignment="1">
      <alignment horizontal="left" wrapText="1"/>
    </xf>
    <xf numFmtId="3" fontId="0" fillId="36" borderId="2" xfId="8" applyNumberFormat="1" applyFont="1" applyFill="1" applyBorder="1"/>
    <xf numFmtId="3" fontId="0" fillId="0" borderId="2" xfId="8" applyNumberFormat="1" applyFont="1" applyFill="1" applyBorder="1"/>
    <xf numFmtId="3" fontId="0" fillId="19" borderId="2" xfId="8" applyNumberFormat="1" applyFont="1" applyFill="1" applyBorder="1"/>
    <xf numFmtId="3" fontId="0" fillId="36" borderId="2" xfId="0" applyNumberFormat="1" applyFont="1" applyFill="1" applyBorder="1" applyAlignment="1">
      <alignment vertical="center"/>
    </xf>
    <xf numFmtId="177" fontId="0" fillId="36" borderId="2" xfId="8" applyNumberFormat="1" applyFont="1" applyFill="1" applyBorder="1" applyAlignment="1">
      <alignment vertical="center"/>
    </xf>
    <xf numFmtId="0" fontId="12" fillId="0" borderId="2" xfId="0" applyFont="1" applyFill="1" applyBorder="1" applyAlignment="1"/>
    <xf numFmtId="0" fontId="29" fillId="0" borderId="0" xfId="0" applyFont="1" applyFill="1" applyAlignment="1">
      <alignment horizontal="right"/>
    </xf>
    <xf numFmtId="0" fontId="31" fillId="0" borderId="0" xfId="0" applyFont="1" applyFill="1" applyBorder="1" applyAlignment="1">
      <alignment horizontal="right" vertical="center" wrapText="1"/>
    </xf>
    <xf numFmtId="0" fontId="29" fillId="0" borderId="0" xfId="0" applyFont="1" applyFill="1" applyBorder="1" applyAlignment="1">
      <alignment horizontal="center"/>
    </xf>
    <xf numFmtId="177" fontId="29" fillId="0" borderId="0" xfId="0" applyNumberFormat="1" applyFont="1" applyFill="1" applyBorder="1" applyAlignment="1">
      <alignment horizontal="right"/>
    </xf>
    <xf numFmtId="0" fontId="31" fillId="0" borderId="2" xfId="0" applyFont="1" applyFill="1" applyBorder="1" applyAlignment="1">
      <alignment horizontal="right" vertical="center" wrapText="1"/>
    </xf>
    <xf numFmtId="0" fontId="31" fillId="0" borderId="4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horizontal="center" vertical="center" wrapText="1"/>
    </xf>
    <xf numFmtId="176" fontId="31" fillId="0" borderId="2" xfId="0" applyNumberFormat="1" applyFont="1" applyFill="1" applyBorder="1" applyAlignment="1">
      <alignment horizontal="right" vertical="center" wrapText="1"/>
    </xf>
    <xf numFmtId="0" fontId="31" fillId="0" borderId="6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horizontal="center" vertical="center" wrapText="1"/>
    </xf>
    <xf numFmtId="16" fontId="29" fillId="4" borderId="2" xfId="0" applyNumberFormat="1" applyFont="1" applyFill="1" applyBorder="1" applyAlignment="1">
      <alignment horizontal="right"/>
    </xf>
    <xf numFmtId="0" fontId="29" fillId="14" borderId="2" xfId="0" applyFont="1" applyFill="1" applyBorder="1" applyAlignment="1">
      <alignment horizontal="right"/>
    </xf>
    <xf numFmtId="0" fontId="29" fillId="14" borderId="2" xfId="0" applyFont="1" applyFill="1" applyBorder="1" applyAlignment="1"/>
    <xf numFmtId="16" fontId="29" fillId="14" borderId="2" xfId="0" applyNumberFormat="1" applyFont="1" applyFill="1" applyBorder="1" applyAlignment="1">
      <alignment horizontal="right"/>
    </xf>
    <xf numFmtId="0" fontId="29" fillId="14" borderId="4" xfId="0" applyFont="1" applyFill="1" applyBorder="1" applyAlignment="1">
      <alignment horizontal="right" vertical="center"/>
    </xf>
    <xf numFmtId="0" fontId="29" fillId="14" borderId="4" xfId="0" applyFont="1" applyFill="1" applyBorder="1" applyAlignment="1">
      <alignment horizontal="left" vertical="center"/>
    </xf>
    <xf numFmtId="0" fontId="29" fillId="14" borderId="6" xfId="0" applyFont="1" applyFill="1" applyBorder="1" applyAlignment="1">
      <alignment horizontal="right" vertical="center"/>
    </xf>
    <xf numFmtId="0" fontId="29" fillId="14" borderId="6" xfId="0" applyFont="1" applyFill="1" applyBorder="1" applyAlignment="1">
      <alignment horizontal="left" vertical="center"/>
    </xf>
    <xf numFmtId="16" fontId="29" fillId="22" borderId="2" xfId="0" applyNumberFormat="1" applyFont="1" applyFill="1" applyBorder="1" applyAlignment="1">
      <alignment horizontal="right"/>
    </xf>
    <xf numFmtId="0" fontId="29" fillId="22" borderId="4" xfId="0" applyFont="1" applyFill="1" applyBorder="1" applyAlignment="1">
      <alignment horizontal="right" vertical="center"/>
    </xf>
    <xf numFmtId="0" fontId="29" fillId="22" borderId="4" xfId="0" applyFont="1" applyFill="1" applyBorder="1" applyAlignment="1">
      <alignment vertical="center"/>
    </xf>
    <xf numFmtId="0" fontId="29" fillId="22" borderId="4" xfId="0" applyFont="1" applyFill="1" applyBorder="1" applyAlignment="1">
      <alignment horizontal="left" vertical="center"/>
    </xf>
    <xf numFmtId="0" fontId="29" fillId="22" borderId="6" xfId="0" applyFont="1" applyFill="1" applyBorder="1" applyAlignment="1">
      <alignment horizontal="right" vertical="center"/>
    </xf>
    <xf numFmtId="0" fontId="29" fillId="22" borderId="6" xfId="0" applyFont="1" applyFill="1" applyBorder="1" applyAlignment="1">
      <alignment vertical="center"/>
    </xf>
    <xf numFmtId="0" fontId="29" fillId="22" borderId="6" xfId="0" applyFont="1" applyFill="1" applyBorder="1" applyAlignment="1">
      <alignment horizontal="left" vertical="center"/>
    </xf>
    <xf numFmtId="16" fontId="29" fillId="34" borderId="2" xfId="0" applyNumberFormat="1" applyFont="1" applyFill="1" applyBorder="1" applyAlignment="1">
      <alignment horizontal="right"/>
    </xf>
    <xf numFmtId="0" fontId="33" fillId="0" borderId="2" xfId="0" applyFont="1" applyFill="1" applyBorder="1" applyAlignment="1">
      <alignment vertical="center" wrapText="1"/>
    </xf>
    <xf numFmtId="49" fontId="33" fillId="0" borderId="2" xfId="0" applyNumberFormat="1" applyFont="1" applyFill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right" vertical="center" wrapText="1"/>
    </xf>
    <xf numFmtId="3" fontId="29" fillId="4" borderId="2" xfId="0" applyNumberFormat="1" applyFont="1" applyFill="1" applyBorder="1" applyAlignment="1">
      <alignment horizontal="right"/>
    </xf>
    <xf numFmtId="177" fontId="29" fillId="4" borderId="4" xfId="0" applyNumberFormat="1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1" xfId="0" applyFont="1" applyFill="1" applyBorder="1" applyAlignment="1"/>
    <xf numFmtId="0" fontId="29" fillId="4" borderId="6" xfId="0" applyFont="1" applyFill="1" applyBorder="1" applyAlignment="1">
      <alignment horizontal="center" vertical="center"/>
    </xf>
    <xf numFmtId="3" fontId="29" fillId="14" borderId="2" xfId="0" applyNumberFormat="1" applyFont="1" applyFill="1" applyBorder="1" applyAlignment="1"/>
    <xf numFmtId="177" fontId="29" fillId="14" borderId="2" xfId="8" applyNumberFormat="1" applyFont="1" applyFill="1" applyBorder="1"/>
    <xf numFmtId="177" fontId="29" fillId="14" borderId="2" xfId="0" applyNumberFormat="1" applyFont="1" applyFill="1" applyBorder="1" applyAlignment="1"/>
    <xf numFmtId="177" fontId="29" fillId="14" borderId="4" xfId="0" applyNumberFormat="1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29" fillId="14" borderId="6" xfId="0" applyFont="1" applyFill="1" applyBorder="1" applyAlignment="1">
      <alignment horizontal="center" vertical="center"/>
    </xf>
    <xf numFmtId="177" fontId="29" fillId="22" borderId="4" xfId="0" applyNumberFormat="1" applyFont="1" applyFill="1" applyBorder="1" applyAlignment="1">
      <alignment horizontal="center" vertical="center" wrapText="1"/>
    </xf>
    <xf numFmtId="0" fontId="29" fillId="22" borderId="5" xfId="0" applyFont="1" applyFill="1" applyBorder="1" applyAlignment="1">
      <alignment horizontal="center" vertical="center" wrapText="1"/>
    </xf>
    <xf numFmtId="0" fontId="29" fillId="22" borderId="6" xfId="0" applyFont="1" applyFill="1" applyBorder="1" applyAlignment="1">
      <alignment horizontal="center" vertical="center" wrapText="1"/>
    </xf>
    <xf numFmtId="177" fontId="29" fillId="34" borderId="4" xfId="0" applyNumberFormat="1" applyFont="1" applyFill="1" applyBorder="1" applyAlignment="1">
      <alignment horizontal="center"/>
    </xf>
    <xf numFmtId="0" fontId="29" fillId="34" borderId="5" xfId="0" applyFont="1" applyFill="1" applyBorder="1" applyAlignment="1">
      <alignment horizontal="center"/>
    </xf>
    <xf numFmtId="0" fontId="29" fillId="5" borderId="2" xfId="0" applyFont="1" applyFill="1" applyBorder="1" applyAlignment="1">
      <alignment horizontal="right"/>
    </xf>
    <xf numFmtId="0" fontId="29" fillId="5" borderId="2" xfId="0" applyFont="1" applyFill="1" applyBorder="1" applyAlignment="1"/>
    <xf numFmtId="16" fontId="29" fillId="5" borderId="2" xfId="0" applyNumberFormat="1" applyFont="1" applyFill="1" applyBorder="1" applyAlignment="1">
      <alignment horizontal="right"/>
    </xf>
    <xf numFmtId="0" fontId="29" fillId="5" borderId="4" xfId="0" applyFont="1" applyFill="1" applyBorder="1" applyAlignment="1">
      <alignment horizontal="right"/>
    </xf>
    <xf numFmtId="0" fontId="29" fillId="5" borderId="4" xfId="0" applyFont="1" applyFill="1" applyBorder="1" applyAlignment="1"/>
    <xf numFmtId="16" fontId="29" fillId="5" borderId="4" xfId="0" applyNumberFormat="1" applyFont="1" applyFill="1" applyBorder="1" applyAlignment="1">
      <alignment horizontal="right"/>
    </xf>
    <xf numFmtId="0" fontId="29" fillId="5" borderId="4" xfId="0" applyFont="1" applyFill="1" applyBorder="1" applyAlignment="1">
      <alignment horizontal="right" vertical="center"/>
    </xf>
    <xf numFmtId="0" fontId="29" fillId="5" borderId="4" xfId="0" applyFont="1" applyFill="1" applyBorder="1" applyAlignment="1">
      <alignment vertical="center"/>
    </xf>
    <xf numFmtId="0" fontId="29" fillId="5" borderId="4" xfId="0" applyFont="1" applyFill="1" applyBorder="1" applyAlignment="1">
      <alignment horizontal="center" vertical="center"/>
    </xf>
    <xf numFmtId="16" fontId="29" fillId="5" borderId="4" xfId="0" applyNumberFormat="1" applyFont="1" applyFill="1" applyBorder="1" applyAlignment="1">
      <alignment horizontal="right" vertical="center"/>
    </xf>
    <xf numFmtId="0" fontId="29" fillId="5" borderId="6" xfId="0" applyFont="1" applyFill="1" applyBorder="1" applyAlignment="1">
      <alignment horizontal="right" vertical="center"/>
    </xf>
    <xf numFmtId="0" fontId="29" fillId="5" borderId="6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center" vertical="center"/>
    </xf>
    <xf numFmtId="16" fontId="29" fillId="5" borderId="6" xfId="0" applyNumberFormat="1" applyFont="1" applyFill="1" applyBorder="1" applyAlignment="1">
      <alignment horizontal="right" vertical="center"/>
    </xf>
    <xf numFmtId="0" fontId="29" fillId="5" borderId="5" xfId="0" applyFont="1" applyFill="1" applyBorder="1" applyAlignment="1">
      <alignment horizontal="right" vertical="center"/>
    </xf>
    <xf numFmtId="0" fontId="29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left" vertical="center"/>
    </xf>
    <xf numFmtId="16" fontId="29" fillId="5" borderId="2" xfId="0" applyNumberFormat="1" applyFont="1" applyFill="1" applyBorder="1" applyAlignment="1"/>
    <xf numFmtId="0" fontId="29" fillId="5" borderId="2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right"/>
    </xf>
    <xf numFmtId="0" fontId="29" fillId="3" borderId="4" xfId="0" applyFont="1" applyFill="1" applyBorder="1" applyAlignment="1"/>
    <xf numFmtId="0" fontId="29" fillId="3" borderId="2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vertical="center"/>
    </xf>
    <xf numFmtId="16" fontId="29" fillId="3" borderId="2" xfId="0" applyNumberFormat="1" applyFont="1" applyFill="1" applyBorder="1" applyAlignment="1">
      <alignment horizontal="right"/>
    </xf>
    <xf numFmtId="0" fontId="29" fillId="3" borderId="2" xfId="0" applyFont="1" applyFill="1" applyBorder="1" applyAlignment="1">
      <alignment vertical="center"/>
    </xf>
    <xf numFmtId="0" fontId="29" fillId="3" borderId="2" xfId="0" applyFont="1" applyFill="1" applyBorder="1" applyAlignment="1">
      <alignment horizontal="right" vertical="center"/>
    </xf>
    <xf numFmtId="0" fontId="29" fillId="3" borderId="4" xfId="0" applyFont="1" applyFill="1" applyBorder="1" applyAlignment="1">
      <alignment wrapText="1"/>
    </xf>
    <xf numFmtId="16" fontId="29" fillId="3" borderId="4" xfId="0" applyNumberFormat="1" applyFont="1" applyFill="1" applyBorder="1" applyAlignment="1"/>
    <xf numFmtId="0" fontId="29" fillId="3" borderId="4" xfId="0" applyFont="1" applyFill="1" applyBorder="1" applyAlignment="1">
      <alignment horizontal="left"/>
    </xf>
    <xf numFmtId="0" fontId="29" fillId="21" borderId="2" xfId="0" applyFont="1" applyFill="1" applyBorder="1" applyAlignment="1">
      <alignment vertical="center"/>
    </xf>
    <xf numFmtId="0" fontId="29" fillId="21" borderId="2" xfId="0" applyFont="1" applyFill="1" applyBorder="1" applyAlignment="1">
      <alignment horizontal="right" vertical="center"/>
    </xf>
    <xf numFmtId="0" fontId="29" fillId="21" borderId="4" xfId="0" applyFont="1" applyFill="1" applyBorder="1" applyAlignment="1">
      <alignment wrapText="1"/>
    </xf>
    <xf numFmtId="16" fontId="29" fillId="21" borderId="4" xfId="0" applyNumberFormat="1" applyFont="1" applyFill="1" applyBorder="1" applyAlignment="1"/>
    <xf numFmtId="0" fontId="29" fillId="21" borderId="4" xfId="0" applyFont="1" applyFill="1" applyBorder="1" applyAlignment="1"/>
    <xf numFmtId="0" fontId="29" fillId="21" borderId="2" xfId="0" applyFont="1" applyFill="1" applyBorder="1" applyAlignment="1"/>
    <xf numFmtId="0" fontId="29" fillId="21" borderId="4" xfId="0" applyFont="1" applyFill="1" applyBorder="1" applyAlignment="1">
      <alignment horizontal="left"/>
    </xf>
    <xf numFmtId="0" fontId="29" fillId="25" borderId="2" xfId="0" applyFont="1" applyFill="1" applyBorder="1" applyAlignment="1">
      <alignment horizontal="right"/>
    </xf>
    <xf numFmtId="0" fontId="29" fillId="25" borderId="2" xfId="0" applyFont="1" applyFill="1" applyBorder="1" applyAlignment="1"/>
    <xf numFmtId="16" fontId="29" fillId="25" borderId="2" xfId="0" applyNumberFormat="1" applyFont="1" applyFill="1" applyBorder="1" applyAlignment="1">
      <alignment horizontal="right"/>
    </xf>
    <xf numFmtId="0" fontId="29" fillId="25" borderId="2" xfId="0" applyFont="1" applyFill="1" applyBorder="1" applyAlignment="1">
      <alignment vertical="center"/>
    </xf>
    <xf numFmtId="0" fontId="29" fillId="25" borderId="2" xfId="0" applyFont="1" applyFill="1" applyBorder="1" applyAlignment="1">
      <alignment horizontal="right" vertical="center"/>
    </xf>
    <xf numFmtId="0" fontId="29" fillId="25" borderId="4" xfId="0" applyFont="1" applyFill="1" applyBorder="1" applyAlignment="1">
      <alignment wrapText="1"/>
    </xf>
    <xf numFmtId="16" fontId="29" fillId="25" borderId="4" xfId="0" applyNumberFormat="1" applyFont="1" applyFill="1" applyBorder="1" applyAlignment="1"/>
    <xf numFmtId="0" fontId="29" fillId="25" borderId="4" xfId="0" applyFont="1" applyFill="1" applyBorder="1" applyAlignment="1"/>
    <xf numFmtId="0" fontId="29" fillId="25" borderId="4" xfId="0" applyFont="1" applyFill="1" applyBorder="1" applyAlignment="1">
      <alignment horizontal="left"/>
    </xf>
    <xf numFmtId="0" fontId="29" fillId="25" borderId="6" xfId="0" applyFont="1" applyFill="1" applyBorder="1" applyAlignment="1">
      <alignment horizontal="right"/>
    </xf>
    <xf numFmtId="0" fontId="29" fillId="25" borderId="6" xfId="0" applyFont="1" applyFill="1" applyBorder="1" applyAlignment="1"/>
    <xf numFmtId="0" fontId="29" fillId="39" borderId="6" xfId="0" applyFont="1" applyFill="1" applyBorder="1" applyAlignment="1">
      <alignment horizontal="right"/>
    </xf>
    <xf numFmtId="0" fontId="29" fillId="39" borderId="6" xfId="0" applyFont="1" applyFill="1" applyBorder="1" applyAlignment="1"/>
    <xf numFmtId="0" fontId="29" fillId="39" borderId="2" xfId="0" applyFont="1" applyFill="1" applyBorder="1" applyAlignment="1"/>
    <xf numFmtId="16" fontId="29" fillId="39" borderId="2" xfId="0" applyNumberFormat="1" applyFont="1" applyFill="1" applyBorder="1" applyAlignment="1">
      <alignment horizontal="right"/>
    </xf>
    <xf numFmtId="0" fontId="29" fillId="39" borderId="6" xfId="0" applyFont="1" applyFill="1" applyBorder="1" applyAlignment="1">
      <alignment horizontal="right" vertical="center"/>
    </xf>
    <xf numFmtId="0" fontId="29" fillId="39" borderId="6" xfId="0" applyFont="1" applyFill="1" applyBorder="1" applyAlignment="1">
      <alignment vertical="center"/>
    </xf>
    <xf numFmtId="0" fontId="29" fillId="39" borderId="2" xfId="0" applyFont="1" applyFill="1" applyBorder="1" applyAlignment="1">
      <alignment horizontal="right"/>
    </xf>
    <xf numFmtId="0" fontId="29" fillId="39" borderId="2" xfId="0" applyFont="1" applyFill="1" applyBorder="1" applyAlignment="1">
      <alignment wrapText="1"/>
    </xf>
    <xf numFmtId="3" fontId="29" fillId="34" borderId="2" xfId="0" applyNumberFormat="1" applyFont="1" applyFill="1" applyBorder="1" applyAlignment="1">
      <alignment horizontal="right"/>
    </xf>
    <xf numFmtId="0" fontId="29" fillId="34" borderId="6" xfId="0" applyFont="1" applyFill="1" applyBorder="1" applyAlignment="1">
      <alignment horizontal="center"/>
    </xf>
    <xf numFmtId="3" fontId="29" fillId="5" borderId="2" xfId="0" applyNumberFormat="1" applyFont="1" applyFill="1" applyBorder="1" applyAlignment="1"/>
    <xf numFmtId="177" fontId="29" fillId="5" borderId="2" xfId="8" applyNumberFormat="1" applyFont="1" applyFill="1" applyBorder="1"/>
    <xf numFmtId="177" fontId="29" fillId="5" borderId="2" xfId="0" applyNumberFormat="1" applyFont="1" applyFill="1" applyBorder="1" applyAlignment="1"/>
    <xf numFmtId="177" fontId="29" fillId="5" borderId="4" xfId="0" applyNumberFormat="1" applyFont="1" applyFill="1" applyBorder="1" applyAlignment="1">
      <alignment horizontal="center"/>
    </xf>
    <xf numFmtId="0" fontId="29" fillId="5" borderId="5" xfId="0" applyFont="1" applyFill="1" applyBorder="1" applyAlignment="1">
      <alignment horizontal="center"/>
    </xf>
    <xf numFmtId="3" fontId="29" fillId="5" borderId="2" xfId="0" applyNumberFormat="1" applyFont="1" applyFill="1" applyBorder="1" applyAlignment="1">
      <alignment horizontal="right"/>
    </xf>
    <xf numFmtId="177" fontId="29" fillId="5" borderId="2" xfId="8" applyNumberFormat="1" applyFont="1" applyFill="1" applyBorder="1" applyAlignment="1"/>
    <xf numFmtId="0" fontId="29" fillId="5" borderId="6" xfId="0" applyFont="1" applyFill="1" applyBorder="1" applyAlignment="1">
      <alignment horizontal="center"/>
    </xf>
    <xf numFmtId="3" fontId="29" fillId="3" borderId="2" xfId="0" applyNumberFormat="1" applyFont="1" applyFill="1" applyBorder="1" applyAlignment="1">
      <alignment horizontal="right"/>
    </xf>
    <xf numFmtId="177" fontId="29" fillId="3" borderId="2" xfId="8" applyNumberFormat="1" applyFont="1" applyFill="1" applyBorder="1" applyAlignment="1">
      <alignment horizontal="right" indent="1"/>
    </xf>
    <xf numFmtId="177" fontId="29" fillId="21" borderId="2" xfId="8" applyNumberFormat="1" applyFont="1" applyFill="1" applyBorder="1" applyAlignment="1">
      <alignment horizontal="right" indent="1"/>
    </xf>
    <xf numFmtId="177" fontId="29" fillId="21" borderId="2" xfId="8" applyNumberFormat="1" applyFont="1" applyFill="1" applyBorder="1"/>
    <xf numFmtId="177" fontId="29" fillId="21" borderId="2" xfId="0" applyNumberFormat="1" applyFont="1" applyFill="1" applyBorder="1" applyAlignment="1"/>
    <xf numFmtId="177" fontId="29" fillId="21" borderId="4" xfId="0" applyNumberFormat="1" applyFont="1" applyFill="1" applyBorder="1" applyAlignment="1">
      <alignment horizontal="center"/>
    </xf>
    <xf numFmtId="0" fontId="29" fillId="21" borderId="6" xfId="0" applyFont="1" applyFill="1" applyBorder="1" applyAlignment="1">
      <alignment horizontal="center"/>
    </xf>
    <xf numFmtId="3" fontId="29" fillId="25" borderId="2" xfId="0" applyNumberFormat="1" applyFont="1" applyFill="1" applyBorder="1" applyAlignment="1"/>
    <xf numFmtId="177" fontId="29" fillId="25" borderId="2" xfId="8" applyNumberFormat="1" applyFont="1" applyFill="1" applyBorder="1"/>
    <xf numFmtId="177" fontId="29" fillId="25" borderId="2" xfId="0" applyNumberFormat="1" applyFont="1" applyFill="1" applyBorder="1" applyAlignment="1"/>
    <xf numFmtId="177" fontId="29" fillId="25" borderId="4" xfId="0" applyNumberFormat="1" applyFont="1" applyFill="1" applyBorder="1" applyAlignment="1">
      <alignment horizontal="center"/>
    </xf>
    <xf numFmtId="0" fontId="29" fillId="25" borderId="5" xfId="0" applyFont="1" applyFill="1" applyBorder="1" applyAlignment="1">
      <alignment horizontal="center"/>
    </xf>
    <xf numFmtId="177" fontId="29" fillId="25" borderId="2" xfId="8" applyNumberFormat="1" applyFont="1" applyFill="1" applyBorder="1" applyAlignment="1">
      <alignment horizontal="right" indent="1"/>
    </xf>
    <xf numFmtId="0" fontId="29" fillId="25" borderId="6" xfId="0" applyFont="1" applyFill="1" applyBorder="1" applyAlignment="1">
      <alignment horizontal="center"/>
    </xf>
    <xf numFmtId="3" fontId="29" fillId="39" borderId="2" xfId="0" applyNumberFormat="1" applyFont="1" applyFill="1" applyBorder="1" applyAlignment="1"/>
    <xf numFmtId="177" fontId="29" fillId="39" borderId="2" xfId="8" applyNumberFormat="1" applyFont="1" applyFill="1" applyBorder="1"/>
    <xf numFmtId="177" fontId="29" fillId="39" borderId="2" xfId="0" applyNumberFormat="1" applyFont="1" applyFill="1" applyBorder="1" applyAlignment="1"/>
    <xf numFmtId="177" fontId="29" fillId="39" borderId="4" xfId="0" applyNumberFormat="1" applyFont="1" applyFill="1" applyBorder="1" applyAlignment="1">
      <alignment horizontal="center"/>
    </xf>
    <xf numFmtId="0" fontId="29" fillId="39" borderId="5" xfId="0" applyFont="1" applyFill="1" applyBorder="1" applyAlignment="1">
      <alignment horizontal="center"/>
    </xf>
    <xf numFmtId="0" fontId="29" fillId="13" borderId="2" xfId="0" applyFont="1" applyFill="1" applyBorder="1" applyAlignment="1">
      <alignment horizontal="right"/>
    </xf>
    <xf numFmtId="0" fontId="29" fillId="13" borderId="2" xfId="0" applyFont="1" applyFill="1" applyBorder="1" applyAlignment="1"/>
    <xf numFmtId="16" fontId="29" fillId="13" borderId="2" xfId="0" applyNumberFormat="1" applyFont="1" applyFill="1" applyBorder="1" applyAlignment="1">
      <alignment horizontal="right"/>
    </xf>
    <xf numFmtId="0" fontId="29" fillId="5" borderId="2" xfId="0" applyFont="1" applyFill="1" applyBorder="1" applyAlignment="1">
      <alignment horizontal="center" vertical="center"/>
    </xf>
    <xf numFmtId="0" fontId="29" fillId="41" borderId="2" xfId="0" applyFont="1" applyFill="1" applyBorder="1" applyAlignment="1">
      <alignment horizontal="right"/>
    </xf>
    <xf numFmtId="0" fontId="29" fillId="41" borderId="2" xfId="0" applyFont="1" applyFill="1" applyBorder="1" applyAlignment="1"/>
    <xf numFmtId="0" fontId="29" fillId="41" borderId="2" xfId="0" applyFont="1" applyFill="1" applyBorder="1" applyAlignment="1">
      <alignment wrapText="1"/>
    </xf>
    <xf numFmtId="16" fontId="29" fillId="41" borderId="2" xfId="0" applyNumberFormat="1" applyFont="1" applyFill="1" applyBorder="1" applyAlignment="1"/>
    <xf numFmtId="16" fontId="29" fillId="41" borderId="2" xfId="0" applyNumberFormat="1" applyFont="1" applyFill="1" applyBorder="1" applyAlignment="1">
      <alignment horizontal="right"/>
    </xf>
    <xf numFmtId="0" fontId="29" fillId="19" borderId="2" xfId="0" applyFont="1" applyFill="1" applyBorder="1" applyAlignment="1">
      <alignment horizontal="right"/>
    </xf>
    <xf numFmtId="0" fontId="29" fillId="19" borderId="2" xfId="0" applyFont="1" applyFill="1" applyBorder="1" applyAlignment="1"/>
    <xf numFmtId="16" fontId="29" fillId="19" borderId="2" xfId="0" applyNumberFormat="1" applyFont="1" applyFill="1" applyBorder="1" applyAlignment="1"/>
    <xf numFmtId="16" fontId="29" fillId="19" borderId="2" xfId="0" applyNumberFormat="1" applyFont="1" applyFill="1" applyBorder="1" applyAlignment="1">
      <alignment horizontal="right"/>
    </xf>
    <xf numFmtId="0" fontId="29" fillId="19" borderId="2" xfId="0" applyFont="1" applyFill="1" applyBorder="1" applyAlignment="1">
      <alignment wrapText="1"/>
    </xf>
    <xf numFmtId="1" fontId="29" fillId="19" borderId="2" xfId="0" applyNumberFormat="1" applyFont="1" applyFill="1" applyBorder="1" applyAlignment="1"/>
    <xf numFmtId="0" fontId="29" fillId="27" borderId="2" xfId="0" applyFont="1" applyFill="1" applyBorder="1" applyAlignment="1">
      <alignment horizontal="right"/>
    </xf>
    <xf numFmtId="0" fontId="29" fillId="27" borderId="2" xfId="0" applyFont="1" applyFill="1" applyBorder="1" applyAlignment="1"/>
    <xf numFmtId="16" fontId="29" fillId="27" borderId="2" xfId="0" applyNumberFormat="1" applyFont="1" applyFill="1" applyBorder="1" applyAlignment="1">
      <alignment horizontal="right"/>
    </xf>
    <xf numFmtId="0" fontId="29" fillId="27" borderId="2" xfId="0" applyFont="1" applyFill="1" applyBorder="1" applyAlignment="1">
      <alignment wrapText="1"/>
    </xf>
    <xf numFmtId="3" fontId="29" fillId="39" borderId="2" xfId="0" applyNumberFormat="1" applyFont="1" applyFill="1" applyBorder="1" applyAlignment="1">
      <alignment horizontal="right"/>
    </xf>
    <xf numFmtId="0" fontId="29" fillId="39" borderId="6" xfId="0" applyFont="1" applyFill="1" applyBorder="1" applyAlignment="1">
      <alignment horizontal="center"/>
    </xf>
    <xf numFmtId="3" fontId="29" fillId="13" borderId="2" xfId="0" applyNumberFormat="1" applyFont="1" applyFill="1" applyBorder="1" applyAlignment="1"/>
    <xf numFmtId="177" fontId="29" fillId="13" borderId="2" xfId="8" applyNumberFormat="1" applyFont="1" applyFill="1" applyBorder="1"/>
    <xf numFmtId="177" fontId="29" fillId="13" borderId="2" xfId="0" applyNumberFormat="1" applyFont="1" applyFill="1" applyBorder="1" applyAlignment="1"/>
    <xf numFmtId="177" fontId="29" fillId="13" borderId="4" xfId="0" applyNumberFormat="1" applyFont="1" applyFill="1" applyBorder="1" applyAlignment="1">
      <alignment horizontal="center"/>
    </xf>
    <xf numFmtId="0" fontId="29" fillId="13" borderId="5" xfId="0" applyFont="1" applyFill="1" applyBorder="1" applyAlignment="1">
      <alignment horizontal="center"/>
    </xf>
    <xf numFmtId="0" fontId="29" fillId="13" borderId="6" xfId="0" applyFont="1" applyFill="1" applyBorder="1" applyAlignment="1">
      <alignment horizontal="center"/>
    </xf>
    <xf numFmtId="177" fontId="29" fillId="41" borderId="2" xfId="8" applyNumberFormat="1" applyFont="1" applyFill="1" applyBorder="1"/>
    <xf numFmtId="177" fontId="29" fillId="41" borderId="2" xfId="0" applyNumberFormat="1" applyFont="1" applyFill="1" applyBorder="1" applyAlignment="1"/>
    <xf numFmtId="177" fontId="29" fillId="41" borderId="4" xfId="0" applyNumberFormat="1" applyFont="1" applyFill="1" applyBorder="1" applyAlignment="1">
      <alignment horizontal="center"/>
    </xf>
    <xf numFmtId="3" fontId="29" fillId="41" borderId="2" xfId="0" applyNumberFormat="1" applyFont="1" applyFill="1" applyBorder="1" applyAlignment="1"/>
    <xf numFmtId="0" fontId="29" fillId="41" borderId="6" xfId="0" applyFont="1" applyFill="1" applyBorder="1" applyAlignment="1">
      <alignment horizontal="center"/>
    </xf>
    <xf numFmtId="3" fontId="29" fillId="19" borderId="2" xfId="0" applyNumberFormat="1" applyFont="1" applyFill="1" applyBorder="1" applyAlignment="1"/>
    <xf numFmtId="177" fontId="29" fillId="19" borderId="2" xfId="8" applyNumberFormat="1" applyFont="1" applyFill="1" applyBorder="1"/>
    <xf numFmtId="177" fontId="29" fillId="19" borderId="2" xfId="0" applyNumberFormat="1" applyFont="1" applyFill="1" applyBorder="1" applyAlignment="1"/>
    <xf numFmtId="177" fontId="29" fillId="19" borderId="4" xfId="0" applyNumberFormat="1" applyFont="1" applyFill="1" applyBorder="1" applyAlignment="1">
      <alignment horizontal="center"/>
    </xf>
    <xf numFmtId="0" fontId="29" fillId="19" borderId="5" xfId="0" applyFont="1" applyFill="1" applyBorder="1" applyAlignment="1">
      <alignment horizontal="center"/>
    </xf>
    <xf numFmtId="0" fontId="29" fillId="19" borderId="6" xfId="0" applyFont="1" applyFill="1" applyBorder="1" applyAlignment="1">
      <alignment horizontal="center"/>
    </xf>
    <xf numFmtId="3" fontId="29" fillId="27" borderId="2" xfId="0" applyNumberFormat="1" applyFont="1" applyFill="1" applyBorder="1" applyAlignment="1"/>
    <xf numFmtId="177" fontId="29" fillId="27" borderId="2" xfId="8" applyNumberFormat="1" applyFont="1" applyFill="1" applyBorder="1"/>
    <xf numFmtId="177" fontId="29" fillId="27" borderId="2" xfId="0" applyNumberFormat="1" applyFont="1" applyFill="1" applyBorder="1" applyAlignment="1"/>
    <xf numFmtId="177" fontId="29" fillId="27" borderId="4" xfId="0" applyNumberFormat="1" applyFont="1" applyFill="1" applyBorder="1" applyAlignment="1">
      <alignment horizontal="center"/>
    </xf>
    <xf numFmtId="0" fontId="29" fillId="27" borderId="5" xfId="0" applyFont="1" applyFill="1" applyBorder="1" applyAlignment="1">
      <alignment horizontal="center"/>
    </xf>
    <xf numFmtId="0" fontId="29" fillId="5" borderId="2" xfId="0" applyFont="1" applyFill="1" applyBorder="1" applyAlignment="1">
      <alignment wrapText="1"/>
    </xf>
    <xf numFmtId="0" fontId="29" fillId="27" borderId="6" xfId="0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right"/>
    </xf>
    <xf numFmtId="0" fontId="9" fillId="0" borderId="2" xfId="0" applyNumberFormat="1" applyFont="1" applyFill="1" applyBorder="1" applyAlignment="1">
      <alignment horizontal="right" vertical="center" wrapText="1"/>
    </xf>
    <xf numFmtId="0" fontId="18" fillId="39" borderId="2" xfId="0" applyFont="1" applyFill="1" applyBorder="1" applyAlignment="1">
      <alignment horizontal="right" vertical="center" wrapText="1"/>
    </xf>
    <xf numFmtId="0" fontId="24" fillId="8" borderId="3" xfId="0" applyFont="1" applyFill="1" applyBorder="1" applyAlignment="1">
      <alignment vertical="top" wrapText="1"/>
    </xf>
    <xf numFmtId="0" fontId="18" fillId="39" borderId="2" xfId="0" applyNumberFormat="1" applyFont="1" applyFill="1" applyBorder="1" applyAlignment="1">
      <alignment horizontal="right" vertical="center" wrapText="1"/>
    </xf>
    <xf numFmtId="0" fontId="0" fillId="39" borderId="5" xfId="0" applyFont="1" applyFill="1" applyBorder="1" applyAlignment="1">
      <alignment horizontal="right"/>
    </xf>
    <xf numFmtId="179" fontId="0" fillId="39" borderId="2" xfId="0" applyNumberFormat="1" applyFont="1" applyFill="1" applyBorder="1" applyAlignment="1"/>
    <xf numFmtId="179" fontId="0" fillId="39" borderId="2" xfId="0" applyNumberFormat="1" applyFont="1" applyFill="1" applyBorder="1" applyAlignment="1">
      <alignment horizontal="right"/>
    </xf>
    <xf numFmtId="0" fontId="0" fillId="39" borderId="2" xfId="0" applyFont="1" applyFill="1" applyBorder="1" applyAlignment="1">
      <alignment horizontal="right" vertical="center"/>
    </xf>
    <xf numFmtId="0" fontId="0" fillId="39" borderId="2" xfId="0" applyFont="1" applyFill="1" applyBorder="1" applyAlignment="1">
      <alignment horizontal="left" vertical="top"/>
    </xf>
    <xf numFmtId="49" fontId="8" fillId="0" borderId="0" xfId="0" applyNumberFormat="1" applyFont="1" applyFill="1" applyAlignment="1">
      <alignment horizontal="right"/>
    </xf>
    <xf numFmtId="177" fontId="0" fillId="3" borderId="2" xfId="0" applyNumberFormat="1" applyFont="1" applyFill="1" applyBorder="1" applyAlignment="1">
      <alignment horizontal="right"/>
    </xf>
    <xf numFmtId="177" fontId="0" fillId="3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right" vertical="center" wrapText="1"/>
    </xf>
    <xf numFmtId="3" fontId="0" fillId="39" borderId="2" xfId="0" applyNumberFormat="1" applyFont="1" applyFill="1" applyBorder="1" applyAlignment="1">
      <alignment horizontal="right"/>
    </xf>
    <xf numFmtId="49" fontId="0" fillId="0" borderId="2" xfId="8" applyNumberFormat="1" applyFont="1" applyFill="1" applyBorder="1" applyAlignment="1">
      <alignment horizontal="right"/>
    </xf>
    <xf numFmtId="0" fontId="18" fillId="0" borderId="2" xfId="0" applyFont="1" applyFill="1" applyBorder="1" applyAlignment="1">
      <alignment horizontal="right" vertical="center" wrapText="1"/>
    </xf>
    <xf numFmtId="3" fontId="0" fillId="25" borderId="2" xfId="0" applyNumberFormat="1" applyFont="1" applyFill="1" applyBorder="1" applyAlignment="1">
      <alignment horizontal="right"/>
    </xf>
    <xf numFmtId="3" fontId="0" fillId="36" borderId="2" xfId="0" applyNumberFormat="1" applyFont="1" applyFill="1" applyBorder="1" applyAlignment="1">
      <alignment horizontal="right"/>
    </xf>
    <xf numFmtId="3" fontId="0" fillId="34" borderId="2" xfId="0" applyNumberFormat="1" applyFont="1" applyFill="1" applyBorder="1" applyAlignment="1">
      <alignment horizontal="right"/>
    </xf>
    <xf numFmtId="3" fontId="0" fillId="14" borderId="2" xfId="0" applyNumberFormat="1" applyFont="1" applyFill="1" applyBorder="1" applyAlignment="1">
      <alignment horizontal="right"/>
    </xf>
    <xf numFmtId="3" fontId="0" fillId="13" borderId="2" xfId="0" applyNumberFormat="1" applyFont="1" applyFill="1" applyBorder="1" applyAlignment="1">
      <alignment horizontal="right"/>
    </xf>
    <xf numFmtId="16" fontId="0" fillId="18" borderId="2" xfId="0" applyNumberFormat="1" applyFont="1" applyFill="1" applyBorder="1" applyAlignment="1">
      <alignment horizontal="right"/>
    </xf>
    <xf numFmtId="0" fontId="0" fillId="18" borderId="2" xfId="0" applyFont="1" applyFill="1" applyBorder="1" applyAlignment="1">
      <alignment horizontal="left"/>
    </xf>
    <xf numFmtId="0" fontId="18" fillId="27" borderId="2" xfId="0" applyFont="1" applyFill="1" applyBorder="1" applyAlignment="1">
      <alignment horizontal="right"/>
    </xf>
    <xf numFmtId="0" fontId="18" fillId="27" borderId="2" xfId="0" applyFont="1" applyFill="1" applyBorder="1" applyAlignment="1"/>
    <xf numFmtId="16" fontId="18" fillId="27" borderId="2" xfId="0" applyNumberFormat="1" applyFont="1" applyFill="1" applyBorder="1" applyAlignment="1"/>
    <xf numFmtId="3" fontId="0" fillId="37" borderId="2" xfId="0" applyNumberFormat="1" applyFont="1" applyFill="1" applyBorder="1" applyAlignment="1">
      <alignment horizontal="right"/>
    </xf>
    <xf numFmtId="3" fontId="0" fillId="18" borderId="2" xfId="0" applyNumberFormat="1" applyFont="1" applyFill="1" applyBorder="1" applyAlignment="1">
      <alignment horizontal="right"/>
    </xf>
    <xf numFmtId="3" fontId="0" fillId="29" borderId="2" xfId="0" applyNumberFormat="1" applyFont="1" applyFill="1" applyBorder="1" applyAlignment="1">
      <alignment horizontal="right"/>
    </xf>
    <xf numFmtId="0" fontId="0" fillId="29" borderId="2" xfId="0" applyFont="1" applyFill="1" applyBorder="1" applyAlignment="1">
      <alignment horizontal="left" vertical="top"/>
    </xf>
    <xf numFmtId="3" fontId="0" fillId="27" borderId="2" xfId="0" applyNumberFormat="1" applyFont="1" applyFill="1" applyBorder="1" applyAlignment="1">
      <alignment horizontal="right"/>
    </xf>
    <xf numFmtId="177" fontId="18" fillId="27" borderId="2" xfId="8" applyNumberFormat="1" applyFont="1" applyFill="1" applyBorder="1"/>
    <xf numFmtId="49" fontId="18" fillId="0" borderId="2" xfId="8" applyNumberFormat="1" applyFont="1" applyFill="1" applyBorder="1" applyAlignment="1">
      <alignment horizontal="right"/>
    </xf>
    <xf numFmtId="3" fontId="0" fillId="21" borderId="2" xfId="0" applyNumberFormat="1" applyFont="1" applyFill="1" applyBorder="1" applyAlignment="1">
      <alignment horizontal="right"/>
    </xf>
    <xf numFmtId="3" fontId="0" fillId="3" borderId="2" xfId="0" applyNumberFormat="1" applyFont="1" applyFill="1" applyBorder="1" applyAlignment="1">
      <alignment horizontal="right"/>
    </xf>
    <xf numFmtId="0" fontId="0" fillId="41" borderId="2" xfId="0" applyFont="1" applyFill="1" applyBorder="1" applyAlignment="1">
      <alignment horizontal="right"/>
    </xf>
    <xf numFmtId="0" fontId="0" fillId="41" borderId="2" xfId="0" applyFont="1" applyFill="1" applyBorder="1" applyAlignment="1"/>
    <xf numFmtId="16" fontId="0" fillId="41" borderId="2" xfId="0" applyNumberFormat="1" applyFont="1" applyFill="1" applyBorder="1" applyAlignment="1"/>
    <xf numFmtId="0" fontId="36" fillId="17" borderId="0" xfId="0" applyFont="1" applyFill="1" applyAlignment="1"/>
    <xf numFmtId="0" fontId="0" fillId="27" borderId="4" xfId="0" applyFont="1" applyFill="1" applyBorder="1" applyAlignment="1">
      <alignment horizontal="center" vertical="center"/>
    </xf>
    <xf numFmtId="0" fontId="0" fillId="27" borderId="6" xfId="0" applyFont="1" applyFill="1" applyBorder="1" applyAlignment="1">
      <alignment horizontal="center" vertical="center"/>
    </xf>
    <xf numFmtId="0" fontId="0" fillId="27" borderId="4" xfId="0" applyFont="1" applyFill="1" applyBorder="1" applyAlignment="1">
      <alignment horizontal="right"/>
    </xf>
    <xf numFmtId="0" fontId="0" fillId="27" borderId="4" xfId="0" applyFont="1" applyFill="1" applyBorder="1" applyAlignment="1"/>
    <xf numFmtId="16" fontId="0" fillId="27" borderId="4" xfId="0" applyNumberFormat="1" applyFont="1" applyFill="1" applyBorder="1" applyAlignment="1"/>
    <xf numFmtId="3" fontId="0" fillId="41" borderId="2" xfId="0" applyNumberFormat="1" applyFont="1" applyFill="1" applyBorder="1" applyAlignment="1">
      <alignment horizontal="right"/>
    </xf>
    <xf numFmtId="177" fontId="0" fillId="41" borderId="2" xfId="8" applyNumberFormat="1" applyFont="1" applyFill="1" applyBorder="1"/>
    <xf numFmtId="3" fontId="0" fillId="17" borderId="2" xfId="0" applyNumberFormat="1" applyFont="1" applyFill="1" applyBorder="1" applyAlignment="1">
      <alignment horizontal="right"/>
    </xf>
    <xf numFmtId="3" fontId="0" fillId="19" borderId="2" xfId="0" applyNumberFormat="1" applyFont="1" applyFill="1" applyBorder="1" applyAlignment="1">
      <alignment horizontal="right"/>
    </xf>
    <xf numFmtId="49" fontId="0" fillId="0" borderId="2" xfId="0" applyNumberFormat="1" applyFont="1" applyFill="1" applyBorder="1" applyAlignment="1">
      <alignment horizontal="right"/>
    </xf>
    <xf numFmtId="0" fontId="24" fillId="0" borderId="2" xfId="0" applyFont="1" applyBorder="1" applyAlignment="1">
      <alignment horizontal="right"/>
    </xf>
    <xf numFmtId="177" fontId="0" fillId="27" borderId="4" xfId="8" applyNumberFormat="1" applyFont="1" applyFill="1" applyBorder="1"/>
    <xf numFmtId="0" fontId="8" fillId="2" borderId="0" xfId="0" applyFont="1" applyFill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/>
    </xf>
    <xf numFmtId="177" fontId="0" fillId="2" borderId="0" xfId="0" applyNumberForma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2" borderId="2" xfId="0" applyFill="1" applyBorder="1"/>
    <xf numFmtId="16" fontId="0" fillId="2" borderId="2" xfId="0" applyNumberFormat="1" applyFill="1" applyBorder="1"/>
    <xf numFmtId="0" fontId="10" fillId="2" borderId="2" xfId="0" applyFont="1" applyFill="1" applyBorder="1"/>
    <xf numFmtId="16" fontId="10" fillId="2" borderId="2" xfId="0" applyNumberFormat="1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5" xfId="0" applyFill="1" applyBorder="1"/>
    <xf numFmtId="0" fontId="0" fillId="2" borderId="2" xfId="0" applyFill="1" applyBorder="1" applyAlignment="1">
      <alignment horizontal="center"/>
    </xf>
    <xf numFmtId="177" fontId="0" fillId="2" borderId="2" xfId="0" applyNumberForma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177" fontId="0" fillId="4" borderId="2" xfId="0" applyNumberFormat="1" applyFill="1" applyBorder="1"/>
    <xf numFmtId="3" fontId="0" fillId="4" borderId="5" xfId="0" applyNumberForma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0" fontId="0" fillId="34" borderId="2" xfId="0" applyFill="1" applyBorder="1"/>
    <xf numFmtId="177" fontId="0" fillId="34" borderId="2" xfId="0" applyNumberFormat="1" applyFill="1" applyBorder="1"/>
    <xf numFmtId="3" fontId="0" fillId="34" borderId="4" xfId="0" applyNumberFormat="1" applyFill="1" applyBorder="1" applyAlignment="1">
      <alignment horizontal="center"/>
    </xf>
    <xf numFmtId="177" fontId="10" fillId="2" borderId="2" xfId="8" applyNumberFormat="1" applyFont="1" applyFill="1" applyBorder="1"/>
    <xf numFmtId="0" fontId="22" fillId="34" borderId="2" xfId="0" applyFont="1" applyFill="1" applyBorder="1"/>
    <xf numFmtId="177" fontId="22" fillId="34" borderId="2" xfId="0" applyNumberFormat="1" applyFont="1" applyFill="1" applyBorder="1"/>
    <xf numFmtId="3" fontId="0" fillId="34" borderId="5" xfId="0" applyNumberFormat="1" applyFill="1" applyBorder="1" applyAlignment="1">
      <alignment horizontal="center"/>
    </xf>
    <xf numFmtId="3" fontId="0" fillId="34" borderId="6" xfId="0" applyNumberFormat="1" applyFill="1" applyBorder="1" applyAlignment="1">
      <alignment horizontal="center"/>
    </xf>
    <xf numFmtId="0" fontId="0" fillId="17" borderId="2" xfId="0" applyFill="1" applyBorder="1"/>
    <xf numFmtId="177" fontId="0" fillId="17" borderId="2" xfId="0" applyNumberFormat="1" applyFill="1" applyBorder="1"/>
    <xf numFmtId="177" fontId="0" fillId="17" borderId="4" xfId="0" applyNumberFormat="1" applyFill="1" applyBorder="1" applyAlignment="1">
      <alignment horizontal="center"/>
    </xf>
    <xf numFmtId="3" fontId="0" fillId="2" borderId="2" xfId="0" applyNumberFormat="1" applyFill="1" applyBorder="1"/>
    <xf numFmtId="177" fontId="0" fillId="17" borderId="5" xfId="0" applyNumberFormat="1" applyFill="1" applyBorder="1" applyAlignment="1">
      <alignment horizontal="center"/>
    </xf>
    <xf numFmtId="177" fontId="0" fillId="17" borderId="6" xfId="0" applyNumberFormat="1" applyFill="1" applyBorder="1" applyAlignment="1">
      <alignment horizontal="center"/>
    </xf>
    <xf numFmtId="0" fontId="0" fillId="30" borderId="2" xfId="0" applyFill="1" applyBorder="1"/>
    <xf numFmtId="177" fontId="0" fillId="30" borderId="2" xfId="0" applyNumberFormat="1" applyFill="1" applyBorder="1"/>
    <xf numFmtId="3" fontId="0" fillId="30" borderId="4" xfId="0" applyNumberFormat="1" applyFill="1" applyBorder="1" applyAlignment="1">
      <alignment horizontal="center"/>
    </xf>
    <xf numFmtId="3" fontId="0" fillId="30" borderId="5" xfId="0" applyNumberFormat="1" applyFill="1" applyBorder="1" applyAlignment="1">
      <alignment horizontal="center"/>
    </xf>
    <xf numFmtId="3" fontId="0" fillId="30" borderId="6" xfId="0" applyNumberFormat="1" applyFill="1" applyBorder="1" applyAlignment="1">
      <alignment horizontal="center"/>
    </xf>
    <xf numFmtId="0" fontId="0" fillId="37" borderId="2" xfId="0" applyFill="1" applyBorder="1"/>
    <xf numFmtId="177" fontId="0" fillId="37" borderId="2" xfId="0" applyNumberFormat="1" applyFill="1" applyBorder="1"/>
    <xf numFmtId="177" fontId="0" fillId="37" borderId="4" xfId="0" applyNumberFormat="1" applyFill="1" applyBorder="1" applyAlignment="1">
      <alignment horizontal="center"/>
    </xf>
    <xf numFmtId="177" fontId="0" fillId="37" borderId="6" xfId="0" applyNumberFormat="1" applyFill="1" applyBorder="1" applyAlignment="1">
      <alignment horizontal="center"/>
    </xf>
    <xf numFmtId="0" fontId="0" fillId="2" borderId="0" xfId="0" applyFill="1" applyBorder="1"/>
    <xf numFmtId="0" fontId="0" fillId="2" borderId="2" xfId="0" applyFill="1" applyBorder="1" applyAlignment="1">
      <alignment wrapText="1"/>
    </xf>
    <xf numFmtId="0" fontId="0" fillId="41" borderId="2" xfId="0" applyFill="1" applyBorder="1"/>
    <xf numFmtId="177" fontId="0" fillId="41" borderId="2" xfId="0" applyNumberFormat="1" applyFill="1" applyBorder="1"/>
    <xf numFmtId="3" fontId="0" fillId="41" borderId="4" xfId="0" applyNumberFormat="1" applyFill="1" applyBorder="1" applyAlignment="1">
      <alignment horizontal="center"/>
    </xf>
    <xf numFmtId="3" fontId="0" fillId="41" borderId="5" xfId="0" applyNumberFormat="1" applyFill="1" applyBorder="1" applyAlignment="1">
      <alignment horizontal="center"/>
    </xf>
    <xf numFmtId="3" fontId="0" fillId="41" borderId="6" xfId="0" applyNumberFormat="1" applyFill="1" applyBorder="1" applyAlignment="1">
      <alignment horizontal="center"/>
    </xf>
    <xf numFmtId="0" fontId="0" fillId="15" borderId="2" xfId="0" applyFill="1" applyBorder="1"/>
    <xf numFmtId="177" fontId="0" fillId="15" borderId="2" xfId="0" applyNumberFormat="1" applyFill="1" applyBorder="1"/>
    <xf numFmtId="177" fontId="0" fillId="15" borderId="4" xfId="8" applyNumberFormat="1" applyFont="1" applyFill="1" applyBorder="1" applyAlignment="1">
      <alignment horizontal="center"/>
    </xf>
    <xf numFmtId="177" fontId="0" fillId="15" borderId="5" xfId="8" applyNumberFormat="1" applyFont="1" applyFill="1" applyBorder="1" applyAlignment="1">
      <alignment horizontal="center"/>
    </xf>
    <xf numFmtId="177" fontId="0" fillId="15" borderId="6" xfId="8" applyNumberFormat="1" applyFont="1" applyFill="1" applyBorder="1" applyAlignment="1">
      <alignment horizontal="center"/>
    </xf>
    <xf numFmtId="0" fontId="0" fillId="27" borderId="2" xfId="0" applyFill="1" applyBorder="1"/>
    <xf numFmtId="177" fontId="0" fillId="27" borderId="2" xfId="0" applyNumberFormat="1" applyFill="1" applyBorder="1"/>
    <xf numFmtId="177" fontId="0" fillId="27" borderId="4" xfId="0" applyNumberFormat="1" applyFill="1" applyBorder="1" applyAlignment="1">
      <alignment horizontal="center"/>
    </xf>
    <xf numFmtId="177" fontId="0" fillId="27" borderId="5" xfId="0" applyNumberFormat="1" applyFill="1" applyBorder="1" applyAlignment="1">
      <alignment horizontal="center"/>
    </xf>
    <xf numFmtId="177" fontId="0" fillId="27" borderId="6" xfId="0" applyNumberFormat="1" applyFill="1" applyBorder="1" applyAlignment="1">
      <alignment horizontal="center"/>
    </xf>
    <xf numFmtId="0" fontId="0" fillId="13" borderId="2" xfId="0" applyFill="1" applyBorder="1"/>
    <xf numFmtId="177" fontId="0" fillId="13" borderId="2" xfId="0" applyNumberFormat="1" applyFill="1" applyBorder="1"/>
    <xf numFmtId="177" fontId="0" fillId="13" borderId="4" xfId="0" applyNumberFormat="1" applyFill="1" applyBorder="1" applyAlignment="1">
      <alignment horizontal="center"/>
    </xf>
    <xf numFmtId="177" fontId="0" fillId="13" borderId="5" xfId="0" applyNumberFormat="1" applyFill="1" applyBorder="1" applyAlignment="1">
      <alignment horizontal="center"/>
    </xf>
    <xf numFmtId="177" fontId="0" fillId="13" borderId="6" xfId="0" applyNumberFormat="1" applyFill="1" applyBorder="1" applyAlignment="1">
      <alignment horizontal="center"/>
    </xf>
    <xf numFmtId="0" fontId="0" fillId="14" borderId="2" xfId="0" applyFill="1" applyBorder="1"/>
    <xf numFmtId="177" fontId="0" fillId="14" borderId="2" xfId="0" applyNumberFormat="1" applyFill="1" applyBorder="1"/>
    <xf numFmtId="177" fontId="0" fillId="14" borderId="4" xfId="8" applyNumberFormat="1" applyFont="1" applyFill="1" applyBorder="1" applyAlignment="1">
      <alignment horizontal="center"/>
    </xf>
    <xf numFmtId="177" fontId="0" fillId="14" borderId="6" xfId="8" applyNumberFormat="1" applyFont="1" applyFill="1" applyBorder="1" applyAlignment="1">
      <alignment horizontal="center"/>
    </xf>
    <xf numFmtId="177" fontId="0" fillId="4" borderId="6" xfId="8" applyNumberFormat="1" applyFont="1" applyFill="1" applyBorder="1" applyAlignment="1">
      <alignment horizontal="center"/>
    </xf>
    <xf numFmtId="0" fontId="0" fillId="34" borderId="4" xfId="0" applyFill="1" applyBorder="1" applyAlignment="1">
      <alignment horizontal="center"/>
    </xf>
    <xf numFmtId="0" fontId="0" fillId="34" borderId="5" xfId="0" applyFill="1" applyBorder="1" applyAlignment="1">
      <alignment horizontal="center"/>
    </xf>
    <xf numFmtId="0" fontId="0" fillId="34" borderId="6" xfId="0" applyFill="1" applyBorder="1" applyAlignment="1">
      <alignment horizontal="center"/>
    </xf>
    <xf numFmtId="0" fontId="0" fillId="25" borderId="2" xfId="0" applyFill="1" applyBorder="1"/>
    <xf numFmtId="177" fontId="0" fillId="25" borderId="2" xfId="0" applyNumberFormat="1" applyFill="1" applyBorder="1"/>
    <xf numFmtId="0" fontId="0" fillId="25" borderId="4" xfId="0" applyFill="1" applyBorder="1" applyAlignment="1">
      <alignment horizontal="center"/>
    </xf>
    <xf numFmtId="0" fontId="0" fillId="25" borderId="5" xfId="0" applyFill="1" applyBorder="1" applyAlignment="1">
      <alignment horizontal="center"/>
    </xf>
    <xf numFmtId="0" fontId="0" fillId="25" borderId="6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42" borderId="2" xfId="0" applyFill="1" applyBorder="1"/>
    <xf numFmtId="177" fontId="0" fillId="42" borderId="2" xfId="0" applyNumberFormat="1" applyFill="1" applyBorder="1"/>
    <xf numFmtId="177" fontId="0" fillId="42" borderId="4" xfId="0" applyNumberFormat="1" applyFill="1" applyBorder="1" applyAlignment="1">
      <alignment horizontal="center"/>
    </xf>
    <xf numFmtId="177" fontId="0" fillId="42" borderId="5" xfId="0" applyNumberFormat="1" applyFill="1" applyBorder="1" applyAlignment="1">
      <alignment horizontal="center"/>
    </xf>
    <xf numFmtId="177" fontId="0" fillId="42" borderId="6" xfId="0" applyNumberFormat="1" applyFill="1" applyBorder="1" applyAlignment="1">
      <alignment horizontal="center"/>
    </xf>
    <xf numFmtId="0" fontId="0" fillId="19" borderId="2" xfId="0" applyFill="1" applyBorder="1"/>
    <xf numFmtId="177" fontId="0" fillId="19" borderId="2" xfId="0" applyNumberFormat="1" applyFill="1" applyBorder="1"/>
    <xf numFmtId="0" fontId="9" fillId="3" borderId="4" xfId="0" applyFont="1" applyFill="1" applyBorder="1" applyAlignment="1">
      <alignment horizontal="center" vertical="center" wrapText="1"/>
    </xf>
    <xf numFmtId="16" fontId="0" fillId="2" borderId="2" xfId="0" applyNumberFormat="1" applyFont="1" applyFill="1" applyBorder="1" applyAlignment="1"/>
    <xf numFmtId="0" fontId="0" fillId="2" borderId="5" xfId="0" applyFont="1" applyFill="1" applyBorder="1" applyAlignment="1"/>
    <xf numFmtId="16" fontId="0" fillId="2" borderId="0" xfId="0" applyNumberFormat="1" applyFont="1" applyFill="1" applyAlignment="1"/>
    <xf numFmtId="0" fontId="37" fillId="2" borderId="0" xfId="0" applyFont="1" applyFill="1" applyAlignment="1">
      <alignment vertical="center"/>
    </xf>
    <xf numFmtId="0" fontId="0" fillId="3" borderId="4" xfId="0" applyFont="1" applyFill="1" applyBorder="1" applyAlignment="1">
      <alignment horizontal="center"/>
    </xf>
    <xf numFmtId="177" fontId="0" fillId="4" borderId="2" xfId="0" applyNumberFormat="1" applyFont="1" applyFill="1" applyBorder="1" applyAlignment="1">
      <alignment horizontal="center"/>
    </xf>
    <xf numFmtId="177" fontId="0" fillId="0" borderId="0" xfId="8" applyNumberFormat="1" applyFont="1" applyFill="1"/>
    <xf numFmtId="3" fontId="0" fillId="2" borderId="2" xfId="0" applyNumberFormat="1" applyFont="1" applyFill="1" applyBorder="1" applyAlignment="1"/>
    <xf numFmtId="0" fontId="0" fillId="2" borderId="6" xfId="0" applyFont="1" applyFill="1" applyBorder="1" applyAlignment="1"/>
    <xf numFmtId="177" fontId="0" fillId="2" borderId="5" xfId="8" applyNumberFormat="1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16" fontId="0" fillId="2" borderId="11" xfId="0" applyNumberFormat="1" applyFont="1" applyFill="1" applyBorder="1" applyAlignment="1"/>
    <xf numFmtId="3" fontId="0" fillId="2" borderId="6" xfId="0" applyNumberFormat="1" applyFont="1" applyFill="1" applyBorder="1" applyAlignment="1"/>
    <xf numFmtId="3" fontId="0" fillId="0" borderId="2" xfId="0" applyNumberFormat="1" applyFont="1" applyFill="1" applyBorder="1" applyAlignment="1"/>
    <xf numFmtId="177" fontId="0" fillId="2" borderId="2" xfId="0" applyNumberFormat="1" applyFont="1" applyFill="1" applyBorder="1" applyAlignment="1"/>
    <xf numFmtId="177" fontId="0" fillId="2" borderId="4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177" fontId="0" fillId="2" borderId="5" xfId="0" applyNumberFormat="1" applyFont="1" applyFill="1" applyBorder="1" applyAlignment="1"/>
    <xf numFmtId="0" fontId="0" fillId="2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top"/>
    </xf>
    <xf numFmtId="0" fontId="0" fillId="2" borderId="4" xfId="0" applyFont="1" applyFill="1" applyBorder="1" applyAlignment="1">
      <alignment horizontal="center"/>
    </xf>
    <xf numFmtId="16" fontId="0" fillId="0" borderId="0" xfId="0" applyNumberFormat="1" applyFont="1" applyFill="1" applyAlignment="1"/>
    <xf numFmtId="0" fontId="0" fillId="0" borderId="5" xfId="0" applyFont="1" applyFill="1" applyBorder="1" applyAlignment="1"/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177" fontId="0" fillId="0" borderId="0" xfId="0" applyNumberFormat="1" applyFont="1" applyFill="1" applyAlignment="1"/>
    <xf numFmtId="0" fontId="0" fillId="2" borderId="2" xfId="0" applyNumberFormat="1" applyFont="1" applyFill="1" applyBorder="1" applyAlignment="1"/>
    <xf numFmtId="1" fontId="8" fillId="0" borderId="0" xfId="0" applyNumberFormat="1" applyFont="1" applyFill="1" applyAlignment="1">
      <alignment horizontal="center"/>
    </xf>
    <xf numFmtId="1" fontId="9" fillId="0" borderId="0" xfId="0" applyNumberFormat="1" applyFont="1" applyFill="1" applyBorder="1" applyAlignment="1">
      <alignment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0" fillId="2" borderId="2" xfId="0" applyNumberFormat="1" applyFont="1" applyFill="1" applyBorder="1" applyAlignment="1"/>
    <xf numFmtId="1" fontId="0" fillId="2" borderId="0" xfId="0" applyNumberFormat="1" applyFont="1" applyFill="1" applyBorder="1" applyAlignment="1"/>
    <xf numFmtId="0" fontId="38" fillId="2" borderId="2" xfId="0" applyFont="1" applyFill="1" applyBorder="1" applyAlignment="1"/>
    <xf numFmtId="1" fontId="0" fillId="2" borderId="2" xfId="0" applyNumberFormat="1" applyFont="1" applyFill="1" applyBorder="1" applyAlignment="1">
      <alignment horizontal="right"/>
    </xf>
    <xf numFmtId="1" fontId="38" fillId="2" borderId="2" xfId="0" applyNumberFormat="1" applyFont="1" applyFill="1" applyBorder="1" applyAlignment="1"/>
    <xf numFmtId="1" fontId="0" fillId="2" borderId="5" xfId="0" applyNumberFormat="1" applyFont="1" applyFill="1" applyBorder="1" applyAlignment="1"/>
    <xf numFmtId="37" fontId="0" fillId="0" borderId="0" xfId="0" applyNumberFormat="1" applyFont="1" applyFill="1" applyAlignment="1"/>
    <xf numFmtId="37" fontId="0" fillId="0" borderId="0" xfId="0" applyNumberFormat="1" applyFont="1" applyFill="1" applyBorder="1" applyAlignment="1">
      <alignment horizontal="center"/>
    </xf>
    <xf numFmtId="0" fontId="24" fillId="0" borderId="0" xfId="0" applyFont="1" applyAlignment="1"/>
    <xf numFmtId="37" fontId="0" fillId="0" borderId="0" xfId="0" applyNumberFormat="1" applyFont="1" applyFill="1" applyBorder="1" applyAlignment="1"/>
    <xf numFmtId="3" fontId="8" fillId="3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 vertical="center" wrapText="1"/>
    </xf>
    <xf numFmtId="37" fontId="13" fillId="0" borderId="2" xfId="0" applyNumberFormat="1" applyFont="1" applyFill="1" applyBorder="1" applyAlignment="1">
      <alignment horizontal="center" vertical="center" wrapText="1"/>
    </xf>
    <xf numFmtId="3" fontId="0" fillId="2" borderId="2" xfId="8" applyNumberFormat="1" applyFont="1" applyFill="1" applyBorder="1" applyAlignment="1"/>
    <xf numFmtId="3" fontId="0" fillId="2" borderId="2" xfId="8" applyNumberFormat="1" applyFont="1" applyFill="1" applyBorder="1"/>
    <xf numFmtId="37" fontId="0" fillId="2" borderId="2" xfId="0" applyNumberFormat="1" applyFont="1" applyFill="1" applyBorder="1" applyAlignment="1"/>
    <xf numFmtId="3" fontId="0" fillId="2" borderId="5" xfId="0" applyNumberFormat="1" applyFont="1" applyFill="1" applyBorder="1" applyAlignment="1"/>
    <xf numFmtId="3" fontId="0" fillId="2" borderId="4" xfId="0" applyNumberFormat="1" applyFont="1" applyFill="1" applyBorder="1" applyAlignment="1">
      <alignment horizontal="center"/>
    </xf>
    <xf numFmtId="3" fontId="0" fillId="2" borderId="5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/>
    </xf>
    <xf numFmtId="1" fontId="0" fillId="2" borderId="6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" fontId="0" fillId="2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left" vertical="center" wrapText="1"/>
    </xf>
    <xf numFmtId="1" fontId="0" fillId="2" borderId="6" xfId="0" applyNumberFormat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left" vertical="center" wrapText="1"/>
    </xf>
    <xf numFmtId="1" fontId="0" fillId="2" borderId="4" xfId="0" applyNumberFormat="1" applyFont="1" applyFill="1" applyBorder="1" applyAlignment="1">
      <alignment horizontal="left" vertical="center"/>
    </xf>
    <xf numFmtId="1" fontId="0" fillId="2" borderId="6" xfId="0" applyNumberFormat="1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/>
    </xf>
    <xf numFmtId="1" fontId="0" fillId="2" borderId="4" xfId="0" applyNumberFormat="1" applyFont="1" applyFill="1" applyBorder="1" applyAlignment="1">
      <alignment horizontal="center"/>
    </xf>
    <xf numFmtId="1" fontId="0" fillId="2" borderId="6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left" wrapText="1"/>
    </xf>
    <xf numFmtId="1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left" wrapText="1"/>
    </xf>
    <xf numFmtId="0" fontId="0" fillId="2" borderId="6" xfId="0" applyFont="1" applyFill="1" applyBorder="1" applyAlignment="1">
      <alignment horizontal="left" wrapText="1"/>
    </xf>
    <xf numFmtId="1" fontId="10" fillId="2" borderId="2" xfId="0" applyNumberFormat="1" applyFont="1" applyFill="1" applyBorder="1" applyAlignment="1"/>
    <xf numFmtId="0" fontId="39" fillId="2" borderId="2" xfId="0" applyFont="1" applyFill="1" applyBorder="1" applyAlignment="1"/>
    <xf numFmtId="1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3" fontId="0" fillId="2" borderId="6" xfId="0" applyNumberFormat="1" applyFont="1" applyFill="1" applyBorder="1" applyAlignment="1">
      <alignment horizontal="center"/>
    </xf>
    <xf numFmtId="37" fontId="0" fillId="2" borderId="4" xfId="0" applyNumberFormat="1" applyFont="1" applyFill="1" applyBorder="1" applyAlignment="1">
      <alignment vertical="center"/>
    </xf>
    <xf numFmtId="37" fontId="0" fillId="2" borderId="6" xfId="0" applyNumberFormat="1" applyFont="1" applyFill="1" applyBorder="1" applyAlignment="1">
      <alignment vertical="center"/>
    </xf>
    <xf numFmtId="1" fontId="0" fillId="0" borderId="2" xfId="0" applyNumberFormat="1" applyFont="1" applyFill="1" applyBorder="1" applyAlignment="1"/>
    <xf numFmtId="3" fontId="0" fillId="2" borderId="4" xfId="0" applyNumberFormat="1" applyFont="1" applyFill="1" applyBorder="1" applyAlignment="1"/>
    <xf numFmtId="37" fontId="0" fillId="2" borderId="4" xfId="0" applyNumberFormat="1" applyFont="1" applyFill="1" applyBorder="1" applyAlignment="1">
      <alignment horizontal="center"/>
    </xf>
    <xf numFmtId="177" fontId="0" fillId="2" borderId="2" xfId="8" applyNumberFormat="1" applyFont="1" applyFill="1" applyBorder="1" applyAlignment="1"/>
    <xf numFmtId="37" fontId="0" fillId="0" borderId="2" xfId="0" applyNumberFormat="1" applyFont="1" applyFill="1" applyBorder="1" applyAlignment="1"/>
    <xf numFmtId="0" fontId="0" fillId="43" borderId="2" xfId="0" applyFont="1" applyFill="1" applyBorder="1" applyAlignment="1"/>
    <xf numFmtId="16" fontId="0" fillId="43" borderId="2" xfId="0" applyNumberFormat="1" applyFont="1" applyFill="1" applyBorder="1" applyAlignment="1"/>
    <xf numFmtId="0" fontId="0" fillId="43" borderId="2" xfId="0" applyFont="1" applyFill="1" applyBorder="1" applyAlignment="1">
      <alignment horizontal="right" vertical="center"/>
    </xf>
    <xf numFmtId="0" fontId="0" fillId="43" borderId="2" xfId="0" applyFont="1" applyFill="1" applyBorder="1" applyAlignment="1">
      <alignment horizontal="left" vertical="top"/>
    </xf>
    <xf numFmtId="0" fontId="0" fillId="43" borderId="6" xfId="0" applyFont="1" applyFill="1" applyBorder="1" applyAlignment="1"/>
    <xf numFmtId="0" fontId="0" fillId="43" borderId="4" xfId="0" applyFont="1" applyFill="1" applyBorder="1" applyAlignment="1">
      <alignment horizontal="right" vertical="center"/>
    </xf>
    <xf numFmtId="0" fontId="0" fillId="43" borderId="4" xfId="0" applyFont="1" applyFill="1" applyBorder="1" applyAlignment="1">
      <alignment horizontal="center" vertical="center"/>
    </xf>
    <xf numFmtId="0" fontId="0" fillId="43" borderId="4" xfId="0" applyFont="1" applyFill="1" applyBorder="1" applyAlignment="1">
      <alignment horizontal="left" vertical="center"/>
    </xf>
    <xf numFmtId="0" fontId="0" fillId="43" borderId="6" xfId="0" applyFont="1" applyFill="1" applyBorder="1" applyAlignment="1">
      <alignment horizontal="right" vertical="center"/>
    </xf>
    <xf numFmtId="0" fontId="0" fillId="43" borderId="6" xfId="0" applyFont="1" applyFill="1" applyBorder="1" applyAlignment="1">
      <alignment horizontal="center" vertical="center"/>
    </xf>
    <xf numFmtId="0" fontId="0" fillId="43" borderId="6" xfId="0" applyFont="1" applyFill="1" applyBorder="1" applyAlignment="1">
      <alignment horizontal="left" vertical="center"/>
    </xf>
    <xf numFmtId="0" fontId="0" fillId="43" borderId="4" xfId="0" applyFont="1" applyFill="1" applyBorder="1" applyAlignment="1">
      <alignment horizontal="center"/>
    </xf>
    <xf numFmtId="0" fontId="0" fillId="43" borderId="6" xfId="0" applyFont="1" applyFill="1" applyBorder="1" applyAlignment="1">
      <alignment horizontal="center"/>
    </xf>
    <xf numFmtId="177" fontId="22" fillId="3" borderId="2" xfId="0" applyNumberFormat="1" applyFont="1" applyFill="1" applyBorder="1" applyAlignment="1">
      <alignment horizontal="center"/>
    </xf>
    <xf numFmtId="3" fontId="0" fillId="43" borderId="2" xfId="0" applyNumberFormat="1" applyFont="1" applyFill="1" applyBorder="1" applyAlignment="1"/>
    <xf numFmtId="177" fontId="0" fillId="43" borderId="2" xfId="8" applyNumberFormat="1" applyFont="1" applyFill="1" applyBorder="1"/>
    <xf numFmtId="177" fontId="0" fillId="43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center"/>
    </xf>
    <xf numFmtId="0" fontId="0" fillId="43" borderId="4" xfId="0" applyFont="1" applyFill="1" applyBorder="1" applyAlignment="1"/>
    <xf numFmtId="177" fontId="0" fillId="43" borderId="6" xfId="8" applyNumberFormat="1" applyFont="1" applyFill="1" applyBorder="1"/>
    <xf numFmtId="177" fontId="0" fillId="43" borderId="6" xfId="0" applyNumberFormat="1" applyFont="1" applyFill="1" applyBorder="1" applyAlignment="1"/>
    <xf numFmtId="3" fontId="0" fillId="4" borderId="2" xfId="0" applyNumberFormat="1" applyFont="1" applyFill="1" applyBorder="1" applyAlignment="1">
      <alignment horizontal="center"/>
    </xf>
    <xf numFmtId="3" fontId="0" fillId="43" borderId="4" xfId="0" applyNumberFormat="1" applyFont="1" applyFill="1" applyBorder="1" applyAlignment="1">
      <alignment horizontal="center"/>
    </xf>
    <xf numFmtId="3" fontId="0" fillId="43" borderId="5" xfId="0" applyNumberFormat="1" applyFont="1" applyFill="1" applyBorder="1" applyAlignment="1">
      <alignment horizontal="center"/>
    </xf>
    <xf numFmtId="0" fontId="0" fillId="43" borderId="2" xfId="0" applyFont="1" applyFill="1" applyBorder="1" applyAlignment="1">
      <alignment vertical="center"/>
    </xf>
    <xf numFmtId="16" fontId="0" fillId="43" borderId="4" xfId="0" applyNumberFormat="1" applyFont="1" applyFill="1" applyBorder="1" applyAlignment="1"/>
    <xf numFmtId="0" fontId="0" fillId="44" borderId="2" xfId="0" applyFont="1" applyFill="1" applyBorder="1" applyAlignment="1"/>
    <xf numFmtId="16" fontId="0" fillId="44" borderId="2" xfId="0" applyNumberFormat="1" applyFont="1" applyFill="1" applyBorder="1" applyAlignment="1"/>
    <xf numFmtId="0" fontId="0" fillId="45" borderId="2" xfId="0" applyFont="1" applyFill="1" applyBorder="1" applyAlignment="1"/>
    <xf numFmtId="16" fontId="0" fillId="45" borderId="2" xfId="0" applyNumberFormat="1" applyFont="1" applyFill="1" applyBorder="1" applyAlignment="1"/>
    <xf numFmtId="177" fontId="0" fillId="43" borderId="4" xfId="8" applyNumberFormat="1" applyFont="1" applyFill="1" applyBorder="1"/>
    <xf numFmtId="177" fontId="0" fillId="43" borderId="4" xfId="0" applyNumberFormat="1" applyFont="1" applyFill="1" applyBorder="1" applyAlignment="1"/>
    <xf numFmtId="3" fontId="0" fillId="43" borderId="6" xfId="0" applyNumberFormat="1" applyFont="1" applyFill="1" applyBorder="1" applyAlignment="1">
      <alignment horizontal="center"/>
    </xf>
    <xf numFmtId="177" fontId="0" fillId="44" borderId="2" xfId="8" applyNumberFormat="1" applyFont="1" applyFill="1" applyBorder="1"/>
    <xf numFmtId="177" fontId="0" fillId="44" borderId="2" xfId="0" applyNumberFormat="1" applyFont="1" applyFill="1" applyBorder="1" applyAlignment="1"/>
    <xf numFmtId="3" fontId="0" fillId="44" borderId="4" xfId="0" applyNumberFormat="1" applyFont="1" applyFill="1" applyBorder="1" applyAlignment="1">
      <alignment horizontal="center"/>
    </xf>
    <xf numFmtId="3" fontId="0" fillId="44" borderId="2" xfId="0" applyNumberFormat="1" applyFont="1" applyFill="1" applyBorder="1" applyAlignment="1"/>
    <xf numFmtId="3" fontId="0" fillId="44" borderId="5" xfId="0" applyNumberFormat="1" applyFont="1" applyFill="1" applyBorder="1" applyAlignment="1">
      <alignment horizontal="center"/>
    </xf>
    <xf numFmtId="3" fontId="0" fillId="44" borderId="6" xfId="0" applyNumberFormat="1" applyFont="1" applyFill="1" applyBorder="1" applyAlignment="1">
      <alignment horizontal="center"/>
    </xf>
    <xf numFmtId="177" fontId="0" fillId="45" borderId="2" xfId="8" applyNumberFormat="1" applyFont="1" applyFill="1" applyBorder="1"/>
    <xf numFmtId="177" fontId="0" fillId="45" borderId="2" xfId="0" applyNumberFormat="1" applyFont="1" applyFill="1" applyBorder="1" applyAlignment="1"/>
    <xf numFmtId="3" fontId="0" fillId="45" borderId="4" xfId="0" applyNumberFormat="1" applyFont="1" applyFill="1" applyBorder="1" applyAlignment="1">
      <alignment horizontal="center"/>
    </xf>
    <xf numFmtId="3" fontId="0" fillId="45" borderId="5" xfId="0" applyNumberFormat="1" applyFont="1" applyFill="1" applyBorder="1" applyAlignment="1">
      <alignment horizontal="center"/>
    </xf>
    <xf numFmtId="3" fontId="0" fillId="45" borderId="2" xfId="0" applyNumberFormat="1" applyFont="1" applyFill="1" applyBorder="1" applyAlignment="1"/>
    <xf numFmtId="3" fontId="0" fillId="45" borderId="6" xfId="0" applyNumberFormat="1" applyFont="1" applyFill="1" applyBorder="1" applyAlignment="1">
      <alignment horizontal="center"/>
    </xf>
    <xf numFmtId="3" fontId="0" fillId="0" borderId="0" xfId="0" applyNumberFormat="1"/>
    <xf numFmtId="0" fontId="8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177" fontId="0" fillId="0" borderId="0" xfId="0" applyNumberFormat="1" applyFill="1" applyBorder="1" applyAlignment="1">
      <alignment horizontal="center"/>
    </xf>
    <xf numFmtId="0" fontId="0" fillId="0" borderId="2" xfId="0" applyBorder="1"/>
    <xf numFmtId="16" fontId="0" fillId="0" borderId="2" xfId="0" applyNumberFormat="1" applyBorder="1"/>
    <xf numFmtId="0" fontId="0" fillId="0" borderId="4" xfId="0" applyBorder="1"/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3" fontId="8" fillId="0" borderId="0" xfId="0" applyNumberFormat="1" applyFont="1" applyAlignment="1">
      <alignment horizontal="center"/>
    </xf>
    <xf numFmtId="3" fontId="0" fillId="0" borderId="2" xfId="8" applyNumberFormat="1" applyFont="1" applyBorder="1"/>
    <xf numFmtId="0" fontId="40" fillId="0" borderId="0" xfId="0" applyFont="1"/>
    <xf numFmtId="16" fontId="40" fillId="0" borderId="0" xfId="0" applyNumberFormat="1" applyFont="1"/>
    <xf numFmtId="3" fontId="0" fillId="0" borderId="2" xfId="0" applyNumberFormat="1" applyBorder="1"/>
    <xf numFmtId="0" fontId="40" fillId="0" borderId="12" xfId="0" applyFont="1" applyBorder="1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Fill="1" applyBorder="1"/>
    <xf numFmtId="16" fontId="0" fillId="0" borderId="0" xfId="0" applyNumberFormat="1"/>
    <xf numFmtId="0" fontId="0" fillId="0" borderId="13" xfId="0" applyFill="1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177" fontId="0" fillId="4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9" fillId="0" borderId="0" xfId="0" applyFont="1" applyFill="1" applyAlignment="1" applyProtection="1">
      <alignment vertical="center"/>
    </xf>
    <xf numFmtId="0" fontId="29" fillId="0" borderId="2" xfId="0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comments" Target="../comments1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comments" Target="../comments1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C1" sqref="C1"/>
    </sheetView>
  </sheetViews>
  <sheetFormatPr defaultColWidth="9.14166666666667" defaultRowHeight="18" customHeight="1" outlineLevelCol="3"/>
  <cols>
    <col min="1" max="1" width="13.125" style="2186" customWidth="1"/>
    <col min="2" max="2" width="11.125" style="2186"/>
    <col min="3" max="3" width="7.875" style="2186" customWidth="1"/>
    <col min="4" max="4" width="16.375" style="2186" customWidth="1"/>
    <col min="5" max="16384" width="9.14166666666667" style="2186"/>
  </cols>
  <sheetData>
    <row r="1" customHeight="1" spans="1:4">
      <c r="A1" s="2187" t="s">
        <v>0</v>
      </c>
      <c r="B1" s="2187">
        <v>270000000</v>
      </c>
      <c r="C1" s="2187" t="s">
        <v>1</v>
      </c>
      <c r="D1" s="202">
        <v>1076680000</v>
      </c>
    </row>
    <row r="2" customHeight="1" spans="1:4">
      <c r="A2" s="2187" t="s">
        <v>0</v>
      </c>
      <c r="B2" s="2187">
        <v>636320000</v>
      </c>
      <c r="C2" s="2187"/>
      <c r="D2" s="2186">
        <v>1558660000</v>
      </c>
    </row>
    <row r="3" customHeight="1" spans="1:3">
      <c r="A3" s="2187" t="s">
        <v>2</v>
      </c>
      <c r="B3" s="2187">
        <v>3112733300</v>
      </c>
      <c r="C3" s="2187"/>
    </row>
    <row r="4" customHeight="1" spans="1:3">
      <c r="A4" s="2187" t="s">
        <v>2</v>
      </c>
      <c r="B4" s="2187">
        <v>921256800</v>
      </c>
      <c r="C4" s="2187"/>
    </row>
    <row r="5" customHeight="1" spans="1:3">
      <c r="A5" s="2187" t="s">
        <v>3</v>
      </c>
      <c r="B5" s="2187">
        <v>1304979900</v>
      </c>
      <c r="C5" s="2187"/>
    </row>
    <row r="6" customHeight="1" spans="1:3">
      <c r="A6" s="2187" t="s">
        <v>4</v>
      </c>
      <c r="B6" s="2187">
        <v>2351540000</v>
      </c>
      <c r="C6" s="2187"/>
    </row>
    <row r="7" customHeight="1" spans="1:3">
      <c r="A7" s="2187" t="s">
        <v>5</v>
      </c>
      <c r="B7" s="2187">
        <v>2105594005</v>
      </c>
      <c r="C7" s="2187"/>
    </row>
    <row r="8" customHeight="1" spans="1:3">
      <c r="A8" s="2187" t="s">
        <v>6</v>
      </c>
      <c r="B8" s="2187">
        <v>2004314180</v>
      </c>
      <c r="C8" s="2187"/>
    </row>
    <row r="9" customHeight="1" spans="1:3">
      <c r="A9" s="2187" t="s">
        <v>7</v>
      </c>
      <c r="B9" s="2187">
        <v>1381552040</v>
      </c>
      <c r="C9" s="2187"/>
    </row>
    <row r="10" customHeight="1" spans="1:3">
      <c r="A10" s="2187" t="s">
        <v>8</v>
      </c>
      <c r="B10" s="2187">
        <v>-233010000</v>
      </c>
      <c r="C10" s="2187"/>
    </row>
    <row r="11" customHeight="1" spans="1:3">
      <c r="A11" s="2187" t="s">
        <v>9</v>
      </c>
      <c r="B11" s="2187">
        <v>-673880000</v>
      </c>
      <c r="C11" s="2187"/>
    </row>
    <row r="12" customHeight="1" spans="1:4">
      <c r="A12" s="2187" t="s">
        <v>10</v>
      </c>
      <c r="B12" s="2187">
        <v>-1076680000</v>
      </c>
      <c r="C12" s="2187"/>
      <c r="D12" s="202">
        <v>1076680000</v>
      </c>
    </row>
    <row r="13" customHeight="1" spans="1:4">
      <c r="A13" s="2187" t="s">
        <v>11</v>
      </c>
      <c r="B13" s="2187">
        <v>-1558660000</v>
      </c>
      <c r="C13" s="2187"/>
      <c r="D13" s="1629">
        <v>1558660000</v>
      </c>
    </row>
    <row r="14" customHeight="1" spans="1:4">
      <c r="A14" s="2187" t="s">
        <v>12</v>
      </c>
      <c r="B14" s="2187">
        <v>-957900000</v>
      </c>
      <c r="C14" s="2187"/>
      <c r="D14" s="2186">
        <v>957900000</v>
      </c>
    </row>
    <row r="15" customHeight="1" spans="1:4">
      <c r="A15" s="2187" t="s">
        <v>13</v>
      </c>
      <c r="B15" s="2187">
        <v>-1051700000</v>
      </c>
      <c r="C15" s="2187"/>
      <c r="D15" s="2186">
        <v>1028500000</v>
      </c>
    </row>
    <row r="16" customHeight="1" spans="1:3">
      <c r="A16" s="2187" t="s">
        <v>14</v>
      </c>
      <c r="B16" s="2187">
        <v>-1292081080</v>
      </c>
      <c r="C16" s="2187"/>
    </row>
    <row r="17" customHeight="1" spans="1:3">
      <c r="A17" s="2187" t="s">
        <v>15</v>
      </c>
      <c r="B17" s="2187">
        <v>-1729802000</v>
      </c>
      <c r="C17" s="2187"/>
    </row>
    <row r="18" customHeight="1" spans="1:3">
      <c r="A18" s="2187" t="s">
        <v>16</v>
      </c>
      <c r="B18" s="2187">
        <v>-1912590000</v>
      </c>
      <c r="C18" s="2187"/>
    </row>
    <row r="19" customHeight="1" spans="1:3">
      <c r="A19" s="2187" t="s">
        <v>6</v>
      </c>
      <c r="B19" s="2187">
        <v>-2326240000</v>
      </c>
      <c r="C19" s="2187"/>
    </row>
    <row r="20" customHeight="1" spans="1:3">
      <c r="A20" s="2187" t="s">
        <v>7</v>
      </c>
      <c r="B20" s="2187"/>
      <c r="C20" s="2187"/>
    </row>
    <row r="21" customHeight="1" spans="1:3">
      <c r="A21" s="2187" t="s">
        <v>17</v>
      </c>
      <c r="B21" s="2187">
        <f>SUM(B1:B20)</f>
        <v>1275747145</v>
      </c>
      <c r="C21" s="2187"/>
    </row>
  </sheetData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1"/>
  <sheetViews>
    <sheetView workbookViewId="0">
      <selection activeCell="H4" sqref="H4:I4"/>
    </sheetView>
  </sheetViews>
  <sheetFormatPr defaultColWidth="9" defaultRowHeight="13.5"/>
  <cols>
    <col min="1" max="4" width="9" style="164"/>
    <col min="5" max="5" width="10.625" style="164" customWidth="1"/>
    <col min="6" max="10" width="9" style="164"/>
    <col min="11" max="11" width="12.375" style="164" customWidth="1"/>
    <col min="12" max="12" width="17.625" style="164" customWidth="1"/>
    <col min="13" max="14" width="17.625" style="1868" customWidth="1"/>
    <col min="15" max="16384" width="9" style="164"/>
  </cols>
  <sheetData>
    <row r="1" s="164" customFormat="1" ht="25.5" spans="1:14">
      <c r="A1" s="165" t="s">
        <v>1143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878"/>
      <c r="N1" s="1878"/>
    </row>
    <row r="2" s="164" customFormat="1" ht="25.5" spans="1:14">
      <c r="A2" s="360"/>
      <c r="B2" s="165"/>
      <c r="C2" s="165"/>
      <c r="D2" s="165"/>
      <c r="E2" s="165"/>
      <c r="F2" s="165"/>
      <c r="G2" s="360"/>
      <c r="H2" s="360"/>
      <c r="I2" s="360"/>
      <c r="J2" s="165"/>
      <c r="K2" s="360"/>
      <c r="L2" s="165"/>
      <c r="M2" s="1878"/>
      <c r="N2" s="1878"/>
    </row>
    <row r="3" s="164" customFormat="1" ht="25.5" spans="1:14">
      <c r="A3" s="361"/>
      <c r="B3" s="166"/>
      <c r="C3" s="167"/>
      <c r="D3" s="168"/>
      <c r="E3" s="168"/>
      <c r="F3" s="169"/>
      <c r="G3" s="360"/>
      <c r="H3" s="1484" t="s">
        <v>21</v>
      </c>
      <c r="I3" s="1484"/>
      <c r="J3" s="201">
        <f>SUM(J9:J245)-1</f>
        <v>534</v>
      </c>
      <c r="K3" s="1879"/>
      <c r="L3" s="202">
        <f>SUM(L9:L315)</f>
        <v>1912590000</v>
      </c>
      <c r="M3" s="1868" t="s">
        <v>1144</v>
      </c>
      <c r="N3" s="1868"/>
    </row>
    <row r="4" s="164" customFormat="1" ht="25.5" spans="1:14">
      <c r="A4" s="361"/>
      <c r="B4" s="166"/>
      <c r="C4" s="167"/>
      <c r="D4" s="168"/>
      <c r="E4" s="168"/>
      <c r="F4" s="169"/>
      <c r="G4" s="360"/>
      <c r="H4" s="1484" t="s">
        <v>1145</v>
      </c>
      <c r="I4" s="1484"/>
      <c r="J4" s="201"/>
      <c r="K4" s="1879"/>
      <c r="L4" s="1880">
        <v>2105594005</v>
      </c>
      <c r="M4" s="1868"/>
      <c r="N4" s="1868"/>
    </row>
    <row r="5" s="164" customFormat="1" ht="25.5" spans="1:14">
      <c r="A5" s="361"/>
      <c r="B5" s="166"/>
      <c r="C5" s="167"/>
      <c r="D5" s="168"/>
      <c r="E5" s="168"/>
      <c r="F5" s="169"/>
      <c r="G5" s="360"/>
      <c r="H5" s="1484" t="s">
        <v>1146</v>
      </c>
      <c r="I5" s="1484"/>
      <c r="J5" s="201"/>
      <c r="K5" s="1879"/>
      <c r="L5" s="1880">
        <f>Jun!L5</f>
        <v>23116920</v>
      </c>
      <c r="M5" s="1868"/>
      <c r="N5" s="1868"/>
    </row>
    <row r="6" s="164" customFormat="1" ht="25.5" spans="1:14">
      <c r="A6" s="361"/>
      <c r="B6" s="166"/>
      <c r="C6" s="167"/>
      <c r="D6" s="168"/>
      <c r="E6" s="168"/>
      <c r="F6" s="169"/>
      <c r="G6" s="360"/>
      <c r="H6" s="1484"/>
      <c r="I6" s="1484"/>
      <c r="J6" s="201"/>
      <c r="K6" s="1879"/>
      <c r="L6" s="1880">
        <f>L4+L5-L3</f>
        <v>216120925</v>
      </c>
      <c r="M6" s="1868"/>
      <c r="N6" s="1868"/>
    </row>
    <row r="7" s="164" customFormat="1" spans="1:14">
      <c r="A7" s="366" t="s">
        <v>24</v>
      </c>
      <c r="B7" s="172" t="s">
        <v>25</v>
      </c>
      <c r="C7" s="172" t="s">
        <v>26</v>
      </c>
      <c r="D7" s="173" t="s">
        <v>27</v>
      </c>
      <c r="E7" s="173" t="s">
        <v>28</v>
      </c>
      <c r="F7" s="171" t="s">
        <v>29</v>
      </c>
      <c r="G7" s="1869" t="s">
        <v>30</v>
      </c>
      <c r="H7" s="174" t="s">
        <v>31</v>
      </c>
      <c r="I7" s="174"/>
      <c r="J7" s="174" t="s">
        <v>32</v>
      </c>
      <c r="K7" s="1284" t="s">
        <v>33</v>
      </c>
      <c r="L7" s="1881" t="s">
        <v>34</v>
      </c>
      <c r="M7" s="1882" t="s">
        <v>1147</v>
      </c>
      <c r="N7" s="1882" t="s">
        <v>1148</v>
      </c>
    </row>
    <row r="8" s="164" customFormat="1" spans="1:14">
      <c r="A8" s="366"/>
      <c r="B8" s="175"/>
      <c r="C8" s="175"/>
      <c r="D8" s="173"/>
      <c r="E8" s="173"/>
      <c r="F8" s="171"/>
      <c r="G8" s="1869"/>
      <c r="H8" s="174"/>
      <c r="I8" s="174"/>
      <c r="J8" s="174"/>
      <c r="K8" s="1284"/>
      <c r="L8" s="1881"/>
      <c r="M8" s="1883"/>
      <c r="N8" s="1883"/>
    </row>
    <row r="9" s="164" customFormat="1" ht="14.25" spans="1:14">
      <c r="A9" s="1645">
        <v>300013</v>
      </c>
      <c r="B9" s="791">
        <v>1330080</v>
      </c>
      <c r="C9" s="1567" t="s">
        <v>1149</v>
      </c>
      <c r="D9" s="1568">
        <v>43282</v>
      </c>
      <c r="E9" s="1568">
        <v>43283</v>
      </c>
      <c r="F9" s="1567">
        <f t="shared" ref="F9:F72" si="0">E9-D9</f>
        <v>1</v>
      </c>
      <c r="G9" s="1645">
        <v>1</v>
      </c>
      <c r="H9" s="1645" t="s">
        <v>391</v>
      </c>
      <c r="I9" s="1645" t="s">
        <v>37</v>
      </c>
      <c r="J9" s="1567">
        <f t="shared" ref="J9:J72" si="1">G9*F9</f>
        <v>1</v>
      </c>
      <c r="K9" s="1884">
        <v>3500000</v>
      </c>
      <c r="L9" s="1584">
        <f t="shared" ref="L9:L72" si="2">K9*F9*G9</f>
        <v>3500000</v>
      </c>
      <c r="M9" s="1885">
        <v>1326381</v>
      </c>
      <c r="N9" s="1885"/>
    </row>
    <row r="10" s="164" customFormat="1" ht="14.25" spans="1:14">
      <c r="A10" s="1645">
        <v>1339784</v>
      </c>
      <c r="B10" s="791">
        <v>1330071</v>
      </c>
      <c r="C10" s="1567" t="s">
        <v>1150</v>
      </c>
      <c r="D10" s="1568">
        <v>43282</v>
      </c>
      <c r="E10" s="1568">
        <v>43284</v>
      </c>
      <c r="F10" s="1567">
        <f t="shared" si="0"/>
        <v>2</v>
      </c>
      <c r="G10" s="1645">
        <v>1</v>
      </c>
      <c r="H10" s="1645" t="s">
        <v>391</v>
      </c>
      <c r="I10" s="1645" t="s">
        <v>37</v>
      </c>
      <c r="J10" s="1567">
        <f t="shared" si="1"/>
        <v>2</v>
      </c>
      <c r="K10" s="1884">
        <v>4050000</v>
      </c>
      <c r="L10" s="1584">
        <f t="shared" si="2"/>
        <v>8100000</v>
      </c>
      <c r="M10" s="542">
        <v>1317544</v>
      </c>
      <c r="N10" s="542"/>
    </row>
    <row r="11" s="164" customFormat="1" ht="14.25" spans="1:14">
      <c r="A11" s="1645">
        <v>301265</v>
      </c>
      <c r="B11" s="1645">
        <v>1328898</v>
      </c>
      <c r="C11" s="1567" t="s">
        <v>1151</v>
      </c>
      <c r="D11" s="1568">
        <v>43282</v>
      </c>
      <c r="E11" s="1568">
        <v>43284</v>
      </c>
      <c r="F11" s="1567">
        <f t="shared" si="0"/>
        <v>2</v>
      </c>
      <c r="G11" s="1645">
        <v>1</v>
      </c>
      <c r="H11" s="1645" t="s">
        <v>53</v>
      </c>
      <c r="I11" s="1645" t="s">
        <v>37</v>
      </c>
      <c r="J11" s="1567">
        <f t="shared" si="1"/>
        <v>2</v>
      </c>
      <c r="K11" s="1884">
        <v>3500000</v>
      </c>
      <c r="L11" s="1584">
        <f t="shared" si="2"/>
        <v>7000000</v>
      </c>
      <c r="M11" s="1885"/>
      <c r="N11" s="1885"/>
    </row>
    <row r="12" s="164" customFormat="1" ht="15" spans="1:14">
      <c r="A12" s="1870">
        <v>300580</v>
      </c>
      <c r="B12" s="1871">
        <v>1330086</v>
      </c>
      <c r="C12" s="1567" t="s">
        <v>1152</v>
      </c>
      <c r="D12" s="1568">
        <v>43282</v>
      </c>
      <c r="E12" s="1568">
        <v>43284</v>
      </c>
      <c r="F12" s="1567">
        <f t="shared" si="0"/>
        <v>2</v>
      </c>
      <c r="G12" s="1872">
        <v>1</v>
      </c>
      <c r="H12" s="1872" t="s">
        <v>53</v>
      </c>
      <c r="I12" s="1872" t="s">
        <v>37</v>
      </c>
      <c r="J12" s="1567">
        <f t="shared" si="1"/>
        <v>2</v>
      </c>
      <c r="K12" s="1884">
        <v>3500000</v>
      </c>
      <c r="L12" s="1584">
        <f t="shared" si="2"/>
        <v>7000000</v>
      </c>
      <c r="M12" s="1886">
        <v>1327000</v>
      </c>
      <c r="N12" s="1886"/>
    </row>
    <row r="13" s="164" customFormat="1" spans="1:14">
      <c r="A13" s="1645">
        <v>301257</v>
      </c>
      <c r="B13" s="1645">
        <v>1328372</v>
      </c>
      <c r="C13" s="1567" t="s">
        <v>1153</v>
      </c>
      <c r="D13" s="1568">
        <v>43282</v>
      </c>
      <c r="E13" s="1568">
        <v>43283</v>
      </c>
      <c r="F13" s="1567">
        <f t="shared" si="0"/>
        <v>1</v>
      </c>
      <c r="G13" s="1645">
        <v>1</v>
      </c>
      <c r="H13" s="1645" t="s">
        <v>391</v>
      </c>
      <c r="I13" s="1645" t="s">
        <v>37</v>
      </c>
      <c r="J13" s="1567">
        <f t="shared" si="1"/>
        <v>1</v>
      </c>
      <c r="K13" s="1884">
        <v>3500000</v>
      </c>
      <c r="L13" s="1584">
        <f t="shared" si="2"/>
        <v>3500000</v>
      </c>
      <c r="M13" s="1885"/>
      <c r="N13" s="1885"/>
    </row>
    <row r="14" s="164" customFormat="1" ht="14.25" spans="1:14">
      <c r="A14" s="1870">
        <v>301008</v>
      </c>
      <c r="B14" s="791">
        <v>1330094</v>
      </c>
      <c r="C14" s="1567" t="s">
        <v>1154</v>
      </c>
      <c r="D14" s="1568">
        <v>43282</v>
      </c>
      <c r="E14" s="1568">
        <v>43283</v>
      </c>
      <c r="F14" s="1567">
        <f t="shared" si="0"/>
        <v>1</v>
      </c>
      <c r="G14" s="1872">
        <v>1</v>
      </c>
      <c r="H14" s="1872" t="s">
        <v>53</v>
      </c>
      <c r="I14" s="1872" t="s">
        <v>37</v>
      </c>
      <c r="J14" s="1567">
        <f t="shared" si="1"/>
        <v>1</v>
      </c>
      <c r="K14" s="1884">
        <v>3500000</v>
      </c>
      <c r="L14" s="1584">
        <f t="shared" si="2"/>
        <v>3500000</v>
      </c>
      <c r="M14" s="1886">
        <v>1328456</v>
      </c>
      <c r="N14" s="1886"/>
    </row>
    <row r="15" s="164" customFormat="1" spans="1:14">
      <c r="A15" s="1645">
        <v>299909</v>
      </c>
      <c r="B15" s="1645">
        <v>1325636</v>
      </c>
      <c r="C15" s="1567" t="s">
        <v>1155</v>
      </c>
      <c r="D15" s="1568">
        <v>43282</v>
      </c>
      <c r="E15" s="1568">
        <v>43284</v>
      </c>
      <c r="F15" s="1567">
        <f t="shared" si="0"/>
        <v>2</v>
      </c>
      <c r="G15" s="1645">
        <v>1</v>
      </c>
      <c r="H15" s="1645" t="s">
        <v>53</v>
      </c>
      <c r="I15" s="1645" t="s">
        <v>37</v>
      </c>
      <c r="J15" s="1567">
        <f t="shared" si="1"/>
        <v>2</v>
      </c>
      <c r="K15" s="1884">
        <v>3500000</v>
      </c>
      <c r="L15" s="1584">
        <f t="shared" si="2"/>
        <v>7000000</v>
      </c>
      <c r="M15" s="1885"/>
      <c r="N15" s="1885"/>
    </row>
    <row r="16" s="164" customFormat="1" ht="14.25" spans="1:14">
      <c r="A16" s="1645">
        <v>300752</v>
      </c>
      <c r="B16" s="791">
        <v>1330088</v>
      </c>
      <c r="C16" s="1567" t="s">
        <v>1156</v>
      </c>
      <c r="D16" s="1568">
        <v>43282</v>
      </c>
      <c r="E16" s="1568">
        <v>43286</v>
      </c>
      <c r="F16" s="1567">
        <f t="shared" si="0"/>
        <v>4</v>
      </c>
      <c r="G16" s="1645">
        <v>2</v>
      </c>
      <c r="H16" s="1873" t="s">
        <v>53</v>
      </c>
      <c r="I16" s="1873" t="s">
        <v>37</v>
      </c>
      <c r="J16" s="1567">
        <f t="shared" si="1"/>
        <v>8</v>
      </c>
      <c r="K16" s="1884">
        <v>3500000</v>
      </c>
      <c r="L16" s="1584">
        <f t="shared" si="2"/>
        <v>28000000</v>
      </c>
      <c r="M16" s="542">
        <v>1328071</v>
      </c>
      <c r="N16" s="542"/>
    </row>
    <row r="17" s="164" customFormat="1" ht="14.25" spans="1:14">
      <c r="A17" s="1645">
        <v>297726</v>
      </c>
      <c r="B17" s="791">
        <v>1330069</v>
      </c>
      <c r="C17" s="1874" t="s">
        <v>1157</v>
      </c>
      <c r="D17" s="1568">
        <v>43282</v>
      </c>
      <c r="E17" s="1568">
        <v>43284</v>
      </c>
      <c r="F17" s="1567">
        <f t="shared" si="0"/>
        <v>2</v>
      </c>
      <c r="G17" s="1645">
        <v>1</v>
      </c>
      <c r="H17" s="1875" t="s">
        <v>391</v>
      </c>
      <c r="I17" s="1875" t="s">
        <v>37</v>
      </c>
      <c r="J17" s="1567">
        <f t="shared" si="1"/>
        <v>2</v>
      </c>
      <c r="K17" s="1884">
        <v>4050000</v>
      </c>
      <c r="L17" s="1584">
        <f t="shared" si="2"/>
        <v>8100000</v>
      </c>
      <c r="M17" s="542">
        <v>1317539</v>
      </c>
      <c r="N17" s="542"/>
    </row>
    <row r="18" s="164" customFormat="1" spans="1:14">
      <c r="A18" s="1645">
        <v>299897</v>
      </c>
      <c r="B18" s="1645">
        <v>1325432</v>
      </c>
      <c r="C18" s="1567" t="s">
        <v>1158</v>
      </c>
      <c r="D18" s="1568">
        <v>43282</v>
      </c>
      <c r="E18" s="1568">
        <v>43283</v>
      </c>
      <c r="F18" s="1567">
        <f t="shared" si="0"/>
        <v>1</v>
      </c>
      <c r="G18" s="1645">
        <v>1</v>
      </c>
      <c r="H18" s="1645" t="s">
        <v>53</v>
      </c>
      <c r="I18" s="1645" t="s">
        <v>37</v>
      </c>
      <c r="J18" s="1567">
        <f t="shared" si="1"/>
        <v>1</v>
      </c>
      <c r="K18" s="1884">
        <v>3500000</v>
      </c>
      <c r="L18" s="1584">
        <f t="shared" si="2"/>
        <v>3500000</v>
      </c>
      <c r="M18" s="1885"/>
      <c r="N18" s="1885"/>
    </row>
    <row r="19" s="164" customFormat="1" spans="1:14">
      <c r="A19" s="1645">
        <v>300100</v>
      </c>
      <c r="B19" s="1645">
        <v>1326104</v>
      </c>
      <c r="C19" s="1567" t="s">
        <v>1159</v>
      </c>
      <c r="D19" s="1568">
        <v>43283</v>
      </c>
      <c r="E19" s="1568">
        <v>43284</v>
      </c>
      <c r="F19" s="1567">
        <f t="shared" si="0"/>
        <v>1</v>
      </c>
      <c r="G19" s="1645">
        <v>1</v>
      </c>
      <c r="H19" s="1645" t="s">
        <v>53</v>
      </c>
      <c r="I19" s="1645" t="s">
        <v>37</v>
      </c>
      <c r="J19" s="1567">
        <f t="shared" si="1"/>
        <v>1</v>
      </c>
      <c r="K19" s="1884">
        <v>3500000</v>
      </c>
      <c r="L19" s="1584">
        <f t="shared" si="2"/>
        <v>3500000</v>
      </c>
      <c r="M19" s="1885"/>
      <c r="N19" s="1885"/>
    </row>
    <row r="20" s="164" customFormat="1" spans="1:14">
      <c r="A20" s="1645" t="s">
        <v>1160</v>
      </c>
      <c r="B20" s="1645">
        <v>1324277</v>
      </c>
      <c r="C20" s="1567" t="s">
        <v>1161</v>
      </c>
      <c r="D20" s="1568">
        <v>43283</v>
      </c>
      <c r="E20" s="1568">
        <v>43285</v>
      </c>
      <c r="F20" s="1567">
        <f t="shared" si="0"/>
        <v>2</v>
      </c>
      <c r="G20" s="1645">
        <v>3</v>
      </c>
      <c r="H20" s="1645" t="s">
        <v>53</v>
      </c>
      <c r="I20" s="1645" t="s">
        <v>37</v>
      </c>
      <c r="J20" s="1567">
        <f t="shared" si="1"/>
        <v>6</v>
      </c>
      <c r="K20" s="1884">
        <v>4050000</v>
      </c>
      <c r="L20" s="1584">
        <f t="shared" si="2"/>
        <v>24300000</v>
      </c>
      <c r="M20" s="1885"/>
      <c r="N20" s="1885"/>
    </row>
    <row r="21" s="164" customFormat="1" spans="1:14">
      <c r="A21" s="1876">
        <v>294360</v>
      </c>
      <c r="B21" s="1876">
        <v>1308764</v>
      </c>
      <c r="C21" s="1877" t="s">
        <v>1162</v>
      </c>
      <c r="D21" s="1568">
        <v>43283</v>
      </c>
      <c r="E21" s="1568">
        <v>43285</v>
      </c>
      <c r="F21" s="1567">
        <f t="shared" si="0"/>
        <v>2</v>
      </c>
      <c r="G21" s="1645">
        <v>2</v>
      </c>
      <c r="H21" s="1645" t="s">
        <v>53</v>
      </c>
      <c r="I21" s="1645" t="s">
        <v>37</v>
      </c>
      <c r="J21" s="1567">
        <f t="shared" si="1"/>
        <v>4</v>
      </c>
      <c r="K21" s="1884">
        <v>4050000</v>
      </c>
      <c r="L21" s="1584">
        <f t="shared" si="2"/>
        <v>16200000</v>
      </c>
      <c r="M21" s="1885"/>
      <c r="N21" s="1885"/>
    </row>
    <row r="22" s="164" customFormat="1" spans="1:14">
      <c r="A22" s="1645">
        <v>299911</v>
      </c>
      <c r="B22" s="1645">
        <v>1325885</v>
      </c>
      <c r="C22" s="1567" t="s">
        <v>1163</v>
      </c>
      <c r="D22" s="1568">
        <v>43283</v>
      </c>
      <c r="E22" s="1568">
        <v>43285</v>
      </c>
      <c r="F22" s="1567">
        <f t="shared" si="0"/>
        <v>2</v>
      </c>
      <c r="G22" s="1645">
        <v>1</v>
      </c>
      <c r="H22" s="1645" t="s">
        <v>53</v>
      </c>
      <c r="I22" s="1645" t="s">
        <v>37</v>
      </c>
      <c r="J22" s="1567">
        <f t="shared" si="1"/>
        <v>2</v>
      </c>
      <c r="K22" s="1884">
        <v>3500000</v>
      </c>
      <c r="L22" s="1584">
        <f t="shared" si="2"/>
        <v>7000000</v>
      </c>
      <c r="M22" s="1885"/>
      <c r="N22" s="1885"/>
    </row>
    <row r="23" s="164" customFormat="1" spans="1:14">
      <c r="A23" s="1645">
        <v>301497</v>
      </c>
      <c r="B23" s="1645">
        <v>1328989</v>
      </c>
      <c r="C23" s="1567" t="s">
        <v>1164</v>
      </c>
      <c r="D23" s="1568">
        <v>43284</v>
      </c>
      <c r="E23" s="1568">
        <v>43285</v>
      </c>
      <c r="F23" s="1567">
        <f t="shared" si="0"/>
        <v>1</v>
      </c>
      <c r="G23" s="1645">
        <v>1</v>
      </c>
      <c r="H23" s="1645" t="s">
        <v>53</v>
      </c>
      <c r="I23" s="1645" t="s">
        <v>37</v>
      </c>
      <c r="J23" s="1567">
        <f t="shared" si="1"/>
        <v>1</v>
      </c>
      <c r="K23" s="1884">
        <v>3500000</v>
      </c>
      <c r="L23" s="1584">
        <f t="shared" si="2"/>
        <v>3500000</v>
      </c>
      <c r="M23" s="1885"/>
      <c r="N23" s="1885"/>
    </row>
    <row r="24" s="164" customFormat="1" spans="1:14">
      <c r="A24" s="1645">
        <v>301266</v>
      </c>
      <c r="B24" s="1645">
        <v>1328826</v>
      </c>
      <c r="C24" s="1567" t="s">
        <v>1165</v>
      </c>
      <c r="D24" s="1568">
        <v>43286</v>
      </c>
      <c r="E24" s="1568">
        <v>43289</v>
      </c>
      <c r="F24" s="1567">
        <f t="shared" si="0"/>
        <v>3</v>
      </c>
      <c r="G24" s="1645">
        <v>1</v>
      </c>
      <c r="H24" s="1645" t="s">
        <v>53</v>
      </c>
      <c r="I24" s="1645" t="s">
        <v>37</v>
      </c>
      <c r="J24" s="1567">
        <f t="shared" si="1"/>
        <v>3</v>
      </c>
      <c r="K24" s="1884">
        <v>3500000</v>
      </c>
      <c r="L24" s="1584">
        <f t="shared" si="2"/>
        <v>10500000</v>
      </c>
      <c r="M24" s="1885"/>
      <c r="N24" s="1885"/>
    </row>
    <row r="25" s="164" customFormat="1" spans="1:14">
      <c r="A25" s="1645">
        <v>300830</v>
      </c>
      <c r="B25" s="1645">
        <v>1327795</v>
      </c>
      <c r="C25" s="1567" t="s">
        <v>1166</v>
      </c>
      <c r="D25" s="1568">
        <v>43286</v>
      </c>
      <c r="E25" s="1568">
        <v>43288</v>
      </c>
      <c r="F25" s="1567">
        <f t="shared" si="0"/>
        <v>2</v>
      </c>
      <c r="G25" s="1645">
        <v>1</v>
      </c>
      <c r="H25" s="1645" t="s">
        <v>53</v>
      </c>
      <c r="I25" s="1645" t="s">
        <v>37</v>
      </c>
      <c r="J25" s="1567">
        <f t="shared" si="1"/>
        <v>2</v>
      </c>
      <c r="K25" s="1884">
        <v>3500000</v>
      </c>
      <c r="L25" s="1584">
        <f t="shared" si="2"/>
        <v>7000000</v>
      </c>
      <c r="M25" s="1885"/>
      <c r="N25" s="1885"/>
    </row>
    <row r="26" s="164" customFormat="1" spans="1:14">
      <c r="A26" s="681">
        <v>301586</v>
      </c>
      <c r="B26" s="681">
        <v>1329653</v>
      </c>
      <c r="C26" s="571" t="s">
        <v>1167</v>
      </c>
      <c r="D26" s="572">
        <v>43284</v>
      </c>
      <c r="E26" s="572">
        <v>43285</v>
      </c>
      <c r="F26" s="571">
        <f t="shared" si="0"/>
        <v>1</v>
      </c>
      <c r="G26" s="681">
        <v>1</v>
      </c>
      <c r="H26" s="681" t="s">
        <v>53</v>
      </c>
      <c r="I26" s="681" t="s">
        <v>37</v>
      </c>
      <c r="J26" s="571">
        <f t="shared" si="1"/>
        <v>1</v>
      </c>
      <c r="K26" s="1887">
        <v>3500000</v>
      </c>
      <c r="L26" s="586">
        <f t="shared" si="2"/>
        <v>3500000</v>
      </c>
      <c r="M26" s="1885"/>
      <c r="N26" s="1885"/>
    </row>
    <row r="27" s="164" customFormat="1" spans="1:14">
      <c r="A27" s="681">
        <v>301705</v>
      </c>
      <c r="B27" s="681">
        <v>1330325</v>
      </c>
      <c r="C27" s="571" t="s">
        <v>1168</v>
      </c>
      <c r="D27" s="572">
        <v>43285</v>
      </c>
      <c r="E27" s="572">
        <v>43286</v>
      </c>
      <c r="F27" s="571">
        <f t="shared" si="0"/>
        <v>1</v>
      </c>
      <c r="G27" s="681">
        <v>1</v>
      </c>
      <c r="H27" s="681" t="s">
        <v>53</v>
      </c>
      <c r="I27" s="681" t="s">
        <v>37</v>
      </c>
      <c r="J27" s="571">
        <f t="shared" si="1"/>
        <v>1</v>
      </c>
      <c r="K27" s="1887">
        <v>3500000</v>
      </c>
      <c r="L27" s="586">
        <f t="shared" si="2"/>
        <v>3500000</v>
      </c>
      <c r="M27" s="1885"/>
      <c r="N27" s="1885"/>
    </row>
    <row r="28" s="164" customFormat="1" spans="1:14">
      <c r="A28" s="681">
        <v>299774</v>
      </c>
      <c r="B28" s="681">
        <v>1324909</v>
      </c>
      <c r="C28" s="571" t="s">
        <v>1169</v>
      </c>
      <c r="D28" s="572">
        <v>43287</v>
      </c>
      <c r="E28" s="572">
        <v>43288</v>
      </c>
      <c r="F28" s="571">
        <f t="shared" si="0"/>
        <v>1</v>
      </c>
      <c r="G28" s="681">
        <v>1</v>
      </c>
      <c r="H28" s="681" t="s">
        <v>53</v>
      </c>
      <c r="I28" s="681" t="s">
        <v>37</v>
      </c>
      <c r="J28" s="571">
        <f t="shared" si="1"/>
        <v>1</v>
      </c>
      <c r="K28" s="1887">
        <v>4050000</v>
      </c>
      <c r="L28" s="586">
        <f t="shared" si="2"/>
        <v>4050000</v>
      </c>
      <c r="M28" s="1885"/>
      <c r="N28" s="1885"/>
    </row>
    <row r="29" s="164" customFormat="1" spans="1:14">
      <c r="A29" s="681">
        <v>300516</v>
      </c>
      <c r="B29" s="681">
        <v>1326663</v>
      </c>
      <c r="C29" s="571" t="s">
        <v>1170</v>
      </c>
      <c r="D29" s="572">
        <v>43287</v>
      </c>
      <c r="E29" s="572">
        <v>43290</v>
      </c>
      <c r="F29" s="571">
        <f t="shared" si="0"/>
        <v>3</v>
      </c>
      <c r="G29" s="681">
        <v>1</v>
      </c>
      <c r="H29" s="681" t="s">
        <v>53</v>
      </c>
      <c r="I29" s="681" t="s">
        <v>37</v>
      </c>
      <c r="J29" s="571">
        <f t="shared" si="1"/>
        <v>3</v>
      </c>
      <c r="K29" s="1887">
        <v>3500000</v>
      </c>
      <c r="L29" s="586">
        <f t="shared" si="2"/>
        <v>10500000</v>
      </c>
      <c r="M29" s="1885"/>
      <c r="N29" s="1885"/>
    </row>
    <row r="30" s="164" customFormat="1" spans="1:14">
      <c r="A30" s="681">
        <v>299775</v>
      </c>
      <c r="B30" s="681">
        <v>1324910</v>
      </c>
      <c r="C30" s="571" t="s">
        <v>1171</v>
      </c>
      <c r="D30" s="572">
        <v>43287</v>
      </c>
      <c r="E30" s="572">
        <v>43288</v>
      </c>
      <c r="F30" s="571">
        <f t="shared" si="0"/>
        <v>1</v>
      </c>
      <c r="G30" s="681">
        <v>1</v>
      </c>
      <c r="H30" s="681" t="s">
        <v>53</v>
      </c>
      <c r="I30" s="681" t="s">
        <v>37</v>
      </c>
      <c r="J30" s="571">
        <f t="shared" si="1"/>
        <v>1</v>
      </c>
      <c r="K30" s="1887">
        <v>3500000</v>
      </c>
      <c r="L30" s="586">
        <f t="shared" si="2"/>
        <v>3500000</v>
      </c>
      <c r="M30" s="1885"/>
      <c r="N30" s="1885"/>
    </row>
    <row r="31" s="164" customFormat="1" spans="1:14">
      <c r="A31" s="681">
        <v>298780</v>
      </c>
      <c r="B31" s="681">
        <v>1322283</v>
      </c>
      <c r="C31" s="571" t="s">
        <v>1172</v>
      </c>
      <c r="D31" s="572">
        <v>43287</v>
      </c>
      <c r="E31" s="572">
        <v>43289</v>
      </c>
      <c r="F31" s="571">
        <f t="shared" si="0"/>
        <v>2</v>
      </c>
      <c r="G31" s="681">
        <v>1</v>
      </c>
      <c r="H31" s="681" t="s">
        <v>391</v>
      </c>
      <c r="I31" s="681" t="s">
        <v>37</v>
      </c>
      <c r="J31" s="571">
        <f t="shared" si="1"/>
        <v>2</v>
      </c>
      <c r="K31" s="1887">
        <v>4050000</v>
      </c>
      <c r="L31" s="586">
        <f t="shared" si="2"/>
        <v>8100000</v>
      </c>
      <c r="M31" s="1885"/>
      <c r="N31" s="1885"/>
    </row>
    <row r="32" s="164" customFormat="1" spans="1:14">
      <c r="A32" s="681">
        <v>301525</v>
      </c>
      <c r="B32" s="681">
        <v>1329080</v>
      </c>
      <c r="C32" s="571" t="s">
        <v>1173</v>
      </c>
      <c r="D32" s="572">
        <v>43287</v>
      </c>
      <c r="E32" s="572">
        <v>43292</v>
      </c>
      <c r="F32" s="571">
        <f t="shared" si="0"/>
        <v>5</v>
      </c>
      <c r="G32" s="681">
        <v>1</v>
      </c>
      <c r="H32" s="681" t="s">
        <v>53</v>
      </c>
      <c r="I32" s="681" t="s">
        <v>37</v>
      </c>
      <c r="J32" s="571">
        <f t="shared" si="1"/>
        <v>5</v>
      </c>
      <c r="K32" s="1887">
        <v>3500000</v>
      </c>
      <c r="L32" s="586">
        <f t="shared" si="2"/>
        <v>17500000</v>
      </c>
      <c r="M32" s="1885"/>
      <c r="N32" s="1885"/>
    </row>
    <row r="33" s="164" customFormat="1" spans="1:14">
      <c r="A33" s="681">
        <v>299901</v>
      </c>
      <c r="B33" s="681">
        <v>1325070</v>
      </c>
      <c r="C33" s="571" t="s">
        <v>1174</v>
      </c>
      <c r="D33" s="572">
        <v>43287</v>
      </c>
      <c r="E33" s="572">
        <v>43289</v>
      </c>
      <c r="F33" s="571">
        <f t="shared" si="0"/>
        <v>2</v>
      </c>
      <c r="G33" s="681">
        <v>1</v>
      </c>
      <c r="H33" s="681" t="s">
        <v>53</v>
      </c>
      <c r="I33" s="681" t="s">
        <v>37</v>
      </c>
      <c r="J33" s="571">
        <f t="shared" si="1"/>
        <v>2</v>
      </c>
      <c r="K33" s="1887">
        <v>3500000</v>
      </c>
      <c r="L33" s="586">
        <f t="shared" si="2"/>
        <v>7000000</v>
      </c>
      <c r="M33" s="1885"/>
      <c r="N33" s="1885"/>
    </row>
    <row r="34" s="164" customFormat="1" spans="1:14">
      <c r="A34" s="681">
        <v>301710</v>
      </c>
      <c r="B34" s="681">
        <v>1330375</v>
      </c>
      <c r="C34" s="571" t="s">
        <v>1175</v>
      </c>
      <c r="D34" s="572">
        <v>43288</v>
      </c>
      <c r="E34" s="572">
        <v>43290</v>
      </c>
      <c r="F34" s="571">
        <f t="shared" si="0"/>
        <v>2</v>
      </c>
      <c r="G34" s="681">
        <v>1</v>
      </c>
      <c r="H34" s="681" t="s">
        <v>391</v>
      </c>
      <c r="I34" s="681" t="s">
        <v>37</v>
      </c>
      <c r="J34" s="571">
        <f t="shared" si="1"/>
        <v>2</v>
      </c>
      <c r="K34" s="1887">
        <v>3500000</v>
      </c>
      <c r="L34" s="586">
        <f t="shared" si="2"/>
        <v>7000000</v>
      </c>
      <c r="M34" s="1885"/>
      <c r="N34" s="1885"/>
    </row>
    <row r="35" s="164" customFormat="1" spans="1:14">
      <c r="A35" s="681">
        <v>300756</v>
      </c>
      <c r="B35" s="681">
        <v>1327507</v>
      </c>
      <c r="C35" s="571" t="s">
        <v>1176</v>
      </c>
      <c r="D35" s="572">
        <v>43288</v>
      </c>
      <c r="E35" s="572">
        <v>43291</v>
      </c>
      <c r="F35" s="571">
        <f t="shared" si="0"/>
        <v>3</v>
      </c>
      <c r="G35" s="681">
        <v>1</v>
      </c>
      <c r="H35" s="681" t="s">
        <v>53</v>
      </c>
      <c r="I35" s="681" t="s">
        <v>37</v>
      </c>
      <c r="J35" s="571">
        <f t="shared" si="1"/>
        <v>3</v>
      </c>
      <c r="K35" s="1887">
        <v>3500000</v>
      </c>
      <c r="L35" s="586">
        <f t="shared" si="2"/>
        <v>10500000</v>
      </c>
      <c r="M35" s="1885"/>
      <c r="N35" s="1885"/>
    </row>
    <row r="36" s="164" customFormat="1" spans="1:14">
      <c r="A36" s="1656">
        <v>301861</v>
      </c>
      <c r="B36" s="1656">
        <v>1331411</v>
      </c>
      <c r="C36" s="1647" t="s">
        <v>1177</v>
      </c>
      <c r="D36" s="1649">
        <v>43286</v>
      </c>
      <c r="E36" s="1649">
        <v>43290</v>
      </c>
      <c r="F36" s="1647">
        <f t="shared" si="0"/>
        <v>4</v>
      </c>
      <c r="G36" s="1656">
        <v>1</v>
      </c>
      <c r="H36" s="1656"/>
      <c r="I36" s="1656" t="s">
        <v>37</v>
      </c>
      <c r="J36" s="1647">
        <f t="shared" si="1"/>
        <v>4</v>
      </c>
      <c r="K36" s="1888">
        <v>3500000</v>
      </c>
      <c r="L36" s="1655">
        <f t="shared" si="2"/>
        <v>14000000</v>
      </c>
      <c r="M36" s="1885"/>
      <c r="N36" s="1885"/>
    </row>
    <row r="37" s="164" customFormat="1" spans="1:14">
      <c r="A37" s="1656">
        <v>301795</v>
      </c>
      <c r="B37" s="1656">
        <v>1331048</v>
      </c>
      <c r="C37" s="1647" t="s">
        <v>1167</v>
      </c>
      <c r="D37" s="1649">
        <v>43286</v>
      </c>
      <c r="E37" s="1649">
        <v>43287</v>
      </c>
      <c r="F37" s="1647">
        <f t="shared" si="0"/>
        <v>1</v>
      </c>
      <c r="G37" s="1656">
        <v>1</v>
      </c>
      <c r="H37" s="1656"/>
      <c r="I37" s="1656" t="s">
        <v>37</v>
      </c>
      <c r="J37" s="1647">
        <f t="shared" si="1"/>
        <v>1</v>
      </c>
      <c r="K37" s="1888">
        <v>3500000</v>
      </c>
      <c r="L37" s="1655">
        <f t="shared" si="2"/>
        <v>3500000</v>
      </c>
      <c r="M37" s="1885"/>
      <c r="N37" s="1885"/>
    </row>
    <row r="38" s="164" customFormat="1" spans="1:14">
      <c r="A38" s="1656">
        <v>301815</v>
      </c>
      <c r="B38" s="1656">
        <v>1331171</v>
      </c>
      <c r="C38" s="1647" t="s">
        <v>1178</v>
      </c>
      <c r="D38" s="1649">
        <v>43286</v>
      </c>
      <c r="E38" s="1649">
        <v>43287</v>
      </c>
      <c r="F38" s="1647">
        <f t="shared" si="0"/>
        <v>1</v>
      </c>
      <c r="G38" s="1656">
        <v>1</v>
      </c>
      <c r="H38" s="1656"/>
      <c r="I38" s="1656" t="s">
        <v>37</v>
      </c>
      <c r="J38" s="1647">
        <f t="shared" si="1"/>
        <v>1</v>
      </c>
      <c r="K38" s="1888">
        <v>3500000</v>
      </c>
      <c r="L38" s="1655">
        <f t="shared" si="2"/>
        <v>3500000</v>
      </c>
      <c r="M38" s="1885"/>
      <c r="N38" s="1885"/>
    </row>
    <row r="39" s="164" customFormat="1" spans="1:14">
      <c r="A39" s="1656">
        <v>301644</v>
      </c>
      <c r="B39" s="1656">
        <v>1329521</v>
      </c>
      <c r="C39" s="1647" t="s">
        <v>1179</v>
      </c>
      <c r="D39" s="1649">
        <v>43287</v>
      </c>
      <c r="E39" s="1649">
        <v>43289</v>
      </c>
      <c r="F39" s="1647">
        <f t="shared" si="0"/>
        <v>2</v>
      </c>
      <c r="G39" s="1656">
        <v>1</v>
      </c>
      <c r="H39" s="1656" t="s">
        <v>391</v>
      </c>
      <c r="I39" s="1656" t="s">
        <v>37</v>
      </c>
      <c r="J39" s="1647">
        <f t="shared" si="1"/>
        <v>2</v>
      </c>
      <c r="K39" s="1888">
        <v>3500000</v>
      </c>
      <c r="L39" s="1655">
        <f t="shared" si="2"/>
        <v>7000000</v>
      </c>
      <c r="M39" s="1885"/>
      <c r="N39" s="1885"/>
    </row>
    <row r="40" s="164" customFormat="1" spans="1:14">
      <c r="A40" s="1656">
        <v>301715</v>
      </c>
      <c r="B40" s="1656">
        <v>1330295</v>
      </c>
      <c r="C40" s="1647" t="s">
        <v>1180</v>
      </c>
      <c r="D40" s="1649">
        <v>43287</v>
      </c>
      <c r="E40" s="1649">
        <v>43290</v>
      </c>
      <c r="F40" s="1647">
        <f t="shared" si="0"/>
        <v>3</v>
      </c>
      <c r="G40" s="1656">
        <v>1</v>
      </c>
      <c r="H40" s="1656" t="s">
        <v>53</v>
      </c>
      <c r="I40" s="1656" t="s">
        <v>37</v>
      </c>
      <c r="J40" s="1647">
        <f t="shared" si="1"/>
        <v>3</v>
      </c>
      <c r="K40" s="1888">
        <v>3500000</v>
      </c>
      <c r="L40" s="1655">
        <f t="shared" si="2"/>
        <v>10500000</v>
      </c>
      <c r="M40" s="1885"/>
      <c r="N40" s="1885"/>
    </row>
    <row r="41" s="164" customFormat="1" spans="1:14">
      <c r="A41" s="1656">
        <v>301716</v>
      </c>
      <c r="B41" s="1656">
        <v>1330292</v>
      </c>
      <c r="C41" s="1647" t="s">
        <v>1181</v>
      </c>
      <c r="D41" s="1649">
        <v>43287</v>
      </c>
      <c r="E41" s="1649">
        <v>43290</v>
      </c>
      <c r="F41" s="1647">
        <f t="shared" si="0"/>
        <v>3</v>
      </c>
      <c r="G41" s="1656">
        <v>4</v>
      </c>
      <c r="H41" s="1656"/>
      <c r="I41" s="1656" t="s">
        <v>37</v>
      </c>
      <c r="J41" s="1647">
        <f t="shared" si="1"/>
        <v>12</v>
      </c>
      <c r="K41" s="1888">
        <v>3500000</v>
      </c>
      <c r="L41" s="1655">
        <f t="shared" si="2"/>
        <v>42000000</v>
      </c>
      <c r="M41" s="1885"/>
      <c r="N41" s="1885"/>
    </row>
    <row r="42" s="164" customFormat="1" spans="1:14">
      <c r="A42" s="1656">
        <v>301862</v>
      </c>
      <c r="B42" s="1656">
        <v>1331416</v>
      </c>
      <c r="C42" s="1647" t="s">
        <v>1182</v>
      </c>
      <c r="D42" s="1649">
        <v>43288</v>
      </c>
      <c r="E42" s="1649">
        <v>43290</v>
      </c>
      <c r="F42" s="1647">
        <f t="shared" si="0"/>
        <v>2</v>
      </c>
      <c r="G42" s="1656">
        <v>1</v>
      </c>
      <c r="H42" s="1656"/>
      <c r="I42" s="1656" t="s">
        <v>37</v>
      </c>
      <c r="J42" s="1647">
        <f t="shared" si="1"/>
        <v>2</v>
      </c>
      <c r="K42" s="1888">
        <v>3500000</v>
      </c>
      <c r="L42" s="1655">
        <f t="shared" si="2"/>
        <v>7000000</v>
      </c>
      <c r="M42" s="1885"/>
      <c r="N42" s="1885"/>
    </row>
    <row r="43" s="164" customFormat="1" spans="1:14">
      <c r="A43" s="1656">
        <v>301762</v>
      </c>
      <c r="B43" s="1656">
        <v>1330704</v>
      </c>
      <c r="C43" s="1647" t="s">
        <v>1183</v>
      </c>
      <c r="D43" s="1649">
        <v>43288</v>
      </c>
      <c r="E43" s="1649">
        <v>43290</v>
      </c>
      <c r="F43" s="1647">
        <f t="shared" si="0"/>
        <v>2</v>
      </c>
      <c r="G43" s="1656">
        <v>1</v>
      </c>
      <c r="H43" s="1656"/>
      <c r="I43" s="1656" t="s">
        <v>37</v>
      </c>
      <c r="J43" s="1647">
        <f t="shared" si="1"/>
        <v>2</v>
      </c>
      <c r="K43" s="1888">
        <v>3500000</v>
      </c>
      <c r="L43" s="1655">
        <f t="shared" si="2"/>
        <v>7000000</v>
      </c>
      <c r="M43" s="1885"/>
      <c r="N43" s="1885"/>
    </row>
    <row r="44" s="164" customFormat="1" spans="1:14">
      <c r="A44" s="1656">
        <v>301763</v>
      </c>
      <c r="B44" s="1656">
        <v>1330696</v>
      </c>
      <c r="C44" s="1647" t="s">
        <v>1184</v>
      </c>
      <c r="D44" s="1649">
        <v>43288</v>
      </c>
      <c r="E44" s="1649">
        <v>43290</v>
      </c>
      <c r="F44" s="1647">
        <f t="shared" si="0"/>
        <v>2</v>
      </c>
      <c r="G44" s="1656">
        <v>1</v>
      </c>
      <c r="H44" s="1656"/>
      <c r="I44" s="1656" t="s">
        <v>37</v>
      </c>
      <c r="J44" s="1647">
        <f t="shared" si="1"/>
        <v>2</v>
      </c>
      <c r="K44" s="1888">
        <v>3500000</v>
      </c>
      <c r="L44" s="1655">
        <f t="shared" si="2"/>
        <v>7000000</v>
      </c>
      <c r="M44" s="1885"/>
      <c r="N44" s="1885"/>
    </row>
    <row r="45" s="164" customFormat="1" spans="1:14">
      <c r="A45" s="1656">
        <v>299869</v>
      </c>
      <c r="B45" s="1656">
        <v>1325513</v>
      </c>
      <c r="C45" s="1647" t="s">
        <v>1185</v>
      </c>
      <c r="D45" s="1649">
        <v>43289</v>
      </c>
      <c r="E45" s="1649">
        <v>43291</v>
      </c>
      <c r="F45" s="1647">
        <f t="shared" si="0"/>
        <v>2</v>
      </c>
      <c r="G45" s="1656">
        <v>1</v>
      </c>
      <c r="H45" s="1656" t="s">
        <v>53</v>
      </c>
      <c r="I45" s="1656" t="s">
        <v>37</v>
      </c>
      <c r="J45" s="1647">
        <f t="shared" si="1"/>
        <v>2</v>
      </c>
      <c r="K45" s="1888">
        <v>3500000</v>
      </c>
      <c r="L45" s="1655">
        <f t="shared" si="2"/>
        <v>7000000</v>
      </c>
      <c r="M45" s="1885"/>
      <c r="N45" s="1885"/>
    </row>
    <row r="46" s="164" customFormat="1" spans="1:14">
      <c r="A46" s="1656">
        <v>301800</v>
      </c>
      <c r="B46" s="1656">
        <v>1330840</v>
      </c>
      <c r="C46" s="1647" t="s">
        <v>1186</v>
      </c>
      <c r="D46" s="1649">
        <v>43290</v>
      </c>
      <c r="E46" s="1649">
        <v>43292</v>
      </c>
      <c r="F46" s="1647">
        <f t="shared" si="0"/>
        <v>2</v>
      </c>
      <c r="G46" s="1656">
        <v>1</v>
      </c>
      <c r="H46" s="1656"/>
      <c r="I46" s="1656" t="s">
        <v>37</v>
      </c>
      <c r="J46" s="1647">
        <f t="shared" si="1"/>
        <v>2</v>
      </c>
      <c r="K46" s="1888">
        <v>3500000</v>
      </c>
      <c r="L46" s="1655">
        <f t="shared" si="2"/>
        <v>7000000</v>
      </c>
      <c r="M46" s="1885"/>
      <c r="N46" s="1885"/>
    </row>
    <row r="47" s="164" customFormat="1" spans="1:14">
      <c r="A47" s="1656">
        <v>298225</v>
      </c>
      <c r="B47" s="1656">
        <v>1319318</v>
      </c>
      <c r="C47" s="1647" t="s">
        <v>1187</v>
      </c>
      <c r="D47" s="1649">
        <v>43290</v>
      </c>
      <c r="E47" s="1649">
        <v>43292</v>
      </c>
      <c r="F47" s="1647">
        <f t="shared" si="0"/>
        <v>2</v>
      </c>
      <c r="G47" s="1656">
        <v>2</v>
      </c>
      <c r="H47" s="1656" t="s">
        <v>53</v>
      </c>
      <c r="I47" s="1656" t="s">
        <v>37</v>
      </c>
      <c r="J47" s="1647">
        <f t="shared" si="1"/>
        <v>4</v>
      </c>
      <c r="K47" s="1888">
        <v>4050000</v>
      </c>
      <c r="L47" s="1655">
        <f t="shared" si="2"/>
        <v>16200000</v>
      </c>
      <c r="M47" s="1885"/>
      <c r="N47" s="1885"/>
    </row>
    <row r="48" s="164" customFormat="1" spans="1:14">
      <c r="A48" s="1656" t="s">
        <v>1188</v>
      </c>
      <c r="B48" s="1656">
        <v>1317867</v>
      </c>
      <c r="C48" s="1647" t="s">
        <v>1189</v>
      </c>
      <c r="D48" s="1649">
        <v>43290</v>
      </c>
      <c r="E48" s="1649">
        <v>43295</v>
      </c>
      <c r="F48" s="1647">
        <f t="shared" si="0"/>
        <v>5</v>
      </c>
      <c r="G48" s="1656">
        <v>3</v>
      </c>
      <c r="H48" s="1656" t="s">
        <v>53</v>
      </c>
      <c r="I48" s="1656" t="s">
        <v>37</v>
      </c>
      <c r="J48" s="1647">
        <f t="shared" si="1"/>
        <v>15</v>
      </c>
      <c r="K48" s="1888">
        <v>4050000</v>
      </c>
      <c r="L48" s="1655">
        <f t="shared" si="2"/>
        <v>60750000</v>
      </c>
      <c r="M48" s="1885"/>
      <c r="N48" s="1885"/>
    </row>
    <row r="49" s="164" customFormat="1" spans="1:14">
      <c r="A49" s="1656">
        <v>299002</v>
      </c>
      <c r="B49" s="1656">
        <v>1323411</v>
      </c>
      <c r="C49" s="1647" t="s">
        <v>1190</v>
      </c>
      <c r="D49" s="1649">
        <v>43291</v>
      </c>
      <c r="E49" s="1649">
        <v>43294</v>
      </c>
      <c r="F49" s="1647">
        <f t="shared" si="0"/>
        <v>3</v>
      </c>
      <c r="G49" s="1656">
        <v>1</v>
      </c>
      <c r="H49" s="1656" t="s">
        <v>53</v>
      </c>
      <c r="I49" s="1656" t="s">
        <v>37</v>
      </c>
      <c r="J49" s="1647">
        <f t="shared" si="1"/>
        <v>3</v>
      </c>
      <c r="K49" s="1888">
        <v>4050000</v>
      </c>
      <c r="L49" s="1655">
        <f t="shared" si="2"/>
        <v>12150000</v>
      </c>
      <c r="M49" s="1885"/>
      <c r="N49" s="1885"/>
    </row>
    <row r="50" s="164" customFormat="1" spans="1:14">
      <c r="A50" s="1656">
        <v>299004</v>
      </c>
      <c r="B50" s="1656">
        <v>1323318</v>
      </c>
      <c r="C50" s="1647" t="s">
        <v>1191</v>
      </c>
      <c r="D50" s="1649">
        <v>43291</v>
      </c>
      <c r="E50" s="1649">
        <v>43294</v>
      </c>
      <c r="F50" s="1647">
        <f t="shared" si="0"/>
        <v>3</v>
      </c>
      <c r="G50" s="1656">
        <v>1</v>
      </c>
      <c r="H50" s="1656" t="s">
        <v>391</v>
      </c>
      <c r="I50" s="1656" t="s">
        <v>37</v>
      </c>
      <c r="J50" s="1647">
        <f t="shared" si="1"/>
        <v>3</v>
      </c>
      <c r="K50" s="1888">
        <v>4050000</v>
      </c>
      <c r="L50" s="1655">
        <f t="shared" si="2"/>
        <v>12150000</v>
      </c>
      <c r="M50" s="1885"/>
      <c r="N50" s="1885"/>
    </row>
    <row r="51" s="164" customFormat="1" spans="1:14">
      <c r="A51" s="1291">
        <v>301888</v>
      </c>
      <c r="B51" s="1291">
        <v>1331518</v>
      </c>
      <c r="C51" s="1289" t="s">
        <v>1192</v>
      </c>
      <c r="D51" s="1290">
        <v>43287</v>
      </c>
      <c r="E51" s="1290">
        <v>43288</v>
      </c>
      <c r="F51" s="1289">
        <f t="shared" si="0"/>
        <v>1</v>
      </c>
      <c r="G51" s="1291">
        <v>1</v>
      </c>
      <c r="H51" s="1291"/>
      <c r="I51" s="1291" t="s">
        <v>37</v>
      </c>
      <c r="J51" s="1289">
        <f t="shared" si="1"/>
        <v>1</v>
      </c>
      <c r="K51" s="1889">
        <v>3500000</v>
      </c>
      <c r="L51" s="1295">
        <f t="shared" si="2"/>
        <v>3500000</v>
      </c>
      <c r="M51" s="1885"/>
      <c r="N51" s="1885"/>
    </row>
    <row r="52" s="164" customFormat="1" spans="1:14">
      <c r="A52" s="1291">
        <v>302113</v>
      </c>
      <c r="B52" s="1291">
        <v>1331930</v>
      </c>
      <c r="C52" s="1289" t="s">
        <v>1168</v>
      </c>
      <c r="D52" s="1290">
        <v>43287</v>
      </c>
      <c r="E52" s="1290">
        <v>43288</v>
      </c>
      <c r="F52" s="1289">
        <f t="shared" si="0"/>
        <v>1</v>
      </c>
      <c r="G52" s="1291">
        <v>1</v>
      </c>
      <c r="H52" s="1291"/>
      <c r="I52" s="1291" t="s">
        <v>37</v>
      </c>
      <c r="J52" s="1289">
        <f t="shared" si="1"/>
        <v>1</v>
      </c>
      <c r="K52" s="1889">
        <v>3500000</v>
      </c>
      <c r="L52" s="1295">
        <f t="shared" si="2"/>
        <v>3500000</v>
      </c>
      <c r="M52" s="1885"/>
      <c r="N52" s="1885"/>
    </row>
    <row r="53" s="164" customFormat="1" spans="1:14">
      <c r="A53" s="1291">
        <v>302005</v>
      </c>
      <c r="B53" s="1291">
        <v>1331789</v>
      </c>
      <c r="C53" s="1289" t="s">
        <v>1193</v>
      </c>
      <c r="D53" s="1290">
        <v>43287</v>
      </c>
      <c r="E53" s="1290">
        <v>43290</v>
      </c>
      <c r="F53" s="1289">
        <f t="shared" si="0"/>
        <v>3</v>
      </c>
      <c r="G53" s="1291">
        <v>1</v>
      </c>
      <c r="H53" s="1291"/>
      <c r="I53" s="1291" t="s">
        <v>37</v>
      </c>
      <c r="J53" s="1289">
        <f t="shared" si="1"/>
        <v>3</v>
      </c>
      <c r="K53" s="1889">
        <v>3500000</v>
      </c>
      <c r="L53" s="1295">
        <f t="shared" si="2"/>
        <v>10500000</v>
      </c>
      <c r="M53" s="1885"/>
      <c r="N53" s="1885"/>
    </row>
    <row r="54" s="164" customFormat="1" spans="1:14">
      <c r="A54" s="1291">
        <v>302001</v>
      </c>
      <c r="B54" s="1291">
        <v>1331233</v>
      </c>
      <c r="C54" s="1289" t="s">
        <v>1194</v>
      </c>
      <c r="D54" s="1290">
        <v>43288</v>
      </c>
      <c r="E54" s="1290">
        <v>43289</v>
      </c>
      <c r="F54" s="1289">
        <f t="shared" si="0"/>
        <v>1</v>
      </c>
      <c r="G54" s="1291">
        <v>1</v>
      </c>
      <c r="H54" s="1291"/>
      <c r="I54" s="1291" t="s">
        <v>37</v>
      </c>
      <c r="J54" s="1289">
        <f t="shared" si="1"/>
        <v>1</v>
      </c>
      <c r="K54" s="1889">
        <v>3500000</v>
      </c>
      <c r="L54" s="1295">
        <f t="shared" si="2"/>
        <v>3500000</v>
      </c>
      <c r="M54" s="1885"/>
      <c r="N54" s="1885"/>
    </row>
    <row r="55" s="164" customFormat="1" spans="1:14">
      <c r="A55" s="1291">
        <v>302006</v>
      </c>
      <c r="B55" s="1291">
        <v>1331793</v>
      </c>
      <c r="C55" s="1289" t="s">
        <v>1195</v>
      </c>
      <c r="D55" s="1290">
        <v>43291</v>
      </c>
      <c r="E55" s="1290">
        <v>43292</v>
      </c>
      <c r="F55" s="1289">
        <f t="shared" si="0"/>
        <v>1</v>
      </c>
      <c r="G55" s="1291">
        <v>1</v>
      </c>
      <c r="H55" s="1291"/>
      <c r="I55" s="1291" t="s">
        <v>37</v>
      </c>
      <c r="J55" s="1289">
        <f t="shared" si="1"/>
        <v>1</v>
      </c>
      <c r="K55" s="1889">
        <v>3500000</v>
      </c>
      <c r="L55" s="1295">
        <f t="shared" si="2"/>
        <v>3500000</v>
      </c>
      <c r="M55" s="1885"/>
      <c r="N55" s="1885"/>
    </row>
    <row r="56" s="164" customFormat="1" spans="1:14">
      <c r="A56" s="193">
        <v>302227</v>
      </c>
      <c r="B56" s="193">
        <v>1332519</v>
      </c>
      <c r="C56" s="194" t="s">
        <v>1196</v>
      </c>
      <c r="D56" s="195">
        <v>43288</v>
      </c>
      <c r="E56" s="195">
        <v>43289</v>
      </c>
      <c r="F56" s="194">
        <f t="shared" si="0"/>
        <v>1</v>
      </c>
      <c r="G56" s="193">
        <v>1</v>
      </c>
      <c r="H56" s="193"/>
      <c r="I56" s="193" t="s">
        <v>37</v>
      </c>
      <c r="J56" s="194">
        <f t="shared" si="1"/>
        <v>1</v>
      </c>
      <c r="K56" s="1890">
        <v>3500000</v>
      </c>
      <c r="L56" s="220">
        <f t="shared" si="2"/>
        <v>3500000</v>
      </c>
      <c r="M56" s="1885"/>
      <c r="N56" s="1885"/>
    </row>
    <row r="57" s="164" customFormat="1" spans="1:14">
      <c r="A57" s="176">
        <v>302200</v>
      </c>
      <c r="B57" s="176">
        <v>1332380</v>
      </c>
      <c r="C57" s="177" t="s">
        <v>1197</v>
      </c>
      <c r="D57" s="179">
        <v>43288</v>
      </c>
      <c r="E57" s="179">
        <v>43290</v>
      </c>
      <c r="F57" s="177">
        <f t="shared" si="0"/>
        <v>2</v>
      </c>
      <c r="G57" s="176">
        <v>1</v>
      </c>
      <c r="H57" s="176"/>
      <c r="I57" s="176" t="s">
        <v>37</v>
      </c>
      <c r="J57" s="177">
        <f t="shared" si="1"/>
        <v>2</v>
      </c>
      <c r="K57" s="1891">
        <v>3500000</v>
      </c>
      <c r="L57" s="208">
        <f t="shared" si="2"/>
        <v>7000000</v>
      </c>
      <c r="M57" s="1885"/>
      <c r="N57" s="1885"/>
    </row>
    <row r="58" s="164" customFormat="1" spans="1:14">
      <c r="A58" s="176">
        <v>302246</v>
      </c>
      <c r="B58" s="176">
        <v>1332597</v>
      </c>
      <c r="C58" s="177" t="s">
        <v>1198</v>
      </c>
      <c r="D58" s="179">
        <v>43290</v>
      </c>
      <c r="E58" s="179">
        <v>43291</v>
      </c>
      <c r="F58" s="177">
        <f t="shared" si="0"/>
        <v>1</v>
      </c>
      <c r="G58" s="176">
        <v>1</v>
      </c>
      <c r="H58" s="176"/>
      <c r="I58" s="176" t="s">
        <v>37</v>
      </c>
      <c r="J58" s="177">
        <f t="shared" si="1"/>
        <v>1</v>
      </c>
      <c r="K58" s="1891">
        <v>3500000</v>
      </c>
      <c r="L58" s="208">
        <f t="shared" si="2"/>
        <v>3500000</v>
      </c>
      <c r="M58" s="1885"/>
      <c r="N58" s="1885"/>
    </row>
    <row r="59" s="164" customFormat="1" spans="1:14">
      <c r="A59" s="176">
        <v>302405</v>
      </c>
      <c r="B59" s="176">
        <v>1333099</v>
      </c>
      <c r="C59" s="177" t="s">
        <v>1199</v>
      </c>
      <c r="D59" s="179">
        <v>43290</v>
      </c>
      <c r="E59" s="179">
        <v>43292</v>
      </c>
      <c r="F59" s="177">
        <f t="shared" si="0"/>
        <v>2</v>
      </c>
      <c r="G59" s="176">
        <v>1</v>
      </c>
      <c r="H59" s="176"/>
      <c r="I59" s="176" t="s">
        <v>37</v>
      </c>
      <c r="J59" s="177">
        <f t="shared" si="1"/>
        <v>2</v>
      </c>
      <c r="K59" s="1891">
        <v>3500000</v>
      </c>
      <c r="L59" s="208">
        <f t="shared" si="2"/>
        <v>7000000</v>
      </c>
      <c r="M59" s="1885"/>
      <c r="N59" s="1885"/>
    </row>
    <row r="60" s="164" customFormat="1" spans="1:14">
      <c r="A60" s="176">
        <v>302458</v>
      </c>
      <c r="B60" s="176">
        <v>1333227</v>
      </c>
      <c r="C60" s="177" t="s">
        <v>1200</v>
      </c>
      <c r="D60" s="179">
        <v>43290</v>
      </c>
      <c r="E60" s="179">
        <v>43292</v>
      </c>
      <c r="F60" s="177">
        <f t="shared" si="0"/>
        <v>2</v>
      </c>
      <c r="G60" s="176">
        <v>1</v>
      </c>
      <c r="H60" s="176"/>
      <c r="I60" s="176" t="s">
        <v>37</v>
      </c>
      <c r="J60" s="177">
        <f t="shared" si="1"/>
        <v>2</v>
      </c>
      <c r="K60" s="1891">
        <v>3500000</v>
      </c>
      <c r="L60" s="208">
        <f t="shared" si="2"/>
        <v>7000000</v>
      </c>
      <c r="M60" s="1885"/>
      <c r="N60" s="1885"/>
    </row>
    <row r="61" s="164" customFormat="1" spans="1:14">
      <c r="A61" s="176">
        <v>300614</v>
      </c>
      <c r="B61" s="176">
        <v>1327260</v>
      </c>
      <c r="C61" s="177" t="s">
        <v>1201</v>
      </c>
      <c r="D61" s="179">
        <v>43292</v>
      </c>
      <c r="E61" s="179">
        <v>43293</v>
      </c>
      <c r="F61" s="177">
        <f t="shared" si="0"/>
        <v>1</v>
      </c>
      <c r="G61" s="176">
        <v>1</v>
      </c>
      <c r="H61" s="176" t="s">
        <v>53</v>
      </c>
      <c r="I61" s="176" t="s">
        <v>37</v>
      </c>
      <c r="J61" s="177">
        <f t="shared" si="1"/>
        <v>1</v>
      </c>
      <c r="K61" s="1891">
        <v>3500000</v>
      </c>
      <c r="L61" s="208">
        <f t="shared" si="2"/>
        <v>3500000</v>
      </c>
      <c r="M61" s="1885"/>
      <c r="N61" s="1885"/>
    </row>
    <row r="62" s="164" customFormat="1" spans="1:14">
      <c r="A62" s="176">
        <v>299244</v>
      </c>
      <c r="B62" s="176">
        <v>1323949</v>
      </c>
      <c r="C62" s="177" t="s">
        <v>1202</v>
      </c>
      <c r="D62" s="179">
        <v>43293</v>
      </c>
      <c r="E62" s="179">
        <v>43294</v>
      </c>
      <c r="F62" s="177">
        <f t="shared" si="0"/>
        <v>1</v>
      </c>
      <c r="G62" s="176">
        <v>1</v>
      </c>
      <c r="H62" s="176" t="s">
        <v>391</v>
      </c>
      <c r="I62" s="176" t="s">
        <v>37</v>
      </c>
      <c r="J62" s="177">
        <f t="shared" si="1"/>
        <v>1</v>
      </c>
      <c r="K62" s="1891">
        <v>4050000</v>
      </c>
      <c r="L62" s="208">
        <f t="shared" si="2"/>
        <v>4050000</v>
      </c>
      <c r="M62" s="1885"/>
      <c r="N62" s="1885"/>
    </row>
    <row r="63" s="164" customFormat="1" spans="1:14">
      <c r="A63" s="176">
        <v>297064</v>
      </c>
      <c r="B63" s="176">
        <v>1314447</v>
      </c>
      <c r="C63" s="177" t="s">
        <v>1203</v>
      </c>
      <c r="D63" s="179">
        <v>43293</v>
      </c>
      <c r="E63" s="179">
        <v>43294</v>
      </c>
      <c r="F63" s="177">
        <f t="shared" si="0"/>
        <v>1</v>
      </c>
      <c r="G63" s="176">
        <v>1</v>
      </c>
      <c r="H63" s="176" t="s">
        <v>53</v>
      </c>
      <c r="I63" s="176" t="s">
        <v>37</v>
      </c>
      <c r="J63" s="177">
        <f t="shared" si="1"/>
        <v>1</v>
      </c>
      <c r="K63" s="1891">
        <v>4050000</v>
      </c>
      <c r="L63" s="208">
        <f t="shared" si="2"/>
        <v>4050000</v>
      </c>
      <c r="M63" s="1885"/>
      <c r="N63" s="1885"/>
    </row>
    <row r="64" s="164" customFormat="1" spans="1:14">
      <c r="A64" s="176">
        <v>302202</v>
      </c>
      <c r="B64" s="176">
        <v>1332355</v>
      </c>
      <c r="C64" s="177" t="s">
        <v>1204</v>
      </c>
      <c r="D64" s="179">
        <v>43293</v>
      </c>
      <c r="E64" s="179">
        <v>43295</v>
      </c>
      <c r="F64" s="177">
        <f t="shared" si="0"/>
        <v>2</v>
      </c>
      <c r="G64" s="176">
        <v>1</v>
      </c>
      <c r="H64" s="176"/>
      <c r="I64" s="176" t="s">
        <v>37</v>
      </c>
      <c r="J64" s="177">
        <f t="shared" si="1"/>
        <v>2</v>
      </c>
      <c r="K64" s="1891">
        <v>3500000</v>
      </c>
      <c r="L64" s="208">
        <f t="shared" si="2"/>
        <v>7000000</v>
      </c>
      <c r="M64" s="1885"/>
      <c r="N64" s="1885"/>
    </row>
    <row r="65" s="164" customFormat="1" spans="1:14">
      <c r="A65" s="176">
        <v>301660</v>
      </c>
      <c r="B65" s="176">
        <v>1329812</v>
      </c>
      <c r="C65" s="177" t="s">
        <v>1205</v>
      </c>
      <c r="D65" s="179">
        <v>43293</v>
      </c>
      <c r="E65" s="179">
        <v>43295</v>
      </c>
      <c r="F65" s="177">
        <f t="shared" si="0"/>
        <v>2</v>
      </c>
      <c r="G65" s="176">
        <v>1</v>
      </c>
      <c r="H65" s="176"/>
      <c r="I65" s="176" t="s">
        <v>37</v>
      </c>
      <c r="J65" s="177">
        <f t="shared" si="1"/>
        <v>2</v>
      </c>
      <c r="K65" s="1891">
        <v>3500000</v>
      </c>
      <c r="L65" s="208">
        <f t="shared" si="2"/>
        <v>7000000</v>
      </c>
      <c r="M65" s="1885"/>
      <c r="N65" s="1885"/>
    </row>
    <row r="66" s="164" customFormat="1" spans="1:14">
      <c r="A66" s="176">
        <v>301591</v>
      </c>
      <c r="B66" s="176">
        <v>1329461</v>
      </c>
      <c r="C66" s="177" t="s">
        <v>1206</v>
      </c>
      <c r="D66" s="179">
        <v>43293</v>
      </c>
      <c r="E66" s="179">
        <v>43295</v>
      </c>
      <c r="F66" s="177">
        <f t="shared" si="0"/>
        <v>2</v>
      </c>
      <c r="G66" s="176">
        <v>1</v>
      </c>
      <c r="H66" s="176" t="s">
        <v>53</v>
      </c>
      <c r="I66" s="176" t="s">
        <v>37</v>
      </c>
      <c r="J66" s="177">
        <f t="shared" si="1"/>
        <v>2</v>
      </c>
      <c r="K66" s="1891">
        <v>3500000</v>
      </c>
      <c r="L66" s="208">
        <f t="shared" si="2"/>
        <v>7000000</v>
      </c>
      <c r="M66" s="1885"/>
      <c r="N66" s="1885"/>
    </row>
    <row r="67" s="164" customFormat="1" spans="1:14">
      <c r="A67" s="1526" t="s">
        <v>1207</v>
      </c>
      <c r="B67" s="1526">
        <v>1333996</v>
      </c>
      <c r="C67" s="1522" t="s">
        <v>1208</v>
      </c>
      <c r="D67" s="1523">
        <v>43291</v>
      </c>
      <c r="E67" s="1523">
        <v>43292</v>
      </c>
      <c r="F67" s="1522">
        <f t="shared" si="0"/>
        <v>1</v>
      </c>
      <c r="G67" s="1526">
        <v>2</v>
      </c>
      <c r="H67" s="1526"/>
      <c r="I67" s="1526" t="s">
        <v>37</v>
      </c>
      <c r="J67" s="1522">
        <f t="shared" si="1"/>
        <v>2</v>
      </c>
      <c r="K67" s="1897">
        <v>3500000</v>
      </c>
      <c r="L67" s="1543">
        <f t="shared" si="2"/>
        <v>7000000</v>
      </c>
      <c r="M67" s="1885"/>
      <c r="N67" s="1885"/>
    </row>
    <row r="68" s="164" customFormat="1" spans="1:14">
      <c r="A68" s="1526" t="s">
        <v>1209</v>
      </c>
      <c r="B68" s="1526">
        <v>1334142</v>
      </c>
      <c r="C68" s="1522" t="s">
        <v>1210</v>
      </c>
      <c r="D68" s="1523">
        <v>43291</v>
      </c>
      <c r="E68" s="1523">
        <v>43293</v>
      </c>
      <c r="F68" s="1522">
        <f t="shared" si="0"/>
        <v>2</v>
      </c>
      <c r="G68" s="1526">
        <v>2</v>
      </c>
      <c r="H68" s="1526"/>
      <c r="I68" s="1526" t="s">
        <v>37</v>
      </c>
      <c r="J68" s="1522">
        <f t="shared" si="1"/>
        <v>4</v>
      </c>
      <c r="K68" s="1897">
        <v>3500000</v>
      </c>
      <c r="L68" s="1543">
        <f t="shared" si="2"/>
        <v>14000000</v>
      </c>
      <c r="M68" s="1885"/>
      <c r="N68" s="1885"/>
    </row>
    <row r="69" s="164" customFormat="1" spans="1:14">
      <c r="A69" s="1526">
        <v>302161</v>
      </c>
      <c r="B69" s="1526">
        <v>1331833</v>
      </c>
      <c r="C69" s="1522" t="s">
        <v>1211</v>
      </c>
      <c r="D69" s="1523">
        <v>43294</v>
      </c>
      <c r="E69" s="1523">
        <v>43297</v>
      </c>
      <c r="F69" s="1522">
        <f t="shared" si="0"/>
        <v>3</v>
      </c>
      <c r="G69" s="1526">
        <v>2</v>
      </c>
      <c r="H69" s="1526"/>
      <c r="I69" s="1526" t="s">
        <v>37</v>
      </c>
      <c r="J69" s="1522">
        <f t="shared" si="1"/>
        <v>6</v>
      </c>
      <c r="K69" s="1897">
        <v>3500000</v>
      </c>
      <c r="L69" s="1543">
        <f t="shared" si="2"/>
        <v>21000000</v>
      </c>
      <c r="M69" s="1885"/>
      <c r="N69" s="1885"/>
    </row>
    <row r="70" s="164" customFormat="1" spans="1:14">
      <c r="A70" s="1526">
        <v>302501</v>
      </c>
      <c r="B70" s="1526">
        <v>1333548</v>
      </c>
      <c r="C70" s="1522" t="s">
        <v>1212</v>
      </c>
      <c r="D70" s="1523">
        <v>43294</v>
      </c>
      <c r="E70" s="1523">
        <v>43295</v>
      </c>
      <c r="F70" s="1522">
        <f t="shared" si="0"/>
        <v>1</v>
      </c>
      <c r="G70" s="1526">
        <v>1</v>
      </c>
      <c r="H70" s="1526"/>
      <c r="I70" s="1526" t="s">
        <v>37</v>
      </c>
      <c r="J70" s="1522">
        <f t="shared" si="1"/>
        <v>1</v>
      </c>
      <c r="K70" s="1897">
        <v>3500000</v>
      </c>
      <c r="L70" s="1543">
        <f t="shared" si="2"/>
        <v>3500000</v>
      </c>
      <c r="M70" s="1885"/>
      <c r="N70" s="1885"/>
    </row>
    <row r="71" s="164" customFormat="1" spans="1:14">
      <c r="A71" s="1526">
        <v>299520</v>
      </c>
      <c r="B71" s="1526">
        <v>1324237</v>
      </c>
      <c r="C71" s="1522" t="s">
        <v>1213</v>
      </c>
      <c r="D71" s="1523">
        <v>43295</v>
      </c>
      <c r="E71" s="1523">
        <v>43296</v>
      </c>
      <c r="F71" s="1522">
        <f t="shared" si="0"/>
        <v>1</v>
      </c>
      <c r="G71" s="1526">
        <v>1</v>
      </c>
      <c r="H71" s="1526" t="s">
        <v>53</v>
      </c>
      <c r="I71" s="1526" t="s">
        <v>37</v>
      </c>
      <c r="J71" s="1522">
        <f t="shared" si="1"/>
        <v>1</v>
      </c>
      <c r="K71" s="1897">
        <v>4050000</v>
      </c>
      <c r="L71" s="1543">
        <f t="shared" si="2"/>
        <v>4050000</v>
      </c>
      <c r="M71" s="1885"/>
      <c r="N71" s="1885"/>
    </row>
    <row r="72" s="164" customFormat="1" spans="1:14">
      <c r="A72" s="1526">
        <v>302015</v>
      </c>
      <c r="B72" s="1526">
        <v>1331528</v>
      </c>
      <c r="C72" s="1522" t="s">
        <v>1214</v>
      </c>
      <c r="D72" s="1523">
        <v>43295</v>
      </c>
      <c r="E72" s="1523">
        <v>43296</v>
      </c>
      <c r="F72" s="1522">
        <f t="shared" si="0"/>
        <v>1</v>
      </c>
      <c r="G72" s="1526">
        <v>1</v>
      </c>
      <c r="H72" s="1526"/>
      <c r="I72" s="1526" t="s">
        <v>37</v>
      </c>
      <c r="J72" s="1522">
        <f t="shared" si="1"/>
        <v>1</v>
      </c>
      <c r="K72" s="1897">
        <v>3500000</v>
      </c>
      <c r="L72" s="1543">
        <f t="shared" si="2"/>
        <v>3500000</v>
      </c>
      <c r="M72" s="1885"/>
      <c r="N72" s="1885"/>
    </row>
    <row r="73" s="164" customFormat="1" spans="1:14">
      <c r="A73" s="1526">
        <v>302510</v>
      </c>
      <c r="B73" s="1526">
        <v>1333561</v>
      </c>
      <c r="C73" s="1522" t="s">
        <v>1215</v>
      </c>
      <c r="D73" s="1523">
        <v>43296</v>
      </c>
      <c r="E73" s="1523">
        <v>43297</v>
      </c>
      <c r="F73" s="1522">
        <f t="shared" ref="F73:F136" si="3">E73-D73</f>
        <v>1</v>
      </c>
      <c r="G73" s="1526">
        <v>1</v>
      </c>
      <c r="H73" s="1526"/>
      <c r="I73" s="1526" t="s">
        <v>37</v>
      </c>
      <c r="J73" s="1522">
        <f t="shared" ref="J73:J136" si="4">G73*F73</f>
        <v>1</v>
      </c>
      <c r="K73" s="1897">
        <v>3500000</v>
      </c>
      <c r="L73" s="1543">
        <f t="shared" ref="L73:L136" si="5">K73*F73*G73</f>
        <v>3500000</v>
      </c>
      <c r="M73" s="1885"/>
      <c r="N73" s="1885"/>
    </row>
    <row r="74" s="164" customFormat="1" spans="1:14">
      <c r="A74" s="1526">
        <v>301840</v>
      </c>
      <c r="B74" s="1526">
        <v>1331092</v>
      </c>
      <c r="C74" s="1522" t="s">
        <v>1216</v>
      </c>
      <c r="D74" s="1523">
        <v>43296</v>
      </c>
      <c r="E74" s="1523">
        <v>43300</v>
      </c>
      <c r="F74" s="1522">
        <f t="shared" si="3"/>
        <v>4</v>
      </c>
      <c r="G74" s="1526">
        <v>1</v>
      </c>
      <c r="H74" s="1526"/>
      <c r="I74" s="1526" t="s">
        <v>37</v>
      </c>
      <c r="J74" s="1522">
        <f t="shared" si="4"/>
        <v>4</v>
      </c>
      <c r="K74" s="1897">
        <v>3500000</v>
      </c>
      <c r="L74" s="1543">
        <f t="shared" si="5"/>
        <v>14000000</v>
      </c>
      <c r="M74" s="1885"/>
      <c r="N74" s="1885"/>
    </row>
    <row r="75" s="164" customFormat="1" spans="1:14">
      <c r="A75" s="305">
        <v>302882</v>
      </c>
      <c r="B75" s="305">
        <v>1334997</v>
      </c>
      <c r="C75" s="306" t="s">
        <v>1210</v>
      </c>
      <c r="D75" s="307">
        <v>43293</v>
      </c>
      <c r="E75" s="307">
        <v>43294</v>
      </c>
      <c r="F75" s="306">
        <f t="shared" si="3"/>
        <v>1</v>
      </c>
      <c r="G75" s="305">
        <v>2</v>
      </c>
      <c r="H75" s="305"/>
      <c r="I75" s="305" t="s">
        <v>37</v>
      </c>
      <c r="J75" s="306">
        <f t="shared" si="4"/>
        <v>2</v>
      </c>
      <c r="K75" s="1898">
        <v>3500000</v>
      </c>
      <c r="L75" s="312">
        <f t="shared" si="5"/>
        <v>7000000</v>
      </c>
      <c r="M75" s="1885"/>
      <c r="N75" s="1885"/>
    </row>
    <row r="76" s="164" customFormat="1" spans="1:14">
      <c r="A76" s="305" t="s">
        <v>1217</v>
      </c>
      <c r="B76" s="305">
        <v>1335084</v>
      </c>
      <c r="C76" s="306" t="s">
        <v>1208</v>
      </c>
      <c r="D76" s="1892">
        <v>43293</v>
      </c>
      <c r="E76" s="1892">
        <v>43294</v>
      </c>
      <c r="F76" s="306">
        <f t="shared" si="3"/>
        <v>1</v>
      </c>
      <c r="G76" s="306">
        <v>2</v>
      </c>
      <c r="H76" s="1893"/>
      <c r="I76" s="305" t="s">
        <v>37</v>
      </c>
      <c r="J76" s="306">
        <f t="shared" si="4"/>
        <v>2</v>
      </c>
      <c r="K76" s="1898">
        <v>3500000</v>
      </c>
      <c r="L76" s="312">
        <f t="shared" si="5"/>
        <v>7000000</v>
      </c>
      <c r="M76" s="1885"/>
      <c r="N76" s="1885"/>
    </row>
    <row r="77" s="164" customFormat="1" spans="1:14">
      <c r="A77" s="305">
        <v>302922</v>
      </c>
      <c r="B77" s="305">
        <v>1335138</v>
      </c>
      <c r="C77" s="306" t="s">
        <v>1218</v>
      </c>
      <c r="D77" s="307">
        <v>43293</v>
      </c>
      <c r="E77" s="307">
        <v>43297</v>
      </c>
      <c r="F77" s="306">
        <f t="shared" si="3"/>
        <v>4</v>
      </c>
      <c r="G77" s="305">
        <v>1</v>
      </c>
      <c r="H77" s="305"/>
      <c r="I77" s="305" t="s">
        <v>37</v>
      </c>
      <c r="J77" s="306">
        <f t="shared" si="4"/>
        <v>4</v>
      </c>
      <c r="K77" s="1898">
        <v>3500000</v>
      </c>
      <c r="L77" s="312">
        <f t="shared" si="5"/>
        <v>14000000</v>
      </c>
      <c r="M77" s="1885"/>
      <c r="N77" s="1885"/>
    </row>
    <row r="78" s="164" customFormat="1" spans="1:14">
      <c r="A78" s="305">
        <v>302663</v>
      </c>
      <c r="B78" s="305">
        <v>1333939</v>
      </c>
      <c r="C78" s="306" t="s">
        <v>1219</v>
      </c>
      <c r="D78" s="307">
        <v>43294</v>
      </c>
      <c r="E78" s="307">
        <v>43297</v>
      </c>
      <c r="F78" s="306">
        <f t="shared" si="3"/>
        <v>3</v>
      </c>
      <c r="G78" s="305">
        <v>1</v>
      </c>
      <c r="H78" s="305"/>
      <c r="I78" s="305" t="s">
        <v>37</v>
      </c>
      <c r="J78" s="306">
        <f t="shared" si="4"/>
        <v>3</v>
      </c>
      <c r="K78" s="1898">
        <v>3500000</v>
      </c>
      <c r="L78" s="312">
        <f t="shared" si="5"/>
        <v>10500000</v>
      </c>
      <c r="M78" s="1885"/>
      <c r="N78" s="1885"/>
    </row>
    <row r="79" s="164" customFormat="1" spans="1:14">
      <c r="A79" s="305">
        <v>302877</v>
      </c>
      <c r="B79" s="305">
        <v>1334950</v>
      </c>
      <c r="C79" s="306" t="s">
        <v>1220</v>
      </c>
      <c r="D79" s="307">
        <v>43294</v>
      </c>
      <c r="E79" s="307">
        <v>43296</v>
      </c>
      <c r="F79" s="306">
        <f t="shared" si="3"/>
        <v>2</v>
      </c>
      <c r="G79" s="305">
        <v>1</v>
      </c>
      <c r="H79" s="305"/>
      <c r="I79" s="305" t="s">
        <v>37</v>
      </c>
      <c r="J79" s="306">
        <f t="shared" si="4"/>
        <v>2</v>
      </c>
      <c r="K79" s="1898">
        <v>3500000</v>
      </c>
      <c r="L79" s="312">
        <f t="shared" si="5"/>
        <v>7000000</v>
      </c>
      <c r="M79" s="1885"/>
      <c r="N79" s="1885"/>
    </row>
    <row r="80" s="164" customFormat="1" spans="1:14">
      <c r="A80" s="305">
        <v>302750</v>
      </c>
      <c r="B80" s="305">
        <v>1334278</v>
      </c>
      <c r="C80" s="306" t="s">
        <v>1221</v>
      </c>
      <c r="D80" s="307">
        <v>43294</v>
      </c>
      <c r="E80" s="307">
        <v>43297</v>
      </c>
      <c r="F80" s="306">
        <f t="shared" si="3"/>
        <v>3</v>
      </c>
      <c r="G80" s="305">
        <v>1</v>
      </c>
      <c r="H80" s="305"/>
      <c r="I80" s="305" t="s">
        <v>37</v>
      </c>
      <c r="J80" s="306">
        <f t="shared" si="4"/>
        <v>3</v>
      </c>
      <c r="K80" s="1898">
        <v>3500000</v>
      </c>
      <c r="L80" s="312">
        <f t="shared" si="5"/>
        <v>10500000</v>
      </c>
      <c r="M80" s="1885"/>
      <c r="N80" s="1885"/>
    </row>
    <row r="81" s="164" customFormat="1" spans="1:14">
      <c r="A81" s="305">
        <v>302749</v>
      </c>
      <c r="B81" s="305">
        <v>1334281</v>
      </c>
      <c r="C81" s="306" t="s">
        <v>1222</v>
      </c>
      <c r="D81" s="307">
        <v>43294</v>
      </c>
      <c r="E81" s="307">
        <v>43297</v>
      </c>
      <c r="F81" s="306">
        <f t="shared" si="3"/>
        <v>3</v>
      </c>
      <c r="G81" s="305">
        <v>1</v>
      </c>
      <c r="H81" s="305"/>
      <c r="I81" s="305" t="s">
        <v>37</v>
      </c>
      <c r="J81" s="306">
        <f t="shared" si="4"/>
        <v>3</v>
      </c>
      <c r="K81" s="1898">
        <v>3500000</v>
      </c>
      <c r="L81" s="312">
        <f t="shared" si="5"/>
        <v>10500000</v>
      </c>
      <c r="M81" s="1885"/>
      <c r="N81" s="1885"/>
    </row>
    <row r="82" s="164" customFormat="1" spans="1:14">
      <c r="A82" s="305">
        <v>302818</v>
      </c>
      <c r="B82" s="305">
        <v>1334607</v>
      </c>
      <c r="C82" s="306" t="s">
        <v>1223</v>
      </c>
      <c r="D82" s="307">
        <v>43295</v>
      </c>
      <c r="E82" s="307">
        <v>43297</v>
      </c>
      <c r="F82" s="306">
        <f t="shared" si="3"/>
        <v>2</v>
      </c>
      <c r="G82" s="305">
        <v>1</v>
      </c>
      <c r="H82" s="305"/>
      <c r="I82" s="305" t="s">
        <v>37</v>
      </c>
      <c r="J82" s="306">
        <f t="shared" si="4"/>
        <v>2</v>
      </c>
      <c r="K82" s="1898">
        <v>3500000</v>
      </c>
      <c r="L82" s="312">
        <f t="shared" si="5"/>
        <v>7000000</v>
      </c>
      <c r="M82" s="1885"/>
      <c r="N82" s="1885"/>
    </row>
    <row r="83" s="164" customFormat="1" spans="1:14">
      <c r="A83" s="839">
        <v>303245</v>
      </c>
      <c r="B83" s="839">
        <v>1336009</v>
      </c>
      <c r="C83" s="840" t="s">
        <v>1224</v>
      </c>
      <c r="D83" s="841">
        <v>43295</v>
      </c>
      <c r="E83" s="841">
        <v>43297</v>
      </c>
      <c r="F83" s="840">
        <f t="shared" si="3"/>
        <v>2</v>
      </c>
      <c r="G83" s="839">
        <v>1</v>
      </c>
      <c r="H83" s="839"/>
      <c r="I83" s="839" t="s">
        <v>37</v>
      </c>
      <c r="J83" s="840">
        <f t="shared" si="4"/>
        <v>2</v>
      </c>
      <c r="K83" s="1899">
        <v>3500000</v>
      </c>
      <c r="L83" s="853">
        <f t="shared" si="5"/>
        <v>7000000</v>
      </c>
      <c r="M83" s="1885"/>
      <c r="N83" s="1885"/>
    </row>
    <row r="84" s="164" customFormat="1" spans="1:14">
      <c r="A84" s="839">
        <v>303256</v>
      </c>
      <c r="B84" s="839">
        <v>1335892</v>
      </c>
      <c r="C84" s="840" t="s">
        <v>1225</v>
      </c>
      <c r="D84" s="841">
        <v>43296</v>
      </c>
      <c r="E84" s="841">
        <v>43297</v>
      </c>
      <c r="F84" s="840">
        <f t="shared" si="3"/>
        <v>1</v>
      </c>
      <c r="G84" s="839">
        <v>1</v>
      </c>
      <c r="H84" s="839"/>
      <c r="I84" s="839" t="s">
        <v>37</v>
      </c>
      <c r="J84" s="840">
        <f t="shared" si="4"/>
        <v>1</v>
      </c>
      <c r="K84" s="1899">
        <v>3500000</v>
      </c>
      <c r="L84" s="853">
        <f t="shared" si="5"/>
        <v>3500000</v>
      </c>
      <c r="M84" s="1885"/>
      <c r="N84" s="1885"/>
    </row>
    <row r="85" s="164" customFormat="1" spans="1:14">
      <c r="A85" s="839">
        <v>301624</v>
      </c>
      <c r="B85" s="839">
        <v>1329260</v>
      </c>
      <c r="C85" s="840" t="s">
        <v>1226</v>
      </c>
      <c r="D85" s="841">
        <v>43297</v>
      </c>
      <c r="E85" s="841">
        <v>43299</v>
      </c>
      <c r="F85" s="840">
        <f t="shared" si="3"/>
        <v>2</v>
      </c>
      <c r="G85" s="839">
        <v>1</v>
      </c>
      <c r="H85" s="839" t="s">
        <v>53</v>
      </c>
      <c r="I85" s="839" t="s">
        <v>37</v>
      </c>
      <c r="J85" s="840">
        <f t="shared" si="4"/>
        <v>2</v>
      </c>
      <c r="K85" s="1899">
        <v>3500000</v>
      </c>
      <c r="L85" s="853">
        <f t="shared" si="5"/>
        <v>7000000</v>
      </c>
      <c r="M85" s="1885"/>
      <c r="N85" s="1885"/>
    </row>
    <row r="86" s="164" customFormat="1" spans="1:14">
      <c r="A86" s="839">
        <v>302788</v>
      </c>
      <c r="B86" s="839">
        <v>1334243</v>
      </c>
      <c r="C86" s="840" t="s">
        <v>1227</v>
      </c>
      <c r="D86" s="841">
        <v>43297</v>
      </c>
      <c r="E86" s="841">
        <v>43299</v>
      </c>
      <c r="F86" s="840">
        <f t="shared" si="3"/>
        <v>2</v>
      </c>
      <c r="G86" s="839">
        <v>1</v>
      </c>
      <c r="H86" s="839"/>
      <c r="I86" s="839" t="s">
        <v>37</v>
      </c>
      <c r="J86" s="840">
        <f t="shared" si="4"/>
        <v>2</v>
      </c>
      <c r="K86" s="1899">
        <v>3500000</v>
      </c>
      <c r="L86" s="853">
        <f t="shared" si="5"/>
        <v>7000000</v>
      </c>
      <c r="M86" s="1885"/>
      <c r="N86" s="1885"/>
    </row>
    <row r="87" s="164" customFormat="1" spans="1:14">
      <c r="A87" s="839">
        <v>303258</v>
      </c>
      <c r="B87" s="839">
        <v>1335997</v>
      </c>
      <c r="C87" s="840" t="s">
        <v>1228</v>
      </c>
      <c r="D87" s="841">
        <v>43297</v>
      </c>
      <c r="E87" s="841">
        <v>43300</v>
      </c>
      <c r="F87" s="840">
        <f t="shared" si="3"/>
        <v>3</v>
      </c>
      <c r="G87" s="839">
        <v>1</v>
      </c>
      <c r="H87" s="839"/>
      <c r="I87" s="839" t="s">
        <v>37</v>
      </c>
      <c r="J87" s="840">
        <f t="shared" si="4"/>
        <v>3</v>
      </c>
      <c r="K87" s="1899">
        <v>3500000</v>
      </c>
      <c r="L87" s="853">
        <f t="shared" si="5"/>
        <v>10500000</v>
      </c>
      <c r="M87" s="1885"/>
      <c r="N87" s="1885"/>
    </row>
    <row r="88" s="164" customFormat="1" spans="1:14">
      <c r="A88" s="839" t="s">
        <v>1229</v>
      </c>
      <c r="B88" s="839">
        <v>1330622</v>
      </c>
      <c r="C88" s="840" t="s">
        <v>1230</v>
      </c>
      <c r="D88" s="841">
        <v>43298</v>
      </c>
      <c r="E88" s="841">
        <v>43300</v>
      </c>
      <c r="F88" s="840">
        <f t="shared" si="3"/>
        <v>2</v>
      </c>
      <c r="G88" s="839">
        <v>2</v>
      </c>
      <c r="H88" s="839"/>
      <c r="I88" s="839" t="s">
        <v>37</v>
      </c>
      <c r="J88" s="840">
        <f t="shared" si="4"/>
        <v>4</v>
      </c>
      <c r="K88" s="1899">
        <v>3500000</v>
      </c>
      <c r="L88" s="853">
        <f t="shared" si="5"/>
        <v>14000000</v>
      </c>
      <c r="M88" s="1885"/>
      <c r="N88" s="1885"/>
    </row>
    <row r="89" s="164" customFormat="1" spans="1:14">
      <c r="A89" s="839">
        <v>301027</v>
      </c>
      <c r="B89" s="839">
        <v>1328000</v>
      </c>
      <c r="C89" s="840" t="s">
        <v>1231</v>
      </c>
      <c r="D89" s="841">
        <v>43298</v>
      </c>
      <c r="E89" s="841">
        <v>43300</v>
      </c>
      <c r="F89" s="840">
        <f t="shared" si="3"/>
        <v>2</v>
      </c>
      <c r="G89" s="839">
        <v>1</v>
      </c>
      <c r="H89" s="839" t="s">
        <v>391</v>
      </c>
      <c r="I89" s="839" t="s">
        <v>37</v>
      </c>
      <c r="J89" s="840">
        <f t="shared" si="4"/>
        <v>2</v>
      </c>
      <c r="K89" s="1899">
        <v>3500000</v>
      </c>
      <c r="L89" s="853">
        <f t="shared" si="5"/>
        <v>7000000</v>
      </c>
      <c r="M89" s="1885"/>
      <c r="N89" s="1885"/>
    </row>
    <row r="90" s="164" customFormat="1" spans="1:14">
      <c r="A90" s="839">
        <v>301755</v>
      </c>
      <c r="B90" s="839">
        <v>1328964</v>
      </c>
      <c r="C90" s="840" t="s">
        <v>1232</v>
      </c>
      <c r="D90" s="841">
        <v>43298</v>
      </c>
      <c r="E90" s="841">
        <v>43300</v>
      </c>
      <c r="F90" s="840">
        <f t="shared" si="3"/>
        <v>2</v>
      </c>
      <c r="G90" s="839">
        <v>1</v>
      </c>
      <c r="H90" s="839"/>
      <c r="I90" s="1900" t="s">
        <v>1233</v>
      </c>
      <c r="J90" s="840">
        <f t="shared" si="4"/>
        <v>2</v>
      </c>
      <c r="K90" s="1899">
        <v>3780000</v>
      </c>
      <c r="L90" s="853">
        <f t="shared" si="5"/>
        <v>7560000</v>
      </c>
      <c r="M90" s="1885"/>
      <c r="N90" s="1885"/>
    </row>
    <row r="91" s="164" customFormat="1" spans="1:14">
      <c r="A91" s="839">
        <v>302203</v>
      </c>
      <c r="B91" s="839">
        <v>1332342</v>
      </c>
      <c r="C91" s="840" t="s">
        <v>1234</v>
      </c>
      <c r="D91" s="841">
        <v>43300</v>
      </c>
      <c r="E91" s="841">
        <v>43302</v>
      </c>
      <c r="F91" s="840">
        <f t="shared" si="3"/>
        <v>2</v>
      </c>
      <c r="G91" s="839">
        <v>1</v>
      </c>
      <c r="H91" s="839"/>
      <c r="I91" s="839" t="s">
        <v>37</v>
      </c>
      <c r="J91" s="840">
        <f t="shared" si="4"/>
        <v>2</v>
      </c>
      <c r="K91" s="1899">
        <v>3500000</v>
      </c>
      <c r="L91" s="853">
        <f t="shared" si="5"/>
        <v>7000000</v>
      </c>
      <c r="M91" s="1885"/>
      <c r="N91" s="1885"/>
    </row>
    <row r="92" s="164" customFormat="1" spans="1:14">
      <c r="A92" s="839">
        <v>302790</v>
      </c>
      <c r="B92" s="839">
        <v>1334237</v>
      </c>
      <c r="C92" s="840" t="s">
        <v>1235</v>
      </c>
      <c r="D92" s="841">
        <v>43300</v>
      </c>
      <c r="E92" s="841">
        <v>43302</v>
      </c>
      <c r="F92" s="840">
        <f t="shared" si="3"/>
        <v>2</v>
      </c>
      <c r="G92" s="839">
        <v>1</v>
      </c>
      <c r="H92" s="839"/>
      <c r="I92" s="839" t="s">
        <v>37</v>
      </c>
      <c r="J92" s="840">
        <f t="shared" si="4"/>
        <v>2</v>
      </c>
      <c r="K92" s="1899">
        <v>3500000</v>
      </c>
      <c r="L92" s="853">
        <f t="shared" si="5"/>
        <v>7000000</v>
      </c>
      <c r="M92" s="1885"/>
      <c r="N92" s="1885"/>
    </row>
    <row r="93" s="164" customFormat="1" spans="1:14">
      <c r="A93" s="839">
        <v>300518</v>
      </c>
      <c r="B93" s="839">
        <v>1326730</v>
      </c>
      <c r="C93" s="840" t="s">
        <v>1236</v>
      </c>
      <c r="D93" s="841">
        <v>43300</v>
      </c>
      <c r="E93" s="841">
        <v>43302</v>
      </c>
      <c r="F93" s="840">
        <f t="shared" si="3"/>
        <v>2</v>
      </c>
      <c r="G93" s="839">
        <v>1</v>
      </c>
      <c r="H93" s="839" t="s">
        <v>391</v>
      </c>
      <c r="I93" s="839" t="s">
        <v>37</v>
      </c>
      <c r="J93" s="840">
        <f t="shared" si="4"/>
        <v>2</v>
      </c>
      <c r="K93" s="1899">
        <v>3500000</v>
      </c>
      <c r="L93" s="853">
        <f t="shared" si="5"/>
        <v>7000000</v>
      </c>
      <c r="M93" s="1885"/>
      <c r="N93" s="1885"/>
    </row>
    <row r="94" s="164" customFormat="1" spans="1:14">
      <c r="A94" s="839" t="s">
        <v>1237</v>
      </c>
      <c r="B94" s="839">
        <v>1327892</v>
      </c>
      <c r="C94" s="840" t="s">
        <v>1238</v>
      </c>
      <c r="D94" s="841">
        <v>43300</v>
      </c>
      <c r="E94" s="841">
        <v>43303</v>
      </c>
      <c r="F94" s="840">
        <f t="shared" si="3"/>
        <v>3</v>
      </c>
      <c r="G94" s="839">
        <v>2</v>
      </c>
      <c r="H94" s="839" t="s">
        <v>53</v>
      </c>
      <c r="I94" s="839" t="s">
        <v>37</v>
      </c>
      <c r="J94" s="840">
        <f t="shared" si="4"/>
        <v>6</v>
      </c>
      <c r="K94" s="1899">
        <v>3500000</v>
      </c>
      <c r="L94" s="853">
        <f t="shared" si="5"/>
        <v>21000000</v>
      </c>
      <c r="M94" s="1885"/>
      <c r="N94" s="1885"/>
    </row>
    <row r="95" s="164" customFormat="1" spans="1:14">
      <c r="A95" s="1894">
        <v>301833</v>
      </c>
      <c r="B95" s="1894">
        <v>1331224</v>
      </c>
      <c r="C95" s="1895" t="s">
        <v>1239</v>
      </c>
      <c r="D95" s="1896">
        <v>43286</v>
      </c>
      <c r="E95" s="1896">
        <v>43296</v>
      </c>
      <c r="F95" s="1895">
        <f t="shared" si="3"/>
        <v>10</v>
      </c>
      <c r="G95" s="1894">
        <v>1</v>
      </c>
      <c r="H95" s="1894"/>
      <c r="I95" s="1894" t="s">
        <v>37</v>
      </c>
      <c r="J95" s="1895">
        <f t="shared" si="4"/>
        <v>10</v>
      </c>
      <c r="K95" s="1901">
        <v>3500000</v>
      </c>
      <c r="L95" s="1902">
        <f t="shared" si="5"/>
        <v>35000000</v>
      </c>
      <c r="M95" s="1903"/>
      <c r="N95" s="1903"/>
    </row>
    <row r="96" s="164" customFormat="1" spans="1:14">
      <c r="A96" s="922">
        <v>303315</v>
      </c>
      <c r="B96" s="922">
        <v>1336349</v>
      </c>
      <c r="C96" s="815" t="s">
        <v>1240</v>
      </c>
      <c r="D96" s="816">
        <v>43296</v>
      </c>
      <c r="E96" s="816">
        <v>43297</v>
      </c>
      <c r="F96" s="815">
        <f t="shared" si="3"/>
        <v>1</v>
      </c>
      <c r="G96" s="922">
        <v>1</v>
      </c>
      <c r="H96" s="922"/>
      <c r="I96" s="922" t="s">
        <v>37</v>
      </c>
      <c r="J96" s="815">
        <f t="shared" si="4"/>
        <v>1</v>
      </c>
      <c r="K96" s="1901">
        <v>3500000</v>
      </c>
      <c r="L96" s="824">
        <f t="shared" si="5"/>
        <v>3500000</v>
      </c>
      <c r="M96" s="1885"/>
      <c r="N96" s="1885"/>
    </row>
    <row r="97" s="164" customFormat="1" spans="1:14">
      <c r="A97" s="922" t="s">
        <v>1241</v>
      </c>
      <c r="B97" s="922">
        <v>1336639</v>
      </c>
      <c r="C97" s="815" t="s">
        <v>1242</v>
      </c>
      <c r="D97" s="816">
        <v>43297</v>
      </c>
      <c r="E97" s="816">
        <v>43298</v>
      </c>
      <c r="F97" s="815">
        <f t="shared" si="3"/>
        <v>1</v>
      </c>
      <c r="G97" s="922">
        <v>2</v>
      </c>
      <c r="H97" s="922"/>
      <c r="I97" s="922" t="s">
        <v>37</v>
      </c>
      <c r="J97" s="815">
        <f t="shared" si="4"/>
        <v>2</v>
      </c>
      <c r="K97" s="1901">
        <v>3500000</v>
      </c>
      <c r="L97" s="824">
        <f t="shared" si="5"/>
        <v>7000000</v>
      </c>
      <c r="M97" s="1885"/>
      <c r="N97" s="1885"/>
    </row>
    <row r="98" s="164" customFormat="1" spans="1:14">
      <c r="A98" s="922">
        <v>303511</v>
      </c>
      <c r="B98" s="922">
        <v>1336355</v>
      </c>
      <c r="C98" s="815" t="s">
        <v>1243</v>
      </c>
      <c r="D98" s="816">
        <v>43299</v>
      </c>
      <c r="E98" s="816">
        <v>43301</v>
      </c>
      <c r="F98" s="815">
        <f t="shared" si="3"/>
        <v>2</v>
      </c>
      <c r="G98" s="922">
        <v>1</v>
      </c>
      <c r="H98" s="922"/>
      <c r="I98" s="922" t="s">
        <v>37</v>
      </c>
      <c r="J98" s="815">
        <f t="shared" si="4"/>
        <v>2</v>
      </c>
      <c r="K98" s="1901">
        <v>3500000</v>
      </c>
      <c r="L98" s="824">
        <f t="shared" si="5"/>
        <v>7000000</v>
      </c>
      <c r="M98" s="1885"/>
      <c r="N98" s="1885"/>
    </row>
    <row r="99" s="164" customFormat="1" spans="1:14">
      <c r="A99" s="922">
        <v>303512</v>
      </c>
      <c r="B99" s="922">
        <v>1336490</v>
      </c>
      <c r="C99" s="815" t="s">
        <v>1244</v>
      </c>
      <c r="D99" s="816">
        <v>43299</v>
      </c>
      <c r="E99" s="816">
        <v>43301</v>
      </c>
      <c r="F99" s="815">
        <f t="shared" si="3"/>
        <v>2</v>
      </c>
      <c r="G99" s="922">
        <v>1</v>
      </c>
      <c r="H99" s="922"/>
      <c r="I99" s="922" t="s">
        <v>37</v>
      </c>
      <c r="J99" s="815">
        <f t="shared" si="4"/>
        <v>2</v>
      </c>
      <c r="K99" s="1901">
        <v>3500000</v>
      </c>
      <c r="L99" s="824">
        <f t="shared" si="5"/>
        <v>7000000</v>
      </c>
      <c r="M99" s="1885"/>
      <c r="N99" s="1885"/>
    </row>
    <row r="100" s="164" customFormat="1" spans="1:14">
      <c r="A100" s="922">
        <v>303507</v>
      </c>
      <c r="B100" s="922">
        <v>1336481</v>
      </c>
      <c r="C100" s="815" t="s">
        <v>1245</v>
      </c>
      <c r="D100" s="816">
        <v>43298</v>
      </c>
      <c r="E100" s="816">
        <v>43301</v>
      </c>
      <c r="F100" s="815">
        <f t="shared" si="3"/>
        <v>3</v>
      </c>
      <c r="G100" s="922">
        <v>2</v>
      </c>
      <c r="H100" s="922"/>
      <c r="I100" s="922" t="s">
        <v>37</v>
      </c>
      <c r="J100" s="815">
        <f t="shared" si="4"/>
        <v>6</v>
      </c>
      <c r="K100" s="1901">
        <v>3500000</v>
      </c>
      <c r="L100" s="824">
        <f t="shared" si="5"/>
        <v>21000000</v>
      </c>
      <c r="M100" s="1885"/>
      <c r="N100" s="1885"/>
    </row>
    <row r="101" s="164" customFormat="1" spans="1:14">
      <c r="A101" s="922" t="s">
        <v>1246</v>
      </c>
      <c r="B101" s="922">
        <v>1332525</v>
      </c>
      <c r="C101" s="815" t="s">
        <v>1247</v>
      </c>
      <c r="D101" s="816">
        <v>43301</v>
      </c>
      <c r="E101" s="816">
        <v>43304</v>
      </c>
      <c r="F101" s="815">
        <f t="shared" si="3"/>
        <v>3</v>
      </c>
      <c r="G101" s="922">
        <v>2</v>
      </c>
      <c r="H101" s="922"/>
      <c r="I101" s="922" t="s">
        <v>37</v>
      </c>
      <c r="J101" s="815">
        <f t="shared" si="4"/>
        <v>6</v>
      </c>
      <c r="K101" s="1901">
        <v>3500000</v>
      </c>
      <c r="L101" s="824">
        <f t="shared" si="5"/>
        <v>21000000</v>
      </c>
      <c r="M101" s="1885"/>
      <c r="N101" s="1885"/>
    </row>
    <row r="102" s="164" customFormat="1" spans="1:14">
      <c r="A102" s="922">
        <v>303327</v>
      </c>
      <c r="B102" s="922">
        <v>1336114</v>
      </c>
      <c r="C102" s="815" t="s">
        <v>1248</v>
      </c>
      <c r="D102" s="816">
        <v>43301</v>
      </c>
      <c r="E102" s="816">
        <v>43303</v>
      </c>
      <c r="F102" s="815">
        <f t="shared" si="3"/>
        <v>2</v>
      </c>
      <c r="G102" s="922">
        <v>1</v>
      </c>
      <c r="H102" s="922"/>
      <c r="I102" s="922" t="s">
        <v>37</v>
      </c>
      <c r="J102" s="815">
        <f t="shared" si="4"/>
        <v>2</v>
      </c>
      <c r="K102" s="1901">
        <v>3500000</v>
      </c>
      <c r="L102" s="824">
        <f t="shared" si="5"/>
        <v>7000000</v>
      </c>
      <c r="M102" s="1885"/>
      <c r="N102" s="1885"/>
    </row>
    <row r="103" s="164" customFormat="1" spans="1:14">
      <c r="A103" s="922">
        <v>302791</v>
      </c>
      <c r="B103" s="922">
        <v>1334234</v>
      </c>
      <c r="C103" s="815" t="s">
        <v>1249</v>
      </c>
      <c r="D103" s="816">
        <v>43301</v>
      </c>
      <c r="E103" s="816">
        <v>43304</v>
      </c>
      <c r="F103" s="815">
        <f t="shared" si="3"/>
        <v>3</v>
      </c>
      <c r="G103" s="922">
        <v>1</v>
      </c>
      <c r="H103" s="922"/>
      <c r="I103" s="922" t="s">
        <v>37</v>
      </c>
      <c r="J103" s="815">
        <f t="shared" si="4"/>
        <v>3</v>
      </c>
      <c r="K103" s="1901">
        <v>3500000</v>
      </c>
      <c r="L103" s="824">
        <f t="shared" si="5"/>
        <v>10500000</v>
      </c>
      <c r="M103" s="1885"/>
      <c r="N103" s="1885"/>
    </row>
    <row r="104" s="164" customFormat="1" spans="1:14">
      <c r="A104" s="922">
        <v>300114</v>
      </c>
      <c r="B104" s="922">
        <v>1326280</v>
      </c>
      <c r="C104" s="815" t="s">
        <v>1250</v>
      </c>
      <c r="D104" s="816">
        <v>43302</v>
      </c>
      <c r="E104" s="816">
        <v>43305</v>
      </c>
      <c r="F104" s="815">
        <f t="shared" si="3"/>
        <v>3</v>
      </c>
      <c r="G104" s="922">
        <v>1</v>
      </c>
      <c r="H104" s="922" t="s">
        <v>53</v>
      </c>
      <c r="I104" s="922" t="s">
        <v>37</v>
      </c>
      <c r="J104" s="815">
        <f t="shared" si="4"/>
        <v>3</v>
      </c>
      <c r="K104" s="1901">
        <v>3500000</v>
      </c>
      <c r="L104" s="824">
        <f t="shared" si="5"/>
        <v>10500000</v>
      </c>
      <c r="M104" s="1885"/>
      <c r="N104" s="1885"/>
    </row>
    <row r="105" s="164" customFormat="1" spans="1:14">
      <c r="A105" s="922">
        <v>300740</v>
      </c>
      <c r="B105" s="922">
        <v>1327373</v>
      </c>
      <c r="C105" s="815" t="s">
        <v>1251</v>
      </c>
      <c r="D105" s="816">
        <v>43302</v>
      </c>
      <c r="E105" s="816">
        <v>43303</v>
      </c>
      <c r="F105" s="815">
        <f t="shared" si="3"/>
        <v>1</v>
      </c>
      <c r="G105" s="922">
        <v>1</v>
      </c>
      <c r="H105" s="922" t="s">
        <v>53</v>
      </c>
      <c r="I105" s="922" t="s">
        <v>37</v>
      </c>
      <c r="J105" s="815">
        <f t="shared" si="4"/>
        <v>1</v>
      </c>
      <c r="K105" s="1901">
        <v>3500000</v>
      </c>
      <c r="L105" s="824">
        <f t="shared" si="5"/>
        <v>3500000</v>
      </c>
      <c r="M105" s="1885"/>
      <c r="N105" s="1885"/>
    </row>
    <row r="106" s="164" customFormat="1" spans="1:14">
      <c r="A106" s="922">
        <v>302629</v>
      </c>
      <c r="B106" s="922">
        <v>1334012</v>
      </c>
      <c r="C106" s="815" t="s">
        <v>1252</v>
      </c>
      <c r="D106" s="816">
        <v>43302</v>
      </c>
      <c r="E106" s="816">
        <v>43304</v>
      </c>
      <c r="F106" s="815">
        <f t="shared" si="3"/>
        <v>2</v>
      </c>
      <c r="G106" s="922">
        <v>1</v>
      </c>
      <c r="H106" s="922"/>
      <c r="I106" s="922" t="s">
        <v>37</v>
      </c>
      <c r="J106" s="815">
        <f t="shared" si="4"/>
        <v>2</v>
      </c>
      <c r="K106" s="1901">
        <v>3500000</v>
      </c>
      <c r="L106" s="824">
        <f t="shared" si="5"/>
        <v>7000000</v>
      </c>
      <c r="M106" s="1885"/>
      <c r="N106" s="1885"/>
    </row>
    <row r="107" s="164" customFormat="1" spans="1:14">
      <c r="A107" s="922" t="s">
        <v>1253</v>
      </c>
      <c r="B107" s="922">
        <v>1335350</v>
      </c>
      <c r="C107" s="815" t="s">
        <v>1254</v>
      </c>
      <c r="D107" s="816">
        <v>43302</v>
      </c>
      <c r="E107" s="816">
        <v>43306</v>
      </c>
      <c r="F107" s="815">
        <f t="shared" si="3"/>
        <v>4</v>
      </c>
      <c r="G107" s="922">
        <v>2</v>
      </c>
      <c r="H107" s="922"/>
      <c r="I107" s="922" t="s">
        <v>37</v>
      </c>
      <c r="J107" s="815">
        <f t="shared" si="4"/>
        <v>8</v>
      </c>
      <c r="K107" s="1901">
        <v>3500000</v>
      </c>
      <c r="L107" s="824">
        <f t="shared" si="5"/>
        <v>28000000</v>
      </c>
      <c r="M107" s="1885"/>
      <c r="N107" s="1885"/>
    </row>
    <row r="108" s="164" customFormat="1" spans="1:14">
      <c r="A108" s="922" t="s">
        <v>1255</v>
      </c>
      <c r="B108" s="922">
        <v>1336178</v>
      </c>
      <c r="C108" s="815" t="s">
        <v>1256</v>
      </c>
      <c r="D108" s="816">
        <v>43302</v>
      </c>
      <c r="E108" s="816">
        <v>43303</v>
      </c>
      <c r="F108" s="815">
        <f t="shared" si="3"/>
        <v>1</v>
      </c>
      <c r="G108" s="922">
        <v>2</v>
      </c>
      <c r="H108" s="922"/>
      <c r="I108" s="922" t="s">
        <v>37</v>
      </c>
      <c r="J108" s="815">
        <f t="shared" si="4"/>
        <v>2</v>
      </c>
      <c r="K108" s="1901">
        <v>3500000</v>
      </c>
      <c r="L108" s="824">
        <f t="shared" si="5"/>
        <v>7000000</v>
      </c>
      <c r="M108" s="1885"/>
      <c r="N108" s="1885"/>
    </row>
    <row r="109" s="164" customFormat="1" spans="1:14">
      <c r="A109" s="681">
        <v>303566</v>
      </c>
      <c r="B109" s="681">
        <v>1336871</v>
      </c>
      <c r="C109" s="571" t="s">
        <v>1257</v>
      </c>
      <c r="D109" s="572">
        <v>43297</v>
      </c>
      <c r="E109" s="572">
        <v>43298</v>
      </c>
      <c r="F109" s="571">
        <f t="shared" si="3"/>
        <v>1</v>
      </c>
      <c r="G109" s="681">
        <v>1</v>
      </c>
      <c r="H109" s="681"/>
      <c r="I109" s="681" t="s">
        <v>37</v>
      </c>
      <c r="J109" s="571">
        <f t="shared" si="4"/>
        <v>1</v>
      </c>
      <c r="K109" s="1887">
        <v>3500000</v>
      </c>
      <c r="L109" s="586">
        <f t="shared" si="5"/>
        <v>3500000</v>
      </c>
      <c r="M109" s="1885"/>
      <c r="N109" s="1885"/>
    </row>
    <row r="110" s="164" customFormat="1" spans="1:14">
      <c r="A110" s="681">
        <v>303565</v>
      </c>
      <c r="B110" s="681">
        <v>1336869</v>
      </c>
      <c r="C110" s="571" t="s">
        <v>1258</v>
      </c>
      <c r="D110" s="572">
        <v>43297</v>
      </c>
      <c r="E110" s="572">
        <v>43299</v>
      </c>
      <c r="F110" s="571">
        <f t="shared" si="3"/>
        <v>2</v>
      </c>
      <c r="G110" s="681">
        <v>1</v>
      </c>
      <c r="H110" s="681"/>
      <c r="I110" s="681" t="s">
        <v>37</v>
      </c>
      <c r="J110" s="571">
        <f t="shared" si="4"/>
        <v>2</v>
      </c>
      <c r="K110" s="1887">
        <v>3500000</v>
      </c>
      <c r="L110" s="586">
        <f t="shared" si="5"/>
        <v>7000000</v>
      </c>
      <c r="M110" s="1885"/>
      <c r="N110" s="1885"/>
    </row>
    <row r="111" s="164" customFormat="1" spans="1:14">
      <c r="A111" s="681">
        <v>303563</v>
      </c>
      <c r="B111" s="681">
        <v>1336868</v>
      </c>
      <c r="C111" s="571" t="s">
        <v>1259</v>
      </c>
      <c r="D111" s="572">
        <v>43297</v>
      </c>
      <c r="E111" s="572">
        <v>43299</v>
      </c>
      <c r="F111" s="571">
        <f t="shared" si="3"/>
        <v>2</v>
      </c>
      <c r="G111" s="681">
        <v>1</v>
      </c>
      <c r="H111" s="681"/>
      <c r="I111" s="681" t="s">
        <v>37</v>
      </c>
      <c r="J111" s="571">
        <f t="shared" si="4"/>
        <v>2</v>
      </c>
      <c r="K111" s="1887">
        <v>3500000</v>
      </c>
      <c r="L111" s="586">
        <f t="shared" si="5"/>
        <v>7000000</v>
      </c>
      <c r="M111" s="1885"/>
      <c r="N111" s="1885"/>
    </row>
    <row r="112" s="164" customFormat="1" spans="1:14">
      <c r="A112" s="681">
        <v>302879</v>
      </c>
      <c r="B112" s="681">
        <v>1334781</v>
      </c>
      <c r="C112" s="571" t="s">
        <v>1260</v>
      </c>
      <c r="D112" s="572">
        <v>43298</v>
      </c>
      <c r="E112" s="572">
        <v>43300</v>
      </c>
      <c r="F112" s="571">
        <f t="shared" si="3"/>
        <v>2</v>
      </c>
      <c r="G112" s="681">
        <v>1</v>
      </c>
      <c r="H112" s="681"/>
      <c r="I112" s="681" t="s">
        <v>37</v>
      </c>
      <c r="J112" s="571">
        <f t="shared" si="4"/>
        <v>2</v>
      </c>
      <c r="K112" s="1887">
        <v>3500000</v>
      </c>
      <c r="L112" s="586">
        <f t="shared" si="5"/>
        <v>7000000</v>
      </c>
      <c r="M112" s="1885"/>
      <c r="N112" s="1885"/>
    </row>
    <row r="113" s="164" customFormat="1" spans="1:14">
      <c r="A113" s="681">
        <v>303587</v>
      </c>
      <c r="B113" s="681">
        <v>1336929</v>
      </c>
      <c r="C113" s="571" t="s">
        <v>1261</v>
      </c>
      <c r="D113" s="572">
        <v>43298</v>
      </c>
      <c r="E113" s="572">
        <v>43301</v>
      </c>
      <c r="F113" s="571">
        <f t="shared" si="3"/>
        <v>3</v>
      </c>
      <c r="G113" s="681">
        <v>1</v>
      </c>
      <c r="H113" s="681"/>
      <c r="I113" s="681" t="s">
        <v>37</v>
      </c>
      <c r="J113" s="571">
        <f t="shared" si="4"/>
        <v>3</v>
      </c>
      <c r="K113" s="1887">
        <v>3500000</v>
      </c>
      <c r="L113" s="586">
        <f t="shared" si="5"/>
        <v>10500000</v>
      </c>
      <c r="M113" s="1885"/>
      <c r="N113" s="1885"/>
    </row>
    <row r="114" s="164" customFormat="1" spans="1:14">
      <c r="A114" s="338">
        <v>303685</v>
      </c>
      <c r="B114" s="338">
        <v>1336936</v>
      </c>
      <c r="C114" s="336" t="s">
        <v>1262</v>
      </c>
      <c r="D114" s="337">
        <v>43298</v>
      </c>
      <c r="E114" s="337">
        <v>43299</v>
      </c>
      <c r="F114" s="336">
        <f t="shared" si="3"/>
        <v>1</v>
      </c>
      <c r="G114" s="338">
        <v>3</v>
      </c>
      <c r="H114" s="338"/>
      <c r="I114" s="338" t="s">
        <v>37</v>
      </c>
      <c r="J114" s="336">
        <f t="shared" si="4"/>
        <v>3</v>
      </c>
      <c r="K114" s="1904">
        <v>3500000</v>
      </c>
      <c r="L114" s="355">
        <f t="shared" si="5"/>
        <v>10500000</v>
      </c>
      <c r="M114" s="1885"/>
      <c r="N114" s="1885"/>
    </row>
    <row r="115" s="164" customFormat="1" spans="1:14">
      <c r="A115" s="621">
        <v>303772</v>
      </c>
      <c r="B115" s="621">
        <v>1337535</v>
      </c>
      <c r="C115" s="622" t="s">
        <v>1259</v>
      </c>
      <c r="D115" s="623">
        <v>43299</v>
      </c>
      <c r="E115" s="623">
        <v>43301</v>
      </c>
      <c r="F115" s="622">
        <f t="shared" si="3"/>
        <v>2</v>
      </c>
      <c r="G115" s="621">
        <v>1</v>
      </c>
      <c r="H115" s="621"/>
      <c r="I115" s="621" t="s">
        <v>37</v>
      </c>
      <c r="J115" s="622">
        <f t="shared" si="4"/>
        <v>2</v>
      </c>
      <c r="K115" s="1905">
        <v>3500000</v>
      </c>
      <c r="L115" s="625">
        <f t="shared" si="5"/>
        <v>7000000</v>
      </c>
      <c r="M115" s="1885"/>
      <c r="N115" s="1885"/>
    </row>
    <row r="116" s="164" customFormat="1" spans="1:14">
      <c r="A116" s="621">
        <v>303773</v>
      </c>
      <c r="B116" s="621">
        <v>1337569</v>
      </c>
      <c r="C116" s="622" t="s">
        <v>1263</v>
      </c>
      <c r="D116" s="623">
        <v>43299</v>
      </c>
      <c r="E116" s="623">
        <v>43300</v>
      </c>
      <c r="F116" s="622">
        <f t="shared" si="3"/>
        <v>1</v>
      </c>
      <c r="G116" s="621">
        <v>2</v>
      </c>
      <c r="H116" s="621"/>
      <c r="I116" s="621" t="s">
        <v>37</v>
      </c>
      <c r="J116" s="622">
        <f t="shared" si="4"/>
        <v>2</v>
      </c>
      <c r="K116" s="1905">
        <v>3500000</v>
      </c>
      <c r="L116" s="625">
        <f t="shared" si="5"/>
        <v>7000000</v>
      </c>
      <c r="M116" s="1885"/>
      <c r="N116" s="1885"/>
    </row>
    <row r="117" s="164" customFormat="1" spans="1:14">
      <c r="A117" s="621">
        <v>303776</v>
      </c>
      <c r="B117" s="621">
        <v>1337485</v>
      </c>
      <c r="C117" s="622" t="s">
        <v>1264</v>
      </c>
      <c r="D117" s="623">
        <v>43299</v>
      </c>
      <c r="E117" s="623">
        <v>43301</v>
      </c>
      <c r="F117" s="622">
        <f t="shared" si="3"/>
        <v>2</v>
      </c>
      <c r="G117" s="621">
        <v>1</v>
      </c>
      <c r="H117" s="621"/>
      <c r="I117" s="621" t="s">
        <v>37</v>
      </c>
      <c r="J117" s="622">
        <f t="shared" si="4"/>
        <v>2</v>
      </c>
      <c r="K117" s="1905">
        <v>3500000</v>
      </c>
      <c r="L117" s="625">
        <f t="shared" si="5"/>
        <v>7000000</v>
      </c>
      <c r="M117" s="1885"/>
      <c r="N117" s="1885"/>
    </row>
    <row r="118" s="164" customFormat="1" spans="1:14">
      <c r="A118" s="621">
        <v>303778</v>
      </c>
      <c r="B118" s="621">
        <v>1337618</v>
      </c>
      <c r="C118" s="622" t="s">
        <v>1265</v>
      </c>
      <c r="D118" s="623">
        <v>43299</v>
      </c>
      <c r="E118" s="623">
        <v>43301</v>
      </c>
      <c r="F118" s="622">
        <f t="shared" si="3"/>
        <v>2</v>
      </c>
      <c r="G118" s="621">
        <v>1</v>
      </c>
      <c r="H118" s="621"/>
      <c r="I118" s="621" t="s">
        <v>37</v>
      </c>
      <c r="J118" s="622">
        <f t="shared" si="4"/>
        <v>2</v>
      </c>
      <c r="K118" s="1905">
        <v>3500000</v>
      </c>
      <c r="L118" s="625">
        <f t="shared" si="5"/>
        <v>7000000</v>
      </c>
      <c r="M118" s="1885"/>
      <c r="N118" s="1885"/>
    </row>
    <row r="119" s="164" customFormat="1" spans="1:14">
      <c r="A119" s="621">
        <v>303793</v>
      </c>
      <c r="B119" s="621">
        <v>1337678</v>
      </c>
      <c r="C119" s="622" t="s">
        <v>1266</v>
      </c>
      <c r="D119" s="623">
        <v>43300</v>
      </c>
      <c r="E119" s="623">
        <v>43303</v>
      </c>
      <c r="F119" s="622">
        <f t="shared" si="3"/>
        <v>3</v>
      </c>
      <c r="G119" s="621">
        <v>1</v>
      </c>
      <c r="H119" s="621"/>
      <c r="I119" s="621" t="s">
        <v>37</v>
      </c>
      <c r="J119" s="622">
        <f t="shared" si="4"/>
        <v>3</v>
      </c>
      <c r="K119" s="1905">
        <v>3500000</v>
      </c>
      <c r="L119" s="625">
        <f t="shared" si="5"/>
        <v>10500000</v>
      </c>
      <c r="M119" s="1885"/>
      <c r="N119" s="1885"/>
    </row>
    <row r="120" s="164" customFormat="1" spans="1:14">
      <c r="A120" s="621">
        <v>300606</v>
      </c>
      <c r="B120" s="621">
        <v>1327102</v>
      </c>
      <c r="C120" s="622" t="s">
        <v>1267</v>
      </c>
      <c r="D120" s="623">
        <v>43303</v>
      </c>
      <c r="E120" s="623">
        <v>43307</v>
      </c>
      <c r="F120" s="622">
        <f t="shared" si="3"/>
        <v>4</v>
      </c>
      <c r="G120" s="621">
        <v>1</v>
      </c>
      <c r="H120" s="621" t="s">
        <v>53</v>
      </c>
      <c r="I120" s="621" t="s">
        <v>37</v>
      </c>
      <c r="J120" s="622">
        <f t="shared" si="4"/>
        <v>4</v>
      </c>
      <c r="K120" s="1905">
        <v>3500000</v>
      </c>
      <c r="L120" s="625">
        <f t="shared" si="5"/>
        <v>14000000</v>
      </c>
      <c r="M120" s="1885"/>
      <c r="N120" s="1885"/>
    </row>
    <row r="121" s="164" customFormat="1" spans="1:14">
      <c r="A121" s="621">
        <v>303691</v>
      </c>
      <c r="B121" s="621">
        <v>1337128</v>
      </c>
      <c r="C121" s="622" t="s">
        <v>1268</v>
      </c>
      <c r="D121" s="623">
        <v>43303</v>
      </c>
      <c r="E121" s="623">
        <v>43305</v>
      </c>
      <c r="F121" s="622">
        <f t="shared" si="3"/>
        <v>2</v>
      </c>
      <c r="G121" s="621">
        <v>1</v>
      </c>
      <c r="H121" s="621"/>
      <c r="I121" s="621" t="s">
        <v>37</v>
      </c>
      <c r="J121" s="622">
        <f t="shared" si="4"/>
        <v>2</v>
      </c>
      <c r="K121" s="1905">
        <v>3500000</v>
      </c>
      <c r="L121" s="625">
        <f t="shared" si="5"/>
        <v>7000000</v>
      </c>
      <c r="M121" s="1885"/>
      <c r="N121" s="1885"/>
    </row>
    <row r="122" s="164" customFormat="1" spans="1:14">
      <c r="A122" s="621">
        <v>303692</v>
      </c>
      <c r="B122" s="621">
        <v>1337131</v>
      </c>
      <c r="C122" s="622" t="s">
        <v>1269</v>
      </c>
      <c r="D122" s="623">
        <v>43303</v>
      </c>
      <c r="E122" s="623">
        <v>43305</v>
      </c>
      <c r="F122" s="622">
        <f t="shared" si="3"/>
        <v>2</v>
      </c>
      <c r="G122" s="621">
        <v>1</v>
      </c>
      <c r="H122" s="621"/>
      <c r="I122" s="621" t="s">
        <v>37</v>
      </c>
      <c r="J122" s="622">
        <f t="shared" si="4"/>
        <v>2</v>
      </c>
      <c r="K122" s="1905">
        <v>3500000</v>
      </c>
      <c r="L122" s="625">
        <f t="shared" si="5"/>
        <v>7000000</v>
      </c>
      <c r="M122" s="1885"/>
      <c r="N122" s="1885"/>
    </row>
    <row r="123" s="164" customFormat="1" spans="1:14">
      <c r="A123" s="621">
        <v>301548</v>
      </c>
      <c r="B123" s="621">
        <v>1329370</v>
      </c>
      <c r="C123" s="622" t="s">
        <v>1270</v>
      </c>
      <c r="D123" s="623">
        <v>43304</v>
      </c>
      <c r="E123" s="623">
        <v>43305</v>
      </c>
      <c r="F123" s="622">
        <f t="shared" si="3"/>
        <v>1</v>
      </c>
      <c r="G123" s="621">
        <v>1</v>
      </c>
      <c r="H123" s="621" t="s">
        <v>53</v>
      </c>
      <c r="I123" s="621" t="s">
        <v>37</v>
      </c>
      <c r="J123" s="622">
        <f t="shared" si="4"/>
        <v>1</v>
      </c>
      <c r="K123" s="1905">
        <v>3500000</v>
      </c>
      <c r="L123" s="625">
        <f t="shared" si="5"/>
        <v>3500000</v>
      </c>
      <c r="M123" s="1885"/>
      <c r="N123" s="1885"/>
    </row>
    <row r="124" s="164" customFormat="1" spans="1:14">
      <c r="A124" s="621">
        <v>302029</v>
      </c>
      <c r="B124" s="621">
        <v>1331354</v>
      </c>
      <c r="C124" s="622" t="s">
        <v>1271</v>
      </c>
      <c r="D124" s="623">
        <v>43304</v>
      </c>
      <c r="E124" s="623">
        <v>43306</v>
      </c>
      <c r="F124" s="622">
        <f t="shared" si="3"/>
        <v>2</v>
      </c>
      <c r="G124" s="621">
        <v>1</v>
      </c>
      <c r="H124" s="621"/>
      <c r="I124" s="621" t="s">
        <v>37</v>
      </c>
      <c r="J124" s="622">
        <f t="shared" si="4"/>
        <v>2</v>
      </c>
      <c r="K124" s="1905">
        <v>3500000</v>
      </c>
      <c r="L124" s="625">
        <f t="shared" si="5"/>
        <v>7000000</v>
      </c>
      <c r="M124" s="1885"/>
      <c r="N124" s="1885"/>
    </row>
    <row r="125" s="164" customFormat="1" spans="1:14">
      <c r="A125" s="1526">
        <v>303982</v>
      </c>
      <c r="B125" s="1526">
        <v>1338363</v>
      </c>
      <c r="C125" s="1522" t="s">
        <v>1272</v>
      </c>
      <c r="D125" s="1523">
        <v>43300</v>
      </c>
      <c r="E125" s="1523">
        <v>43301</v>
      </c>
      <c r="F125" s="1522">
        <f t="shared" si="3"/>
        <v>1</v>
      </c>
      <c r="G125" s="1526">
        <v>1</v>
      </c>
      <c r="H125" s="1526"/>
      <c r="I125" s="1526" t="s">
        <v>37</v>
      </c>
      <c r="J125" s="1522">
        <f t="shared" si="4"/>
        <v>1</v>
      </c>
      <c r="K125" s="1897">
        <v>3500000</v>
      </c>
      <c r="L125" s="1543">
        <f t="shared" si="5"/>
        <v>3500000</v>
      </c>
      <c r="M125" s="1885"/>
      <c r="N125" s="1885"/>
    </row>
    <row r="126" s="164" customFormat="1" spans="1:14">
      <c r="A126" s="1526">
        <v>303906</v>
      </c>
      <c r="B126" s="1526">
        <v>1338011</v>
      </c>
      <c r="C126" s="1522" t="s">
        <v>1273</v>
      </c>
      <c r="D126" s="1523">
        <v>43300</v>
      </c>
      <c r="E126" s="1523">
        <v>43302</v>
      </c>
      <c r="F126" s="1522">
        <f t="shared" si="3"/>
        <v>2</v>
      </c>
      <c r="G126" s="1526">
        <v>1</v>
      </c>
      <c r="H126" s="1526"/>
      <c r="I126" s="1526" t="s">
        <v>37</v>
      </c>
      <c r="J126" s="1522">
        <f t="shared" si="4"/>
        <v>2</v>
      </c>
      <c r="K126" s="1897">
        <v>3500000</v>
      </c>
      <c r="L126" s="1543">
        <f t="shared" si="5"/>
        <v>7000000</v>
      </c>
      <c r="M126" s="1885"/>
      <c r="N126" s="1885"/>
    </row>
    <row r="127" s="164" customFormat="1" spans="1:14">
      <c r="A127" s="1526">
        <v>303941</v>
      </c>
      <c r="B127" s="1526">
        <v>1337901</v>
      </c>
      <c r="C127" s="1522" t="s">
        <v>1274</v>
      </c>
      <c r="D127" s="1523">
        <v>43300</v>
      </c>
      <c r="E127" s="1523">
        <v>43302</v>
      </c>
      <c r="F127" s="1522">
        <f t="shared" si="3"/>
        <v>2</v>
      </c>
      <c r="G127" s="1526">
        <v>1</v>
      </c>
      <c r="H127" s="1526"/>
      <c r="I127" s="1526" t="s">
        <v>37</v>
      </c>
      <c r="J127" s="1522">
        <f t="shared" si="4"/>
        <v>2</v>
      </c>
      <c r="K127" s="1897">
        <v>3500000</v>
      </c>
      <c r="L127" s="1543">
        <f t="shared" si="5"/>
        <v>7000000</v>
      </c>
      <c r="M127" s="1885"/>
      <c r="N127" s="1885"/>
    </row>
    <row r="128" s="164" customFormat="1" spans="1:14">
      <c r="A128" s="1526">
        <v>303983</v>
      </c>
      <c r="B128" s="1526">
        <v>1338356</v>
      </c>
      <c r="C128" s="1522" t="s">
        <v>1259</v>
      </c>
      <c r="D128" s="1523">
        <v>43301</v>
      </c>
      <c r="E128" s="1523">
        <v>43304</v>
      </c>
      <c r="F128" s="1522">
        <f t="shared" si="3"/>
        <v>3</v>
      </c>
      <c r="G128" s="1526">
        <v>1</v>
      </c>
      <c r="H128" s="1526"/>
      <c r="I128" s="1526" t="s">
        <v>37</v>
      </c>
      <c r="J128" s="1522">
        <f t="shared" si="4"/>
        <v>3</v>
      </c>
      <c r="K128" s="1897">
        <v>3500000</v>
      </c>
      <c r="L128" s="1543">
        <f t="shared" si="5"/>
        <v>10500000</v>
      </c>
      <c r="M128" s="1885"/>
      <c r="N128" s="1885"/>
    </row>
    <row r="129" s="164" customFormat="1" spans="1:14">
      <c r="A129" s="1906">
        <v>304122</v>
      </c>
      <c r="B129" s="1906">
        <v>1338905</v>
      </c>
      <c r="C129" s="1907" t="s">
        <v>1275</v>
      </c>
      <c r="D129" s="1908">
        <v>43301</v>
      </c>
      <c r="E129" s="1908">
        <v>43302</v>
      </c>
      <c r="F129" s="1907">
        <f t="shared" si="3"/>
        <v>1</v>
      </c>
      <c r="G129" s="1906">
        <v>1</v>
      </c>
      <c r="H129" s="1906"/>
      <c r="I129" s="1906" t="s">
        <v>37</v>
      </c>
      <c r="J129" s="1907">
        <f t="shared" si="4"/>
        <v>1</v>
      </c>
      <c r="K129" s="1915">
        <v>3500000</v>
      </c>
      <c r="L129" s="1916">
        <f t="shared" si="5"/>
        <v>3500000</v>
      </c>
      <c r="M129" s="1885"/>
      <c r="N129" s="1885"/>
    </row>
    <row r="130" s="164" customFormat="1" spans="1:14">
      <c r="A130" s="1906">
        <v>304117</v>
      </c>
      <c r="B130" s="1906">
        <v>1338810</v>
      </c>
      <c r="C130" s="1907" t="s">
        <v>1276</v>
      </c>
      <c r="D130" s="1908">
        <v>43304</v>
      </c>
      <c r="E130" s="1908">
        <v>43305</v>
      </c>
      <c r="F130" s="1907">
        <f t="shared" si="3"/>
        <v>1</v>
      </c>
      <c r="G130" s="1906">
        <v>1</v>
      </c>
      <c r="H130" s="1906"/>
      <c r="I130" s="1906" t="s">
        <v>37</v>
      </c>
      <c r="J130" s="1907">
        <f t="shared" si="4"/>
        <v>1</v>
      </c>
      <c r="K130" s="1915">
        <v>3500000</v>
      </c>
      <c r="L130" s="1916">
        <f t="shared" si="5"/>
        <v>3500000</v>
      </c>
      <c r="M130" s="1885"/>
      <c r="N130" s="1885"/>
    </row>
    <row r="131" s="164" customFormat="1" spans="1:14">
      <c r="A131" s="1906">
        <v>304064</v>
      </c>
      <c r="B131" s="1906">
        <v>1338604</v>
      </c>
      <c r="C131" s="1907" t="s">
        <v>1277</v>
      </c>
      <c r="D131" s="1908">
        <v>43301</v>
      </c>
      <c r="E131" s="1908">
        <v>43302</v>
      </c>
      <c r="F131" s="1907">
        <f t="shared" si="3"/>
        <v>1</v>
      </c>
      <c r="G131" s="1906">
        <v>2</v>
      </c>
      <c r="H131" s="1906"/>
      <c r="I131" s="1906" t="s">
        <v>37</v>
      </c>
      <c r="J131" s="1907">
        <f t="shared" si="4"/>
        <v>2</v>
      </c>
      <c r="K131" s="1915">
        <v>3500000</v>
      </c>
      <c r="L131" s="1916">
        <f t="shared" si="5"/>
        <v>7000000</v>
      </c>
      <c r="M131" s="1885"/>
      <c r="N131" s="1885"/>
    </row>
    <row r="132" s="164" customFormat="1" spans="1:14">
      <c r="A132" s="1906">
        <v>304099</v>
      </c>
      <c r="B132" s="1906">
        <v>1338546</v>
      </c>
      <c r="C132" s="1907" t="s">
        <v>1278</v>
      </c>
      <c r="D132" s="1908">
        <v>43301</v>
      </c>
      <c r="E132" s="1908">
        <v>43302</v>
      </c>
      <c r="F132" s="1907">
        <f t="shared" si="3"/>
        <v>1</v>
      </c>
      <c r="G132" s="1906">
        <v>1</v>
      </c>
      <c r="H132" s="1906"/>
      <c r="I132" s="1906" t="s">
        <v>37</v>
      </c>
      <c r="J132" s="1907">
        <f t="shared" si="4"/>
        <v>1</v>
      </c>
      <c r="K132" s="1915">
        <v>3500000</v>
      </c>
      <c r="L132" s="1916">
        <f t="shared" si="5"/>
        <v>3500000</v>
      </c>
      <c r="M132" s="1885"/>
      <c r="N132" s="1885"/>
    </row>
    <row r="133" s="164" customFormat="1" spans="1:14">
      <c r="A133" s="1906">
        <v>304066</v>
      </c>
      <c r="B133" s="1906">
        <v>1338534</v>
      </c>
      <c r="C133" s="1907" t="s">
        <v>1279</v>
      </c>
      <c r="D133" s="1908">
        <v>43301</v>
      </c>
      <c r="E133" s="1908">
        <v>43302</v>
      </c>
      <c r="F133" s="1907">
        <f t="shared" si="3"/>
        <v>1</v>
      </c>
      <c r="G133" s="1906">
        <v>1</v>
      </c>
      <c r="H133" s="1906"/>
      <c r="I133" s="1906" t="s">
        <v>37</v>
      </c>
      <c r="J133" s="1907">
        <f t="shared" si="4"/>
        <v>1</v>
      </c>
      <c r="K133" s="1915">
        <v>3500000</v>
      </c>
      <c r="L133" s="1916">
        <f t="shared" si="5"/>
        <v>3500000</v>
      </c>
      <c r="M133" s="1885"/>
      <c r="N133" s="1885"/>
    </row>
    <row r="134" s="164" customFormat="1" spans="1:14">
      <c r="A134" s="1906">
        <v>304062</v>
      </c>
      <c r="B134" s="1906">
        <v>1338655</v>
      </c>
      <c r="C134" s="1907" t="s">
        <v>1280</v>
      </c>
      <c r="D134" s="1908">
        <v>43301</v>
      </c>
      <c r="E134" s="1908">
        <v>43303</v>
      </c>
      <c r="F134" s="1907">
        <f t="shared" si="3"/>
        <v>2</v>
      </c>
      <c r="G134" s="1906">
        <v>1</v>
      </c>
      <c r="H134" s="1906"/>
      <c r="I134" s="1906" t="s">
        <v>37</v>
      </c>
      <c r="J134" s="1907">
        <f t="shared" si="4"/>
        <v>2</v>
      </c>
      <c r="K134" s="1915">
        <v>3500000</v>
      </c>
      <c r="L134" s="1916">
        <f t="shared" si="5"/>
        <v>7000000</v>
      </c>
      <c r="M134" s="1885"/>
      <c r="N134" s="1885"/>
    </row>
    <row r="135" s="164" customFormat="1" spans="1:14">
      <c r="A135" s="1906">
        <v>304063</v>
      </c>
      <c r="B135" s="1906">
        <v>1338622</v>
      </c>
      <c r="C135" s="1907" t="s">
        <v>1281</v>
      </c>
      <c r="D135" s="1908">
        <v>43301</v>
      </c>
      <c r="E135" s="1908">
        <v>43303</v>
      </c>
      <c r="F135" s="1907">
        <f t="shared" si="3"/>
        <v>2</v>
      </c>
      <c r="G135" s="1906">
        <v>1</v>
      </c>
      <c r="H135" s="1906"/>
      <c r="I135" s="1906" t="s">
        <v>37</v>
      </c>
      <c r="J135" s="1907">
        <f t="shared" si="4"/>
        <v>2</v>
      </c>
      <c r="K135" s="1915">
        <v>3500000</v>
      </c>
      <c r="L135" s="1916">
        <f t="shared" si="5"/>
        <v>7000000</v>
      </c>
      <c r="M135" s="1885"/>
      <c r="N135" s="1885"/>
    </row>
    <row r="136" s="164" customFormat="1" spans="1:14">
      <c r="A136" s="1906">
        <v>304108</v>
      </c>
      <c r="B136" s="1906">
        <v>1338544</v>
      </c>
      <c r="C136" s="1907" t="s">
        <v>1282</v>
      </c>
      <c r="D136" s="1908">
        <v>43302</v>
      </c>
      <c r="E136" s="1908">
        <v>43304</v>
      </c>
      <c r="F136" s="1907">
        <f t="shared" si="3"/>
        <v>2</v>
      </c>
      <c r="G136" s="1906">
        <v>1</v>
      </c>
      <c r="H136" s="1906"/>
      <c r="I136" s="1906" t="s">
        <v>37</v>
      </c>
      <c r="J136" s="1907">
        <f t="shared" si="4"/>
        <v>2</v>
      </c>
      <c r="K136" s="1915">
        <v>3500000</v>
      </c>
      <c r="L136" s="1916">
        <f t="shared" si="5"/>
        <v>7000000</v>
      </c>
      <c r="M136" s="1885"/>
      <c r="N136" s="1885"/>
    </row>
    <row r="137" s="164" customFormat="1" spans="1:14">
      <c r="A137" s="1906">
        <v>304017</v>
      </c>
      <c r="B137" s="1906">
        <v>1338343</v>
      </c>
      <c r="C137" s="1907" t="s">
        <v>1283</v>
      </c>
      <c r="D137" s="1908">
        <v>43303</v>
      </c>
      <c r="E137" s="1908">
        <v>43307</v>
      </c>
      <c r="F137" s="1907">
        <f t="shared" ref="F137:F165" si="6">E137-D137</f>
        <v>4</v>
      </c>
      <c r="G137" s="1906">
        <v>1</v>
      </c>
      <c r="H137" s="1906"/>
      <c r="I137" s="1906" t="s">
        <v>37</v>
      </c>
      <c r="J137" s="1907">
        <f t="shared" ref="J137:J165" si="7">G137*F137</f>
        <v>4</v>
      </c>
      <c r="K137" s="1915">
        <v>3500000</v>
      </c>
      <c r="L137" s="1916">
        <f t="shared" ref="L137:L178" si="8">K137*F137*G137</f>
        <v>14000000</v>
      </c>
      <c r="M137" s="1885"/>
      <c r="N137" s="1885"/>
    </row>
    <row r="138" s="164" customFormat="1" spans="1:14">
      <c r="A138" s="1906">
        <v>304085</v>
      </c>
      <c r="B138" s="1906">
        <v>1338770</v>
      </c>
      <c r="C138" s="1907" t="s">
        <v>1284</v>
      </c>
      <c r="D138" s="1908">
        <v>43303</v>
      </c>
      <c r="E138" s="1908">
        <v>43304</v>
      </c>
      <c r="F138" s="1907">
        <f t="shared" si="6"/>
        <v>1</v>
      </c>
      <c r="G138" s="1906">
        <v>1</v>
      </c>
      <c r="H138" s="1906"/>
      <c r="I138" s="1906" t="s">
        <v>37</v>
      </c>
      <c r="J138" s="1907">
        <f t="shared" si="7"/>
        <v>1</v>
      </c>
      <c r="K138" s="1915">
        <v>3500000</v>
      </c>
      <c r="L138" s="1916">
        <f t="shared" si="8"/>
        <v>3500000</v>
      </c>
      <c r="M138" s="1885"/>
      <c r="N138" s="1885"/>
    </row>
    <row r="139" s="164" customFormat="1" spans="1:14">
      <c r="A139" s="1906">
        <v>302007</v>
      </c>
      <c r="B139" s="1906">
        <v>1331326</v>
      </c>
      <c r="C139" s="1907" t="s">
        <v>1285</v>
      </c>
      <c r="D139" s="1908">
        <v>43304</v>
      </c>
      <c r="E139" s="1908">
        <v>43308</v>
      </c>
      <c r="F139" s="1907">
        <f t="shared" si="6"/>
        <v>4</v>
      </c>
      <c r="G139" s="1906">
        <v>1</v>
      </c>
      <c r="H139" s="1906"/>
      <c r="I139" s="1906" t="s">
        <v>37</v>
      </c>
      <c r="J139" s="1907">
        <f t="shared" si="7"/>
        <v>4</v>
      </c>
      <c r="K139" s="1915">
        <v>3500000</v>
      </c>
      <c r="L139" s="1916">
        <f t="shared" si="8"/>
        <v>14000000</v>
      </c>
      <c r="M139" s="1885"/>
      <c r="N139" s="1885"/>
    </row>
    <row r="140" s="164" customFormat="1" spans="1:14">
      <c r="A140" s="1906">
        <v>303689</v>
      </c>
      <c r="B140" s="1906">
        <v>1336940</v>
      </c>
      <c r="C140" s="1907" t="s">
        <v>1286</v>
      </c>
      <c r="D140" s="1908">
        <v>43305</v>
      </c>
      <c r="E140" s="1908">
        <v>43307</v>
      </c>
      <c r="F140" s="1907">
        <f t="shared" si="6"/>
        <v>2</v>
      </c>
      <c r="G140" s="1906">
        <v>1</v>
      </c>
      <c r="H140" s="1906"/>
      <c r="I140" s="1906" t="s">
        <v>37</v>
      </c>
      <c r="J140" s="1907">
        <f t="shared" si="7"/>
        <v>2</v>
      </c>
      <c r="K140" s="1915">
        <v>3500000</v>
      </c>
      <c r="L140" s="1916">
        <f t="shared" si="8"/>
        <v>7000000</v>
      </c>
      <c r="M140" s="1885"/>
      <c r="N140" s="1885"/>
    </row>
    <row r="141" s="164" customFormat="1" spans="1:14">
      <c r="A141" s="1906">
        <v>302881</v>
      </c>
      <c r="B141" s="1906">
        <v>1334598</v>
      </c>
      <c r="C141" s="1907" t="s">
        <v>1287</v>
      </c>
      <c r="D141" s="1908">
        <v>43305</v>
      </c>
      <c r="E141" s="1908">
        <v>43308</v>
      </c>
      <c r="F141" s="1907">
        <f t="shared" si="6"/>
        <v>3</v>
      </c>
      <c r="G141" s="1906">
        <v>2</v>
      </c>
      <c r="H141" s="1906"/>
      <c r="I141" s="1906" t="s">
        <v>37</v>
      </c>
      <c r="J141" s="1907">
        <f t="shared" si="7"/>
        <v>6</v>
      </c>
      <c r="K141" s="1915">
        <v>3500000</v>
      </c>
      <c r="L141" s="1916">
        <f t="shared" si="8"/>
        <v>21000000</v>
      </c>
      <c r="M141" s="1885"/>
      <c r="N141" s="1885"/>
    </row>
    <row r="142" s="164" customFormat="1" spans="1:14">
      <c r="A142" s="1906">
        <v>302016</v>
      </c>
      <c r="B142" s="1906">
        <v>1331523</v>
      </c>
      <c r="C142" s="1907" t="s">
        <v>1288</v>
      </c>
      <c r="D142" s="1908">
        <v>43305</v>
      </c>
      <c r="E142" s="1908">
        <v>43309</v>
      </c>
      <c r="F142" s="1907">
        <f t="shared" si="6"/>
        <v>4</v>
      </c>
      <c r="G142" s="1906">
        <v>5</v>
      </c>
      <c r="H142" s="1906"/>
      <c r="I142" s="1906" t="s">
        <v>37</v>
      </c>
      <c r="J142" s="1907">
        <f t="shared" si="7"/>
        <v>20</v>
      </c>
      <c r="K142" s="1915">
        <v>3500000</v>
      </c>
      <c r="L142" s="1916">
        <f t="shared" si="8"/>
        <v>70000000</v>
      </c>
      <c r="M142" s="1885"/>
      <c r="N142" s="1885"/>
    </row>
    <row r="143" s="164" customFormat="1" spans="1:14">
      <c r="A143" s="1906" t="s">
        <v>1289</v>
      </c>
      <c r="B143" s="1906">
        <v>1334115</v>
      </c>
      <c r="C143" s="1907" t="s">
        <v>1290</v>
      </c>
      <c r="D143" s="1908">
        <v>43305</v>
      </c>
      <c r="E143" s="1908">
        <v>43306</v>
      </c>
      <c r="F143" s="1907">
        <f t="shared" si="6"/>
        <v>1</v>
      </c>
      <c r="G143" s="1906">
        <v>3</v>
      </c>
      <c r="H143" s="1906"/>
      <c r="I143" s="1906" t="s">
        <v>37</v>
      </c>
      <c r="J143" s="1907">
        <f t="shared" si="7"/>
        <v>3</v>
      </c>
      <c r="K143" s="1915">
        <v>3500000</v>
      </c>
      <c r="L143" s="1916">
        <f t="shared" si="8"/>
        <v>10500000</v>
      </c>
      <c r="M143" s="1885"/>
      <c r="N143" s="1885"/>
    </row>
    <row r="144" s="164" customFormat="1" spans="1:14">
      <c r="A144" s="1906">
        <v>303996</v>
      </c>
      <c r="B144" s="1906">
        <v>1337924</v>
      </c>
      <c r="C144" s="1907" t="s">
        <v>1291</v>
      </c>
      <c r="D144" s="1908">
        <v>43305</v>
      </c>
      <c r="E144" s="1908">
        <v>43307</v>
      </c>
      <c r="F144" s="1907">
        <f t="shared" si="6"/>
        <v>2</v>
      </c>
      <c r="G144" s="1906">
        <v>1</v>
      </c>
      <c r="H144" s="1906"/>
      <c r="I144" s="1906" t="s">
        <v>37</v>
      </c>
      <c r="J144" s="1907">
        <f t="shared" si="7"/>
        <v>2</v>
      </c>
      <c r="K144" s="1915">
        <v>3500000</v>
      </c>
      <c r="L144" s="1916">
        <f t="shared" si="8"/>
        <v>7000000</v>
      </c>
      <c r="M144" s="1885"/>
      <c r="N144" s="1885"/>
    </row>
    <row r="145" s="164" customFormat="1" spans="1:14">
      <c r="A145" s="263">
        <v>304335</v>
      </c>
      <c r="B145" s="263">
        <v>1339706</v>
      </c>
      <c r="C145" s="264" t="s">
        <v>1292</v>
      </c>
      <c r="D145" s="265">
        <v>43303</v>
      </c>
      <c r="E145" s="265">
        <v>43305</v>
      </c>
      <c r="F145" s="264">
        <f t="shared" si="6"/>
        <v>2</v>
      </c>
      <c r="G145" s="263">
        <v>1</v>
      </c>
      <c r="H145" s="263"/>
      <c r="I145" s="263" t="s">
        <v>37</v>
      </c>
      <c r="J145" s="264">
        <f t="shared" si="7"/>
        <v>2</v>
      </c>
      <c r="K145" s="1917">
        <v>3500000</v>
      </c>
      <c r="L145" s="299">
        <f t="shared" si="8"/>
        <v>7000000</v>
      </c>
      <c r="M145" s="1885"/>
      <c r="N145" s="1885"/>
    </row>
    <row r="146" s="164" customFormat="1" spans="1:14">
      <c r="A146" s="263">
        <v>304544</v>
      </c>
      <c r="B146" s="263">
        <v>1340147</v>
      </c>
      <c r="C146" s="264" t="s">
        <v>1293</v>
      </c>
      <c r="D146" s="265">
        <v>43304</v>
      </c>
      <c r="E146" s="265">
        <v>43305</v>
      </c>
      <c r="F146" s="264">
        <f t="shared" si="6"/>
        <v>1</v>
      </c>
      <c r="G146" s="263">
        <v>2</v>
      </c>
      <c r="H146" s="263"/>
      <c r="I146" s="263" t="s">
        <v>37</v>
      </c>
      <c r="J146" s="264">
        <f t="shared" si="7"/>
        <v>2</v>
      </c>
      <c r="K146" s="1917">
        <v>3500000</v>
      </c>
      <c r="L146" s="299">
        <f t="shared" si="8"/>
        <v>7000000</v>
      </c>
      <c r="M146" s="1885"/>
      <c r="N146" s="1885"/>
    </row>
    <row r="147" s="164" customFormat="1" spans="1:14">
      <c r="A147" s="263">
        <v>304331</v>
      </c>
      <c r="B147" s="263">
        <v>1339421</v>
      </c>
      <c r="C147" s="264" t="s">
        <v>1228</v>
      </c>
      <c r="D147" s="265">
        <v>43303</v>
      </c>
      <c r="E147" s="265">
        <v>43305</v>
      </c>
      <c r="F147" s="264">
        <f t="shared" si="6"/>
        <v>2</v>
      </c>
      <c r="G147" s="263">
        <v>1</v>
      </c>
      <c r="H147" s="263"/>
      <c r="I147" s="263" t="s">
        <v>37</v>
      </c>
      <c r="J147" s="264">
        <f t="shared" si="7"/>
        <v>2</v>
      </c>
      <c r="K147" s="1917">
        <v>3500000</v>
      </c>
      <c r="L147" s="299">
        <f t="shared" si="8"/>
        <v>7000000</v>
      </c>
      <c r="M147" s="1885"/>
      <c r="N147" s="1885"/>
    </row>
    <row r="148" s="164" customFormat="1" spans="1:14">
      <c r="A148" s="263" t="s">
        <v>1294</v>
      </c>
      <c r="B148" s="263">
        <v>1339311</v>
      </c>
      <c r="C148" s="264" t="s">
        <v>1295</v>
      </c>
      <c r="D148" s="265">
        <v>43303</v>
      </c>
      <c r="E148" s="265">
        <v>43306</v>
      </c>
      <c r="F148" s="264">
        <f t="shared" si="6"/>
        <v>3</v>
      </c>
      <c r="G148" s="263">
        <v>2</v>
      </c>
      <c r="H148" s="263"/>
      <c r="I148" s="263" t="s">
        <v>37</v>
      </c>
      <c r="J148" s="264">
        <f t="shared" si="7"/>
        <v>6</v>
      </c>
      <c r="K148" s="1917">
        <v>3500000</v>
      </c>
      <c r="L148" s="299">
        <f t="shared" si="8"/>
        <v>21000000</v>
      </c>
      <c r="M148" s="1885"/>
      <c r="N148" s="1885"/>
    </row>
    <row r="149" s="164" customFormat="1" spans="1:14">
      <c r="A149" s="263">
        <v>304332</v>
      </c>
      <c r="B149" s="263">
        <v>1339692</v>
      </c>
      <c r="C149" s="264" t="s">
        <v>1296</v>
      </c>
      <c r="D149" s="265">
        <v>43303</v>
      </c>
      <c r="E149" s="265">
        <v>43305</v>
      </c>
      <c r="F149" s="264">
        <f t="shared" si="6"/>
        <v>2</v>
      </c>
      <c r="G149" s="263">
        <v>1</v>
      </c>
      <c r="H149" s="263"/>
      <c r="I149" s="263" t="s">
        <v>37</v>
      </c>
      <c r="J149" s="264">
        <f t="shared" si="7"/>
        <v>2</v>
      </c>
      <c r="K149" s="1917">
        <v>3500000</v>
      </c>
      <c r="L149" s="299">
        <f t="shared" si="8"/>
        <v>7000000</v>
      </c>
      <c r="M149" s="1885"/>
      <c r="N149" s="1885"/>
    </row>
    <row r="150" s="164" customFormat="1" spans="1:14">
      <c r="A150" s="263">
        <v>304540</v>
      </c>
      <c r="B150" s="263">
        <v>1339889</v>
      </c>
      <c r="C150" s="264" t="s">
        <v>1296</v>
      </c>
      <c r="D150" s="265">
        <v>43305</v>
      </c>
      <c r="E150" s="265">
        <v>43306</v>
      </c>
      <c r="F150" s="264">
        <f t="shared" si="6"/>
        <v>1</v>
      </c>
      <c r="G150" s="263">
        <v>1</v>
      </c>
      <c r="H150" s="263"/>
      <c r="I150" s="263" t="s">
        <v>37</v>
      </c>
      <c r="J150" s="264">
        <f t="shared" si="7"/>
        <v>1</v>
      </c>
      <c r="K150" s="1917">
        <v>3500000</v>
      </c>
      <c r="L150" s="299">
        <f t="shared" si="8"/>
        <v>3500000</v>
      </c>
      <c r="M150" s="1885"/>
      <c r="N150" s="1885"/>
    </row>
    <row r="151" s="164" customFormat="1" ht="14.25" spans="1:14">
      <c r="A151" s="1909">
        <v>303974</v>
      </c>
      <c r="B151" s="263">
        <v>1338278</v>
      </c>
      <c r="C151" s="264" t="s">
        <v>1297</v>
      </c>
      <c r="D151" s="265">
        <v>43306</v>
      </c>
      <c r="E151" s="265">
        <v>43309</v>
      </c>
      <c r="F151" s="264">
        <f t="shared" si="6"/>
        <v>3</v>
      </c>
      <c r="G151" s="263">
        <v>3</v>
      </c>
      <c r="H151" s="263"/>
      <c r="I151" s="263" t="s">
        <v>37</v>
      </c>
      <c r="J151" s="264">
        <f t="shared" si="7"/>
        <v>9</v>
      </c>
      <c r="K151" s="1917">
        <v>3500000</v>
      </c>
      <c r="L151" s="299">
        <f t="shared" si="8"/>
        <v>31500000</v>
      </c>
      <c r="M151" s="1885"/>
      <c r="N151" s="1885"/>
    </row>
    <row r="152" s="164" customFormat="1" spans="1:14">
      <c r="A152" s="263">
        <v>301897</v>
      </c>
      <c r="B152" s="263">
        <v>1330095</v>
      </c>
      <c r="C152" s="264" t="s">
        <v>1298</v>
      </c>
      <c r="D152" s="265">
        <v>43306</v>
      </c>
      <c r="E152" s="265">
        <v>43310</v>
      </c>
      <c r="F152" s="264">
        <f t="shared" si="6"/>
        <v>4</v>
      </c>
      <c r="G152" s="263">
        <v>1</v>
      </c>
      <c r="H152" s="263"/>
      <c r="I152" s="263" t="s">
        <v>37</v>
      </c>
      <c r="J152" s="264">
        <f t="shared" si="7"/>
        <v>4</v>
      </c>
      <c r="K152" s="1917">
        <v>3500000</v>
      </c>
      <c r="L152" s="299">
        <f t="shared" si="8"/>
        <v>14000000</v>
      </c>
      <c r="M152" s="1885"/>
      <c r="N152" s="1885"/>
    </row>
    <row r="153" s="164" customFormat="1" spans="1:14">
      <c r="A153" s="263">
        <v>299522</v>
      </c>
      <c r="B153" s="263">
        <v>1324107</v>
      </c>
      <c r="C153" s="264" t="s">
        <v>1299</v>
      </c>
      <c r="D153" s="265">
        <v>43307</v>
      </c>
      <c r="E153" s="265">
        <v>43308</v>
      </c>
      <c r="F153" s="264">
        <f t="shared" si="6"/>
        <v>1</v>
      </c>
      <c r="G153" s="263">
        <v>1</v>
      </c>
      <c r="H153" s="263" t="s">
        <v>53</v>
      </c>
      <c r="I153" s="263" t="s">
        <v>37</v>
      </c>
      <c r="J153" s="264">
        <f t="shared" si="7"/>
        <v>1</v>
      </c>
      <c r="K153" s="1917">
        <v>4050000</v>
      </c>
      <c r="L153" s="299">
        <f t="shared" si="8"/>
        <v>4050000</v>
      </c>
      <c r="M153" s="1885"/>
      <c r="N153" s="1885"/>
    </row>
    <row r="154" s="164" customFormat="1" spans="1:14">
      <c r="A154" s="263">
        <v>302937</v>
      </c>
      <c r="B154" s="263">
        <v>1335215</v>
      </c>
      <c r="C154" s="264" t="s">
        <v>1300</v>
      </c>
      <c r="D154" s="265">
        <v>43307</v>
      </c>
      <c r="E154" s="265">
        <v>43309</v>
      </c>
      <c r="F154" s="264">
        <f t="shared" si="6"/>
        <v>2</v>
      </c>
      <c r="G154" s="263">
        <v>1</v>
      </c>
      <c r="H154" s="263"/>
      <c r="I154" s="263" t="s">
        <v>37</v>
      </c>
      <c r="J154" s="264">
        <f t="shared" si="7"/>
        <v>2</v>
      </c>
      <c r="K154" s="1917">
        <v>3500000</v>
      </c>
      <c r="L154" s="299">
        <f t="shared" si="8"/>
        <v>7000000</v>
      </c>
      <c r="M154" s="1885"/>
      <c r="N154" s="1885"/>
    </row>
    <row r="155" s="164" customFormat="1" spans="1:14">
      <c r="A155" s="263">
        <v>302624</v>
      </c>
      <c r="B155" s="263">
        <v>1333570</v>
      </c>
      <c r="C155" s="264" t="s">
        <v>1301</v>
      </c>
      <c r="D155" s="265">
        <v>43307</v>
      </c>
      <c r="E155" s="265">
        <v>43309</v>
      </c>
      <c r="F155" s="264">
        <f t="shared" si="6"/>
        <v>2</v>
      </c>
      <c r="G155" s="263">
        <v>3</v>
      </c>
      <c r="H155" s="263"/>
      <c r="I155" s="263" t="s">
        <v>37</v>
      </c>
      <c r="J155" s="264">
        <f t="shared" si="7"/>
        <v>6</v>
      </c>
      <c r="K155" s="1917">
        <v>3500000</v>
      </c>
      <c r="L155" s="299">
        <f t="shared" si="8"/>
        <v>21000000</v>
      </c>
      <c r="M155" s="1885"/>
      <c r="N155" s="1885"/>
    </row>
    <row r="156" s="164" customFormat="1" spans="1:14">
      <c r="A156" s="263">
        <v>302800</v>
      </c>
      <c r="B156" s="263">
        <v>1334091</v>
      </c>
      <c r="C156" s="264" t="s">
        <v>1302</v>
      </c>
      <c r="D156" s="265">
        <v>43307</v>
      </c>
      <c r="E156" s="265">
        <v>43309</v>
      </c>
      <c r="F156" s="264">
        <f t="shared" si="6"/>
        <v>2</v>
      </c>
      <c r="G156" s="263">
        <v>1</v>
      </c>
      <c r="H156" s="263"/>
      <c r="I156" s="263" t="s">
        <v>37</v>
      </c>
      <c r="J156" s="264">
        <f t="shared" si="7"/>
        <v>2</v>
      </c>
      <c r="K156" s="1917">
        <v>3500000</v>
      </c>
      <c r="L156" s="299">
        <f t="shared" si="8"/>
        <v>7000000</v>
      </c>
      <c r="M156" s="1885"/>
      <c r="N156" s="1885"/>
    </row>
    <row r="157" s="164" customFormat="1" spans="1:14">
      <c r="A157" s="263">
        <v>303254</v>
      </c>
      <c r="B157" s="263">
        <v>1335799</v>
      </c>
      <c r="C157" s="264" t="s">
        <v>1303</v>
      </c>
      <c r="D157" s="265">
        <v>43307</v>
      </c>
      <c r="E157" s="265">
        <v>43308</v>
      </c>
      <c r="F157" s="264">
        <f t="shared" si="6"/>
        <v>1</v>
      </c>
      <c r="G157" s="263">
        <v>2</v>
      </c>
      <c r="H157" s="263"/>
      <c r="I157" s="263" t="s">
        <v>37</v>
      </c>
      <c r="J157" s="264">
        <f t="shared" si="7"/>
        <v>2</v>
      </c>
      <c r="K157" s="1917">
        <v>3500000</v>
      </c>
      <c r="L157" s="299">
        <f t="shared" si="8"/>
        <v>7000000</v>
      </c>
      <c r="M157" s="1885"/>
      <c r="N157" s="1885"/>
    </row>
    <row r="158" s="164" customFormat="1" spans="1:14">
      <c r="A158" s="263">
        <v>303576</v>
      </c>
      <c r="B158" s="263">
        <v>1336637</v>
      </c>
      <c r="C158" s="264" t="s">
        <v>1304</v>
      </c>
      <c r="D158" s="265">
        <v>43307</v>
      </c>
      <c r="E158" s="265">
        <v>43310</v>
      </c>
      <c r="F158" s="264">
        <f t="shared" si="6"/>
        <v>3</v>
      </c>
      <c r="G158" s="263">
        <v>1</v>
      </c>
      <c r="H158" s="263"/>
      <c r="I158" s="263" t="s">
        <v>37</v>
      </c>
      <c r="J158" s="264">
        <f t="shared" si="7"/>
        <v>3</v>
      </c>
      <c r="K158" s="1917">
        <v>3500000</v>
      </c>
      <c r="L158" s="299">
        <f t="shared" si="8"/>
        <v>10500000</v>
      </c>
      <c r="M158" s="1885"/>
      <c r="N158" s="1885"/>
    </row>
    <row r="159" s="164" customFormat="1" spans="1:14">
      <c r="A159" s="1906">
        <v>304658</v>
      </c>
      <c r="B159" s="1906">
        <v>1340495</v>
      </c>
      <c r="C159" s="1907" t="s">
        <v>1305</v>
      </c>
      <c r="D159" s="1908">
        <v>43305</v>
      </c>
      <c r="E159" s="1908">
        <v>43306</v>
      </c>
      <c r="F159" s="1907">
        <f t="shared" si="6"/>
        <v>1</v>
      </c>
      <c r="G159" s="1906">
        <v>3</v>
      </c>
      <c r="H159" s="1906"/>
      <c r="I159" s="1906" t="s">
        <v>37</v>
      </c>
      <c r="J159" s="1907">
        <f t="shared" si="7"/>
        <v>3</v>
      </c>
      <c r="K159" s="1915">
        <v>3500000</v>
      </c>
      <c r="L159" s="1916">
        <f t="shared" si="8"/>
        <v>10500000</v>
      </c>
      <c r="M159" s="1885"/>
      <c r="N159" s="1885"/>
    </row>
    <row r="160" s="164" customFormat="1" spans="1:14">
      <c r="A160" s="1906">
        <v>304659</v>
      </c>
      <c r="B160" s="1906">
        <v>1340610</v>
      </c>
      <c r="C160" s="1907" t="s">
        <v>1306</v>
      </c>
      <c r="D160" s="1908">
        <v>43305</v>
      </c>
      <c r="E160" s="1908">
        <v>43306</v>
      </c>
      <c r="F160" s="1907">
        <f t="shared" si="6"/>
        <v>1</v>
      </c>
      <c r="G160" s="1906">
        <v>1</v>
      </c>
      <c r="H160" s="1906"/>
      <c r="I160" s="1906" t="s">
        <v>37</v>
      </c>
      <c r="J160" s="1907">
        <f t="shared" si="7"/>
        <v>1</v>
      </c>
      <c r="K160" s="1915">
        <v>3500000</v>
      </c>
      <c r="L160" s="1916">
        <f t="shared" si="8"/>
        <v>3500000</v>
      </c>
      <c r="M160" s="1885"/>
      <c r="N160" s="1885"/>
    </row>
    <row r="161" s="164" customFormat="1" spans="1:14">
      <c r="A161" s="1906" t="s">
        <v>1307</v>
      </c>
      <c r="B161" s="1906">
        <v>1338202</v>
      </c>
      <c r="C161" s="1907" t="s">
        <v>1308</v>
      </c>
      <c r="D161" s="1908">
        <v>43308</v>
      </c>
      <c r="E161" s="1908">
        <v>43313</v>
      </c>
      <c r="F161" s="1907">
        <f t="shared" si="6"/>
        <v>5</v>
      </c>
      <c r="G161" s="1906">
        <v>10</v>
      </c>
      <c r="H161" s="1906"/>
      <c r="I161" s="1906" t="s">
        <v>37</v>
      </c>
      <c r="J161" s="1907">
        <f t="shared" si="7"/>
        <v>50</v>
      </c>
      <c r="K161" s="1915">
        <v>3500000</v>
      </c>
      <c r="L161" s="1916">
        <f t="shared" si="8"/>
        <v>175000000</v>
      </c>
      <c r="M161" s="1885"/>
      <c r="N161" s="1885"/>
    </row>
    <row r="162" s="164" customFormat="1" spans="1:14">
      <c r="A162" s="1906">
        <v>301273</v>
      </c>
      <c r="B162" s="1906">
        <v>1328448</v>
      </c>
      <c r="C162" s="1907" t="s">
        <v>1309</v>
      </c>
      <c r="D162" s="1908">
        <v>43308</v>
      </c>
      <c r="E162" s="1908">
        <v>43311</v>
      </c>
      <c r="F162" s="1907">
        <f t="shared" si="6"/>
        <v>3</v>
      </c>
      <c r="G162" s="1906">
        <v>2</v>
      </c>
      <c r="H162" s="1906" t="s">
        <v>391</v>
      </c>
      <c r="I162" s="1906" t="s">
        <v>37</v>
      </c>
      <c r="J162" s="1907">
        <f t="shared" si="7"/>
        <v>6</v>
      </c>
      <c r="K162" s="1915">
        <v>3500000</v>
      </c>
      <c r="L162" s="1916">
        <f t="shared" si="8"/>
        <v>21000000</v>
      </c>
      <c r="M162" s="1885"/>
      <c r="N162" s="1885"/>
    </row>
    <row r="163" s="164" customFormat="1" spans="1:14">
      <c r="A163" s="1906" t="s">
        <v>1310</v>
      </c>
      <c r="B163" s="1906">
        <v>1287400</v>
      </c>
      <c r="C163" s="1907" t="s">
        <v>1311</v>
      </c>
      <c r="D163" s="1908">
        <v>43308</v>
      </c>
      <c r="E163" s="1908">
        <v>43311</v>
      </c>
      <c r="F163" s="1907">
        <f t="shared" si="6"/>
        <v>3</v>
      </c>
      <c r="G163" s="1906">
        <v>2</v>
      </c>
      <c r="H163" s="1906"/>
      <c r="I163" s="1906" t="s">
        <v>37</v>
      </c>
      <c r="J163" s="1907">
        <f t="shared" si="7"/>
        <v>6</v>
      </c>
      <c r="K163" s="1915">
        <v>4050000</v>
      </c>
      <c r="L163" s="1916">
        <f t="shared" si="8"/>
        <v>24300000</v>
      </c>
      <c r="M163" s="1885"/>
      <c r="N163" s="1885"/>
    </row>
    <row r="164" s="164" customFormat="1" spans="1:14">
      <c r="A164" s="1906">
        <v>299247</v>
      </c>
      <c r="B164" s="1906">
        <v>1323968</v>
      </c>
      <c r="C164" s="1907" t="s">
        <v>1312</v>
      </c>
      <c r="D164" s="1908">
        <v>43308</v>
      </c>
      <c r="E164" s="1908">
        <v>43309</v>
      </c>
      <c r="F164" s="1907">
        <f t="shared" si="6"/>
        <v>1</v>
      </c>
      <c r="G164" s="1906">
        <v>1</v>
      </c>
      <c r="H164" s="1906" t="s">
        <v>53</v>
      </c>
      <c r="I164" s="1906" t="s">
        <v>37</v>
      </c>
      <c r="J164" s="1907">
        <f t="shared" si="7"/>
        <v>1</v>
      </c>
      <c r="K164" s="1915">
        <v>4050000</v>
      </c>
      <c r="L164" s="1916">
        <f t="shared" si="8"/>
        <v>4050000</v>
      </c>
      <c r="M164" s="1885"/>
      <c r="N164" s="1885"/>
    </row>
    <row r="165" s="164" customFormat="1" spans="1:14">
      <c r="A165" s="1906">
        <v>302249</v>
      </c>
      <c r="B165" s="1906">
        <v>1332557</v>
      </c>
      <c r="C165" s="1907" t="s">
        <v>1313</v>
      </c>
      <c r="D165" s="1908">
        <v>43308</v>
      </c>
      <c r="E165" s="1908">
        <v>43311</v>
      </c>
      <c r="F165" s="1907">
        <f t="shared" si="6"/>
        <v>3</v>
      </c>
      <c r="G165" s="1906">
        <v>1</v>
      </c>
      <c r="H165" s="1906"/>
      <c r="I165" s="1906" t="s">
        <v>37</v>
      </c>
      <c r="J165" s="1907">
        <f t="shared" si="7"/>
        <v>3</v>
      </c>
      <c r="K165" s="1915">
        <v>3500000</v>
      </c>
      <c r="L165" s="1916">
        <f t="shared" si="8"/>
        <v>10500000</v>
      </c>
      <c r="M165" s="1885"/>
      <c r="N165" s="1885"/>
    </row>
    <row r="166" s="164" customFormat="1" spans="1:14">
      <c r="A166" s="308">
        <v>303925</v>
      </c>
      <c r="B166" s="308">
        <v>1341530</v>
      </c>
      <c r="C166" s="309" t="s">
        <v>1314</v>
      </c>
      <c r="D166" s="310"/>
      <c r="E166" s="310" t="s">
        <v>1315</v>
      </c>
      <c r="F166" s="309">
        <v>5</v>
      </c>
      <c r="G166" s="308">
        <v>4</v>
      </c>
      <c r="H166" s="308"/>
      <c r="I166" s="308"/>
      <c r="J166" s="309"/>
      <c r="K166" s="1918">
        <v>280000</v>
      </c>
      <c r="L166" s="319">
        <f t="shared" si="8"/>
        <v>5600000</v>
      </c>
      <c r="M166" s="1885"/>
      <c r="N166" s="1885"/>
    </row>
    <row r="167" s="164" customFormat="1" spans="1:14">
      <c r="A167" s="308">
        <v>304012</v>
      </c>
      <c r="B167" s="308">
        <v>1338397</v>
      </c>
      <c r="C167" s="309" t="s">
        <v>1316</v>
      </c>
      <c r="D167" s="310">
        <v>43309</v>
      </c>
      <c r="E167" s="310">
        <v>43313</v>
      </c>
      <c r="F167" s="309">
        <f t="shared" ref="F167:F191" si="9">E167-D167</f>
        <v>4</v>
      </c>
      <c r="G167" s="308">
        <v>2</v>
      </c>
      <c r="H167" s="308"/>
      <c r="I167" s="308" t="s">
        <v>37</v>
      </c>
      <c r="J167" s="309">
        <f t="shared" ref="J167:J191" si="10">G167*F167</f>
        <v>8</v>
      </c>
      <c r="K167" s="1918">
        <v>3500000</v>
      </c>
      <c r="L167" s="319">
        <f t="shared" si="8"/>
        <v>28000000</v>
      </c>
      <c r="M167" s="1885"/>
      <c r="N167" s="1885"/>
    </row>
    <row r="168" s="164" customFormat="1" spans="1:14">
      <c r="A168" s="308">
        <v>301024</v>
      </c>
      <c r="B168" s="308">
        <v>1328353</v>
      </c>
      <c r="C168" s="309" t="s">
        <v>1317</v>
      </c>
      <c r="D168" s="310">
        <v>43309</v>
      </c>
      <c r="E168" s="310">
        <v>43310</v>
      </c>
      <c r="F168" s="309">
        <f t="shared" si="9"/>
        <v>1</v>
      </c>
      <c r="G168" s="308">
        <v>1</v>
      </c>
      <c r="H168" s="308" t="s">
        <v>53</v>
      </c>
      <c r="I168" s="308" t="s">
        <v>37</v>
      </c>
      <c r="J168" s="309">
        <f t="shared" si="10"/>
        <v>1</v>
      </c>
      <c r="K168" s="1918">
        <v>3500000</v>
      </c>
      <c r="L168" s="319">
        <f t="shared" si="8"/>
        <v>3500000</v>
      </c>
      <c r="M168" s="1885"/>
      <c r="N168" s="1885"/>
    </row>
    <row r="169" s="164" customFormat="1" spans="1:14">
      <c r="A169" s="308" t="s">
        <v>1318</v>
      </c>
      <c r="B169" s="308">
        <v>1326457</v>
      </c>
      <c r="C169" s="309" t="s">
        <v>1319</v>
      </c>
      <c r="D169" s="310">
        <v>43309</v>
      </c>
      <c r="E169" s="310">
        <v>43311</v>
      </c>
      <c r="F169" s="309">
        <f t="shared" si="9"/>
        <v>2</v>
      </c>
      <c r="G169" s="308">
        <v>2</v>
      </c>
      <c r="H169" s="308" t="s">
        <v>53</v>
      </c>
      <c r="I169" s="308" t="s">
        <v>37</v>
      </c>
      <c r="J169" s="309">
        <f t="shared" si="10"/>
        <v>4</v>
      </c>
      <c r="K169" s="1918">
        <v>3500000</v>
      </c>
      <c r="L169" s="319">
        <f t="shared" si="8"/>
        <v>14000000</v>
      </c>
      <c r="M169" s="1885"/>
      <c r="N169" s="1885"/>
    </row>
    <row r="170" s="164" customFormat="1" spans="1:14">
      <c r="A170" s="308">
        <v>303578</v>
      </c>
      <c r="B170" s="308">
        <v>1336886</v>
      </c>
      <c r="C170" s="309" t="s">
        <v>1320</v>
      </c>
      <c r="D170" s="310">
        <v>43309</v>
      </c>
      <c r="E170" s="310">
        <v>43312</v>
      </c>
      <c r="F170" s="309">
        <f t="shared" si="9"/>
        <v>3</v>
      </c>
      <c r="G170" s="308">
        <v>1</v>
      </c>
      <c r="H170" s="308"/>
      <c r="I170" s="308" t="s">
        <v>37</v>
      </c>
      <c r="J170" s="309">
        <f t="shared" si="10"/>
        <v>3</v>
      </c>
      <c r="K170" s="1918">
        <v>3500000</v>
      </c>
      <c r="L170" s="319">
        <f t="shared" si="8"/>
        <v>10500000</v>
      </c>
      <c r="M170" s="1885"/>
      <c r="N170" s="1885"/>
    </row>
    <row r="171" s="164" customFormat="1" spans="1:14">
      <c r="A171" s="308">
        <v>303865</v>
      </c>
      <c r="B171" s="308">
        <v>1337777</v>
      </c>
      <c r="C171" s="309" t="s">
        <v>1321</v>
      </c>
      <c r="D171" s="310">
        <v>43309</v>
      </c>
      <c r="E171" s="310">
        <v>43310</v>
      </c>
      <c r="F171" s="309">
        <f t="shared" si="9"/>
        <v>1</v>
      </c>
      <c r="G171" s="308">
        <v>1</v>
      </c>
      <c r="H171" s="308"/>
      <c r="I171" s="308" t="s">
        <v>37</v>
      </c>
      <c r="J171" s="309">
        <f t="shared" si="10"/>
        <v>1</v>
      </c>
      <c r="K171" s="1918">
        <v>3500000</v>
      </c>
      <c r="L171" s="309">
        <f t="shared" si="8"/>
        <v>3500000</v>
      </c>
      <c r="M171" s="1919"/>
      <c r="N171" s="1919"/>
    </row>
    <row r="172" s="164" customFormat="1" spans="1:14">
      <c r="A172" s="308">
        <v>301268</v>
      </c>
      <c r="B172" s="308">
        <v>1328376</v>
      </c>
      <c r="C172" s="309" t="s">
        <v>1322</v>
      </c>
      <c r="D172" s="310">
        <v>43310</v>
      </c>
      <c r="E172" s="310">
        <v>43311</v>
      </c>
      <c r="F172" s="309">
        <f t="shared" si="9"/>
        <v>1</v>
      </c>
      <c r="G172" s="308">
        <v>1</v>
      </c>
      <c r="H172" s="308" t="s">
        <v>53</v>
      </c>
      <c r="I172" s="308" t="s">
        <v>37</v>
      </c>
      <c r="J172" s="309">
        <f t="shared" si="10"/>
        <v>1</v>
      </c>
      <c r="K172" s="1918">
        <v>3500000</v>
      </c>
      <c r="L172" s="319">
        <f t="shared" si="8"/>
        <v>3500000</v>
      </c>
      <c r="M172" s="1885"/>
      <c r="N172" s="1885"/>
    </row>
    <row r="173" s="164" customFormat="1" spans="1:14">
      <c r="A173" s="308">
        <v>301272</v>
      </c>
      <c r="B173" s="308">
        <v>1328404</v>
      </c>
      <c r="C173" s="309" t="s">
        <v>1323</v>
      </c>
      <c r="D173" s="310">
        <v>43311</v>
      </c>
      <c r="E173" s="310">
        <v>43312</v>
      </c>
      <c r="F173" s="309">
        <f t="shared" si="9"/>
        <v>1</v>
      </c>
      <c r="G173" s="308">
        <v>1</v>
      </c>
      <c r="H173" s="308" t="s">
        <v>53</v>
      </c>
      <c r="I173" s="308" t="s">
        <v>37</v>
      </c>
      <c r="J173" s="309">
        <f t="shared" si="10"/>
        <v>1</v>
      </c>
      <c r="K173" s="1918">
        <v>3500000</v>
      </c>
      <c r="L173" s="319">
        <f t="shared" si="8"/>
        <v>3500000</v>
      </c>
      <c r="M173" s="1885"/>
      <c r="N173" s="1885"/>
    </row>
    <row r="174" s="164" customFormat="1" ht="14.25" spans="1:14">
      <c r="A174" s="308">
        <v>299915</v>
      </c>
      <c r="B174" s="791">
        <v>1345898</v>
      </c>
      <c r="C174" s="309" t="s">
        <v>1324</v>
      </c>
      <c r="D174" s="310">
        <v>43311</v>
      </c>
      <c r="E174" s="310">
        <v>43313</v>
      </c>
      <c r="F174" s="309">
        <f t="shared" si="9"/>
        <v>2</v>
      </c>
      <c r="G174" s="308">
        <v>1</v>
      </c>
      <c r="H174" s="308" t="s">
        <v>53</v>
      </c>
      <c r="I174" s="308" t="s">
        <v>37</v>
      </c>
      <c r="J174" s="309">
        <f t="shared" si="10"/>
        <v>2</v>
      </c>
      <c r="K174" s="1918">
        <v>3500000</v>
      </c>
      <c r="L174" s="319">
        <f t="shared" si="8"/>
        <v>7000000</v>
      </c>
      <c r="M174" s="542">
        <v>1325579</v>
      </c>
      <c r="N174" s="1920">
        <v>1345897</v>
      </c>
    </row>
    <row r="175" s="164" customFormat="1" spans="1:14">
      <c r="A175" s="308">
        <v>303257</v>
      </c>
      <c r="B175" s="308">
        <v>1335803</v>
      </c>
      <c r="C175" s="309" t="s">
        <v>1325</v>
      </c>
      <c r="D175" s="310">
        <v>43311</v>
      </c>
      <c r="E175" s="310">
        <v>43312</v>
      </c>
      <c r="F175" s="309">
        <f t="shared" si="9"/>
        <v>1</v>
      </c>
      <c r="G175" s="308">
        <v>2</v>
      </c>
      <c r="H175" s="308"/>
      <c r="I175" s="308" t="s">
        <v>37</v>
      </c>
      <c r="J175" s="309">
        <f t="shared" si="10"/>
        <v>2</v>
      </c>
      <c r="K175" s="1918">
        <v>3500000</v>
      </c>
      <c r="L175" s="319">
        <f t="shared" si="8"/>
        <v>7000000</v>
      </c>
      <c r="M175" s="1885"/>
      <c r="N175" s="1885"/>
    </row>
    <row r="176" s="164" customFormat="1" spans="1:14">
      <c r="A176" s="308">
        <v>302801</v>
      </c>
      <c r="B176" s="308">
        <v>1334038</v>
      </c>
      <c r="C176" s="309" t="s">
        <v>1326</v>
      </c>
      <c r="D176" s="310">
        <v>43311</v>
      </c>
      <c r="E176" s="310">
        <v>43312</v>
      </c>
      <c r="F176" s="309">
        <f t="shared" si="9"/>
        <v>1</v>
      </c>
      <c r="G176" s="308">
        <v>1</v>
      </c>
      <c r="H176" s="308"/>
      <c r="I176" s="308" t="s">
        <v>37</v>
      </c>
      <c r="J176" s="309">
        <f t="shared" si="10"/>
        <v>1</v>
      </c>
      <c r="K176" s="1918">
        <v>3500000</v>
      </c>
      <c r="L176" s="319">
        <f t="shared" si="8"/>
        <v>3500000</v>
      </c>
      <c r="M176" s="1885"/>
      <c r="N176" s="1885"/>
    </row>
    <row r="177" s="164" customFormat="1" spans="1:14">
      <c r="A177" s="922">
        <v>305531</v>
      </c>
      <c r="B177" s="922">
        <v>1343135</v>
      </c>
      <c r="C177" s="815" t="s">
        <v>1327</v>
      </c>
      <c r="D177" s="816">
        <v>43310</v>
      </c>
      <c r="E177" s="816">
        <v>43311</v>
      </c>
      <c r="F177" s="815">
        <f t="shared" si="9"/>
        <v>1</v>
      </c>
      <c r="G177" s="922">
        <v>1</v>
      </c>
      <c r="H177" s="922"/>
      <c r="I177" s="922" t="s">
        <v>37</v>
      </c>
      <c r="J177" s="815">
        <f t="shared" si="10"/>
        <v>1</v>
      </c>
      <c r="K177" s="1901">
        <v>3500000</v>
      </c>
      <c r="L177" s="824">
        <f t="shared" si="8"/>
        <v>3500000</v>
      </c>
      <c r="M177" s="1885"/>
      <c r="N177" s="1885"/>
    </row>
    <row r="178" s="164" customFormat="1" spans="1:14">
      <c r="A178" s="1910">
        <v>304528</v>
      </c>
      <c r="B178" s="1910">
        <v>1339784</v>
      </c>
      <c r="C178" s="1910" t="s">
        <v>1328</v>
      </c>
      <c r="D178" s="816">
        <v>43311</v>
      </c>
      <c r="E178" s="816">
        <v>43313</v>
      </c>
      <c r="F178" s="815">
        <f t="shared" si="9"/>
        <v>2</v>
      </c>
      <c r="G178" s="922">
        <v>1</v>
      </c>
      <c r="H178" s="922"/>
      <c r="I178" s="922" t="s">
        <v>37</v>
      </c>
      <c r="J178" s="815">
        <f t="shared" si="10"/>
        <v>2</v>
      </c>
      <c r="K178" s="1901">
        <v>3500000</v>
      </c>
      <c r="L178" s="824">
        <f t="shared" si="8"/>
        <v>7000000</v>
      </c>
      <c r="M178" s="1885"/>
      <c r="N178" s="1885"/>
    </row>
    <row r="179" s="164" customFormat="1" spans="1:14">
      <c r="A179" s="1911"/>
      <c r="B179" s="1911"/>
      <c r="C179" s="1911"/>
      <c r="D179" s="816">
        <v>43311</v>
      </c>
      <c r="E179" s="816">
        <v>43313</v>
      </c>
      <c r="F179" s="815">
        <f t="shared" si="9"/>
        <v>2</v>
      </c>
      <c r="G179" s="922">
        <v>0</v>
      </c>
      <c r="H179" s="922"/>
      <c r="I179" s="922" t="s">
        <v>37</v>
      </c>
      <c r="J179" s="815">
        <f t="shared" si="10"/>
        <v>0</v>
      </c>
      <c r="K179" s="1901">
        <v>1840000</v>
      </c>
      <c r="L179" s="824">
        <f>K179*F179</f>
        <v>3680000</v>
      </c>
      <c r="M179" s="1885"/>
      <c r="N179" s="1885"/>
    </row>
    <row r="180" s="164" customFormat="1" ht="14.25" spans="1:14">
      <c r="A180" s="922">
        <v>303089</v>
      </c>
      <c r="B180" s="791">
        <v>1345889</v>
      </c>
      <c r="C180" s="815" t="s">
        <v>1329</v>
      </c>
      <c r="D180" s="816">
        <v>43311</v>
      </c>
      <c r="E180" s="816">
        <v>43313</v>
      </c>
      <c r="F180" s="815">
        <f t="shared" si="9"/>
        <v>2</v>
      </c>
      <c r="G180" s="922">
        <v>1</v>
      </c>
      <c r="H180" s="922"/>
      <c r="I180" s="922" t="s">
        <v>37</v>
      </c>
      <c r="J180" s="815">
        <f t="shared" si="10"/>
        <v>2</v>
      </c>
      <c r="K180" s="1901">
        <v>3500000</v>
      </c>
      <c r="L180" s="824">
        <f t="shared" ref="L180:L191" si="11">K180*F180*G180</f>
        <v>7000000</v>
      </c>
      <c r="M180" s="542">
        <v>1335457</v>
      </c>
      <c r="N180" s="1920">
        <v>1345890</v>
      </c>
    </row>
    <row r="181" s="164" customFormat="1" spans="1:14">
      <c r="A181" s="922">
        <v>304125</v>
      </c>
      <c r="B181" s="922">
        <v>1338469</v>
      </c>
      <c r="C181" s="815" t="s">
        <v>1330</v>
      </c>
      <c r="D181" s="816">
        <v>43311</v>
      </c>
      <c r="E181" s="816">
        <v>43313</v>
      </c>
      <c r="F181" s="815">
        <f t="shared" si="9"/>
        <v>2</v>
      </c>
      <c r="G181" s="922">
        <v>1</v>
      </c>
      <c r="H181" s="922"/>
      <c r="I181" s="922" t="s">
        <v>37</v>
      </c>
      <c r="J181" s="815">
        <f t="shared" si="10"/>
        <v>2</v>
      </c>
      <c r="K181" s="1901">
        <v>3500000</v>
      </c>
      <c r="L181" s="824">
        <f t="shared" si="11"/>
        <v>7000000</v>
      </c>
      <c r="M181" s="1885"/>
      <c r="N181" s="1885"/>
    </row>
    <row r="182" s="164" customFormat="1" spans="1:14">
      <c r="A182" s="922">
        <v>303724</v>
      </c>
      <c r="B182" s="922">
        <v>1337290</v>
      </c>
      <c r="C182" s="815" t="s">
        <v>1331</v>
      </c>
      <c r="D182" s="816">
        <v>43311</v>
      </c>
      <c r="E182" s="816">
        <v>43313</v>
      </c>
      <c r="F182" s="815">
        <f t="shared" si="9"/>
        <v>2</v>
      </c>
      <c r="G182" s="922">
        <v>2</v>
      </c>
      <c r="H182" s="922"/>
      <c r="I182" s="922" t="s">
        <v>37</v>
      </c>
      <c r="J182" s="815">
        <f t="shared" si="10"/>
        <v>4</v>
      </c>
      <c r="K182" s="1901">
        <v>3500000</v>
      </c>
      <c r="L182" s="824">
        <f t="shared" si="11"/>
        <v>14000000</v>
      </c>
      <c r="M182" s="1885"/>
      <c r="N182" s="1885"/>
    </row>
    <row r="183" s="164" customFormat="1" spans="1:14">
      <c r="A183" s="922">
        <v>303955</v>
      </c>
      <c r="B183" s="922">
        <v>1338293</v>
      </c>
      <c r="C183" s="815" t="s">
        <v>1332</v>
      </c>
      <c r="D183" s="816">
        <v>43311</v>
      </c>
      <c r="E183" s="816">
        <v>43313</v>
      </c>
      <c r="F183" s="815">
        <f t="shared" si="9"/>
        <v>2</v>
      </c>
      <c r="G183" s="922">
        <v>5</v>
      </c>
      <c r="H183" s="922"/>
      <c r="I183" s="922" t="s">
        <v>37</v>
      </c>
      <c r="J183" s="815">
        <f t="shared" si="10"/>
        <v>10</v>
      </c>
      <c r="K183" s="1901">
        <v>3500000</v>
      </c>
      <c r="L183" s="824">
        <f t="shared" si="11"/>
        <v>35000000</v>
      </c>
      <c r="M183" s="1885"/>
      <c r="N183" s="1885"/>
    </row>
    <row r="184" s="164" customFormat="1" ht="14.25" spans="1:14">
      <c r="A184" s="922">
        <v>304118</v>
      </c>
      <c r="B184" s="791">
        <v>1345884</v>
      </c>
      <c r="C184" s="815" t="s">
        <v>1333</v>
      </c>
      <c r="D184" s="816">
        <v>43311</v>
      </c>
      <c r="E184" s="816">
        <v>43313</v>
      </c>
      <c r="F184" s="815">
        <f t="shared" si="9"/>
        <v>2</v>
      </c>
      <c r="G184" s="922">
        <v>3</v>
      </c>
      <c r="H184" s="922"/>
      <c r="I184" s="922" t="s">
        <v>37</v>
      </c>
      <c r="J184" s="815">
        <f t="shared" si="10"/>
        <v>6</v>
      </c>
      <c r="K184" s="1901">
        <v>3500000</v>
      </c>
      <c r="L184" s="824">
        <f t="shared" si="11"/>
        <v>21000000</v>
      </c>
      <c r="M184" s="542">
        <v>1338740</v>
      </c>
      <c r="N184" s="1920">
        <v>1345883</v>
      </c>
    </row>
    <row r="185" s="164" customFormat="1" spans="1:14">
      <c r="A185" s="922">
        <v>305003</v>
      </c>
      <c r="B185" s="922">
        <v>1340684</v>
      </c>
      <c r="C185" s="815" t="s">
        <v>1334</v>
      </c>
      <c r="D185" s="816">
        <v>43311</v>
      </c>
      <c r="E185" s="816">
        <v>43313</v>
      </c>
      <c r="F185" s="815">
        <f t="shared" si="9"/>
        <v>2</v>
      </c>
      <c r="G185" s="922">
        <v>1</v>
      </c>
      <c r="H185" s="922"/>
      <c r="I185" s="922" t="s">
        <v>37</v>
      </c>
      <c r="J185" s="815">
        <f t="shared" si="10"/>
        <v>2</v>
      </c>
      <c r="K185" s="1901">
        <v>3500000</v>
      </c>
      <c r="L185" s="824">
        <f t="shared" si="11"/>
        <v>7000000</v>
      </c>
      <c r="M185" s="1885"/>
      <c r="N185" s="1885"/>
    </row>
    <row r="186" s="164" customFormat="1" ht="14.25" spans="1:14">
      <c r="A186" s="922">
        <v>304069</v>
      </c>
      <c r="B186" s="791">
        <v>1345891</v>
      </c>
      <c r="C186" s="815" t="s">
        <v>1335</v>
      </c>
      <c r="D186" s="816">
        <v>43312</v>
      </c>
      <c r="E186" s="816">
        <v>43313</v>
      </c>
      <c r="F186" s="815">
        <f t="shared" si="9"/>
        <v>1</v>
      </c>
      <c r="G186" s="922">
        <v>1</v>
      </c>
      <c r="H186" s="922"/>
      <c r="I186" s="922" t="s">
        <v>37</v>
      </c>
      <c r="J186" s="815">
        <f t="shared" si="10"/>
        <v>1</v>
      </c>
      <c r="K186" s="1901">
        <v>3500000</v>
      </c>
      <c r="L186" s="824">
        <f t="shared" si="11"/>
        <v>3500000</v>
      </c>
      <c r="M186" s="542">
        <v>1338624</v>
      </c>
      <c r="N186" s="1920">
        <v>1345892</v>
      </c>
    </row>
    <row r="187" s="164" customFormat="1" ht="14.25" spans="1:14">
      <c r="A187" s="922">
        <v>299006</v>
      </c>
      <c r="B187" s="791">
        <v>1345963</v>
      </c>
      <c r="C187" s="815" t="s">
        <v>1336</v>
      </c>
      <c r="D187" s="816">
        <v>43312</v>
      </c>
      <c r="E187" s="816">
        <v>43313</v>
      </c>
      <c r="F187" s="815">
        <f t="shared" si="9"/>
        <v>1</v>
      </c>
      <c r="G187" s="922">
        <v>1</v>
      </c>
      <c r="H187" s="922" t="s">
        <v>53</v>
      </c>
      <c r="I187" s="922" t="s">
        <v>37</v>
      </c>
      <c r="J187" s="815">
        <f t="shared" si="10"/>
        <v>1</v>
      </c>
      <c r="K187" s="1901">
        <v>4050000</v>
      </c>
      <c r="L187" s="824">
        <f t="shared" si="11"/>
        <v>4050000</v>
      </c>
      <c r="M187" s="542">
        <v>1323537</v>
      </c>
      <c r="N187" s="1920">
        <v>1345962</v>
      </c>
    </row>
    <row r="188" s="164" customFormat="1" ht="14.25" spans="1:14">
      <c r="A188" s="1912">
        <v>297450</v>
      </c>
      <c r="B188" s="791">
        <v>1345966</v>
      </c>
      <c r="C188" s="1913" t="s">
        <v>1337</v>
      </c>
      <c r="D188" s="1914">
        <v>43312</v>
      </c>
      <c r="E188" s="1914">
        <v>43313</v>
      </c>
      <c r="F188" s="1913">
        <f t="shared" si="9"/>
        <v>1</v>
      </c>
      <c r="G188" s="1912">
        <v>1</v>
      </c>
      <c r="H188" s="1912" t="s">
        <v>53</v>
      </c>
      <c r="I188" s="1912" t="s">
        <v>37</v>
      </c>
      <c r="J188" s="815">
        <f t="shared" si="10"/>
        <v>1</v>
      </c>
      <c r="K188" s="1901">
        <v>4050000</v>
      </c>
      <c r="L188" s="1921">
        <f t="shared" si="11"/>
        <v>4050000</v>
      </c>
      <c r="M188" s="542">
        <v>1316554</v>
      </c>
      <c r="N188" s="1920">
        <v>1345965</v>
      </c>
    </row>
    <row r="189" s="164" customFormat="1" ht="14.25" spans="1:14">
      <c r="A189" s="922">
        <v>302518</v>
      </c>
      <c r="B189" s="791">
        <v>1345904</v>
      </c>
      <c r="C189" s="815" t="s">
        <v>1338</v>
      </c>
      <c r="D189" s="816">
        <v>43312</v>
      </c>
      <c r="E189" s="816">
        <v>43313</v>
      </c>
      <c r="F189" s="815">
        <f t="shared" si="9"/>
        <v>1</v>
      </c>
      <c r="G189" s="922">
        <v>1</v>
      </c>
      <c r="H189" s="922"/>
      <c r="I189" s="922" t="s">
        <v>37</v>
      </c>
      <c r="J189" s="815">
        <f t="shared" si="10"/>
        <v>1</v>
      </c>
      <c r="K189" s="1901">
        <v>3500000</v>
      </c>
      <c r="L189" s="824">
        <f t="shared" si="11"/>
        <v>3500000</v>
      </c>
      <c r="M189" s="542">
        <v>1333038</v>
      </c>
      <c r="N189" s="1920">
        <v>1345905</v>
      </c>
    </row>
    <row r="190" s="164" customFormat="1" ht="14.25" spans="1:14">
      <c r="A190" s="922">
        <v>304087</v>
      </c>
      <c r="B190" s="791">
        <v>1345906</v>
      </c>
      <c r="C190" s="815" t="s">
        <v>1339</v>
      </c>
      <c r="D190" s="816">
        <v>43312</v>
      </c>
      <c r="E190" s="816">
        <v>43313</v>
      </c>
      <c r="F190" s="815">
        <f t="shared" si="9"/>
        <v>1</v>
      </c>
      <c r="G190" s="922">
        <v>1</v>
      </c>
      <c r="H190" s="922"/>
      <c r="I190" s="922" t="s">
        <v>37</v>
      </c>
      <c r="J190" s="815">
        <f t="shared" si="10"/>
        <v>1</v>
      </c>
      <c r="K190" s="1901">
        <v>3500000</v>
      </c>
      <c r="L190" s="824">
        <f t="shared" si="11"/>
        <v>3500000</v>
      </c>
      <c r="M190" s="542">
        <v>1338676</v>
      </c>
      <c r="N190" s="1920">
        <v>1345907</v>
      </c>
    </row>
    <row r="191" s="164" customFormat="1" ht="14.25" spans="1:14">
      <c r="A191" s="922">
        <v>304263</v>
      </c>
      <c r="B191" s="791">
        <v>1345908</v>
      </c>
      <c r="C191" s="815" t="s">
        <v>1340</v>
      </c>
      <c r="D191" s="816">
        <v>43312</v>
      </c>
      <c r="E191" s="816">
        <v>43313</v>
      </c>
      <c r="F191" s="815">
        <f t="shared" si="9"/>
        <v>1</v>
      </c>
      <c r="G191" s="922">
        <v>1</v>
      </c>
      <c r="H191" s="922"/>
      <c r="I191" s="922" t="s">
        <v>37</v>
      </c>
      <c r="J191" s="815">
        <f t="shared" si="10"/>
        <v>1</v>
      </c>
      <c r="K191" s="1901">
        <v>3500000</v>
      </c>
      <c r="L191" s="815">
        <f t="shared" si="11"/>
        <v>3500000</v>
      </c>
      <c r="M191" s="542">
        <v>1339069</v>
      </c>
      <c r="N191" s="1920">
        <v>1345909</v>
      </c>
    </row>
  </sheetData>
  <mergeCells count="21">
    <mergeCell ref="A1:L1"/>
    <mergeCell ref="H3:I3"/>
    <mergeCell ref="H4:I4"/>
    <mergeCell ref="H5:I5"/>
    <mergeCell ref="H6:I6"/>
    <mergeCell ref="A7:A8"/>
    <mergeCell ref="A178:A179"/>
    <mergeCell ref="B7:B8"/>
    <mergeCell ref="B178:B179"/>
    <mergeCell ref="C7:C8"/>
    <mergeCell ref="C178:C179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H7:I8"/>
  </mergeCells>
  <pageMargins left="0.75" right="0.75" top="1" bottom="1" header="0.511805555555556" footer="0.511805555555556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2"/>
  <sheetViews>
    <sheetView topLeftCell="B1" workbookViewId="0">
      <selection activeCell="K3" sqref="K3"/>
    </sheetView>
  </sheetViews>
  <sheetFormatPr defaultColWidth="9" defaultRowHeight="12"/>
  <cols>
    <col min="1" max="1" width="9.28333333333333" style="1694" customWidth="1"/>
    <col min="2" max="2" width="8.70833333333333" style="1343" customWidth="1"/>
    <col min="3" max="3" width="13.875" style="1343" customWidth="1"/>
    <col min="4" max="4" width="10.7083333333333" style="1694" customWidth="1"/>
    <col min="5" max="5" width="7.5" style="1694" customWidth="1"/>
    <col min="6" max="6" width="6.70833333333333" style="1343" customWidth="1"/>
    <col min="7" max="7" width="6.85833333333333" style="1343" customWidth="1"/>
    <col min="8" max="8" width="14.125" style="1343" customWidth="1"/>
    <col min="9" max="9" width="10.875" style="1343" customWidth="1"/>
    <col min="10" max="10" width="11.125" style="1343" customWidth="1"/>
    <col min="11" max="11" width="17.625" style="1343" customWidth="1"/>
    <col min="12" max="12" width="9" style="1343" customWidth="1"/>
    <col min="13" max="13" width="14.125" style="1343" customWidth="1"/>
    <col min="14" max="14" width="18.1416666666667" style="1343" customWidth="1"/>
    <col min="15" max="15" width="9" style="1343" hidden="1" customWidth="1"/>
    <col min="16" max="16384" width="9" style="1343"/>
  </cols>
  <sheetData>
    <row r="1" s="1343" customFormat="1" spans="1:11">
      <c r="A1" s="1347" t="s">
        <v>1341</v>
      </c>
      <c r="B1" s="1347"/>
      <c r="C1" s="1347"/>
      <c r="D1" s="1347"/>
      <c r="E1" s="1347"/>
      <c r="F1" s="1347"/>
      <c r="G1" s="1347"/>
      <c r="H1" s="1347"/>
      <c r="I1" s="1347"/>
      <c r="J1" s="1347"/>
      <c r="K1" s="1347"/>
    </row>
    <row r="2" s="1343" customFormat="1" ht="21" customHeight="1" spans="1:11">
      <c r="A2" s="1593"/>
      <c r="B2" s="1594"/>
      <c r="C2" s="1347"/>
      <c r="D2" s="1593"/>
      <c r="E2" s="1593"/>
      <c r="F2" s="1347"/>
      <c r="G2" s="1347"/>
      <c r="H2" s="1347"/>
      <c r="I2" s="1347"/>
      <c r="J2" s="1594"/>
      <c r="K2" s="1347"/>
    </row>
    <row r="3" s="1343" customFormat="1" ht="20.25" customHeight="1" spans="1:12">
      <c r="A3" s="1695"/>
      <c r="B3" s="1349"/>
      <c r="C3" s="1696"/>
      <c r="D3" s="1697"/>
      <c r="E3" s="1697"/>
      <c r="F3" s="1352"/>
      <c r="G3" s="1347"/>
      <c r="H3" s="1354" t="s">
        <v>21</v>
      </c>
      <c r="I3" s="1376">
        <f>SUM(I10:I243)</f>
        <v>658</v>
      </c>
      <c r="J3" s="1396"/>
      <c r="K3" s="1377">
        <f>SUM(K10:K347)</f>
        <v>2326240000</v>
      </c>
      <c r="L3" s="1343" t="s">
        <v>1342</v>
      </c>
    </row>
    <row r="4" s="1343" customFormat="1" ht="20.25" customHeight="1" spans="1:11">
      <c r="A4" s="1593"/>
      <c r="B4" s="1594"/>
      <c r="C4" s="1347"/>
      <c r="D4" s="1593"/>
      <c r="E4" s="1593"/>
      <c r="F4" s="1347"/>
      <c r="G4" s="1347"/>
      <c r="H4" s="1354" t="s">
        <v>1343</v>
      </c>
      <c r="I4" s="1376" t="s">
        <v>1344</v>
      </c>
      <c r="J4" s="1396"/>
      <c r="K4" s="1377">
        <v>2004314180</v>
      </c>
    </row>
    <row r="5" s="1343" customFormat="1" ht="20.25" customHeight="1" spans="1:11">
      <c r="A5" s="1593"/>
      <c r="B5" s="1594"/>
      <c r="C5" s="1347"/>
      <c r="D5" s="1593"/>
      <c r="E5" s="1593"/>
      <c r="F5" s="1347"/>
      <c r="G5" s="1347"/>
      <c r="H5" s="1354" t="s">
        <v>1345</v>
      </c>
      <c r="I5" s="1376"/>
      <c r="J5" s="1396"/>
      <c r="K5" s="1377">
        <v>1381552040</v>
      </c>
    </row>
    <row r="6" s="1343" customFormat="1" ht="20.25" customHeight="1" spans="1:11">
      <c r="A6" s="1593"/>
      <c r="B6" s="1594"/>
      <c r="C6" s="1347"/>
      <c r="D6" s="1593"/>
      <c r="E6" s="1593"/>
      <c r="F6" s="1347"/>
      <c r="G6" s="1347"/>
      <c r="H6" s="1354" t="s">
        <v>1346</v>
      </c>
      <c r="I6" s="1630"/>
      <c r="J6" s="201"/>
      <c r="K6" s="1377">
        <f>Jul!L6</f>
        <v>216120925</v>
      </c>
    </row>
    <row r="7" s="1343" customFormat="1" ht="20.25" customHeight="1" spans="1:11">
      <c r="A7" s="1593"/>
      <c r="B7" s="1594"/>
      <c r="C7" s="1347"/>
      <c r="D7" s="1593"/>
      <c r="E7" s="1593"/>
      <c r="F7" s="1347"/>
      <c r="G7" s="1347"/>
      <c r="H7" s="1354" t="s">
        <v>17</v>
      </c>
      <c r="I7" s="1379"/>
      <c r="J7" s="1631"/>
      <c r="K7" s="1377">
        <f>K6+K5+K4-K3</f>
        <v>1275747145</v>
      </c>
    </row>
    <row r="8" s="1343" customFormat="1" spans="1:17">
      <c r="A8" s="1698" t="s">
        <v>24</v>
      </c>
      <c r="B8" s="1699" t="s">
        <v>25</v>
      </c>
      <c r="C8" s="1700" t="s">
        <v>26</v>
      </c>
      <c r="D8" s="1701" t="s">
        <v>27</v>
      </c>
      <c r="E8" s="1701" t="s">
        <v>28</v>
      </c>
      <c r="F8" s="1355" t="s">
        <v>29</v>
      </c>
      <c r="G8" s="1357" t="s">
        <v>30</v>
      </c>
      <c r="H8" s="1357"/>
      <c r="I8" s="1357" t="s">
        <v>32</v>
      </c>
      <c r="J8" s="1720" t="s">
        <v>33</v>
      </c>
      <c r="K8" s="1381" t="s">
        <v>34</v>
      </c>
      <c r="L8" s="1381" t="s">
        <v>166</v>
      </c>
      <c r="M8" s="1381" t="s">
        <v>167</v>
      </c>
      <c r="N8" s="1381" t="s">
        <v>168</v>
      </c>
      <c r="P8" s="1721" t="s">
        <v>1147</v>
      </c>
      <c r="Q8" s="1721" t="s">
        <v>1347</v>
      </c>
    </row>
    <row r="9" s="1343" customFormat="1" spans="1:17">
      <c r="A9" s="1698"/>
      <c r="B9" s="1702"/>
      <c r="C9" s="1703"/>
      <c r="D9" s="1701"/>
      <c r="E9" s="1701"/>
      <c r="F9" s="1355"/>
      <c r="G9" s="1357"/>
      <c r="H9" s="1357"/>
      <c r="I9" s="1357"/>
      <c r="J9" s="1720"/>
      <c r="K9" s="1381"/>
      <c r="L9" s="1381"/>
      <c r="M9" s="1381"/>
      <c r="N9" s="1381"/>
      <c r="P9" s="1722"/>
      <c r="Q9" s="1722"/>
    </row>
    <row r="10" s="1343" customFormat="1" spans="1:17">
      <c r="A10" s="1457">
        <v>292534</v>
      </c>
      <c r="B10" s="1399">
        <v>1305195</v>
      </c>
      <c r="C10" s="1399" t="s">
        <v>1348</v>
      </c>
      <c r="D10" s="1704">
        <v>43313</v>
      </c>
      <c r="E10" s="1704">
        <v>43316</v>
      </c>
      <c r="F10" s="1399">
        <f t="shared" ref="F10:F36" si="0">E10-D10</f>
        <v>3</v>
      </c>
      <c r="G10" s="1399">
        <v>2</v>
      </c>
      <c r="H10" s="1399" t="s">
        <v>37</v>
      </c>
      <c r="I10" s="1399">
        <f t="shared" ref="I10:I36" si="1">G10*F10</f>
        <v>6</v>
      </c>
      <c r="J10" s="1723">
        <v>4050000</v>
      </c>
      <c r="K10" s="1453">
        <f t="shared" ref="K10:K36" si="2">J10*F10*G10</f>
        <v>24300000</v>
      </c>
      <c r="L10" s="1399"/>
      <c r="M10" s="1454">
        <f t="shared" ref="M10:M73" si="3">L10-K10</f>
        <v>-24300000</v>
      </c>
      <c r="N10" s="1724">
        <f>SUM(K10:K27)</f>
        <v>165400000</v>
      </c>
      <c r="P10" s="1385"/>
      <c r="Q10" s="1385"/>
    </row>
    <row r="11" s="1343" customFormat="1" spans="1:17">
      <c r="A11" s="1457">
        <v>304088</v>
      </c>
      <c r="B11" s="1343">
        <v>1345907</v>
      </c>
      <c r="C11" s="1399" t="s">
        <v>1339</v>
      </c>
      <c r="D11" s="1704">
        <v>43313</v>
      </c>
      <c r="E11" s="1704">
        <v>43314</v>
      </c>
      <c r="F11" s="1399">
        <f t="shared" si="0"/>
        <v>1</v>
      </c>
      <c r="G11" s="1399">
        <v>1</v>
      </c>
      <c r="H11" s="1399" t="s">
        <v>37</v>
      </c>
      <c r="I11" s="1399">
        <f t="shared" si="1"/>
        <v>1</v>
      </c>
      <c r="J11" s="1452">
        <v>3500000</v>
      </c>
      <c r="K11" s="1453">
        <f t="shared" si="2"/>
        <v>3500000</v>
      </c>
      <c r="L11" s="1399"/>
      <c r="M11" s="1454">
        <f t="shared" si="3"/>
        <v>-3500000</v>
      </c>
      <c r="N11" s="1725"/>
      <c r="P11" s="1385">
        <v>1338676</v>
      </c>
      <c r="Q11" s="1385"/>
    </row>
    <row r="12" s="1343" customFormat="1" spans="1:17">
      <c r="A12" s="1457">
        <v>299916</v>
      </c>
      <c r="B12" s="1343">
        <v>1345897</v>
      </c>
      <c r="C12" s="1399" t="s">
        <v>1324</v>
      </c>
      <c r="D12" s="1704">
        <v>43313</v>
      </c>
      <c r="E12" s="1704">
        <v>43314</v>
      </c>
      <c r="F12" s="1399">
        <f t="shared" si="0"/>
        <v>1</v>
      </c>
      <c r="G12" s="1399">
        <v>1</v>
      </c>
      <c r="H12" s="1399" t="s">
        <v>37</v>
      </c>
      <c r="I12" s="1399">
        <f t="shared" si="1"/>
        <v>1</v>
      </c>
      <c r="J12" s="1452">
        <v>3500000</v>
      </c>
      <c r="K12" s="1453">
        <f t="shared" si="2"/>
        <v>3500000</v>
      </c>
      <c r="L12" s="1399"/>
      <c r="M12" s="1454">
        <f t="shared" si="3"/>
        <v>-3500000</v>
      </c>
      <c r="N12" s="1725"/>
      <c r="P12" s="1385">
        <v>1325579</v>
      </c>
      <c r="Q12" s="1385"/>
    </row>
    <row r="13" s="1343" customFormat="1" spans="1:17">
      <c r="A13" s="1457">
        <v>297451</v>
      </c>
      <c r="B13" s="1343">
        <v>1345965</v>
      </c>
      <c r="C13" s="1399" t="s">
        <v>1337</v>
      </c>
      <c r="D13" s="1704">
        <v>43313</v>
      </c>
      <c r="E13" s="1704">
        <v>43314</v>
      </c>
      <c r="F13" s="1399">
        <f t="shared" si="0"/>
        <v>1</v>
      </c>
      <c r="G13" s="1399">
        <v>1</v>
      </c>
      <c r="H13" s="1399" t="s">
        <v>37</v>
      </c>
      <c r="I13" s="1399">
        <f t="shared" si="1"/>
        <v>1</v>
      </c>
      <c r="J13" s="1723">
        <v>4050000</v>
      </c>
      <c r="K13" s="1453">
        <f t="shared" si="2"/>
        <v>4050000</v>
      </c>
      <c r="L13" s="1399"/>
      <c r="M13" s="1454">
        <f t="shared" si="3"/>
        <v>-4050000</v>
      </c>
      <c r="N13" s="1725"/>
      <c r="P13" s="1385">
        <v>1316554</v>
      </c>
      <c r="Q13" s="1385"/>
    </row>
    <row r="14" s="1343" customFormat="1" spans="1:17">
      <c r="A14" s="1457">
        <v>299008</v>
      </c>
      <c r="B14" s="1343">
        <v>1345962</v>
      </c>
      <c r="C14" s="1399" t="s">
        <v>1336</v>
      </c>
      <c r="D14" s="1704">
        <v>43313</v>
      </c>
      <c r="E14" s="1704">
        <v>43314</v>
      </c>
      <c r="F14" s="1399">
        <f t="shared" si="0"/>
        <v>1</v>
      </c>
      <c r="G14" s="1399">
        <v>1</v>
      </c>
      <c r="H14" s="1399" t="s">
        <v>37</v>
      </c>
      <c r="I14" s="1399">
        <f t="shared" si="1"/>
        <v>1</v>
      </c>
      <c r="J14" s="1723">
        <v>4050000</v>
      </c>
      <c r="K14" s="1453">
        <f t="shared" si="2"/>
        <v>4050000</v>
      </c>
      <c r="L14" s="1399"/>
      <c r="M14" s="1454">
        <f t="shared" si="3"/>
        <v>-4050000</v>
      </c>
      <c r="N14" s="1725"/>
      <c r="P14" s="1385">
        <v>1323537</v>
      </c>
      <c r="Q14" s="1385"/>
    </row>
    <row r="15" s="1343" customFormat="1" spans="1:17">
      <c r="A15" s="1457">
        <v>302519</v>
      </c>
      <c r="B15" s="1343">
        <v>1345905</v>
      </c>
      <c r="C15" s="1399" t="s">
        <v>1338</v>
      </c>
      <c r="D15" s="1704">
        <v>43313</v>
      </c>
      <c r="E15" s="1704">
        <v>43315</v>
      </c>
      <c r="F15" s="1399">
        <f t="shared" si="0"/>
        <v>2</v>
      </c>
      <c r="G15" s="1399">
        <v>1</v>
      </c>
      <c r="H15" s="1399" t="s">
        <v>37</v>
      </c>
      <c r="I15" s="1399">
        <f t="shared" si="1"/>
        <v>2</v>
      </c>
      <c r="J15" s="1452">
        <v>3500000</v>
      </c>
      <c r="K15" s="1453">
        <f t="shared" si="2"/>
        <v>7000000</v>
      </c>
      <c r="L15" s="1399"/>
      <c r="M15" s="1454">
        <f t="shared" si="3"/>
        <v>-7000000</v>
      </c>
      <c r="N15" s="1725"/>
      <c r="P15" s="1385">
        <v>1333038</v>
      </c>
      <c r="Q15" s="1385"/>
    </row>
    <row r="16" s="1343" customFormat="1" spans="1:17">
      <c r="A16" s="1457">
        <v>303090</v>
      </c>
      <c r="B16" s="1343">
        <v>1345890</v>
      </c>
      <c r="C16" s="1399" t="s">
        <v>1329</v>
      </c>
      <c r="D16" s="1704">
        <v>43313</v>
      </c>
      <c r="E16" s="1704">
        <v>43315</v>
      </c>
      <c r="F16" s="1399">
        <f t="shared" si="0"/>
        <v>2</v>
      </c>
      <c r="G16" s="1399">
        <v>1</v>
      </c>
      <c r="H16" s="1399" t="s">
        <v>37</v>
      </c>
      <c r="I16" s="1399">
        <f t="shared" si="1"/>
        <v>2</v>
      </c>
      <c r="J16" s="1452">
        <v>3500000</v>
      </c>
      <c r="K16" s="1453">
        <f t="shared" si="2"/>
        <v>7000000</v>
      </c>
      <c r="L16" s="1399"/>
      <c r="M16" s="1454">
        <f t="shared" si="3"/>
        <v>-7000000</v>
      </c>
      <c r="N16" s="1725"/>
      <c r="P16" s="1385">
        <v>1335457</v>
      </c>
      <c r="Q16" s="1385"/>
    </row>
    <row r="17" s="1343" customFormat="1" spans="1:17">
      <c r="A17" s="1457">
        <v>304264</v>
      </c>
      <c r="B17" s="1343">
        <v>1345909</v>
      </c>
      <c r="C17" s="1399" t="s">
        <v>1340</v>
      </c>
      <c r="D17" s="1704">
        <v>43313</v>
      </c>
      <c r="E17" s="1704">
        <v>43314</v>
      </c>
      <c r="F17" s="1399">
        <f t="shared" si="0"/>
        <v>1</v>
      </c>
      <c r="G17" s="1399">
        <v>1</v>
      </c>
      <c r="H17" s="1399" t="s">
        <v>37</v>
      </c>
      <c r="I17" s="1399">
        <f t="shared" si="1"/>
        <v>1</v>
      </c>
      <c r="J17" s="1452">
        <v>3500000</v>
      </c>
      <c r="K17" s="1453">
        <f t="shared" si="2"/>
        <v>3500000</v>
      </c>
      <c r="L17" s="1399"/>
      <c r="M17" s="1454">
        <f t="shared" si="3"/>
        <v>-3500000</v>
      </c>
      <c r="N17" s="1725"/>
      <c r="P17" s="1385">
        <v>1339069</v>
      </c>
      <c r="Q17" s="1385"/>
    </row>
    <row r="18" s="1343" customFormat="1" spans="1:17">
      <c r="A18" s="1457">
        <v>302810</v>
      </c>
      <c r="B18" s="1399">
        <v>1333946</v>
      </c>
      <c r="C18" s="1399" t="s">
        <v>1349</v>
      </c>
      <c r="D18" s="1704">
        <v>43313</v>
      </c>
      <c r="E18" s="1704">
        <v>43318</v>
      </c>
      <c r="F18" s="1399">
        <f t="shared" si="0"/>
        <v>5</v>
      </c>
      <c r="G18" s="1399">
        <v>1</v>
      </c>
      <c r="H18" s="1399" t="s">
        <v>37</v>
      </c>
      <c r="I18" s="1399">
        <f t="shared" si="1"/>
        <v>5</v>
      </c>
      <c r="J18" s="1452">
        <v>3500000</v>
      </c>
      <c r="K18" s="1453">
        <f t="shared" si="2"/>
        <v>17500000</v>
      </c>
      <c r="L18" s="1399"/>
      <c r="M18" s="1454">
        <f t="shared" si="3"/>
        <v>-17500000</v>
      </c>
      <c r="N18" s="1725"/>
      <c r="P18" s="1385"/>
      <c r="Q18" s="1385"/>
    </row>
    <row r="19" s="1343" customFormat="1" spans="1:17">
      <c r="A19" s="1457">
        <v>302815</v>
      </c>
      <c r="B19" s="1399">
        <v>1334437</v>
      </c>
      <c r="C19" s="1399" t="s">
        <v>1350</v>
      </c>
      <c r="D19" s="1704">
        <v>43313</v>
      </c>
      <c r="E19" s="1704">
        <v>43317</v>
      </c>
      <c r="F19" s="1399">
        <f t="shared" si="0"/>
        <v>4</v>
      </c>
      <c r="G19" s="1399">
        <v>1</v>
      </c>
      <c r="H19" s="1399" t="s">
        <v>37</v>
      </c>
      <c r="I19" s="1399">
        <f t="shared" si="1"/>
        <v>4</v>
      </c>
      <c r="J19" s="1452">
        <v>3500000</v>
      </c>
      <c r="K19" s="1453">
        <f t="shared" si="2"/>
        <v>14000000</v>
      </c>
      <c r="L19" s="1399"/>
      <c r="M19" s="1454">
        <f t="shared" si="3"/>
        <v>-14000000</v>
      </c>
      <c r="N19" s="1725"/>
      <c r="P19" s="1385"/>
      <c r="Q19" s="1385"/>
    </row>
    <row r="20" s="1343" customFormat="1" spans="1:17">
      <c r="A20" s="1457">
        <v>302813</v>
      </c>
      <c r="B20" s="1399">
        <v>1334161</v>
      </c>
      <c r="C20" s="1399" t="s">
        <v>1351</v>
      </c>
      <c r="D20" s="1704">
        <v>43313</v>
      </c>
      <c r="E20" s="1704">
        <v>43318</v>
      </c>
      <c r="F20" s="1399">
        <f t="shared" si="0"/>
        <v>5</v>
      </c>
      <c r="G20" s="1399">
        <v>1</v>
      </c>
      <c r="H20" s="1399" t="s">
        <v>37</v>
      </c>
      <c r="I20" s="1399">
        <f t="shared" si="1"/>
        <v>5</v>
      </c>
      <c r="J20" s="1452">
        <v>3500000</v>
      </c>
      <c r="K20" s="1453">
        <f t="shared" si="2"/>
        <v>17500000</v>
      </c>
      <c r="L20" s="1399"/>
      <c r="M20" s="1454">
        <f t="shared" si="3"/>
        <v>-17500000</v>
      </c>
      <c r="N20" s="1725"/>
      <c r="P20" s="1385"/>
      <c r="Q20" s="1385"/>
    </row>
    <row r="21" s="1343" customFormat="1" spans="1:17">
      <c r="A21" s="1457">
        <v>304070</v>
      </c>
      <c r="B21" s="1343">
        <v>1345892</v>
      </c>
      <c r="C21" s="1399" t="s">
        <v>1335</v>
      </c>
      <c r="D21" s="1704">
        <v>43313</v>
      </c>
      <c r="E21" s="1704">
        <v>43314</v>
      </c>
      <c r="F21" s="1399">
        <f t="shared" si="0"/>
        <v>1</v>
      </c>
      <c r="G21" s="1399">
        <v>1</v>
      </c>
      <c r="H21" s="1399" t="s">
        <v>37</v>
      </c>
      <c r="I21" s="1399">
        <f t="shared" si="1"/>
        <v>1</v>
      </c>
      <c r="J21" s="1452">
        <v>3500000</v>
      </c>
      <c r="K21" s="1453">
        <f t="shared" si="2"/>
        <v>3500000</v>
      </c>
      <c r="L21" s="1399"/>
      <c r="M21" s="1454">
        <f t="shared" si="3"/>
        <v>-3500000</v>
      </c>
      <c r="N21" s="1725"/>
      <c r="O21" s="1726" t="s">
        <v>1352</v>
      </c>
      <c r="P21" s="1385">
        <v>1338624</v>
      </c>
      <c r="Q21" s="1385"/>
    </row>
    <row r="22" s="1343" customFormat="1" spans="1:17">
      <c r="A22" s="1457">
        <v>304095</v>
      </c>
      <c r="B22" s="1399">
        <v>1338745</v>
      </c>
      <c r="C22" s="1399" t="s">
        <v>1353</v>
      </c>
      <c r="D22" s="1704">
        <v>43313</v>
      </c>
      <c r="E22" s="1704">
        <v>43316</v>
      </c>
      <c r="F22" s="1399">
        <f t="shared" si="0"/>
        <v>3</v>
      </c>
      <c r="G22" s="1399">
        <v>1</v>
      </c>
      <c r="H22" s="1399" t="s">
        <v>37</v>
      </c>
      <c r="I22" s="1399">
        <f t="shared" si="1"/>
        <v>3</v>
      </c>
      <c r="J22" s="1452">
        <v>3500000</v>
      </c>
      <c r="K22" s="1453">
        <f t="shared" si="2"/>
        <v>10500000</v>
      </c>
      <c r="L22" s="1399"/>
      <c r="M22" s="1454">
        <f t="shared" si="3"/>
        <v>-10500000</v>
      </c>
      <c r="N22" s="1725"/>
      <c r="P22" s="1385"/>
      <c r="Q22" s="1385"/>
    </row>
    <row r="23" s="1343" customFormat="1" spans="1:17">
      <c r="A23" s="1457">
        <v>304121</v>
      </c>
      <c r="B23" s="1343">
        <v>1345883</v>
      </c>
      <c r="C23" s="1399" t="s">
        <v>1333</v>
      </c>
      <c r="D23" s="1704">
        <v>43313</v>
      </c>
      <c r="E23" s="1704">
        <v>43314</v>
      </c>
      <c r="F23" s="1399">
        <f t="shared" si="0"/>
        <v>1</v>
      </c>
      <c r="G23" s="1399">
        <v>3</v>
      </c>
      <c r="H23" s="1399" t="s">
        <v>37</v>
      </c>
      <c r="I23" s="1399">
        <f t="shared" si="1"/>
        <v>3</v>
      </c>
      <c r="J23" s="1452">
        <v>3500000</v>
      </c>
      <c r="K23" s="1453">
        <f t="shared" si="2"/>
        <v>10500000</v>
      </c>
      <c r="L23" s="1399"/>
      <c r="M23" s="1454">
        <f t="shared" si="3"/>
        <v>-10500000</v>
      </c>
      <c r="N23" s="1725"/>
      <c r="O23" s="1726" t="s">
        <v>1352</v>
      </c>
      <c r="P23" s="1385">
        <v>1338740</v>
      </c>
      <c r="Q23" s="1385"/>
    </row>
    <row r="24" s="1343" customFormat="1" spans="1:17">
      <c r="A24" s="1457">
        <v>305176</v>
      </c>
      <c r="B24" s="1399">
        <v>1341578</v>
      </c>
      <c r="C24" s="1399" t="s">
        <v>1354</v>
      </c>
      <c r="D24" s="1704">
        <v>43313</v>
      </c>
      <c r="E24" s="1704">
        <v>43314</v>
      </c>
      <c r="F24" s="1399">
        <f t="shared" si="0"/>
        <v>1</v>
      </c>
      <c r="G24" s="1399">
        <v>1</v>
      </c>
      <c r="H24" s="1399" t="s">
        <v>37</v>
      </c>
      <c r="I24" s="1399">
        <f t="shared" si="1"/>
        <v>1</v>
      </c>
      <c r="J24" s="1452">
        <v>3500000</v>
      </c>
      <c r="K24" s="1453">
        <f t="shared" si="2"/>
        <v>3500000</v>
      </c>
      <c r="L24" s="1399"/>
      <c r="M24" s="1454">
        <f t="shared" si="3"/>
        <v>-3500000</v>
      </c>
      <c r="N24" s="1725"/>
      <c r="P24" s="1385"/>
      <c r="Q24" s="1385"/>
    </row>
    <row r="25" s="1343" customFormat="1" spans="1:17">
      <c r="A25" s="1457">
        <v>305541</v>
      </c>
      <c r="B25" s="1399">
        <v>1343035</v>
      </c>
      <c r="C25" s="1399" t="s">
        <v>1355</v>
      </c>
      <c r="D25" s="1704">
        <v>43314</v>
      </c>
      <c r="E25" s="1704">
        <v>43315</v>
      </c>
      <c r="F25" s="1399">
        <f t="shared" si="0"/>
        <v>1</v>
      </c>
      <c r="G25" s="1399">
        <v>1</v>
      </c>
      <c r="H25" s="1399" t="s">
        <v>37</v>
      </c>
      <c r="I25" s="1399">
        <f t="shared" si="1"/>
        <v>1</v>
      </c>
      <c r="J25" s="1452">
        <v>3500000</v>
      </c>
      <c r="K25" s="1453">
        <f t="shared" si="2"/>
        <v>3500000</v>
      </c>
      <c r="L25" s="1399"/>
      <c r="M25" s="1454">
        <f t="shared" si="3"/>
        <v>-3500000</v>
      </c>
      <c r="N25" s="1725"/>
      <c r="P25" s="1385"/>
      <c r="Q25" s="1385"/>
    </row>
    <row r="26" s="1343" customFormat="1" spans="1:17">
      <c r="A26" s="1457">
        <v>305564</v>
      </c>
      <c r="B26" s="1399">
        <v>1342974</v>
      </c>
      <c r="C26" s="1399" t="s">
        <v>1356</v>
      </c>
      <c r="D26" s="1704">
        <v>43314</v>
      </c>
      <c r="E26" s="1704">
        <v>43316</v>
      </c>
      <c r="F26" s="1399">
        <f t="shared" si="0"/>
        <v>2</v>
      </c>
      <c r="G26" s="1399">
        <v>1</v>
      </c>
      <c r="H26" s="1399" t="s">
        <v>37</v>
      </c>
      <c r="I26" s="1399">
        <f t="shared" si="1"/>
        <v>2</v>
      </c>
      <c r="J26" s="1452">
        <v>3500000</v>
      </c>
      <c r="K26" s="1453">
        <f t="shared" si="2"/>
        <v>7000000</v>
      </c>
      <c r="L26" s="1399"/>
      <c r="M26" s="1454">
        <f t="shared" si="3"/>
        <v>-7000000</v>
      </c>
      <c r="N26" s="1725"/>
      <c r="P26" s="1385"/>
      <c r="Q26" s="1385"/>
    </row>
    <row r="27" s="1343" customFormat="1" spans="1:17">
      <c r="A27" s="1457">
        <v>302618</v>
      </c>
      <c r="B27" s="1399">
        <v>1333573</v>
      </c>
      <c r="C27" s="1399" t="s">
        <v>1357</v>
      </c>
      <c r="D27" s="1704">
        <v>43314</v>
      </c>
      <c r="E27" s="1704">
        <v>43317</v>
      </c>
      <c r="F27" s="1399">
        <f t="shared" si="0"/>
        <v>3</v>
      </c>
      <c r="G27" s="1399">
        <v>2</v>
      </c>
      <c r="H27" s="1399" t="s">
        <v>37</v>
      </c>
      <c r="I27" s="1399">
        <f t="shared" si="1"/>
        <v>6</v>
      </c>
      <c r="J27" s="1452">
        <v>3500000</v>
      </c>
      <c r="K27" s="1453">
        <f t="shared" si="2"/>
        <v>21000000</v>
      </c>
      <c r="L27" s="1399"/>
      <c r="M27" s="1454">
        <f t="shared" si="3"/>
        <v>-21000000</v>
      </c>
      <c r="N27" s="1727"/>
      <c r="P27" s="1385"/>
      <c r="Q27" s="1385"/>
    </row>
    <row r="28" s="1343" customFormat="1" spans="1:17">
      <c r="A28" s="1705" t="s">
        <v>1358</v>
      </c>
      <c r="B28" s="1706">
        <v>1345664</v>
      </c>
      <c r="C28" s="1706" t="s">
        <v>1359</v>
      </c>
      <c r="D28" s="1707">
        <v>43314</v>
      </c>
      <c r="E28" s="1707">
        <v>43316</v>
      </c>
      <c r="F28" s="1706">
        <f t="shared" si="0"/>
        <v>2</v>
      </c>
      <c r="G28" s="1706">
        <v>2</v>
      </c>
      <c r="H28" s="1706" t="s">
        <v>37</v>
      </c>
      <c r="I28" s="1706">
        <f t="shared" si="1"/>
        <v>4</v>
      </c>
      <c r="J28" s="1728">
        <v>3500000</v>
      </c>
      <c r="K28" s="1729">
        <f t="shared" si="2"/>
        <v>14000000</v>
      </c>
      <c r="L28" s="1706"/>
      <c r="M28" s="1730">
        <f t="shared" si="3"/>
        <v>-14000000</v>
      </c>
      <c r="N28" s="1731">
        <f>SUM(K28:K43)</f>
        <v>131180000</v>
      </c>
      <c r="P28" s="1385"/>
      <c r="Q28" s="1385"/>
    </row>
    <row r="29" s="1343" customFormat="1" spans="1:17">
      <c r="A29" s="1705">
        <v>306822</v>
      </c>
      <c r="B29" s="1706">
        <v>1345872</v>
      </c>
      <c r="C29" s="1706" t="s">
        <v>1360</v>
      </c>
      <c r="D29" s="1707">
        <v>43314</v>
      </c>
      <c r="E29" s="1707">
        <v>43315</v>
      </c>
      <c r="F29" s="1706">
        <f t="shared" si="0"/>
        <v>1</v>
      </c>
      <c r="G29" s="1706">
        <v>1</v>
      </c>
      <c r="H29" s="1706" t="s">
        <v>37</v>
      </c>
      <c r="I29" s="1706">
        <f t="shared" si="1"/>
        <v>1</v>
      </c>
      <c r="J29" s="1728">
        <v>3500000</v>
      </c>
      <c r="K29" s="1729">
        <f t="shared" si="2"/>
        <v>3500000</v>
      </c>
      <c r="L29" s="1706"/>
      <c r="M29" s="1730">
        <f t="shared" si="3"/>
        <v>-3500000</v>
      </c>
      <c r="N29" s="1732"/>
      <c r="P29" s="1385"/>
      <c r="Q29" s="1385"/>
    </row>
    <row r="30" s="1343" customFormat="1" spans="1:17">
      <c r="A30" s="1705">
        <v>302206</v>
      </c>
      <c r="B30" s="1706">
        <v>1331841</v>
      </c>
      <c r="C30" s="1706" t="s">
        <v>1361</v>
      </c>
      <c r="D30" s="1707">
        <v>43315</v>
      </c>
      <c r="E30" s="1707">
        <v>43317</v>
      </c>
      <c r="F30" s="1706">
        <f t="shared" si="0"/>
        <v>2</v>
      </c>
      <c r="G30" s="1706">
        <v>1</v>
      </c>
      <c r="H30" s="1706" t="s">
        <v>37</v>
      </c>
      <c r="I30" s="1706">
        <f t="shared" si="1"/>
        <v>2</v>
      </c>
      <c r="J30" s="1728">
        <v>3500000</v>
      </c>
      <c r="K30" s="1729">
        <f t="shared" si="2"/>
        <v>7000000</v>
      </c>
      <c r="L30" s="1706"/>
      <c r="M30" s="1730">
        <f t="shared" si="3"/>
        <v>-7000000</v>
      </c>
      <c r="N30" s="1732"/>
      <c r="P30" s="1385"/>
      <c r="Q30" s="1385"/>
    </row>
    <row r="31" s="1343" customFormat="1" spans="1:17">
      <c r="A31" s="1705">
        <v>300742</v>
      </c>
      <c r="B31" s="1706">
        <v>1327397</v>
      </c>
      <c r="C31" s="1706" t="s">
        <v>1362</v>
      </c>
      <c r="D31" s="1707">
        <v>43315</v>
      </c>
      <c r="E31" s="1707">
        <v>43317</v>
      </c>
      <c r="F31" s="1706">
        <f t="shared" si="0"/>
        <v>2</v>
      </c>
      <c r="G31" s="1706">
        <v>1</v>
      </c>
      <c r="H31" s="1706" t="s">
        <v>37</v>
      </c>
      <c r="I31" s="1706">
        <f t="shared" si="1"/>
        <v>2</v>
      </c>
      <c r="J31" s="1728">
        <v>3500000</v>
      </c>
      <c r="K31" s="1729">
        <f t="shared" si="2"/>
        <v>7000000</v>
      </c>
      <c r="L31" s="1706"/>
      <c r="M31" s="1730">
        <f t="shared" si="3"/>
        <v>-7000000</v>
      </c>
      <c r="N31" s="1732"/>
      <c r="P31" s="1385"/>
      <c r="Q31" s="1385"/>
    </row>
    <row r="32" s="1343" customFormat="1" spans="1:17">
      <c r="A32" s="1705">
        <v>301615</v>
      </c>
      <c r="B32" s="1706">
        <v>1329149</v>
      </c>
      <c r="C32" s="1706" t="s">
        <v>1363</v>
      </c>
      <c r="D32" s="1707">
        <v>43315</v>
      </c>
      <c r="E32" s="1707">
        <v>43317</v>
      </c>
      <c r="F32" s="1706">
        <f t="shared" si="0"/>
        <v>2</v>
      </c>
      <c r="G32" s="1706">
        <v>1</v>
      </c>
      <c r="H32" s="1706" t="s">
        <v>37</v>
      </c>
      <c r="I32" s="1706">
        <f t="shared" si="1"/>
        <v>2</v>
      </c>
      <c r="J32" s="1728">
        <v>3500000</v>
      </c>
      <c r="K32" s="1729">
        <f t="shared" si="2"/>
        <v>7000000</v>
      </c>
      <c r="L32" s="1706"/>
      <c r="M32" s="1730">
        <f t="shared" si="3"/>
        <v>-7000000</v>
      </c>
      <c r="N32" s="1732"/>
      <c r="P32" s="1385"/>
      <c r="Q32" s="1385"/>
    </row>
    <row r="33" s="1343" customFormat="1" spans="1:17">
      <c r="A33" s="1705">
        <v>301748</v>
      </c>
      <c r="B33" s="1706">
        <v>1329822</v>
      </c>
      <c r="C33" s="1706" t="s">
        <v>1364</v>
      </c>
      <c r="D33" s="1707">
        <v>43315</v>
      </c>
      <c r="E33" s="1707">
        <v>43318</v>
      </c>
      <c r="F33" s="1706">
        <f t="shared" si="0"/>
        <v>3</v>
      </c>
      <c r="G33" s="1706">
        <v>1</v>
      </c>
      <c r="H33" s="1706" t="s">
        <v>37</v>
      </c>
      <c r="I33" s="1706">
        <f t="shared" si="1"/>
        <v>3</v>
      </c>
      <c r="J33" s="1728">
        <v>3500000</v>
      </c>
      <c r="K33" s="1729">
        <f t="shared" si="2"/>
        <v>10500000</v>
      </c>
      <c r="L33" s="1706"/>
      <c r="M33" s="1730">
        <f t="shared" si="3"/>
        <v>-10500000</v>
      </c>
      <c r="N33" s="1732"/>
      <c r="P33" s="1385"/>
      <c r="Q33" s="1385"/>
    </row>
    <row r="34" s="1343" customFormat="1" spans="1:17">
      <c r="A34" s="1705">
        <v>304011</v>
      </c>
      <c r="B34" s="1706">
        <v>1338419</v>
      </c>
      <c r="C34" s="1706" t="s">
        <v>1365</v>
      </c>
      <c r="D34" s="1707">
        <v>43315</v>
      </c>
      <c r="E34" s="1707">
        <v>43317</v>
      </c>
      <c r="F34" s="1706">
        <f t="shared" si="0"/>
        <v>2</v>
      </c>
      <c r="G34" s="1706">
        <v>1</v>
      </c>
      <c r="H34" s="1706" t="s">
        <v>37</v>
      </c>
      <c r="I34" s="1706">
        <f t="shared" si="1"/>
        <v>2</v>
      </c>
      <c r="J34" s="1728">
        <v>3500000</v>
      </c>
      <c r="K34" s="1729">
        <f t="shared" si="2"/>
        <v>7000000</v>
      </c>
      <c r="L34" s="1706"/>
      <c r="M34" s="1730">
        <f t="shared" si="3"/>
        <v>-7000000</v>
      </c>
      <c r="N34" s="1732"/>
      <c r="P34" s="1385"/>
      <c r="Q34" s="1385"/>
    </row>
    <row r="35" s="1343" customFormat="1" spans="1:17">
      <c r="A35" s="1705">
        <v>304089</v>
      </c>
      <c r="B35" s="1706">
        <v>1338379</v>
      </c>
      <c r="C35" s="1706" t="s">
        <v>1366</v>
      </c>
      <c r="D35" s="1707">
        <v>43315</v>
      </c>
      <c r="E35" s="1707">
        <v>43317</v>
      </c>
      <c r="F35" s="1706">
        <f t="shared" si="0"/>
        <v>2</v>
      </c>
      <c r="G35" s="1706">
        <v>1</v>
      </c>
      <c r="H35" s="1706" t="s">
        <v>37</v>
      </c>
      <c r="I35" s="1706">
        <f t="shared" si="1"/>
        <v>2</v>
      </c>
      <c r="J35" s="1728">
        <v>3500000</v>
      </c>
      <c r="K35" s="1729">
        <f t="shared" si="2"/>
        <v>7000000</v>
      </c>
      <c r="L35" s="1706"/>
      <c r="M35" s="1730">
        <f t="shared" si="3"/>
        <v>-7000000</v>
      </c>
      <c r="N35" s="1732"/>
      <c r="P35" s="1385"/>
      <c r="Q35" s="1385"/>
    </row>
    <row r="36" s="1343" customFormat="1" spans="1:17">
      <c r="A36" s="1708">
        <v>304096</v>
      </c>
      <c r="B36" s="1708">
        <v>1338752</v>
      </c>
      <c r="C36" s="1709" t="s">
        <v>1367</v>
      </c>
      <c r="D36" s="1707">
        <v>43315</v>
      </c>
      <c r="E36" s="1707">
        <v>43318</v>
      </c>
      <c r="F36" s="1706">
        <f t="shared" si="0"/>
        <v>3</v>
      </c>
      <c r="G36" s="1706">
        <v>2</v>
      </c>
      <c r="H36" s="1706" t="s">
        <v>37</v>
      </c>
      <c r="I36" s="1706">
        <f t="shared" si="1"/>
        <v>6</v>
      </c>
      <c r="J36" s="1728">
        <v>3500000</v>
      </c>
      <c r="K36" s="1729">
        <f t="shared" si="2"/>
        <v>21000000</v>
      </c>
      <c r="L36" s="1706"/>
      <c r="M36" s="1730">
        <f t="shared" si="3"/>
        <v>-21000000</v>
      </c>
      <c r="N36" s="1732"/>
      <c r="P36" s="1385"/>
      <c r="Q36" s="1385"/>
    </row>
    <row r="37" s="1343" customFormat="1" spans="1:17">
      <c r="A37" s="1710"/>
      <c r="B37" s="1710"/>
      <c r="C37" s="1711"/>
      <c r="D37" s="1707">
        <v>43315</v>
      </c>
      <c r="E37" s="1707">
        <v>43318</v>
      </c>
      <c r="F37" s="1706">
        <v>6</v>
      </c>
      <c r="G37" s="1706">
        <v>0</v>
      </c>
      <c r="H37" s="1706" t="s">
        <v>498</v>
      </c>
      <c r="I37" s="1706">
        <v>0</v>
      </c>
      <c r="J37" s="1728">
        <v>280000</v>
      </c>
      <c r="K37" s="1729">
        <f>J37*F37</f>
        <v>1680000</v>
      </c>
      <c r="L37" s="1706"/>
      <c r="M37" s="1730">
        <f t="shared" si="3"/>
        <v>-1680000</v>
      </c>
      <c r="N37" s="1732"/>
      <c r="P37" s="1385"/>
      <c r="Q37" s="1385"/>
    </row>
    <row r="38" s="1343" customFormat="1" spans="1:17">
      <c r="A38" s="1705">
        <v>304110</v>
      </c>
      <c r="B38" s="1706">
        <v>1338384</v>
      </c>
      <c r="C38" s="1706" t="s">
        <v>1368</v>
      </c>
      <c r="D38" s="1707">
        <v>43315</v>
      </c>
      <c r="E38" s="1707">
        <v>43317</v>
      </c>
      <c r="F38" s="1706">
        <f t="shared" ref="F38:F97" si="4">E38-D38</f>
        <v>2</v>
      </c>
      <c r="G38" s="1706">
        <v>1</v>
      </c>
      <c r="H38" s="1706" t="s">
        <v>37</v>
      </c>
      <c r="I38" s="1706">
        <f t="shared" ref="I38:I101" si="5">G38*F38</f>
        <v>2</v>
      </c>
      <c r="J38" s="1728">
        <v>3500000</v>
      </c>
      <c r="K38" s="1729">
        <f t="shared" ref="K38:K53" si="6">J38*F38*G38</f>
        <v>7000000</v>
      </c>
      <c r="L38" s="1706"/>
      <c r="M38" s="1730">
        <f t="shared" si="3"/>
        <v>-7000000</v>
      </c>
      <c r="N38" s="1732"/>
      <c r="P38" s="1385"/>
      <c r="Q38" s="1385"/>
    </row>
    <row r="39" s="1343" customFormat="1" spans="1:17">
      <c r="A39" s="1705">
        <v>302891</v>
      </c>
      <c r="B39" s="1706">
        <v>1334467</v>
      </c>
      <c r="C39" s="1706" t="s">
        <v>1369</v>
      </c>
      <c r="D39" s="1707">
        <v>43316</v>
      </c>
      <c r="E39" s="1707">
        <v>43318</v>
      </c>
      <c r="F39" s="1706">
        <f t="shared" si="4"/>
        <v>2</v>
      </c>
      <c r="G39" s="1706">
        <v>2</v>
      </c>
      <c r="H39" s="1706" t="s">
        <v>37</v>
      </c>
      <c r="I39" s="1706">
        <f t="shared" si="5"/>
        <v>4</v>
      </c>
      <c r="J39" s="1728">
        <v>3500000</v>
      </c>
      <c r="K39" s="1729">
        <f t="shared" si="6"/>
        <v>14000000</v>
      </c>
      <c r="L39" s="1706"/>
      <c r="M39" s="1730">
        <f t="shared" si="3"/>
        <v>-14000000</v>
      </c>
      <c r="N39" s="1732"/>
      <c r="P39" s="1385"/>
      <c r="Q39" s="1385"/>
    </row>
    <row r="40" s="1343" customFormat="1" spans="1:17">
      <c r="A40" s="1705" t="s">
        <v>1370</v>
      </c>
      <c r="B40" s="1706">
        <v>1342753</v>
      </c>
      <c r="C40" s="1706" t="s">
        <v>1371</v>
      </c>
      <c r="D40" s="1707">
        <v>43316</v>
      </c>
      <c r="E40" s="1707">
        <v>43317</v>
      </c>
      <c r="F40" s="1706">
        <f t="shared" si="4"/>
        <v>1</v>
      </c>
      <c r="G40" s="1706">
        <v>2</v>
      </c>
      <c r="H40" s="1706" t="s">
        <v>37</v>
      </c>
      <c r="I40" s="1706">
        <f t="shared" si="5"/>
        <v>2</v>
      </c>
      <c r="J40" s="1728">
        <v>3500000</v>
      </c>
      <c r="K40" s="1729">
        <f t="shared" si="6"/>
        <v>7000000</v>
      </c>
      <c r="L40" s="1706"/>
      <c r="M40" s="1730">
        <f t="shared" si="3"/>
        <v>-7000000</v>
      </c>
      <c r="N40" s="1732"/>
      <c r="P40" s="1385"/>
      <c r="Q40" s="1385"/>
    </row>
    <row r="41" s="1343" customFormat="1" spans="1:17">
      <c r="A41" s="1705">
        <v>301749</v>
      </c>
      <c r="B41" s="1706">
        <v>1330312</v>
      </c>
      <c r="C41" s="1706" t="s">
        <v>1372</v>
      </c>
      <c r="D41" s="1707">
        <v>43316</v>
      </c>
      <c r="E41" s="1707">
        <v>43318</v>
      </c>
      <c r="F41" s="1706">
        <f t="shared" si="4"/>
        <v>2</v>
      </c>
      <c r="G41" s="1706">
        <v>1</v>
      </c>
      <c r="H41" s="1706" t="s">
        <v>37</v>
      </c>
      <c r="I41" s="1706">
        <f t="shared" si="5"/>
        <v>2</v>
      </c>
      <c r="J41" s="1728">
        <v>3500000</v>
      </c>
      <c r="K41" s="1729">
        <f t="shared" si="6"/>
        <v>7000000</v>
      </c>
      <c r="L41" s="1706"/>
      <c r="M41" s="1730">
        <f t="shared" si="3"/>
        <v>-7000000</v>
      </c>
      <c r="N41" s="1732"/>
      <c r="P41" s="1385"/>
      <c r="Q41" s="1385"/>
    </row>
    <row r="42" s="1343" customFormat="1" spans="1:17">
      <c r="A42" s="1705">
        <v>300739</v>
      </c>
      <c r="B42" s="1706">
        <v>1327590</v>
      </c>
      <c r="C42" s="1706" t="s">
        <v>1373</v>
      </c>
      <c r="D42" s="1707">
        <v>43316</v>
      </c>
      <c r="E42" s="1707">
        <v>43318</v>
      </c>
      <c r="F42" s="1706">
        <f t="shared" si="4"/>
        <v>2</v>
      </c>
      <c r="G42" s="1706">
        <v>1</v>
      </c>
      <c r="H42" s="1706" t="s">
        <v>37</v>
      </c>
      <c r="I42" s="1706">
        <f t="shared" si="5"/>
        <v>2</v>
      </c>
      <c r="J42" s="1728">
        <v>3500000</v>
      </c>
      <c r="K42" s="1729">
        <f t="shared" si="6"/>
        <v>7000000</v>
      </c>
      <c r="L42" s="1706"/>
      <c r="M42" s="1730">
        <f t="shared" si="3"/>
        <v>-7000000</v>
      </c>
      <c r="N42" s="1732"/>
      <c r="P42" s="1385"/>
      <c r="Q42" s="1385"/>
    </row>
    <row r="43" s="1343" customFormat="1" spans="1:17">
      <c r="A43" s="1705">
        <v>305166</v>
      </c>
      <c r="B43" s="1706">
        <v>1341522</v>
      </c>
      <c r="C43" s="1706" t="s">
        <v>1374</v>
      </c>
      <c r="D43" s="1707">
        <v>43316</v>
      </c>
      <c r="E43" s="1707">
        <v>43317</v>
      </c>
      <c r="F43" s="1706">
        <f t="shared" si="4"/>
        <v>1</v>
      </c>
      <c r="G43" s="1706">
        <v>1</v>
      </c>
      <c r="H43" s="1706" t="s">
        <v>37</v>
      </c>
      <c r="I43" s="1706">
        <f t="shared" si="5"/>
        <v>1</v>
      </c>
      <c r="J43" s="1728">
        <v>3500000</v>
      </c>
      <c r="K43" s="1729">
        <f t="shared" si="6"/>
        <v>3500000</v>
      </c>
      <c r="L43" s="1706"/>
      <c r="M43" s="1730">
        <f t="shared" si="3"/>
        <v>-3500000</v>
      </c>
      <c r="N43" s="1733"/>
      <c r="P43" s="1385"/>
      <c r="Q43" s="1385"/>
    </row>
    <row r="44" s="1343" customFormat="1" spans="1:17">
      <c r="A44" s="1406">
        <v>302208</v>
      </c>
      <c r="B44" s="1407">
        <v>1331856</v>
      </c>
      <c r="C44" s="1407" t="s">
        <v>1375</v>
      </c>
      <c r="D44" s="1712">
        <v>43317</v>
      </c>
      <c r="E44" s="1712">
        <v>43319</v>
      </c>
      <c r="F44" s="1407">
        <f t="shared" si="4"/>
        <v>2</v>
      </c>
      <c r="G44" s="1407">
        <v>2</v>
      </c>
      <c r="H44" s="1407" t="s">
        <v>37</v>
      </c>
      <c r="I44" s="1407">
        <f t="shared" si="5"/>
        <v>4</v>
      </c>
      <c r="J44" s="1450">
        <v>3500000</v>
      </c>
      <c r="K44" s="1428">
        <f t="shared" si="6"/>
        <v>14000000</v>
      </c>
      <c r="L44" s="1407"/>
      <c r="M44" s="1429">
        <f t="shared" si="3"/>
        <v>-14000000</v>
      </c>
      <c r="N44" s="1734">
        <f>SUM(K44:K54)</f>
        <v>217840000</v>
      </c>
      <c r="P44" s="1385"/>
      <c r="Q44" s="1385"/>
    </row>
    <row r="45" s="1343" customFormat="1" spans="1:17">
      <c r="A45" s="1406">
        <v>305717</v>
      </c>
      <c r="B45" s="1407">
        <v>1343021</v>
      </c>
      <c r="C45" s="1407" t="s">
        <v>1376</v>
      </c>
      <c r="D45" s="1712">
        <v>43317</v>
      </c>
      <c r="E45" s="1712">
        <v>43320</v>
      </c>
      <c r="F45" s="1407">
        <f t="shared" si="4"/>
        <v>3</v>
      </c>
      <c r="G45" s="1407">
        <v>4</v>
      </c>
      <c r="H45" s="1407" t="s">
        <v>37</v>
      </c>
      <c r="I45" s="1407">
        <f t="shared" si="5"/>
        <v>12</v>
      </c>
      <c r="J45" s="1450">
        <v>3500000</v>
      </c>
      <c r="K45" s="1428">
        <f t="shared" si="6"/>
        <v>42000000</v>
      </c>
      <c r="L45" s="1407"/>
      <c r="M45" s="1429">
        <f t="shared" si="3"/>
        <v>-42000000</v>
      </c>
      <c r="N45" s="1735"/>
      <c r="P45" s="1385"/>
      <c r="Q45" s="1385"/>
    </row>
    <row r="46" s="1343" customFormat="1" spans="1:17">
      <c r="A46" s="1406">
        <v>305558</v>
      </c>
      <c r="B46" s="1407">
        <v>1343022</v>
      </c>
      <c r="C46" s="1407" t="s">
        <v>1377</v>
      </c>
      <c r="D46" s="1712">
        <v>43317</v>
      </c>
      <c r="E46" s="1712">
        <v>43320</v>
      </c>
      <c r="F46" s="1407">
        <f t="shared" si="4"/>
        <v>3</v>
      </c>
      <c r="G46" s="1407">
        <v>1</v>
      </c>
      <c r="H46" s="1407" t="s">
        <v>37</v>
      </c>
      <c r="I46" s="1407">
        <f t="shared" si="5"/>
        <v>3</v>
      </c>
      <c r="J46" s="1450">
        <v>3500000</v>
      </c>
      <c r="K46" s="1428">
        <f t="shared" si="6"/>
        <v>10500000</v>
      </c>
      <c r="L46" s="1407"/>
      <c r="M46" s="1429">
        <f t="shared" si="3"/>
        <v>-10500000</v>
      </c>
      <c r="N46" s="1735"/>
      <c r="P46" s="1385"/>
      <c r="Q46" s="1385"/>
    </row>
    <row r="47" s="1343" customFormat="1" spans="1:17">
      <c r="A47" s="1406" t="s">
        <v>1378</v>
      </c>
      <c r="B47" s="1407">
        <v>1330063</v>
      </c>
      <c r="C47" s="1407" t="s">
        <v>1379</v>
      </c>
      <c r="D47" s="1712">
        <v>43317</v>
      </c>
      <c r="E47" s="1712">
        <v>43321</v>
      </c>
      <c r="F47" s="1407">
        <f t="shared" si="4"/>
        <v>4</v>
      </c>
      <c r="G47" s="1407">
        <v>2</v>
      </c>
      <c r="H47" s="1407" t="s">
        <v>37</v>
      </c>
      <c r="I47" s="1407">
        <f t="shared" si="5"/>
        <v>8</v>
      </c>
      <c r="J47" s="1450">
        <v>3500000</v>
      </c>
      <c r="K47" s="1428">
        <f t="shared" si="6"/>
        <v>28000000</v>
      </c>
      <c r="L47" s="1407"/>
      <c r="M47" s="1429">
        <f t="shared" si="3"/>
        <v>-28000000</v>
      </c>
      <c r="N47" s="1735"/>
      <c r="P47" s="1385"/>
      <c r="Q47" s="1385"/>
    </row>
    <row r="48" s="1343" customFormat="1" spans="1:17">
      <c r="A48" s="1406" t="s">
        <v>1380</v>
      </c>
      <c r="B48" s="1407">
        <v>1328154</v>
      </c>
      <c r="C48" s="1407" t="s">
        <v>1381</v>
      </c>
      <c r="D48" s="1712">
        <v>43317</v>
      </c>
      <c r="E48" s="1712">
        <v>43320</v>
      </c>
      <c r="F48" s="1407">
        <f t="shared" si="4"/>
        <v>3</v>
      </c>
      <c r="G48" s="1407">
        <v>2</v>
      </c>
      <c r="H48" s="1407" t="s">
        <v>37</v>
      </c>
      <c r="I48" s="1407">
        <f t="shared" si="5"/>
        <v>6</v>
      </c>
      <c r="J48" s="1450">
        <v>3500000</v>
      </c>
      <c r="K48" s="1428">
        <f t="shared" si="6"/>
        <v>21000000</v>
      </c>
      <c r="L48" s="1407"/>
      <c r="M48" s="1429">
        <f t="shared" si="3"/>
        <v>-21000000</v>
      </c>
      <c r="N48" s="1735"/>
      <c r="P48" s="1385"/>
      <c r="Q48" s="1385"/>
    </row>
    <row r="49" s="1343" customFormat="1" spans="1:17">
      <c r="A49" s="1406">
        <v>301269</v>
      </c>
      <c r="B49" s="1407">
        <v>1328377</v>
      </c>
      <c r="C49" s="1407" t="s">
        <v>1382</v>
      </c>
      <c r="D49" s="1712">
        <v>43317</v>
      </c>
      <c r="E49" s="1712">
        <v>43319</v>
      </c>
      <c r="F49" s="1407">
        <f t="shared" si="4"/>
        <v>2</v>
      </c>
      <c r="G49" s="1407">
        <v>3</v>
      </c>
      <c r="H49" s="1407" t="s">
        <v>37</v>
      </c>
      <c r="I49" s="1407">
        <f t="shared" si="5"/>
        <v>6</v>
      </c>
      <c r="J49" s="1450">
        <v>3500000</v>
      </c>
      <c r="K49" s="1428">
        <f t="shared" si="6"/>
        <v>21000000</v>
      </c>
      <c r="L49" s="1407"/>
      <c r="M49" s="1429">
        <f t="shared" si="3"/>
        <v>-21000000</v>
      </c>
      <c r="N49" s="1735"/>
      <c r="P49" s="1385"/>
      <c r="Q49" s="1385"/>
    </row>
    <row r="50" s="1343" customFormat="1" spans="1:17">
      <c r="A50" s="1406" t="s">
        <v>1383</v>
      </c>
      <c r="B50" s="1407">
        <v>1328150</v>
      </c>
      <c r="C50" s="1407" t="s">
        <v>1384</v>
      </c>
      <c r="D50" s="1712">
        <v>43317</v>
      </c>
      <c r="E50" s="1712">
        <v>43320</v>
      </c>
      <c r="F50" s="1407">
        <f t="shared" si="4"/>
        <v>3</v>
      </c>
      <c r="G50" s="1407">
        <v>5</v>
      </c>
      <c r="H50" s="1407" t="s">
        <v>37</v>
      </c>
      <c r="I50" s="1407">
        <f t="shared" si="5"/>
        <v>15</v>
      </c>
      <c r="J50" s="1450">
        <v>3500000</v>
      </c>
      <c r="K50" s="1428">
        <f t="shared" si="6"/>
        <v>52500000</v>
      </c>
      <c r="L50" s="1407"/>
      <c r="M50" s="1429">
        <f t="shared" si="3"/>
        <v>-52500000</v>
      </c>
      <c r="N50" s="1735"/>
      <c r="P50" s="1385"/>
      <c r="Q50" s="1385"/>
    </row>
    <row r="51" s="1343" customFormat="1" spans="1:17">
      <c r="A51" s="1406">
        <v>305388</v>
      </c>
      <c r="B51" s="1407">
        <v>1342645</v>
      </c>
      <c r="C51" s="1407" t="s">
        <v>1385</v>
      </c>
      <c r="D51" s="1712">
        <v>43317</v>
      </c>
      <c r="E51" s="1712">
        <v>43319</v>
      </c>
      <c r="F51" s="1407">
        <f t="shared" si="4"/>
        <v>2</v>
      </c>
      <c r="G51" s="1407">
        <v>1</v>
      </c>
      <c r="H51" s="1407" t="s">
        <v>37</v>
      </c>
      <c r="I51" s="1407">
        <f t="shared" si="5"/>
        <v>2</v>
      </c>
      <c r="J51" s="1450">
        <v>3500000</v>
      </c>
      <c r="K51" s="1428">
        <f t="shared" si="6"/>
        <v>7000000</v>
      </c>
      <c r="L51" s="1407"/>
      <c r="M51" s="1429">
        <f t="shared" si="3"/>
        <v>-7000000</v>
      </c>
      <c r="N51" s="1735"/>
      <c r="P51" s="1385"/>
      <c r="Q51" s="1385"/>
    </row>
    <row r="52" s="1343" customFormat="1" spans="1:17">
      <c r="A52" s="1406">
        <v>305356</v>
      </c>
      <c r="B52" s="1407">
        <v>1342344</v>
      </c>
      <c r="C52" s="1407" t="s">
        <v>1386</v>
      </c>
      <c r="D52" s="1712">
        <v>43317</v>
      </c>
      <c r="E52" s="1712">
        <v>43320</v>
      </c>
      <c r="F52" s="1407">
        <f t="shared" si="4"/>
        <v>3</v>
      </c>
      <c r="G52" s="1407">
        <v>1</v>
      </c>
      <c r="H52" s="1407" t="s">
        <v>37</v>
      </c>
      <c r="I52" s="1407">
        <f t="shared" si="5"/>
        <v>3</v>
      </c>
      <c r="J52" s="1407">
        <v>3500000</v>
      </c>
      <c r="K52" s="1428">
        <f t="shared" si="6"/>
        <v>10500000</v>
      </c>
      <c r="L52" s="1407"/>
      <c r="M52" s="1429">
        <f t="shared" si="3"/>
        <v>-10500000</v>
      </c>
      <c r="N52" s="1735"/>
      <c r="P52" s="1385"/>
      <c r="Q52" s="1385"/>
    </row>
    <row r="53" s="1343" customFormat="1" spans="1:17">
      <c r="A53" s="1713">
        <v>301622</v>
      </c>
      <c r="B53" s="1714">
        <v>1329540</v>
      </c>
      <c r="C53" s="1715" t="s">
        <v>1387</v>
      </c>
      <c r="D53" s="1712">
        <v>43318</v>
      </c>
      <c r="E53" s="1712">
        <v>43321</v>
      </c>
      <c r="F53" s="1407">
        <f t="shared" si="4"/>
        <v>3</v>
      </c>
      <c r="G53" s="1407">
        <v>1</v>
      </c>
      <c r="H53" s="1407" t="s">
        <v>37</v>
      </c>
      <c r="I53" s="1407">
        <f t="shared" si="5"/>
        <v>3</v>
      </c>
      <c r="J53" s="1450">
        <v>3500000</v>
      </c>
      <c r="K53" s="1428">
        <f t="shared" si="6"/>
        <v>10500000</v>
      </c>
      <c r="L53" s="1407"/>
      <c r="M53" s="1429">
        <f t="shared" si="3"/>
        <v>-10500000</v>
      </c>
      <c r="N53" s="1735"/>
      <c r="P53" s="1385"/>
      <c r="Q53" s="1385"/>
    </row>
    <row r="54" s="1343" customFormat="1" spans="1:17">
      <c r="A54" s="1716"/>
      <c r="B54" s="1717"/>
      <c r="C54" s="1718"/>
      <c r="D54" s="1712">
        <v>43318</v>
      </c>
      <c r="E54" s="1712">
        <v>43321</v>
      </c>
      <c r="F54" s="1407">
        <f t="shared" si="4"/>
        <v>3</v>
      </c>
      <c r="G54" s="1407">
        <v>0</v>
      </c>
      <c r="H54" s="1407" t="s">
        <v>37</v>
      </c>
      <c r="I54" s="1407">
        <f t="shared" si="5"/>
        <v>0</v>
      </c>
      <c r="J54" s="1450">
        <v>280000</v>
      </c>
      <c r="K54" s="1428">
        <f>J54*F54</f>
        <v>840000</v>
      </c>
      <c r="L54" s="1407"/>
      <c r="M54" s="1429">
        <f t="shared" si="3"/>
        <v>-840000</v>
      </c>
      <c r="N54" s="1736"/>
      <c r="P54" s="1385"/>
      <c r="Q54" s="1385"/>
    </row>
    <row r="55" s="1343" customFormat="1" spans="1:17">
      <c r="A55" s="1464" t="s">
        <v>1388</v>
      </c>
      <c r="B55" s="1461">
        <v>1327463</v>
      </c>
      <c r="C55" s="1461" t="s">
        <v>1389</v>
      </c>
      <c r="D55" s="1719">
        <v>43319</v>
      </c>
      <c r="E55" s="1719">
        <v>43321</v>
      </c>
      <c r="F55" s="1461">
        <f t="shared" si="4"/>
        <v>2</v>
      </c>
      <c r="G55" s="1461">
        <v>3</v>
      </c>
      <c r="H55" s="1461" t="s">
        <v>37</v>
      </c>
      <c r="I55" s="1461">
        <f t="shared" si="5"/>
        <v>6</v>
      </c>
      <c r="J55" s="1469">
        <v>3500000</v>
      </c>
      <c r="K55" s="1470">
        <f t="shared" ref="K55:K97" si="7">J55*F55*G55</f>
        <v>21000000</v>
      </c>
      <c r="L55" s="1461"/>
      <c r="M55" s="1471">
        <f t="shared" si="3"/>
        <v>-21000000</v>
      </c>
      <c r="N55" s="1737">
        <f>SUM(K55:K88)</f>
        <v>428450000</v>
      </c>
      <c r="P55" s="1385"/>
      <c r="Q55" s="1385"/>
    </row>
    <row r="56" s="1343" customFormat="1" spans="1:17">
      <c r="A56" s="1464">
        <v>307182</v>
      </c>
      <c r="B56" s="1461">
        <v>1346750</v>
      </c>
      <c r="C56" s="1461" t="s">
        <v>1390</v>
      </c>
      <c r="D56" s="1719">
        <v>43319</v>
      </c>
      <c r="E56" s="1719">
        <v>43322</v>
      </c>
      <c r="F56" s="1461">
        <f t="shared" si="4"/>
        <v>3</v>
      </c>
      <c r="G56" s="1461">
        <v>1</v>
      </c>
      <c r="H56" s="1461" t="s">
        <v>37</v>
      </c>
      <c r="I56" s="1461">
        <f t="shared" si="5"/>
        <v>3</v>
      </c>
      <c r="J56" s="1469">
        <v>3500000</v>
      </c>
      <c r="K56" s="1470">
        <f t="shared" si="7"/>
        <v>10500000</v>
      </c>
      <c r="L56" s="1461"/>
      <c r="M56" s="1471">
        <f t="shared" si="3"/>
        <v>-10500000</v>
      </c>
      <c r="N56" s="1738"/>
      <c r="P56" s="1385"/>
      <c r="Q56" s="1385"/>
    </row>
    <row r="57" s="1343" customFormat="1" spans="1:17">
      <c r="A57" s="1464">
        <v>301270</v>
      </c>
      <c r="B57" s="1461">
        <v>1328397</v>
      </c>
      <c r="C57" s="1461" t="s">
        <v>1391</v>
      </c>
      <c r="D57" s="1719">
        <v>43319</v>
      </c>
      <c r="E57" s="1719">
        <v>43321</v>
      </c>
      <c r="F57" s="1461">
        <f t="shared" si="4"/>
        <v>2</v>
      </c>
      <c r="G57" s="1461">
        <v>1</v>
      </c>
      <c r="H57" s="1461" t="s">
        <v>37</v>
      </c>
      <c r="I57" s="1461">
        <f t="shared" si="5"/>
        <v>2</v>
      </c>
      <c r="J57" s="1469">
        <v>3500000</v>
      </c>
      <c r="K57" s="1470">
        <f t="shared" si="7"/>
        <v>7000000</v>
      </c>
      <c r="L57" s="1461"/>
      <c r="M57" s="1471">
        <f t="shared" si="3"/>
        <v>-7000000</v>
      </c>
      <c r="N57" s="1738"/>
      <c r="P57" s="1385"/>
      <c r="Q57" s="1385"/>
    </row>
    <row r="58" s="1343" customFormat="1" spans="1:17">
      <c r="A58" s="1464">
        <v>301845</v>
      </c>
      <c r="B58" s="1461">
        <v>1330839</v>
      </c>
      <c r="C58" s="1461" t="s">
        <v>1392</v>
      </c>
      <c r="D58" s="1719">
        <v>43319</v>
      </c>
      <c r="E58" s="1719">
        <v>43321</v>
      </c>
      <c r="F58" s="1461">
        <f t="shared" si="4"/>
        <v>2</v>
      </c>
      <c r="G58" s="1461">
        <v>1</v>
      </c>
      <c r="H58" s="1461" t="s">
        <v>37</v>
      </c>
      <c r="I58" s="1461">
        <f t="shared" si="5"/>
        <v>2</v>
      </c>
      <c r="J58" s="1469">
        <v>3500000</v>
      </c>
      <c r="K58" s="1470">
        <f t="shared" si="7"/>
        <v>7000000</v>
      </c>
      <c r="L58" s="1461"/>
      <c r="M58" s="1471">
        <f t="shared" si="3"/>
        <v>-7000000</v>
      </c>
      <c r="N58" s="1738"/>
      <c r="P58" s="1385"/>
      <c r="Q58" s="1385"/>
    </row>
    <row r="59" s="1343" customFormat="1" spans="1:17">
      <c r="A59" s="1464">
        <v>301271</v>
      </c>
      <c r="B59" s="1461">
        <v>1328403</v>
      </c>
      <c r="C59" s="1461" t="s">
        <v>1393</v>
      </c>
      <c r="D59" s="1719">
        <v>43319</v>
      </c>
      <c r="E59" s="1719">
        <v>43321</v>
      </c>
      <c r="F59" s="1461">
        <f t="shared" si="4"/>
        <v>2</v>
      </c>
      <c r="G59" s="1461">
        <v>1</v>
      </c>
      <c r="H59" s="1461" t="s">
        <v>37</v>
      </c>
      <c r="I59" s="1461">
        <f t="shared" si="5"/>
        <v>2</v>
      </c>
      <c r="J59" s="1469">
        <v>3500000</v>
      </c>
      <c r="K59" s="1470">
        <f t="shared" si="7"/>
        <v>7000000</v>
      </c>
      <c r="L59" s="1461"/>
      <c r="M59" s="1471">
        <f t="shared" si="3"/>
        <v>-7000000</v>
      </c>
      <c r="N59" s="1738"/>
      <c r="P59" s="1385"/>
      <c r="Q59" s="1385"/>
    </row>
    <row r="60" s="1343" customFormat="1" spans="1:17">
      <c r="A60" s="1464">
        <v>303693</v>
      </c>
      <c r="B60" s="1461">
        <v>1337174</v>
      </c>
      <c r="C60" s="1461" t="s">
        <v>1394</v>
      </c>
      <c r="D60" s="1719">
        <v>43319</v>
      </c>
      <c r="E60" s="1719">
        <v>43320</v>
      </c>
      <c r="F60" s="1461">
        <f t="shared" si="4"/>
        <v>1</v>
      </c>
      <c r="G60" s="1461">
        <v>1</v>
      </c>
      <c r="H60" s="1461" t="s">
        <v>37</v>
      </c>
      <c r="I60" s="1461">
        <f t="shared" si="5"/>
        <v>1</v>
      </c>
      <c r="J60" s="1469">
        <v>3500000</v>
      </c>
      <c r="K60" s="1470">
        <f t="shared" si="7"/>
        <v>3500000</v>
      </c>
      <c r="L60" s="1461"/>
      <c r="M60" s="1471">
        <f t="shared" si="3"/>
        <v>-3500000</v>
      </c>
      <c r="N60" s="1738"/>
      <c r="P60" s="1385"/>
      <c r="Q60" s="1385"/>
    </row>
    <row r="61" s="1343" customFormat="1" spans="1:17">
      <c r="A61" s="1464">
        <v>303228</v>
      </c>
      <c r="B61" s="1461">
        <v>1335611</v>
      </c>
      <c r="C61" s="1461" t="s">
        <v>1395</v>
      </c>
      <c r="D61" s="1719">
        <v>43319</v>
      </c>
      <c r="E61" s="1719">
        <v>43321</v>
      </c>
      <c r="F61" s="1461">
        <f t="shared" si="4"/>
        <v>2</v>
      </c>
      <c r="G61" s="1461">
        <v>1</v>
      </c>
      <c r="H61" s="1461" t="s">
        <v>37</v>
      </c>
      <c r="I61" s="1461">
        <f t="shared" si="5"/>
        <v>2</v>
      </c>
      <c r="J61" s="1469">
        <v>3500000</v>
      </c>
      <c r="K61" s="1470">
        <f t="shared" si="7"/>
        <v>7000000</v>
      </c>
      <c r="L61" s="1461"/>
      <c r="M61" s="1471">
        <f t="shared" si="3"/>
        <v>-7000000</v>
      </c>
      <c r="N61" s="1738"/>
      <c r="P61" s="1385"/>
      <c r="Q61" s="1385"/>
    </row>
    <row r="62" s="1343" customFormat="1" spans="1:17">
      <c r="A62" s="1464" t="s">
        <v>1396</v>
      </c>
      <c r="B62" s="1461">
        <v>1346744</v>
      </c>
      <c r="C62" s="1461" t="s">
        <v>1397</v>
      </c>
      <c r="D62" s="1719">
        <v>43319</v>
      </c>
      <c r="E62" s="1719">
        <v>43322</v>
      </c>
      <c r="F62" s="1461">
        <f t="shared" si="4"/>
        <v>3</v>
      </c>
      <c r="G62" s="1461">
        <v>1</v>
      </c>
      <c r="H62" s="1461" t="s">
        <v>37</v>
      </c>
      <c r="I62" s="1461">
        <f t="shared" si="5"/>
        <v>3</v>
      </c>
      <c r="J62" s="1469">
        <v>3500000</v>
      </c>
      <c r="K62" s="1470">
        <f t="shared" si="7"/>
        <v>10500000</v>
      </c>
      <c r="L62" s="1461"/>
      <c r="M62" s="1471">
        <f t="shared" si="3"/>
        <v>-10500000</v>
      </c>
      <c r="N62" s="1738"/>
      <c r="P62" s="1385"/>
      <c r="Q62" s="1385"/>
    </row>
    <row r="63" s="1343" customFormat="1" spans="1:17">
      <c r="A63" s="1464">
        <v>302031</v>
      </c>
      <c r="B63" s="1461">
        <v>1331623</v>
      </c>
      <c r="C63" s="1461" t="s">
        <v>1398</v>
      </c>
      <c r="D63" s="1719">
        <v>43320</v>
      </c>
      <c r="E63" s="1719">
        <v>43324</v>
      </c>
      <c r="F63" s="1461">
        <f t="shared" si="4"/>
        <v>4</v>
      </c>
      <c r="G63" s="1461">
        <v>1</v>
      </c>
      <c r="H63" s="1461" t="s">
        <v>148</v>
      </c>
      <c r="I63" s="1461">
        <f t="shared" si="5"/>
        <v>4</v>
      </c>
      <c r="J63" s="1469">
        <v>3500000</v>
      </c>
      <c r="K63" s="1470">
        <f t="shared" si="7"/>
        <v>14000000</v>
      </c>
      <c r="L63" s="1461"/>
      <c r="M63" s="1471">
        <f t="shared" si="3"/>
        <v>-14000000</v>
      </c>
      <c r="N63" s="1738"/>
      <c r="P63" s="1385"/>
      <c r="Q63" s="1385"/>
    </row>
    <row r="64" s="1343" customFormat="1" spans="1:17">
      <c r="A64" s="1464" t="s">
        <v>1399</v>
      </c>
      <c r="B64" s="1461">
        <v>1342758</v>
      </c>
      <c r="C64" s="1461" t="s">
        <v>1400</v>
      </c>
      <c r="D64" s="1719">
        <v>43320</v>
      </c>
      <c r="E64" s="1719">
        <v>43321</v>
      </c>
      <c r="F64" s="1461">
        <f t="shared" si="4"/>
        <v>1</v>
      </c>
      <c r="G64" s="1461">
        <v>2</v>
      </c>
      <c r="H64" s="1461" t="s">
        <v>37</v>
      </c>
      <c r="I64" s="1461">
        <f t="shared" si="5"/>
        <v>2</v>
      </c>
      <c r="J64" s="1469">
        <v>3500000</v>
      </c>
      <c r="K64" s="1470">
        <f t="shared" si="7"/>
        <v>7000000</v>
      </c>
      <c r="L64" s="1461"/>
      <c r="M64" s="1471">
        <f t="shared" si="3"/>
        <v>-7000000</v>
      </c>
      <c r="N64" s="1738"/>
      <c r="P64" s="1385"/>
      <c r="Q64" s="1385"/>
    </row>
    <row r="65" s="1343" customFormat="1" spans="1:17">
      <c r="A65" s="1464">
        <v>290156</v>
      </c>
      <c r="B65" s="1461">
        <v>1299452</v>
      </c>
      <c r="C65" s="1461" t="s">
        <v>1401</v>
      </c>
      <c r="D65" s="1719">
        <v>43320</v>
      </c>
      <c r="E65" s="1719">
        <v>43323</v>
      </c>
      <c r="F65" s="1461">
        <f t="shared" si="4"/>
        <v>3</v>
      </c>
      <c r="G65" s="1461">
        <v>3</v>
      </c>
      <c r="H65" s="1461" t="s">
        <v>37</v>
      </c>
      <c r="I65" s="1461">
        <f t="shared" si="5"/>
        <v>9</v>
      </c>
      <c r="J65" s="1794">
        <v>4050000</v>
      </c>
      <c r="K65" s="1470">
        <f t="shared" si="7"/>
        <v>36450000</v>
      </c>
      <c r="L65" s="1461"/>
      <c r="M65" s="1471">
        <f t="shared" si="3"/>
        <v>-36450000</v>
      </c>
      <c r="N65" s="1738"/>
      <c r="P65" s="1385"/>
      <c r="Q65" s="1385"/>
    </row>
    <row r="66" s="1343" customFormat="1" spans="1:17">
      <c r="A66" s="1464">
        <v>302403</v>
      </c>
      <c r="B66" s="1461">
        <v>1332993</v>
      </c>
      <c r="C66" s="1461" t="s">
        <v>1402</v>
      </c>
      <c r="D66" s="1719">
        <v>43320</v>
      </c>
      <c r="E66" s="1719">
        <v>43321</v>
      </c>
      <c r="F66" s="1461">
        <f t="shared" si="4"/>
        <v>1</v>
      </c>
      <c r="G66" s="1461">
        <v>1</v>
      </c>
      <c r="H66" s="1461" t="s">
        <v>37</v>
      </c>
      <c r="I66" s="1461">
        <f t="shared" si="5"/>
        <v>1</v>
      </c>
      <c r="J66" s="1469">
        <v>3500000</v>
      </c>
      <c r="K66" s="1470">
        <f t="shared" si="7"/>
        <v>3500000</v>
      </c>
      <c r="L66" s="1461"/>
      <c r="M66" s="1471">
        <f t="shared" si="3"/>
        <v>-3500000</v>
      </c>
      <c r="N66" s="1738"/>
      <c r="P66" s="1385"/>
      <c r="Q66" s="1385"/>
    </row>
    <row r="67" s="1343" customFormat="1" spans="1:17">
      <c r="A67" s="1464" t="s">
        <v>1403</v>
      </c>
      <c r="B67" s="1461">
        <v>1347774</v>
      </c>
      <c r="C67" s="1461" t="s">
        <v>1404</v>
      </c>
      <c r="D67" s="1719">
        <v>43320</v>
      </c>
      <c r="E67" s="1719">
        <v>43321</v>
      </c>
      <c r="F67" s="1461">
        <f t="shared" si="4"/>
        <v>1</v>
      </c>
      <c r="G67" s="1461">
        <v>2</v>
      </c>
      <c r="H67" s="1461" t="s">
        <v>37</v>
      </c>
      <c r="I67" s="1461">
        <f t="shared" si="5"/>
        <v>2</v>
      </c>
      <c r="J67" s="1469">
        <v>3500000</v>
      </c>
      <c r="K67" s="1470">
        <f t="shared" si="7"/>
        <v>7000000</v>
      </c>
      <c r="L67" s="1461"/>
      <c r="M67" s="1471">
        <f t="shared" si="3"/>
        <v>-7000000</v>
      </c>
      <c r="N67" s="1738"/>
      <c r="P67" s="1385"/>
      <c r="Q67" s="1385"/>
    </row>
    <row r="68" s="1343" customFormat="1" spans="1:17">
      <c r="A68" s="1464">
        <v>307354</v>
      </c>
      <c r="B68" s="1461">
        <v>1347944</v>
      </c>
      <c r="C68" s="1461" t="s">
        <v>1405</v>
      </c>
      <c r="D68" s="1719">
        <v>43320</v>
      </c>
      <c r="E68" s="1719">
        <v>43322</v>
      </c>
      <c r="F68" s="1461">
        <f t="shared" si="4"/>
        <v>2</v>
      </c>
      <c r="G68" s="1461">
        <v>1</v>
      </c>
      <c r="H68" s="1461" t="s">
        <v>37</v>
      </c>
      <c r="I68" s="1461">
        <f t="shared" si="5"/>
        <v>2</v>
      </c>
      <c r="J68" s="1469">
        <v>3500000</v>
      </c>
      <c r="K68" s="1470">
        <f t="shared" si="7"/>
        <v>7000000</v>
      </c>
      <c r="L68" s="1461"/>
      <c r="M68" s="1471">
        <f t="shared" si="3"/>
        <v>-7000000</v>
      </c>
      <c r="N68" s="1738"/>
      <c r="P68" s="1385"/>
      <c r="Q68" s="1385"/>
    </row>
    <row r="69" s="1343" customFormat="1" spans="1:17">
      <c r="A69" s="1464">
        <v>300510</v>
      </c>
      <c r="B69" s="1461">
        <v>1326631</v>
      </c>
      <c r="C69" s="1461" t="s">
        <v>1406</v>
      </c>
      <c r="D69" s="1719">
        <v>43321</v>
      </c>
      <c r="E69" s="1719">
        <v>43325</v>
      </c>
      <c r="F69" s="1461">
        <f t="shared" si="4"/>
        <v>4</v>
      </c>
      <c r="G69" s="1461">
        <v>1</v>
      </c>
      <c r="H69" s="1461" t="s">
        <v>37</v>
      </c>
      <c r="I69" s="1461">
        <f t="shared" si="5"/>
        <v>4</v>
      </c>
      <c r="J69" s="1469">
        <v>3500000</v>
      </c>
      <c r="K69" s="1470">
        <f t="shared" si="7"/>
        <v>14000000</v>
      </c>
      <c r="L69" s="1461"/>
      <c r="M69" s="1471">
        <f t="shared" si="3"/>
        <v>-14000000</v>
      </c>
      <c r="N69" s="1738"/>
      <c r="P69" s="1385"/>
      <c r="Q69" s="1385"/>
    </row>
    <row r="70" s="1343" customFormat="1" spans="1:17">
      <c r="A70" s="1464" t="s">
        <v>1407</v>
      </c>
      <c r="B70" s="1461">
        <v>1342670</v>
      </c>
      <c r="C70" s="1461" t="s">
        <v>1408</v>
      </c>
      <c r="D70" s="1719">
        <v>43321</v>
      </c>
      <c r="E70" s="1719">
        <v>43323</v>
      </c>
      <c r="F70" s="1461">
        <f t="shared" si="4"/>
        <v>2</v>
      </c>
      <c r="G70" s="1461">
        <v>2</v>
      </c>
      <c r="H70" s="1461" t="s">
        <v>37</v>
      </c>
      <c r="I70" s="1461">
        <f t="shared" si="5"/>
        <v>4</v>
      </c>
      <c r="J70" s="1469">
        <v>3500000</v>
      </c>
      <c r="K70" s="1470">
        <f t="shared" si="7"/>
        <v>14000000</v>
      </c>
      <c r="L70" s="1461"/>
      <c r="M70" s="1471">
        <f t="shared" si="3"/>
        <v>-14000000</v>
      </c>
      <c r="N70" s="1738"/>
      <c r="P70" s="1385"/>
      <c r="Q70" s="1385"/>
    </row>
    <row r="71" s="1343" customFormat="1" spans="1:17">
      <c r="A71" s="1464">
        <v>300511</v>
      </c>
      <c r="B71" s="1461">
        <v>1326632</v>
      </c>
      <c r="C71" s="1461" t="s">
        <v>1409</v>
      </c>
      <c r="D71" s="1719">
        <v>43321</v>
      </c>
      <c r="E71" s="1719">
        <v>43325</v>
      </c>
      <c r="F71" s="1461">
        <f t="shared" si="4"/>
        <v>4</v>
      </c>
      <c r="G71" s="1461">
        <v>1</v>
      </c>
      <c r="H71" s="1461" t="s">
        <v>37</v>
      </c>
      <c r="I71" s="1461">
        <f t="shared" si="5"/>
        <v>4</v>
      </c>
      <c r="J71" s="1469">
        <v>3500000</v>
      </c>
      <c r="K71" s="1470">
        <f t="shared" si="7"/>
        <v>14000000</v>
      </c>
      <c r="L71" s="1461"/>
      <c r="M71" s="1471">
        <f t="shared" si="3"/>
        <v>-14000000</v>
      </c>
      <c r="N71" s="1738"/>
      <c r="P71" s="1385"/>
      <c r="Q71" s="1385"/>
    </row>
    <row r="72" s="1343" customFormat="1" spans="1:17">
      <c r="A72" s="1464">
        <v>304102</v>
      </c>
      <c r="B72" s="1461">
        <v>1338590</v>
      </c>
      <c r="C72" s="1461" t="s">
        <v>1410</v>
      </c>
      <c r="D72" s="1719">
        <v>43321</v>
      </c>
      <c r="E72" s="1719">
        <v>43323</v>
      </c>
      <c r="F72" s="1461">
        <f t="shared" si="4"/>
        <v>2</v>
      </c>
      <c r="G72" s="1461">
        <v>2</v>
      </c>
      <c r="H72" s="1461" t="s">
        <v>37</v>
      </c>
      <c r="I72" s="1461">
        <f t="shared" si="5"/>
        <v>4</v>
      </c>
      <c r="J72" s="1469">
        <v>3500000</v>
      </c>
      <c r="K72" s="1470">
        <f t="shared" si="7"/>
        <v>14000000</v>
      </c>
      <c r="L72" s="1461"/>
      <c r="M72" s="1471">
        <f t="shared" si="3"/>
        <v>-14000000</v>
      </c>
      <c r="N72" s="1738"/>
      <c r="P72" s="1385"/>
      <c r="Q72" s="1385"/>
    </row>
    <row r="73" s="1343" customFormat="1" spans="1:17">
      <c r="A73" s="1464">
        <v>304520</v>
      </c>
      <c r="B73" s="1461">
        <v>1339573</v>
      </c>
      <c r="C73" s="1461" t="s">
        <v>1411</v>
      </c>
      <c r="D73" s="1719">
        <v>43321</v>
      </c>
      <c r="E73" s="1719">
        <v>43324</v>
      </c>
      <c r="F73" s="1461">
        <f t="shared" si="4"/>
        <v>3</v>
      </c>
      <c r="G73" s="1461">
        <v>2</v>
      </c>
      <c r="H73" s="1461" t="s">
        <v>37</v>
      </c>
      <c r="I73" s="1461">
        <f t="shared" si="5"/>
        <v>6</v>
      </c>
      <c r="J73" s="1469">
        <v>3500000</v>
      </c>
      <c r="K73" s="1470">
        <f t="shared" si="7"/>
        <v>21000000</v>
      </c>
      <c r="L73" s="1461"/>
      <c r="M73" s="1471">
        <f t="shared" si="3"/>
        <v>-21000000</v>
      </c>
      <c r="N73" s="1738"/>
      <c r="P73" s="1385"/>
      <c r="Q73" s="1385"/>
    </row>
    <row r="74" s="1343" customFormat="1" spans="1:17">
      <c r="A74" s="1464">
        <v>303092</v>
      </c>
      <c r="B74" s="1461">
        <v>1335466</v>
      </c>
      <c r="C74" s="1461" t="s">
        <v>1412</v>
      </c>
      <c r="D74" s="1719">
        <v>43321</v>
      </c>
      <c r="E74" s="1719">
        <v>43324</v>
      </c>
      <c r="F74" s="1461">
        <f t="shared" si="4"/>
        <v>3</v>
      </c>
      <c r="G74" s="1461">
        <v>3</v>
      </c>
      <c r="H74" s="1461" t="s">
        <v>37</v>
      </c>
      <c r="I74" s="1461">
        <f t="shared" si="5"/>
        <v>9</v>
      </c>
      <c r="J74" s="1469">
        <v>3500000</v>
      </c>
      <c r="K74" s="1470">
        <f t="shared" si="7"/>
        <v>31500000</v>
      </c>
      <c r="L74" s="1461"/>
      <c r="M74" s="1471">
        <f t="shared" ref="M74:M137" si="8">L74-K74</f>
        <v>-31500000</v>
      </c>
      <c r="N74" s="1738"/>
      <c r="P74" s="1385"/>
      <c r="Q74" s="1385"/>
    </row>
    <row r="75" s="1343" customFormat="1" spans="1:17">
      <c r="A75" s="1464">
        <v>305755</v>
      </c>
      <c r="B75" s="1461">
        <v>1343889</v>
      </c>
      <c r="C75" s="1461" t="s">
        <v>1413</v>
      </c>
      <c r="D75" s="1719">
        <v>43321</v>
      </c>
      <c r="E75" s="1719">
        <v>43322</v>
      </c>
      <c r="F75" s="1461">
        <f t="shared" si="4"/>
        <v>1</v>
      </c>
      <c r="G75" s="1461">
        <v>1</v>
      </c>
      <c r="H75" s="1461" t="s">
        <v>37</v>
      </c>
      <c r="I75" s="1461">
        <f t="shared" si="5"/>
        <v>1</v>
      </c>
      <c r="J75" s="1469">
        <v>3500000</v>
      </c>
      <c r="K75" s="1470">
        <f t="shared" si="7"/>
        <v>3500000</v>
      </c>
      <c r="L75" s="1461"/>
      <c r="M75" s="1471">
        <f t="shared" si="8"/>
        <v>-3500000</v>
      </c>
      <c r="N75" s="1738"/>
      <c r="P75" s="1385"/>
      <c r="Q75" s="1385"/>
    </row>
    <row r="76" s="1343" customFormat="1" spans="1:17">
      <c r="A76" s="1464">
        <v>303079</v>
      </c>
      <c r="B76" s="1461">
        <v>1334707</v>
      </c>
      <c r="C76" s="1461" t="s">
        <v>1414</v>
      </c>
      <c r="D76" s="1719">
        <v>43322</v>
      </c>
      <c r="E76" s="1719">
        <v>43324</v>
      </c>
      <c r="F76" s="1461">
        <f t="shared" si="4"/>
        <v>2</v>
      </c>
      <c r="G76" s="1461">
        <v>1</v>
      </c>
      <c r="H76" s="1461" t="s">
        <v>37</v>
      </c>
      <c r="I76" s="1461">
        <f t="shared" si="5"/>
        <v>2</v>
      </c>
      <c r="J76" s="1469">
        <v>3500000</v>
      </c>
      <c r="K76" s="1470">
        <f t="shared" si="7"/>
        <v>7000000</v>
      </c>
      <c r="L76" s="1461"/>
      <c r="M76" s="1471">
        <f t="shared" si="8"/>
        <v>-7000000</v>
      </c>
      <c r="N76" s="1738"/>
      <c r="P76" s="1385"/>
      <c r="Q76" s="1385"/>
    </row>
    <row r="77" s="1343" customFormat="1" spans="1:17">
      <c r="A77" s="1464">
        <v>303075</v>
      </c>
      <c r="B77" s="1461">
        <v>1334710</v>
      </c>
      <c r="C77" s="1461" t="s">
        <v>1415</v>
      </c>
      <c r="D77" s="1719">
        <v>43322</v>
      </c>
      <c r="E77" s="1719">
        <v>43324</v>
      </c>
      <c r="F77" s="1461">
        <f t="shared" si="4"/>
        <v>2</v>
      </c>
      <c r="G77" s="1461">
        <v>3</v>
      </c>
      <c r="H77" s="1461" t="s">
        <v>37</v>
      </c>
      <c r="I77" s="1461">
        <f t="shared" si="5"/>
        <v>6</v>
      </c>
      <c r="J77" s="1469">
        <v>3500000</v>
      </c>
      <c r="K77" s="1470">
        <f t="shared" si="7"/>
        <v>21000000</v>
      </c>
      <c r="L77" s="1461"/>
      <c r="M77" s="1471">
        <f t="shared" si="8"/>
        <v>-21000000</v>
      </c>
      <c r="N77" s="1738"/>
      <c r="P77" s="1385"/>
      <c r="Q77" s="1385"/>
    </row>
    <row r="78" s="1343" customFormat="1" spans="1:17">
      <c r="A78" s="1464">
        <v>301812</v>
      </c>
      <c r="B78" s="1461">
        <v>1330603</v>
      </c>
      <c r="C78" s="1461" t="s">
        <v>1416</v>
      </c>
      <c r="D78" s="1719">
        <v>43322</v>
      </c>
      <c r="E78" s="1719">
        <v>43325</v>
      </c>
      <c r="F78" s="1461">
        <f t="shared" si="4"/>
        <v>3</v>
      </c>
      <c r="G78" s="1461">
        <v>1</v>
      </c>
      <c r="H78" s="1461" t="s">
        <v>37</v>
      </c>
      <c r="I78" s="1461">
        <f t="shared" si="5"/>
        <v>3</v>
      </c>
      <c r="J78" s="1469">
        <v>3500000</v>
      </c>
      <c r="K78" s="1470">
        <f t="shared" si="7"/>
        <v>10500000</v>
      </c>
      <c r="L78" s="1461"/>
      <c r="M78" s="1471">
        <f t="shared" si="8"/>
        <v>-10500000</v>
      </c>
      <c r="N78" s="1738"/>
      <c r="P78" s="1385"/>
      <c r="Q78" s="1385"/>
    </row>
    <row r="79" s="1343" customFormat="1" spans="1:17">
      <c r="A79" s="1464">
        <v>304010</v>
      </c>
      <c r="B79" s="1461">
        <v>1338427</v>
      </c>
      <c r="C79" s="1461" t="s">
        <v>1417</v>
      </c>
      <c r="D79" s="1719">
        <v>43323</v>
      </c>
      <c r="E79" s="1719">
        <v>43325</v>
      </c>
      <c r="F79" s="1461">
        <f t="shared" si="4"/>
        <v>2</v>
      </c>
      <c r="G79" s="1461">
        <v>1</v>
      </c>
      <c r="H79" s="1461" t="s">
        <v>37</v>
      </c>
      <c r="I79" s="1461">
        <f t="shared" si="5"/>
        <v>2</v>
      </c>
      <c r="J79" s="1469">
        <v>3500000</v>
      </c>
      <c r="K79" s="1470">
        <f t="shared" si="7"/>
        <v>7000000</v>
      </c>
      <c r="L79" s="1461"/>
      <c r="M79" s="1471">
        <f t="shared" si="8"/>
        <v>-7000000</v>
      </c>
      <c r="N79" s="1738"/>
      <c r="P79" s="1385"/>
      <c r="Q79" s="1385"/>
    </row>
    <row r="80" s="1343" customFormat="1" spans="1:17">
      <c r="A80" s="1464">
        <v>304111</v>
      </c>
      <c r="B80" s="1461">
        <v>1338441</v>
      </c>
      <c r="C80" s="1461" t="s">
        <v>1418</v>
      </c>
      <c r="D80" s="1719">
        <v>43323</v>
      </c>
      <c r="E80" s="1719">
        <v>43325</v>
      </c>
      <c r="F80" s="1461">
        <f t="shared" si="4"/>
        <v>2</v>
      </c>
      <c r="G80" s="1461">
        <v>1</v>
      </c>
      <c r="H80" s="1461" t="s">
        <v>37</v>
      </c>
      <c r="I80" s="1461">
        <f t="shared" si="5"/>
        <v>2</v>
      </c>
      <c r="J80" s="1469">
        <v>3500000</v>
      </c>
      <c r="K80" s="1470">
        <f t="shared" si="7"/>
        <v>7000000</v>
      </c>
      <c r="L80" s="1461"/>
      <c r="M80" s="1471">
        <f t="shared" si="8"/>
        <v>-7000000</v>
      </c>
      <c r="N80" s="1738"/>
      <c r="P80" s="1385"/>
      <c r="Q80" s="1385"/>
    </row>
    <row r="81" s="1343" customFormat="1" spans="1:17">
      <c r="A81" s="1464" t="s">
        <v>1419</v>
      </c>
      <c r="B81" s="1461">
        <v>1340115</v>
      </c>
      <c r="C81" s="1461" t="s">
        <v>1420</v>
      </c>
      <c r="D81" s="1719">
        <v>43323</v>
      </c>
      <c r="E81" s="1719">
        <v>43326</v>
      </c>
      <c r="F81" s="1461">
        <f t="shared" si="4"/>
        <v>3</v>
      </c>
      <c r="G81" s="1461">
        <v>2</v>
      </c>
      <c r="H81" s="1461" t="s">
        <v>37</v>
      </c>
      <c r="I81" s="1461">
        <f t="shared" si="5"/>
        <v>6</v>
      </c>
      <c r="J81" s="1469">
        <v>3500000</v>
      </c>
      <c r="K81" s="1470">
        <f t="shared" si="7"/>
        <v>21000000</v>
      </c>
      <c r="L81" s="1461"/>
      <c r="M81" s="1471">
        <f t="shared" si="8"/>
        <v>-21000000</v>
      </c>
      <c r="N81" s="1738"/>
      <c r="P81" s="1385"/>
      <c r="Q81" s="1385"/>
    </row>
    <row r="82" s="1343" customFormat="1" spans="1:17">
      <c r="A82" s="1464" t="s">
        <v>1421</v>
      </c>
      <c r="B82" s="1461">
        <v>1340962</v>
      </c>
      <c r="C82" s="1461" t="s">
        <v>1422</v>
      </c>
      <c r="D82" s="1719">
        <v>43323</v>
      </c>
      <c r="E82" s="1719">
        <v>43325</v>
      </c>
      <c r="F82" s="1461">
        <f t="shared" si="4"/>
        <v>2</v>
      </c>
      <c r="G82" s="1461">
        <v>2</v>
      </c>
      <c r="H82" s="1461" t="s">
        <v>37</v>
      </c>
      <c r="I82" s="1461">
        <f t="shared" si="5"/>
        <v>4</v>
      </c>
      <c r="J82" s="1469">
        <v>3500000</v>
      </c>
      <c r="K82" s="1470">
        <f t="shared" si="7"/>
        <v>14000000</v>
      </c>
      <c r="L82" s="1461"/>
      <c r="M82" s="1471">
        <f t="shared" si="8"/>
        <v>-14000000</v>
      </c>
      <c r="N82" s="1738"/>
      <c r="P82" s="1385"/>
      <c r="Q82" s="1385"/>
    </row>
    <row r="83" s="1343" customFormat="1" spans="1:17">
      <c r="A83" s="1464">
        <v>306325</v>
      </c>
      <c r="B83" s="1461">
        <v>1344654</v>
      </c>
      <c r="C83" s="1461" t="s">
        <v>1423</v>
      </c>
      <c r="D83" s="1719">
        <v>43323</v>
      </c>
      <c r="E83" s="1719">
        <v>43328</v>
      </c>
      <c r="F83" s="1461">
        <f t="shared" si="4"/>
        <v>5</v>
      </c>
      <c r="G83" s="1461">
        <v>1</v>
      </c>
      <c r="H83" s="1461" t="s">
        <v>37</v>
      </c>
      <c r="I83" s="1461">
        <f t="shared" si="5"/>
        <v>5</v>
      </c>
      <c r="J83" s="1469">
        <v>3500000</v>
      </c>
      <c r="K83" s="1470">
        <f t="shared" si="7"/>
        <v>17500000</v>
      </c>
      <c r="L83" s="1461"/>
      <c r="M83" s="1471">
        <f t="shared" si="8"/>
        <v>-17500000</v>
      </c>
      <c r="N83" s="1738"/>
      <c r="P83" s="1385"/>
      <c r="Q83" s="1385"/>
    </row>
    <row r="84" s="1343" customFormat="1" spans="1:17">
      <c r="A84" s="1464">
        <v>307501</v>
      </c>
      <c r="B84" s="1461">
        <v>1348250</v>
      </c>
      <c r="C84" s="1461" t="s">
        <v>1424</v>
      </c>
      <c r="D84" s="1719">
        <v>43323</v>
      </c>
      <c r="E84" s="1719">
        <v>43325</v>
      </c>
      <c r="F84" s="1461">
        <f t="shared" si="4"/>
        <v>2</v>
      </c>
      <c r="G84" s="1461">
        <v>1</v>
      </c>
      <c r="H84" s="1461" t="s">
        <v>148</v>
      </c>
      <c r="I84" s="1461">
        <f t="shared" si="5"/>
        <v>2</v>
      </c>
      <c r="J84" s="1469">
        <v>3500000</v>
      </c>
      <c r="K84" s="1470">
        <f t="shared" si="7"/>
        <v>7000000</v>
      </c>
      <c r="L84" s="1461"/>
      <c r="M84" s="1471">
        <f t="shared" si="8"/>
        <v>-7000000</v>
      </c>
      <c r="N84" s="1738"/>
      <c r="P84" s="1385"/>
      <c r="Q84" s="1385"/>
    </row>
    <row r="85" s="1343" customFormat="1" spans="1:17">
      <c r="A85" s="1464">
        <v>301030</v>
      </c>
      <c r="B85" s="1461">
        <v>1328035</v>
      </c>
      <c r="C85" s="1461" t="s">
        <v>1425</v>
      </c>
      <c r="D85" s="1719">
        <v>43324</v>
      </c>
      <c r="E85" s="1719">
        <v>43328</v>
      </c>
      <c r="F85" s="1461">
        <f t="shared" si="4"/>
        <v>4</v>
      </c>
      <c r="G85" s="1461">
        <v>3</v>
      </c>
      <c r="H85" s="1461" t="s">
        <v>37</v>
      </c>
      <c r="I85" s="1461">
        <f t="shared" si="5"/>
        <v>12</v>
      </c>
      <c r="J85" s="1469">
        <v>3500000</v>
      </c>
      <c r="K85" s="1470">
        <f t="shared" si="7"/>
        <v>42000000</v>
      </c>
      <c r="L85" s="1461"/>
      <c r="M85" s="1471">
        <f t="shared" si="8"/>
        <v>-42000000</v>
      </c>
      <c r="N85" s="1738"/>
      <c r="P85" s="1385"/>
      <c r="Q85" s="1385"/>
    </row>
    <row r="86" s="1343" customFormat="1" spans="1:17">
      <c r="A86" s="1464">
        <v>303822</v>
      </c>
      <c r="B86" s="1461">
        <v>1337613</v>
      </c>
      <c r="C86" s="1461" t="s">
        <v>1426</v>
      </c>
      <c r="D86" s="1719">
        <v>43324</v>
      </c>
      <c r="E86" s="1719">
        <v>43325</v>
      </c>
      <c r="F86" s="1461">
        <f t="shared" si="4"/>
        <v>1</v>
      </c>
      <c r="G86" s="1461">
        <v>1</v>
      </c>
      <c r="H86" s="1461" t="s">
        <v>37</v>
      </c>
      <c r="I86" s="1461">
        <f t="shared" si="5"/>
        <v>1</v>
      </c>
      <c r="J86" s="1469">
        <v>3500000</v>
      </c>
      <c r="K86" s="1470">
        <f t="shared" si="7"/>
        <v>3500000</v>
      </c>
      <c r="L86" s="1461"/>
      <c r="M86" s="1471">
        <f t="shared" si="8"/>
        <v>-3500000</v>
      </c>
      <c r="N86" s="1738"/>
      <c r="P86" s="1385"/>
      <c r="Q86" s="1385"/>
    </row>
    <row r="87" s="1343" customFormat="1" spans="1:17">
      <c r="A87" s="1464">
        <v>307305</v>
      </c>
      <c r="B87" s="1461">
        <v>1347478</v>
      </c>
      <c r="C87" s="1461" t="s">
        <v>1427</v>
      </c>
      <c r="D87" s="1719">
        <v>43324</v>
      </c>
      <c r="E87" s="1719">
        <v>43325</v>
      </c>
      <c r="F87" s="1461">
        <f t="shared" si="4"/>
        <v>1</v>
      </c>
      <c r="G87" s="1461">
        <v>1</v>
      </c>
      <c r="H87" s="1461" t="s">
        <v>37</v>
      </c>
      <c r="I87" s="1461">
        <f t="shared" si="5"/>
        <v>1</v>
      </c>
      <c r="J87" s="1469">
        <v>3500000</v>
      </c>
      <c r="K87" s="1470">
        <f t="shared" si="7"/>
        <v>3500000</v>
      </c>
      <c r="L87" s="1461"/>
      <c r="M87" s="1471">
        <f t="shared" si="8"/>
        <v>-3500000</v>
      </c>
      <c r="N87" s="1738"/>
      <c r="P87" s="1385"/>
      <c r="Q87" s="1385"/>
    </row>
    <row r="88" s="1343" customFormat="1" spans="1:17">
      <c r="A88" s="1464">
        <v>307320</v>
      </c>
      <c r="B88" s="1461">
        <v>1347530</v>
      </c>
      <c r="C88" s="1461" t="s">
        <v>1428</v>
      </c>
      <c r="D88" s="1719">
        <v>43324</v>
      </c>
      <c r="E88" s="1719">
        <v>43326</v>
      </c>
      <c r="F88" s="1461">
        <f t="shared" si="4"/>
        <v>2</v>
      </c>
      <c r="G88" s="1461">
        <v>1</v>
      </c>
      <c r="H88" s="1461" t="s">
        <v>37</v>
      </c>
      <c r="I88" s="1461">
        <f t="shared" si="5"/>
        <v>2</v>
      </c>
      <c r="J88" s="1469">
        <v>3500000</v>
      </c>
      <c r="K88" s="1470">
        <f t="shared" si="7"/>
        <v>7000000</v>
      </c>
      <c r="L88" s="1461"/>
      <c r="M88" s="1471">
        <f t="shared" si="8"/>
        <v>-7000000</v>
      </c>
      <c r="N88" s="1795"/>
      <c r="P88" s="1385"/>
      <c r="Q88" s="1385"/>
    </row>
    <row r="89" s="1344" customFormat="1" spans="1:17">
      <c r="A89" s="1739">
        <v>307760</v>
      </c>
      <c r="B89" s="1740">
        <v>1349574</v>
      </c>
      <c r="C89" s="1740" t="s">
        <v>1429</v>
      </c>
      <c r="D89" s="1741">
        <v>43324</v>
      </c>
      <c r="E89" s="1741">
        <v>43325</v>
      </c>
      <c r="F89" s="1740">
        <f t="shared" si="4"/>
        <v>1</v>
      </c>
      <c r="G89" s="1740">
        <v>1</v>
      </c>
      <c r="H89" s="1740" t="s">
        <v>37</v>
      </c>
      <c r="I89" s="1740">
        <f t="shared" si="5"/>
        <v>1</v>
      </c>
      <c r="J89" s="1796">
        <v>3500000</v>
      </c>
      <c r="K89" s="1797">
        <f t="shared" si="7"/>
        <v>3500000</v>
      </c>
      <c r="L89" s="1740"/>
      <c r="M89" s="1798">
        <f t="shared" si="8"/>
        <v>-3500000</v>
      </c>
      <c r="N89" s="1799">
        <f>SUM(K89:K100)</f>
        <v>230100000</v>
      </c>
      <c r="P89" s="1385"/>
      <c r="Q89" s="1385"/>
    </row>
    <row r="90" s="1343" customFormat="1" spans="1:17">
      <c r="A90" s="1739">
        <v>304148</v>
      </c>
      <c r="B90" s="1740">
        <v>1338913</v>
      </c>
      <c r="C90" s="1740" t="s">
        <v>1430</v>
      </c>
      <c r="D90" s="1741">
        <v>43325</v>
      </c>
      <c r="E90" s="1741">
        <v>43328</v>
      </c>
      <c r="F90" s="1740">
        <f t="shared" si="4"/>
        <v>3</v>
      </c>
      <c r="G90" s="1740">
        <v>2</v>
      </c>
      <c r="H90" s="1740" t="s">
        <v>37</v>
      </c>
      <c r="I90" s="1740">
        <f t="shared" si="5"/>
        <v>6</v>
      </c>
      <c r="J90" s="1796">
        <v>3500000</v>
      </c>
      <c r="K90" s="1797">
        <f t="shared" si="7"/>
        <v>21000000</v>
      </c>
      <c r="L90" s="1740"/>
      <c r="M90" s="1798">
        <f t="shared" si="8"/>
        <v>-21000000</v>
      </c>
      <c r="N90" s="1800"/>
      <c r="P90" s="1385"/>
      <c r="Q90" s="1385"/>
    </row>
    <row r="91" s="1343" customFormat="1" spans="1:17">
      <c r="A91" s="1739">
        <v>304150</v>
      </c>
      <c r="B91" s="1740">
        <v>1338954</v>
      </c>
      <c r="C91" s="1740" t="s">
        <v>1431</v>
      </c>
      <c r="D91" s="1741">
        <v>43325</v>
      </c>
      <c r="E91" s="1741">
        <v>43328</v>
      </c>
      <c r="F91" s="1740">
        <f t="shared" si="4"/>
        <v>3</v>
      </c>
      <c r="G91" s="1740">
        <v>2</v>
      </c>
      <c r="H91" s="1740" t="s">
        <v>37</v>
      </c>
      <c r="I91" s="1740">
        <f t="shared" si="5"/>
        <v>6</v>
      </c>
      <c r="J91" s="1796">
        <v>3500000</v>
      </c>
      <c r="K91" s="1797">
        <f t="shared" si="7"/>
        <v>21000000</v>
      </c>
      <c r="L91" s="1740"/>
      <c r="M91" s="1798">
        <f t="shared" si="8"/>
        <v>-21000000</v>
      </c>
      <c r="N91" s="1800"/>
      <c r="P91" s="1385"/>
      <c r="Q91" s="1385"/>
    </row>
    <row r="92" s="1343" customFormat="1" spans="1:17">
      <c r="A92" s="1739" t="s">
        <v>1432</v>
      </c>
      <c r="B92" s="1740">
        <v>1341226</v>
      </c>
      <c r="C92" s="1740" t="s">
        <v>1433</v>
      </c>
      <c r="D92" s="1741">
        <v>43325</v>
      </c>
      <c r="E92" s="1741">
        <v>43329</v>
      </c>
      <c r="F92" s="1740">
        <f t="shared" si="4"/>
        <v>4</v>
      </c>
      <c r="G92" s="1740">
        <v>2</v>
      </c>
      <c r="H92" s="1740" t="s">
        <v>37</v>
      </c>
      <c r="I92" s="1740">
        <f t="shared" si="5"/>
        <v>8</v>
      </c>
      <c r="J92" s="1796">
        <v>3500000</v>
      </c>
      <c r="K92" s="1797">
        <f t="shared" si="7"/>
        <v>28000000</v>
      </c>
      <c r="L92" s="1740"/>
      <c r="M92" s="1798">
        <f t="shared" si="8"/>
        <v>-28000000</v>
      </c>
      <c r="N92" s="1800"/>
      <c r="P92" s="1385"/>
      <c r="Q92" s="1385"/>
    </row>
    <row r="93" s="1343" customFormat="1" spans="1:17">
      <c r="A93" s="1742">
        <v>305005</v>
      </c>
      <c r="B93" s="1743">
        <v>1341138</v>
      </c>
      <c r="C93" s="1743" t="s">
        <v>1434</v>
      </c>
      <c r="D93" s="1744">
        <v>43325</v>
      </c>
      <c r="E93" s="1744">
        <v>43326</v>
      </c>
      <c r="F93" s="1740">
        <f t="shared" si="4"/>
        <v>1</v>
      </c>
      <c r="G93" s="1740">
        <v>1</v>
      </c>
      <c r="H93" s="1740" t="s">
        <v>37</v>
      </c>
      <c r="I93" s="1740">
        <f t="shared" si="5"/>
        <v>1</v>
      </c>
      <c r="J93" s="1796">
        <v>3500000</v>
      </c>
      <c r="K93" s="1797">
        <f t="shared" si="7"/>
        <v>3500000</v>
      </c>
      <c r="L93" s="1740"/>
      <c r="M93" s="1798">
        <f t="shared" si="8"/>
        <v>-3500000</v>
      </c>
      <c r="N93" s="1800"/>
      <c r="P93" s="1385"/>
      <c r="Q93" s="1385"/>
    </row>
    <row r="94" s="1343" customFormat="1" spans="1:17">
      <c r="A94" s="1742" t="s">
        <v>1435</v>
      </c>
      <c r="B94" s="1743">
        <v>1341237</v>
      </c>
      <c r="C94" s="1740" t="s">
        <v>1436</v>
      </c>
      <c r="D94" s="1744">
        <v>43325</v>
      </c>
      <c r="E94" s="1744">
        <v>43329</v>
      </c>
      <c r="F94" s="1740">
        <f t="shared" si="4"/>
        <v>4</v>
      </c>
      <c r="G94" s="1740">
        <v>4</v>
      </c>
      <c r="H94" s="1740" t="s">
        <v>37</v>
      </c>
      <c r="I94" s="1740">
        <f t="shared" si="5"/>
        <v>16</v>
      </c>
      <c r="J94" s="1796">
        <v>3500000</v>
      </c>
      <c r="K94" s="1797">
        <f t="shared" si="7"/>
        <v>56000000</v>
      </c>
      <c r="L94" s="1740"/>
      <c r="M94" s="1798">
        <f t="shared" si="8"/>
        <v>-56000000</v>
      </c>
      <c r="N94" s="1800"/>
      <c r="P94" s="1385"/>
      <c r="Q94" s="1385"/>
    </row>
    <row r="95" s="1343" customFormat="1" spans="1:17">
      <c r="A95" s="1742">
        <v>305810</v>
      </c>
      <c r="B95" s="1743">
        <v>1344110</v>
      </c>
      <c r="C95" s="1743" t="s">
        <v>1437</v>
      </c>
      <c r="D95" s="1744">
        <v>43325</v>
      </c>
      <c r="E95" s="1744">
        <v>43330</v>
      </c>
      <c r="F95" s="1740">
        <f t="shared" si="4"/>
        <v>5</v>
      </c>
      <c r="G95" s="1740">
        <v>1</v>
      </c>
      <c r="H95" s="1740" t="s">
        <v>37</v>
      </c>
      <c r="I95" s="1740">
        <f t="shared" si="5"/>
        <v>5</v>
      </c>
      <c r="J95" s="1796">
        <v>3500000</v>
      </c>
      <c r="K95" s="1797">
        <f t="shared" si="7"/>
        <v>17500000</v>
      </c>
      <c r="L95" s="1740"/>
      <c r="M95" s="1798">
        <f t="shared" si="8"/>
        <v>-17500000</v>
      </c>
      <c r="N95" s="1800"/>
      <c r="P95" s="1385"/>
      <c r="Q95" s="1385"/>
    </row>
    <row r="96" s="1343" customFormat="1" spans="1:17">
      <c r="A96" s="1742" t="s">
        <v>1438</v>
      </c>
      <c r="B96" s="1743">
        <v>1347183</v>
      </c>
      <c r="C96" s="1743" t="s">
        <v>1439</v>
      </c>
      <c r="D96" s="1744">
        <v>43326</v>
      </c>
      <c r="E96" s="1744">
        <v>43328</v>
      </c>
      <c r="F96" s="1740">
        <f t="shared" si="4"/>
        <v>2</v>
      </c>
      <c r="G96" s="1740">
        <v>2</v>
      </c>
      <c r="H96" s="1740" t="s">
        <v>37</v>
      </c>
      <c r="I96" s="1740">
        <f t="shared" si="5"/>
        <v>4</v>
      </c>
      <c r="J96" s="1796">
        <v>3500000</v>
      </c>
      <c r="K96" s="1797">
        <f t="shared" si="7"/>
        <v>14000000</v>
      </c>
      <c r="L96" s="1740"/>
      <c r="M96" s="1798">
        <f t="shared" si="8"/>
        <v>-14000000</v>
      </c>
      <c r="N96" s="1800"/>
      <c r="P96" s="1385"/>
      <c r="Q96" s="1385"/>
    </row>
    <row r="97" s="1343" customFormat="1" spans="1:17">
      <c r="A97" s="1745" t="s">
        <v>1440</v>
      </c>
      <c r="B97" s="1746">
        <v>1316779</v>
      </c>
      <c r="C97" s="1747" t="s">
        <v>1441</v>
      </c>
      <c r="D97" s="1748">
        <v>43326</v>
      </c>
      <c r="E97" s="1748">
        <v>43328</v>
      </c>
      <c r="F97" s="1740">
        <f t="shared" si="4"/>
        <v>2</v>
      </c>
      <c r="G97" s="1740">
        <v>3</v>
      </c>
      <c r="H97" s="1740" t="s">
        <v>37</v>
      </c>
      <c r="I97" s="1740">
        <f t="shared" si="5"/>
        <v>6</v>
      </c>
      <c r="J97" s="1801">
        <v>4050000</v>
      </c>
      <c r="K97" s="1797">
        <f t="shared" si="7"/>
        <v>24300000</v>
      </c>
      <c r="L97" s="1740"/>
      <c r="M97" s="1798">
        <f t="shared" si="8"/>
        <v>-24300000</v>
      </c>
      <c r="N97" s="1800"/>
      <c r="P97" s="1385"/>
      <c r="Q97" s="1385"/>
    </row>
    <row r="98" s="1343" customFormat="1" spans="1:17">
      <c r="A98" s="1749"/>
      <c r="B98" s="1750"/>
      <c r="C98" s="1751"/>
      <c r="D98" s="1752"/>
      <c r="E98" s="1752"/>
      <c r="F98" s="1740">
        <v>2</v>
      </c>
      <c r="G98" s="1740">
        <v>0</v>
      </c>
      <c r="H98" s="1740" t="s">
        <v>37</v>
      </c>
      <c r="I98" s="1740">
        <f t="shared" si="5"/>
        <v>0</v>
      </c>
      <c r="J98" s="1802">
        <v>280000</v>
      </c>
      <c r="K98" s="1797">
        <f>J98*F98*5</f>
        <v>2800000</v>
      </c>
      <c r="L98" s="1740"/>
      <c r="M98" s="1798">
        <f t="shared" si="8"/>
        <v>-2800000</v>
      </c>
      <c r="N98" s="1800"/>
      <c r="P98" s="1385"/>
      <c r="Q98" s="1385"/>
    </row>
    <row r="99" s="1343" customFormat="1" spans="1:17">
      <c r="A99" s="1753">
        <v>302947</v>
      </c>
      <c r="B99" s="1754">
        <v>1334654</v>
      </c>
      <c r="C99" s="1755" t="s">
        <v>1442</v>
      </c>
      <c r="D99" s="1752">
        <v>43326</v>
      </c>
      <c r="E99" s="1752">
        <v>43328</v>
      </c>
      <c r="F99" s="1740">
        <f t="shared" ref="F99:F162" si="9">E99-D99</f>
        <v>2</v>
      </c>
      <c r="G99" s="1740">
        <v>1</v>
      </c>
      <c r="H99" s="1740" t="s">
        <v>37</v>
      </c>
      <c r="I99" s="1740">
        <f t="shared" si="5"/>
        <v>2</v>
      </c>
      <c r="J99" s="1801">
        <v>3500000</v>
      </c>
      <c r="K99" s="1797">
        <f>J99*F99</f>
        <v>7000000</v>
      </c>
      <c r="L99" s="1740"/>
      <c r="M99" s="1798">
        <f t="shared" si="8"/>
        <v>-7000000</v>
      </c>
      <c r="N99" s="1800"/>
      <c r="P99" s="1385"/>
      <c r="Q99" s="1385"/>
    </row>
    <row r="100" s="1343" customFormat="1" spans="1:17">
      <c r="A100" s="1739">
        <v>302504</v>
      </c>
      <c r="B100" s="1740">
        <v>1332735</v>
      </c>
      <c r="C100" s="1740" t="s">
        <v>1443</v>
      </c>
      <c r="D100" s="1756">
        <v>43326</v>
      </c>
      <c r="E100" s="1756">
        <v>43329</v>
      </c>
      <c r="F100" s="1740">
        <f t="shared" si="9"/>
        <v>3</v>
      </c>
      <c r="G100" s="1739">
        <v>3</v>
      </c>
      <c r="H100" s="1757" t="s">
        <v>37</v>
      </c>
      <c r="I100" s="1740">
        <f t="shared" si="5"/>
        <v>9</v>
      </c>
      <c r="J100" s="1801">
        <v>3500000</v>
      </c>
      <c r="K100" s="1797">
        <f>J100*F100*G100</f>
        <v>31500000</v>
      </c>
      <c r="L100" s="1740"/>
      <c r="M100" s="1798">
        <f t="shared" si="8"/>
        <v>-31500000</v>
      </c>
      <c r="N100" s="1803"/>
      <c r="P100" s="1385"/>
      <c r="Q100" s="1385"/>
    </row>
    <row r="101" s="1344" customFormat="1" spans="1:17">
      <c r="A101" s="1758">
        <v>308088</v>
      </c>
      <c r="B101" s="1759">
        <v>1350427</v>
      </c>
      <c r="C101" s="1367" t="s">
        <v>1444</v>
      </c>
      <c r="D101" s="1369">
        <v>43323</v>
      </c>
      <c r="E101" s="1369">
        <v>43325</v>
      </c>
      <c r="F101" s="1367">
        <f t="shared" si="9"/>
        <v>2</v>
      </c>
      <c r="G101" s="1370">
        <v>1</v>
      </c>
      <c r="H101" s="1760" t="s">
        <v>37</v>
      </c>
      <c r="I101" s="1367">
        <f t="shared" si="5"/>
        <v>2</v>
      </c>
      <c r="J101" s="1804">
        <v>3500000</v>
      </c>
      <c r="K101" s="1395">
        <f>J101*F101*G101-550000</f>
        <v>6450000</v>
      </c>
      <c r="L101" s="1367"/>
      <c r="M101" s="1396">
        <f t="shared" si="8"/>
        <v>-6450000</v>
      </c>
      <c r="N101" s="1397">
        <f>SUM(K101:K103)</f>
        <v>22670000</v>
      </c>
      <c r="P101" s="1385"/>
      <c r="Q101" s="1385"/>
    </row>
    <row r="102" s="1343" customFormat="1" spans="1:17">
      <c r="A102" s="1761">
        <v>292080</v>
      </c>
      <c r="B102" s="1761">
        <v>1304496</v>
      </c>
      <c r="C102" s="1371" t="s">
        <v>1445</v>
      </c>
      <c r="D102" s="1762">
        <v>43327</v>
      </c>
      <c r="E102" s="1762">
        <v>43329</v>
      </c>
      <c r="F102" s="1367">
        <f t="shared" si="9"/>
        <v>2</v>
      </c>
      <c r="G102" s="1367">
        <v>1</v>
      </c>
      <c r="H102" s="1367" t="s">
        <v>37</v>
      </c>
      <c r="I102" s="1367">
        <f t="shared" ref="I102:I155" si="10">G102*F102</f>
        <v>2</v>
      </c>
      <c r="J102" s="1804">
        <f>4050000+280000</f>
        <v>4330000</v>
      </c>
      <c r="K102" s="1395">
        <f t="shared" ref="K102:K107" si="11">J102*F102*G102</f>
        <v>8660000</v>
      </c>
      <c r="L102" s="1367"/>
      <c r="M102" s="1396">
        <f t="shared" si="8"/>
        <v>-8660000</v>
      </c>
      <c r="N102" s="1398"/>
      <c r="P102" s="1385"/>
      <c r="Q102" s="1385"/>
    </row>
    <row r="103" s="1343" customFormat="1" ht="24" spans="1:17">
      <c r="A103" s="1763">
        <v>306271</v>
      </c>
      <c r="B103" s="1764">
        <v>1344487</v>
      </c>
      <c r="C103" s="1765" t="s">
        <v>1446</v>
      </c>
      <c r="D103" s="1766">
        <v>43327</v>
      </c>
      <c r="E103" s="1766">
        <v>43329</v>
      </c>
      <c r="F103" s="1759">
        <f t="shared" si="9"/>
        <v>2</v>
      </c>
      <c r="G103" s="1367">
        <v>1</v>
      </c>
      <c r="H103" s="1767" t="s">
        <v>37</v>
      </c>
      <c r="I103" s="1367">
        <f t="shared" si="10"/>
        <v>2</v>
      </c>
      <c r="J103" s="1805">
        <f>3500000+280000</f>
        <v>3780000</v>
      </c>
      <c r="K103" s="1395">
        <f t="shared" ref="K103:K105" si="12">J103*I103</f>
        <v>7560000</v>
      </c>
      <c r="L103" s="1367"/>
      <c r="M103" s="1396">
        <f t="shared" si="8"/>
        <v>-7560000</v>
      </c>
      <c r="N103" s="1398"/>
      <c r="P103" s="1385"/>
      <c r="Q103" s="1385"/>
    </row>
    <row r="104" s="1344" customFormat="1" ht="24" spans="1:17">
      <c r="A104" s="1768">
        <v>308167</v>
      </c>
      <c r="B104" s="1769">
        <v>1351358</v>
      </c>
      <c r="C104" s="1770" t="s">
        <v>1447</v>
      </c>
      <c r="D104" s="1771">
        <v>43323</v>
      </c>
      <c r="E104" s="1771">
        <v>43324</v>
      </c>
      <c r="F104" s="1772">
        <f t="shared" si="9"/>
        <v>1</v>
      </c>
      <c r="G104" s="1773">
        <v>1</v>
      </c>
      <c r="H104" s="1774" t="s">
        <v>37</v>
      </c>
      <c r="I104" s="1773">
        <f t="shared" si="10"/>
        <v>1</v>
      </c>
      <c r="J104" s="1806">
        <v>3500000</v>
      </c>
      <c r="K104" s="1807">
        <f t="shared" si="12"/>
        <v>3500000</v>
      </c>
      <c r="L104" s="1773"/>
      <c r="M104" s="1808">
        <f t="shared" si="8"/>
        <v>-3500000</v>
      </c>
      <c r="N104" s="1809">
        <f>SUM(K104:K105)</f>
        <v>7000000</v>
      </c>
      <c r="P104" s="1385"/>
      <c r="Q104" s="1385"/>
    </row>
    <row r="105" s="1344" customFormat="1" spans="1:17">
      <c r="A105" s="1768">
        <v>308232</v>
      </c>
      <c r="B105" s="1769">
        <v>1351647</v>
      </c>
      <c r="C105" s="1770" t="s">
        <v>1448</v>
      </c>
      <c r="D105" s="1771">
        <v>43323</v>
      </c>
      <c r="E105" s="1771">
        <v>43324</v>
      </c>
      <c r="F105" s="1772">
        <f t="shared" si="9"/>
        <v>1</v>
      </c>
      <c r="G105" s="1773">
        <v>1</v>
      </c>
      <c r="H105" s="1774" t="s">
        <v>37</v>
      </c>
      <c r="I105" s="1773">
        <f t="shared" si="10"/>
        <v>1</v>
      </c>
      <c r="J105" s="1806">
        <v>3500000</v>
      </c>
      <c r="K105" s="1807">
        <f t="shared" si="12"/>
        <v>3500000</v>
      </c>
      <c r="L105" s="1773"/>
      <c r="M105" s="1808">
        <f t="shared" si="8"/>
        <v>-3500000</v>
      </c>
      <c r="N105" s="1810"/>
      <c r="P105" s="1385"/>
      <c r="Q105" s="1385"/>
    </row>
    <row r="106" s="1343" customFormat="1" spans="1:17">
      <c r="A106" s="1775">
        <v>308502</v>
      </c>
      <c r="B106" s="1776">
        <v>1351772</v>
      </c>
      <c r="C106" s="1776" t="s">
        <v>1449</v>
      </c>
      <c r="D106" s="1777">
        <v>43324</v>
      </c>
      <c r="E106" s="1777">
        <v>43325</v>
      </c>
      <c r="F106" s="1776">
        <f t="shared" si="9"/>
        <v>1</v>
      </c>
      <c r="G106" s="1776">
        <v>1</v>
      </c>
      <c r="H106" s="1776" t="s">
        <v>37</v>
      </c>
      <c r="I106" s="1776">
        <f t="shared" si="10"/>
        <v>1</v>
      </c>
      <c r="J106" s="1811">
        <v>3500000</v>
      </c>
      <c r="K106" s="1812">
        <f t="shared" si="11"/>
        <v>3500000</v>
      </c>
      <c r="L106" s="1776"/>
      <c r="M106" s="1813">
        <f t="shared" si="8"/>
        <v>-3500000</v>
      </c>
      <c r="N106" s="1814">
        <f>SUM(K106:K115)</f>
        <v>94500000</v>
      </c>
      <c r="P106" s="1385"/>
      <c r="Q106" s="1385"/>
    </row>
    <row r="107" s="1343" customFormat="1" spans="1:17">
      <c r="A107" s="1775">
        <v>308503</v>
      </c>
      <c r="B107" s="1776">
        <v>1351888</v>
      </c>
      <c r="C107" s="1776" t="s">
        <v>1450</v>
      </c>
      <c r="D107" s="1777">
        <v>43324</v>
      </c>
      <c r="E107" s="1777">
        <v>43327</v>
      </c>
      <c r="F107" s="1776">
        <f t="shared" si="9"/>
        <v>3</v>
      </c>
      <c r="G107" s="1776">
        <v>1</v>
      </c>
      <c r="H107" s="1776" t="s">
        <v>37</v>
      </c>
      <c r="I107" s="1776">
        <f t="shared" si="10"/>
        <v>3</v>
      </c>
      <c r="J107" s="1811">
        <v>3500000</v>
      </c>
      <c r="K107" s="1812">
        <f t="shared" si="11"/>
        <v>10500000</v>
      </c>
      <c r="L107" s="1776"/>
      <c r="M107" s="1813">
        <f t="shared" si="8"/>
        <v>-10500000</v>
      </c>
      <c r="N107" s="1815"/>
      <c r="P107" s="1385"/>
      <c r="Q107" s="1385"/>
    </row>
    <row r="108" s="1344" customFormat="1" spans="1:17">
      <c r="A108" s="1778">
        <v>308224</v>
      </c>
      <c r="B108" s="1779">
        <v>1351562</v>
      </c>
      <c r="C108" s="1780" t="s">
        <v>1451</v>
      </c>
      <c r="D108" s="1781">
        <v>43324</v>
      </c>
      <c r="E108" s="1781">
        <v>43326</v>
      </c>
      <c r="F108" s="1782">
        <f t="shared" si="9"/>
        <v>2</v>
      </c>
      <c r="G108" s="1776">
        <v>1</v>
      </c>
      <c r="H108" s="1783" t="s">
        <v>37</v>
      </c>
      <c r="I108" s="1776">
        <f t="shared" si="10"/>
        <v>2</v>
      </c>
      <c r="J108" s="1816">
        <v>3500000</v>
      </c>
      <c r="K108" s="1812">
        <f>J108*I108</f>
        <v>7000000</v>
      </c>
      <c r="L108" s="1776"/>
      <c r="M108" s="1813">
        <f t="shared" si="8"/>
        <v>-7000000</v>
      </c>
      <c r="N108" s="1815"/>
      <c r="P108" s="1385"/>
      <c r="Q108" s="1385"/>
    </row>
    <row r="109" s="1344" customFormat="1" ht="24" spans="1:17">
      <c r="A109" s="1778">
        <v>308136</v>
      </c>
      <c r="B109" s="1779">
        <v>1351075</v>
      </c>
      <c r="C109" s="1780" t="s">
        <v>1452</v>
      </c>
      <c r="D109" s="1781">
        <v>43325</v>
      </c>
      <c r="E109" s="1781">
        <v>43327</v>
      </c>
      <c r="F109" s="1782">
        <f t="shared" si="9"/>
        <v>2</v>
      </c>
      <c r="G109" s="1776">
        <v>1</v>
      </c>
      <c r="H109" s="1783" t="s">
        <v>387</v>
      </c>
      <c r="I109" s="1776">
        <f t="shared" si="10"/>
        <v>2</v>
      </c>
      <c r="J109" s="1816">
        <v>3500000</v>
      </c>
      <c r="K109" s="1812">
        <f>J109*I109</f>
        <v>7000000</v>
      </c>
      <c r="L109" s="1776"/>
      <c r="M109" s="1813">
        <f t="shared" si="8"/>
        <v>-7000000</v>
      </c>
      <c r="N109" s="1815"/>
      <c r="P109" s="1385"/>
      <c r="Q109" s="1385"/>
    </row>
    <row r="110" s="1343" customFormat="1" spans="1:17">
      <c r="A110" s="1779">
        <v>304103</v>
      </c>
      <c r="B110" s="1778">
        <v>1338485</v>
      </c>
      <c r="C110" s="1776" t="s">
        <v>1453</v>
      </c>
      <c r="D110" s="1777">
        <v>43328</v>
      </c>
      <c r="E110" s="1777">
        <v>43329</v>
      </c>
      <c r="F110" s="1776">
        <f t="shared" si="9"/>
        <v>1</v>
      </c>
      <c r="G110" s="1776">
        <v>1</v>
      </c>
      <c r="H110" s="1776" t="s">
        <v>37</v>
      </c>
      <c r="I110" s="1776">
        <f t="shared" si="10"/>
        <v>1</v>
      </c>
      <c r="J110" s="1811">
        <v>3500000</v>
      </c>
      <c r="K110" s="1812">
        <f>J110*F110</f>
        <v>3500000</v>
      </c>
      <c r="L110" s="1776"/>
      <c r="M110" s="1813">
        <f t="shared" si="8"/>
        <v>-3500000</v>
      </c>
      <c r="N110" s="1815"/>
      <c r="P110" s="1385"/>
      <c r="Q110" s="1385"/>
    </row>
    <row r="111" s="1343" customFormat="1" spans="1:17">
      <c r="A111" s="1775">
        <v>305278</v>
      </c>
      <c r="B111" s="1776">
        <v>1341843</v>
      </c>
      <c r="C111" s="1776" t="s">
        <v>1454</v>
      </c>
      <c r="D111" s="1777">
        <v>43328</v>
      </c>
      <c r="E111" s="1777">
        <v>43330</v>
      </c>
      <c r="F111" s="1776">
        <f t="shared" si="9"/>
        <v>2</v>
      </c>
      <c r="G111" s="1776">
        <v>2</v>
      </c>
      <c r="H111" s="1776" t="s">
        <v>37</v>
      </c>
      <c r="I111" s="1776">
        <f t="shared" si="10"/>
        <v>4</v>
      </c>
      <c r="J111" s="1811">
        <v>3500000</v>
      </c>
      <c r="K111" s="1812">
        <f t="shared" ref="K111:K174" si="13">J111*F111*G111</f>
        <v>14000000</v>
      </c>
      <c r="L111" s="1776"/>
      <c r="M111" s="1813">
        <f t="shared" si="8"/>
        <v>-14000000</v>
      </c>
      <c r="N111" s="1815"/>
      <c r="P111" s="1385"/>
      <c r="Q111" s="1385"/>
    </row>
    <row r="112" s="1343" customFormat="1" spans="1:17">
      <c r="A112" s="1784">
        <v>305565</v>
      </c>
      <c r="B112" s="1785">
        <v>1343079</v>
      </c>
      <c r="C112" s="1776" t="s">
        <v>1455</v>
      </c>
      <c r="D112" s="1777">
        <v>43328</v>
      </c>
      <c r="E112" s="1777">
        <v>43331</v>
      </c>
      <c r="F112" s="1776">
        <f t="shared" si="9"/>
        <v>3</v>
      </c>
      <c r="G112" s="1776">
        <v>2</v>
      </c>
      <c r="H112" s="1776" t="s">
        <v>37</v>
      </c>
      <c r="I112" s="1776">
        <f t="shared" si="10"/>
        <v>6</v>
      </c>
      <c r="J112" s="1811">
        <v>3500000</v>
      </c>
      <c r="K112" s="1812">
        <f t="shared" si="13"/>
        <v>21000000</v>
      </c>
      <c r="L112" s="1776"/>
      <c r="M112" s="1813">
        <f t="shared" si="8"/>
        <v>-21000000</v>
      </c>
      <c r="N112" s="1815"/>
      <c r="P112" s="1385"/>
      <c r="Q112" s="1385"/>
    </row>
    <row r="113" s="1343" customFormat="1" spans="1:17">
      <c r="A113" s="1784">
        <v>306462</v>
      </c>
      <c r="B113" s="1785">
        <v>1345265</v>
      </c>
      <c r="C113" s="1776" t="s">
        <v>1456</v>
      </c>
      <c r="D113" s="1777">
        <v>43328</v>
      </c>
      <c r="E113" s="1777">
        <v>43330</v>
      </c>
      <c r="F113" s="1776">
        <f t="shared" si="9"/>
        <v>2</v>
      </c>
      <c r="G113" s="1776">
        <v>1</v>
      </c>
      <c r="H113" s="1776" t="s">
        <v>37</v>
      </c>
      <c r="I113" s="1776">
        <f t="shared" si="10"/>
        <v>2</v>
      </c>
      <c r="J113" s="1811">
        <v>3500000</v>
      </c>
      <c r="K113" s="1812">
        <f t="shared" si="13"/>
        <v>7000000</v>
      </c>
      <c r="L113" s="1776"/>
      <c r="M113" s="1813">
        <f t="shared" si="8"/>
        <v>-7000000</v>
      </c>
      <c r="N113" s="1815"/>
      <c r="P113" s="1385"/>
      <c r="Q113" s="1385"/>
    </row>
    <row r="114" s="1343" customFormat="1" spans="1:17">
      <c r="A114" s="1784">
        <v>306825</v>
      </c>
      <c r="B114" s="1785">
        <v>1345762</v>
      </c>
      <c r="C114" s="1776" t="s">
        <v>1457</v>
      </c>
      <c r="D114" s="1777">
        <v>43328</v>
      </c>
      <c r="E114" s="1777">
        <v>43330</v>
      </c>
      <c r="F114" s="1776">
        <f t="shared" si="9"/>
        <v>2</v>
      </c>
      <c r="G114" s="1776">
        <v>1</v>
      </c>
      <c r="H114" s="1776" t="s">
        <v>37</v>
      </c>
      <c r="I114" s="1776">
        <f t="shared" si="10"/>
        <v>2</v>
      </c>
      <c r="J114" s="1811">
        <v>3500000</v>
      </c>
      <c r="K114" s="1812">
        <f t="shared" si="13"/>
        <v>7000000</v>
      </c>
      <c r="L114" s="1776"/>
      <c r="M114" s="1813">
        <f t="shared" si="8"/>
        <v>-7000000</v>
      </c>
      <c r="N114" s="1815"/>
      <c r="P114" s="1385"/>
      <c r="Q114" s="1385"/>
    </row>
    <row r="115" s="1343" customFormat="1" spans="1:17">
      <c r="A115" s="1784">
        <v>306938</v>
      </c>
      <c r="B115" s="1785">
        <v>1346278</v>
      </c>
      <c r="C115" s="1776" t="s">
        <v>1458</v>
      </c>
      <c r="D115" s="1777">
        <v>43328</v>
      </c>
      <c r="E115" s="1777">
        <v>43332</v>
      </c>
      <c r="F115" s="1776">
        <f t="shared" si="9"/>
        <v>4</v>
      </c>
      <c r="G115" s="1776">
        <v>1</v>
      </c>
      <c r="H115" s="1776" t="s">
        <v>37</v>
      </c>
      <c r="I115" s="1776">
        <f t="shared" si="10"/>
        <v>4</v>
      </c>
      <c r="J115" s="1811">
        <v>3500000</v>
      </c>
      <c r="K115" s="1812">
        <f t="shared" si="13"/>
        <v>14000000</v>
      </c>
      <c r="L115" s="1776"/>
      <c r="M115" s="1813">
        <f t="shared" si="8"/>
        <v>-14000000</v>
      </c>
      <c r="N115" s="1817"/>
      <c r="P115" s="1385"/>
      <c r="Q115" s="1385"/>
    </row>
    <row r="116" s="1344" customFormat="1" spans="1:17">
      <c r="A116" s="1786">
        <v>309000</v>
      </c>
      <c r="B116" s="1787">
        <v>1352993</v>
      </c>
      <c r="C116" s="1788" t="s">
        <v>1459</v>
      </c>
      <c r="D116" s="1789">
        <v>43327</v>
      </c>
      <c r="E116" s="1789">
        <v>43328</v>
      </c>
      <c r="F116" s="1788">
        <f t="shared" si="9"/>
        <v>1</v>
      </c>
      <c r="G116" s="1788">
        <v>1</v>
      </c>
      <c r="H116" s="1788" t="s">
        <v>37</v>
      </c>
      <c r="I116" s="1788">
        <f t="shared" si="10"/>
        <v>1</v>
      </c>
      <c r="J116" s="1818">
        <v>3500000</v>
      </c>
      <c r="K116" s="1819">
        <f t="shared" si="13"/>
        <v>3500000</v>
      </c>
      <c r="L116" s="1788"/>
      <c r="M116" s="1820">
        <f t="shared" si="8"/>
        <v>-3500000</v>
      </c>
      <c r="N116" s="1821">
        <f>SUM(K116:K133)</f>
        <v>271700000</v>
      </c>
      <c r="P116" s="1385"/>
      <c r="Q116" s="1385"/>
    </row>
    <row r="117" s="1344" customFormat="1" spans="1:17">
      <c r="A117" s="1786">
        <v>309013</v>
      </c>
      <c r="B117" s="1787">
        <v>1352672</v>
      </c>
      <c r="C117" s="1788" t="s">
        <v>1460</v>
      </c>
      <c r="D117" s="1789">
        <v>43329</v>
      </c>
      <c r="E117" s="1789">
        <v>43332</v>
      </c>
      <c r="F117" s="1788">
        <f t="shared" si="9"/>
        <v>3</v>
      </c>
      <c r="G117" s="1788">
        <v>2</v>
      </c>
      <c r="H117" s="1788" t="s">
        <v>37</v>
      </c>
      <c r="I117" s="1788">
        <f t="shared" si="10"/>
        <v>6</v>
      </c>
      <c r="J117" s="1818">
        <v>3500000</v>
      </c>
      <c r="K117" s="1819">
        <f t="shared" si="13"/>
        <v>21000000</v>
      </c>
      <c r="L117" s="1788"/>
      <c r="M117" s="1820">
        <f t="shared" si="8"/>
        <v>-21000000</v>
      </c>
      <c r="N117" s="1822"/>
      <c r="P117" s="1385"/>
      <c r="Q117" s="1385"/>
    </row>
    <row r="118" s="1343" customFormat="1" spans="1:17">
      <c r="A118" s="1786">
        <v>308629</v>
      </c>
      <c r="B118" s="1787">
        <v>1352603</v>
      </c>
      <c r="C118" s="1788" t="s">
        <v>1461</v>
      </c>
      <c r="D118" s="1789">
        <v>43329</v>
      </c>
      <c r="E118" s="1789">
        <v>43330</v>
      </c>
      <c r="F118" s="1788">
        <f t="shared" si="9"/>
        <v>1</v>
      </c>
      <c r="G118" s="1788">
        <v>2</v>
      </c>
      <c r="H118" s="1788" t="s">
        <v>37</v>
      </c>
      <c r="I118" s="1788">
        <f t="shared" si="10"/>
        <v>2</v>
      </c>
      <c r="J118" s="1818">
        <v>3500000</v>
      </c>
      <c r="K118" s="1819">
        <f t="shared" si="13"/>
        <v>7000000</v>
      </c>
      <c r="L118" s="1788"/>
      <c r="M118" s="1820">
        <f t="shared" si="8"/>
        <v>-7000000</v>
      </c>
      <c r="N118" s="1822"/>
      <c r="P118" s="1385"/>
      <c r="Q118" s="1385"/>
    </row>
    <row r="119" s="1343" customFormat="1" spans="1:17">
      <c r="A119" s="1790">
        <v>303234</v>
      </c>
      <c r="B119" s="1791">
        <v>1335703</v>
      </c>
      <c r="C119" s="1788" t="s">
        <v>1462</v>
      </c>
      <c r="D119" s="1789">
        <v>43329</v>
      </c>
      <c r="E119" s="1789">
        <v>43331</v>
      </c>
      <c r="F119" s="1788">
        <f t="shared" si="9"/>
        <v>2</v>
      </c>
      <c r="G119" s="1788">
        <v>1</v>
      </c>
      <c r="H119" s="1788" t="s">
        <v>37</v>
      </c>
      <c r="I119" s="1788">
        <f t="shared" si="10"/>
        <v>2</v>
      </c>
      <c r="J119" s="1818">
        <v>3500000</v>
      </c>
      <c r="K119" s="1819">
        <f t="shared" si="13"/>
        <v>7000000</v>
      </c>
      <c r="L119" s="1788"/>
      <c r="M119" s="1820">
        <f t="shared" si="8"/>
        <v>-7000000</v>
      </c>
      <c r="N119" s="1822"/>
      <c r="P119" s="1385"/>
      <c r="Q119" s="1385"/>
    </row>
    <row r="120" s="1343" customFormat="1" spans="1:17">
      <c r="A120" s="1792">
        <v>301809</v>
      </c>
      <c r="B120" s="1788">
        <v>1330521</v>
      </c>
      <c r="C120" s="1788" t="s">
        <v>1463</v>
      </c>
      <c r="D120" s="1789">
        <v>43329</v>
      </c>
      <c r="E120" s="1789">
        <v>43331</v>
      </c>
      <c r="F120" s="1788">
        <f t="shared" si="9"/>
        <v>2</v>
      </c>
      <c r="G120" s="1788">
        <v>1</v>
      </c>
      <c r="H120" s="1788" t="s">
        <v>37</v>
      </c>
      <c r="I120" s="1788">
        <f t="shared" si="10"/>
        <v>2</v>
      </c>
      <c r="J120" s="1818">
        <v>3500000</v>
      </c>
      <c r="K120" s="1819">
        <f t="shared" si="13"/>
        <v>7000000</v>
      </c>
      <c r="L120" s="1788"/>
      <c r="M120" s="1820">
        <f t="shared" si="8"/>
        <v>-7000000</v>
      </c>
      <c r="N120" s="1822"/>
      <c r="P120" s="1385"/>
      <c r="Q120" s="1385"/>
    </row>
    <row r="121" s="1343" customFormat="1" spans="1:17">
      <c r="A121" s="1792">
        <v>307769</v>
      </c>
      <c r="B121" s="1788">
        <v>1349869</v>
      </c>
      <c r="C121" s="1788" t="s">
        <v>1464</v>
      </c>
      <c r="D121" s="1789">
        <v>43329</v>
      </c>
      <c r="E121" s="1789">
        <v>43332</v>
      </c>
      <c r="F121" s="1788">
        <f t="shared" si="9"/>
        <v>3</v>
      </c>
      <c r="G121" s="1788">
        <v>1</v>
      </c>
      <c r="H121" s="1788" t="s">
        <v>37</v>
      </c>
      <c r="I121" s="1788">
        <f t="shared" si="10"/>
        <v>3</v>
      </c>
      <c r="J121" s="1818">
        <v>3500000</v>
      </c>
      <c r="K121" s="1819">
        <f t="shared" si="13"/>
        <v>10500000</v>
      </c>
      <c r="L121" s="1788"/>
      <c r="M121" s="1820">
        <f t="shared" si="8"/>
        <v>-10500000</v>
      </c>
      <c r="N121" s="1822"/>
      <c r="P121" s="1385"/>
      <c r="Q121" s="1385"/>
    </row>
    <row r="122" s="1343" customFormat="1" ht="60" spans="1:17">
      <c r="A122" s="1792">
        <v>307784</v>
      </c>
      <c r="B122" s="1788">
        <v>1349959</v>
      </c>
      <c r="C122" s="1793" t="s">
        <v>1465</v>
      </c>
      <c r="D122" s="1789">
        <v>43329</v>
      </c>
      <c r="E122" s="1789">
        <v>43333</v>
      </c>
      <c r="F122" s="1788">
        <f t="shared" si="9"/>
        <v>4</v>
      </c>
      <c r="G122" s="1788">
        <v>5</v>
      </c>
      <c r="H122" s="1788" t="s">
        <v>37</v>
      </c>
      <c r="I122" s="1788">
        <f t="shared" si="10"/>
        <v>20</v>
      </c>
      <c r="J122" s="1818">
        <v>3500000</v>
      </c>
      <c r="K122" s="1819">
        <f t="shared" si="13"/>
        <v>70000000</v>
      </c>
      <c r="L122" s="1788"/>
      <c r="M122" s="1820">
        <f t="shared" si="8"/>
        <v>-70000000</v>
      </c>
      <c r="N122" s="1822"/>
      <c r="P122" s="1385"/>
      <c r="Q122" s="1385"/>
    </row>
    <row r="123" s="1343" customFormat="1" ht="24" spans="1:17">
      <c r="A123" s="1792">
        <v>309033</v>
      </c>
      <c r="B123" s="1788">
        <v>1352986</v>
      </c>
      <c r="C123" s="1793" t="s">
        <v>1466</v>
      </c>
      <c r="D123" s="1789">
        <v>43330</v>
      </c>
      <c r="E123" s="1789">
        <v>43333</v>
      </c>
      <c r="F123" s="1788">
        <f t="shared" si="9"/>
        <v>3</v>
      </c>
      <c r="G123" s="1788">
        <v>1</v>
      </c>
      <c r="H123" s="1788" t="s">
        <v>37</v>
      </c>
      <c r="I123" s="1788">
        <f t="shared" si="10"/>
        <v>3</v>
      </c>
      <c r="J123" s="1818">
        <v>3500000</v>
      </c>
      <c r="K123" s="1819">
        <f t="shared" si="13"/>
        <v>10500000</v>
      </c>
      <c r="L123" s="1788"/>
      <c r="M123" s="1820">
        <f t="shared" si="8"/>
        <v>-10500000</v>
      </c>
      <c r="N123" s="1822"/>
      <c r="P123" s="1385"/>
      <c r="Q123" s="1385"/>
    </row>
    <row r="124" s="1343" customFormat="1" ht="24" spans="1:17">
      <c r="A124" s="1792">
        <v>304541</v>
      </c>
      <c r="B124" s="1788">
        <v>1340041</v>
      </c>
      <c r="C124" s="1793" t="s">
        <v>1467</v>
      </c>
      <c r="D124" s="1789">
        <v>43330</v>
      </c>
      <c r="E124" s="1789">
        <v>43333</v>
      </c>
      <c r="F124" s="1788">
        <f t="shared" si="9"/>
        <v>3</v>
      </c>
      <c r="G124" s="1788">
        <v>1</v>
      </c>
      <c r="H124" s="1788" t="s">
        <v>37</v>
      </c>
      <c r="I124" s="1788">
        <f t="shared" si="10"/>
        <v>3</v>
      </c>
      <c r="J124" s="1818">
        <v>3500000</v>
      </c>
      <c r="K124" s="1819">
        <f t="shared" si="13"/>
        <v>10500000</v>
      </c>
      <c r="L124" s="1788"/>
      <c r="M124" s="1820">
        <f t="shared" si="8"/>
        <v>-10500000</v>
      </c>
      <c r="N124" s="1822"/>
      <c r="P124" s="1385"/>
      <c r="Q124" s="1385"/>
    </row>
    <row r="125" s="1343" customFormat="1" spans="1:17">
      <c r="A125" s="1792">
        <v>302630</v>
      </c>
      <c r="B125" s="1788">
        <v>1333899</v>
      </c>
      <c r="C125" s="1788" t="s">
        <v>1468</v>
      </c>
      <c r="D125" s="1789">
        <v>43330</v>
      </c>
      <c r="E125" s="1789">
        <v>43332</v>
      </c>
      <c r="F125" s="1788">
        <f t="shared" si="9"/>
        <v>2</v>
      </c>
      <c r="G125" s="1788">
        <v>1</v>
      </c>
      <c r="H125" s="1788" t="s">
        <v>37</v>
      </c>
      <c r="I125" s="1788">
        <f t="shared" si="10"/>
        <v>2</v>
      </c>
      <c r="J125" s="1818">
        <v>3500000</v>
      </c>
      <c r="K125" s="1819">
        <f t="shared" si="13"/>
        <v>7000000</v>
      </c>
      <c r="L125" s="1788"/>
      <c r="M125" s="1820">
        <f t="shared" si="8"/>
        <v>-7000000</v>
      </c>
      <c r="N125" s="1822"/>
      <c r="P125" s="1385"/>
      <c r="Q125" s="1385"/>
    </row>
    <row r="126" s="1343" customFormat="1" spans="1:17">
      <c r="A126" s="1792">
        <v>303866</v>
      </c>
      <c r="B126" s="1788">
        <v>1337773</v>
      </c>
      <c r="C126" s="1788" t="s">
        <v>1469</v>
      </c>
      <c r="D126" s="1789">
        <v>43330</v>
      </c>
      <c r="E126" s="1789">
        <v>43334</v>
      </c>
      <c r="F126" s="1788">
        <f t="shared" si="9"/>
        <v>4</v>
      </c>
      <c r="G126" s="1788">
        <v>2</v>
      </c>
      <c r="H126" s="1788" t="s">
        <v>37</v>
      </c>
      <c r="I126" s="1788">
        <f t="shared" si="10"/>
        <v>8</v>
      </c>
      <c r="J126" s="1818">
        <v>3500000</v>
      </c>
      <c r="K126" s="1819">
        <f t="shared" si="13"/>
        <v>28000000</v>
      </c>
      <c r="L126" s="1788"/>
      <c r="M126" s="1820">
        <f t="shared" si="8"/>
        <v>-28000000</v>
      </c>
      <c r="N126" s="1822"/>
      <c r="P126" s="1385"/>
      <c r="Q126" s="1385"/>
    </row>
    <row r="127" s="1343" customFormat="1" spans="1:17">
      <c r="A127" s="1792">
        <v>304013</v>
      </c>
      <c r="B127" s="1788">
        <v>1338410</v>
      </c>
      <c r="C127" s="1788" t="s">
        <v>1470</v>
      </c>
      <c r="D127" s="1789">
        <v>43330</v>
      </c>
      <c r="E127" s="1789">
        <v>43333</v>
      </c>
      <c r="F127" s="1788">
        <f t="shared" si="9"/>
        <v>3</v>
      </c>
      <c r="G127" s="1788">
        <v>1</v>
      </c>
      <c r="H127" s="1788" t="s">
        <v>37</v>
      </c>
      <c r="I127" s="1788">
        <f t="shared" si="10"/>
        <v>3</v>
      </c>
      <c r="J127" s="1818">
        <v>3500000</v>
      </c>
      <c r="K127" s="1819">
        <f t="shared" si="13"/>
        <v>10500000</v>
      </c>
      <c r="L127" s="1788"/>
      <c r="M127" s="1820">
        <f t="shared" si="8"/>
        <v>-10500000</v>
      </c>
      <c r="N127" s="1822"/>
      <c r="P127" s="1385"/>
      <c r="Q127" s="1385"/>
    </row>
    <row r="128" s="1343" customFormat="1" spans="1:17">
      <c r="A128" s="1792">
        <v>304072</v>
      </c>
      <c r="B128" s="1788">
        <v>1338466</v>
      </c>
      <c r="C128" s="1788" t="s">
        <v>1471</v>
      </c>
      <c r="D128" s="1789">
        <v>43330</v>
      </c>
      <c r="E128" s="1789">
        <v>43333</v>
      </c>
      <c r="F128" s="1788">
        <f t="shared" si="9"/>
        <v>3</v>
      </c>
      <c r="G128" s="1788">
        <v>1</v>
      </c>
      <c r="H128" s="1788" t="s">
        <v>37</v>
      </c>
      <c r="I128" s="1788">
        <f t="shared" si="10"/>
        <v>3</v>
      </c>
      <c r="J128" s="1818">
        <v>3500000</v>
      </c>
      <c r="K128" s="1819">
        <f t="shared" si="13"/>
        <v>10500000</v>
      </c>
      <c r="L128" s="1788"/>
      <c r="M128" s="1820">
        <f t="shared" si="8"/>
        <v>-10500000</v>
      </c>
      <c r="N128" s="1822"/>
      <c r="P128" s="1385"/>
      <c r="Q128" s="1385"/>
    </row>
    <row r="129" s="1343" customFormat="1" spans="1:17">
      <c r="A129" s="1792">
        <v>304078</v>
      </c>
      <c r="B129" s="1788">
        <v>1338463</v>
      </c>
      <c r="C129" s="1788" t="s">
        <v>1472</v>
      </c>
      <c r="D129" s="1789">
        <v>43330</v>
      </c>
      <c r="E129" s="1789">
        <v>43333</v>
      </c>
      <c r="F129" s="1788">
        <f t="shared" si="9"/>
        <v>3</v>
      </c>
      <c r="G129" s="1788">
        <v>1</v>
      </c>
      <c r="H129" s="1788" t="s">
        <v>37</v>
      </c>
      <c r="I129" s="1788">
        <f t="shared" si="10"/>
        <v>3</v>
      </c>
      <c r="J129" s="1818">
        <v>3500000</v>
      </c>
      <c r="K129" s="1819">
        <f t="shared" si="13"/>
        <v>10500000</v>
      </c>
      <c r="L129" s="1788"/>
      <c r="M129" s="1820">
        <f t="shared" si="8"/>
        <v>-10500000</v>
      </c>
      <c r="N129" s="1822"/>
      <c r="P129" s="1385"/>
      <c r="Q129" s="1385"/>
    </row>
    <row r="130" s="1343" customFormat="1" spans="1:17">
      <c r="A130" s="1792" t="s">
        <v>1473</v>
      </c>
      <c r="B130" s="1788">
        <v>1347551</v>
      </c>
      <c r="C130" s="1788" t="s">
        <v>1474</v>
      </c>
      <c r="D130" s="1789">
        <v>43330</v>
      </c>
      <c r="E130" s="1789">
        <v>43333</v>
      </c>
      <c r="F130" s="1788">
        <f t="shared" si="9"/>
        <v>3</v>
      </c>
      <c r="G130" s="1788">
        <v>2</v>
      </c>
      <c r="H130" s="1788" t="s">
        <v>37</v>
      </c>
      <c r="I130" s="1788">
        <f t="shared" si="10"/>
        <v>6</v>
      </c>
      <c r="J130" s="1818">
        <v>3500000</v>
      </c>
      <c r="K130" s="1819">
        <f t="shared" si="13"/>
        <v>21000000</v>
      </c>
      <c r="L130" s="1788"/>
      <c r="M130" s="1820">
        <f t="shared" si="8"/>
        <v>-21000000</v>
      </c>
      <c r="N130" s="1822"/>
      <c r="P130" s="1385"/>
      <c r="Q130" s="1385"/>
    </row>
    <row r="131" s="1343" customFormat="1" spans="1:17">
      <c r="A131" s="1792" t="s">
        <v>1475</v>
      </c>
      <c r="B131" s="1788">
        <v>1319455</v>
      </c>
      <c r="C131" s="1788" t="s">
        <v>1476</v>
      </c>
      <c r="D131" s="1789">
        <v>43331</v>
      </c>
      <c r="E131" s="1789">
        <v>43333</v>
      </c>
      <c r="F131" s="1788">
        <f t="shared" si="9"/>
        <v>2</v>
      </c>
      <c r="G131" s="1788">
        <v>2</v>
      </c>
      <c r="H131" s="1788" t="s">
        <v>37</v>
      </c>
      <c r="I131" s="1788">
        <f t="shared" si="10"/>
        <v>4</v>
      </c>
      <c r="J131" s="1842">
        <v>4050000</v>
      </c>
      <c r="K131" s="1819">
        <f t="shared" si="13"/>
        <v>16200000</v>
      </c>
      <c r="L131" s="1788"/>
      <c r="M131" s="1820">
        <f t="shared" si="8"/>
        <v>-16200000</v>
      </c>
      <c r="N131" s="1822"/>
      <c r="P131" s="1385"/>
      <c r="Q131" s="1385"/>
    </row>
    <row r="132" s="1343" customFormat="1" spans="1:17">
      <c r="A132" s="1792" t="s">
        <v>1477</v>
      </c>
      <c r="B132" s="1788">
        <v>1339362</v>
      </c>
      <c r="C132" s="1788" t="s">
        <v>1478</v>
      </c>
      <c r="D132" s="1789">
        <v>43331</v>
      </c>
      <c r="E132" s="1789">
        <v>43333</v>
      </c>
      <c r="F132" s="1788">
        <f t="shared" si="9"/>
        <v>2</v>
      </c>
      <c r="G132" s="1788">
        <v>2</v>
      </c>
      <c r="H132" s="1788" t="s">
        <v>37</v>
      </c>
      <c r="I132" s="1788">
        <f t="shared" si="10"/>
        <v>4</v>
      </c>
      <c r="J132" s="1818">
        <v>3500000</v>
      </c>
      <c r="K132" s="1819">
        <f t="shared" si="13"/>
        <v>14000000</v>
      </c>
      <c r="L132" s="1788"/>
      <c r="M132" s="1820">
        <f t="shared" si="8"/>
        <v>-14000000</v>
      </c>
      <c r="N132" s="1822"/>
      <c r="P132" s="1385"/>
      <c r="Q132" s="1385"/>
    </row>
    <row r="133" s="1343" customFormat="1" spans="1:17">
      <c r="A133" s="1792">
        <v>304517</v>
      </c>
      <c r="B133" s="1788">
        <v>1339921</v>
      </c>
      <c r="C133" s="1788" t="s">
        <v>1479</v>
      </c>
      <c r="D133" s="1789">
        <v>43331</v>
      </c>
      <c r="E133" s="1789">
        <v>43333</v>
      </c>
      <c r="F133" s="1788">
        <f t="shared" si="9"/>
        <v>2</v>
      </c>
      <c r="G133" s="1788">
        <v>1</v>
      </c>
      <c r="H133" s="1788" t="s">
        <v>37</v>
      </c>
      <c r="I133" s="1788">
        <f t="shared" si="10"/>
        <v>2</v>
      </c>
      <c r="J133" s="1818">
        <v>3500000</v>
      </c>
      <c r="K133" s="1819">
        <f t="shared" si="13"/>
        <v>7000000</v>
      </c>
      <c r="L133" s="1788"/>
      <c r="M133" s="1820">
        <f t="shared" si="8"/>
        <v>-7000000</v>
      </c>
      <c r="N133" s="1843"/>
      <c r="P133" s="1385"/>
      <c r="Q133" s="1385"/>
    </row>
    <row r="134" s="1343" customFormat="1" spans="1:17">
      <c r="A134" s="1823">
        <v>309369</v>
      </c>
      <c r="B134" s="1824">
        <v>1354819</v>
      </c>
      <c r="C134" s="1824" t="s">
        <v>1480</v>
      </c>
      <c r="D134" s="1825">
        <v>43330</v>
      </c>
      <c r="E134" s="1825">
        <v>43331</v>
      </c>
      <c r="F134" s="1824">
        <f t="shared" si="9"/>
        <v>1</v>
      </c>
      <c r="G134" s="1824">
        <v>1</v>
      </c>
      <c r="H134" s="1824" t="s">
        <v>37</v>
      </c>
      <c r="I134" s="1824">
        <f t="shared" si="10"/>
        <v>1</v>
      </c>
      <c r="J134" s="1844">
        <v>3500000</v>
      </c>
      <c r="K134" s="1845">
        <f t="shared" si="13"/>
        <v>3500000</v>
      </c>
      <c r="L134" s="1824"/>
      <c r="M134" s="1846">
        <f t="shared" si="8"/>
        <v>-3500000</v>
      </c>
      <c r="N134" s="1847">
        <f>SUM(K134:K151)</f>
        <v>227500000</v>
      </c>
      <c r="P134" s="1385"/>
      <c r="Q134" s="1385"/>
    </row>
    <row r="135" s="1343" customFormat="1" spans="1:17">
      <c r="A135" s="1823" t="s">
        <v>1481</v>
      </c>
      <c r="B135" s="1824">
        <v>1355755</v>
      </c>
      <c r="C135" s="1824" t="s">
        <v>1482</v>
      </c>
      <c r="D135" s="1825">
        <v>43330</v>
      </c>
      <c r="E135" s="1825">
        <v>43332</v>
      </c>
      <c r="F135" s="1824">
        <f t="shared" si="9"/>
        <v>2</v>
      </c>
      <c r="G135" s="1824">
        <v>2</v>
      </c>
      <c r="H135" s="1824" t="s">
        <v>37</v>
      </c>
      <c r="I135" s="1824">
        <f t="shared" si="10"/>
        <v>4</v>
      </c>
      <c r="J135" s="1844">
        <v>3500000</v>
      </c>
      <c r="K135" s="1845">
        <f t="shared" si="13"/>
        <v>14000000</v>
      </c>
      <c r="L135" s="1824"/>
      <c r="M135" s="1846">
        <f t="shared" si="8"/>
        <v>-14000000</v>
      </c>
      <c r="N135" s="1848"/>
      <c r="P135" s="1385"/>
      <c r="Q135" s="1385"/>
    </row>
    <row r="136" s="1343" customFormat="1" spans="1:17">
      <c r="A136" s="1823">
        <v>309547</v>
      </c>
      <c r="B136" s="1824">
        <v>1355817</v>
      </c>
      <c r="C136" s="1824" t="s">
        <v>1483</v>
      </c>
      <c r="D136" s="1825">
        <v>43330</v>
      </c>
      <c r="E136" s="1825">
        <v>43332</v>
      </c>
      <c r="F136" s="1824">
        <f t="shared" si="9"/>
        <v>2</v>
      </c>
      <c r="G136" s="1824">
        <v>1</v>
      </c>
      <c r="H136" s="1824" t="s">
        <v>37</v>
      </c>
      <c r="I136" s="1824">
        <f t="shared" si="10"/>
        <v>2</v>
      </c>
      <c r="J136" s="1844">
        <v>3500000</v>
      </c>
      <c r="K136" s="1845">
        <f t="shared" si="13"/>
        <v>7000000</v>
      </c>
      <c r="L136" s="1824"/>
      <c r="M136" s="1846">
        <f t="shared" si="8"/>
        <v>-7000000</v>
      </c>
      <c r="N136" s="1848"/>
      <c r="P136" s="1385"/>
      <c r="Q136" s="1385"/>
    </row>
    <row r="137" s="1343" customFormat="1" spans="1:17">
      <c r="A137" s="1823">
        <v>309548</v>
      </c>
      <c r="B137" s="1824">
        <v>1355824</v>
      </c>
      <c r="C137" s="1824" t="s">
        <v>1484</v>
      </c>
      <c r="D137" s="1825">
        <v>43330</v>
      </c>
      <c r="E137" s="1825">
        <v>43333</v>
      </c>
      <c r="F137" s="1824">
        <f t="shared" si="9"/>
        <v>3</v>
      </c>
      <c r="G137" s="1824">
        <v>1</v>
      </c>
      <c r="H137" s="1824" t="s">
        <v>37</v>
      </c>
      <c r="I137" s="1824">
        <f t="shared" si="10"/>
        <v>3</v>
      </c>
      <c r="J137" s="1844">
        <v>3500000</v>
      </c>
      <c r="K137" s="1845">
        <f t="shared" si="13"/>
        <v>10500000</v>
      </c>
      <c r="L137" s="1824"/>
      <c r="M137" s="1846">
        <f t="shared" si="8"/>
        <v>-10500000</v>
      </c>
      <c r="N137" s="1848"/>
      <c r="P137" s="1385"/>
      <c r="Q137" s="1385"/>
    </row>
    <row r="138" s="1343" customFormat="1" spans="1:17">
      <c r="A138" s="1823">
        <v>309555</v>
      </c>
      <c r="B138" s="1824">
        <v>1355877</v>
      </c>
      <c r="C138" s="1824" t="s">
        <v>1485</v>
      </c>
      <c r="D138" s="1825">
        <v>43330</v>
      </c>
      <c r="E138" s="1825">
        <v>43331</v>
      </c>
      <c r="F138" s="1824">
        <f t="shared" si="9"/>
        <v>1</v>
      </c>
      <c r="G138" s="1824">
        <v>1</v>
      </c>
      <c r="H138" s="1824" t="s">
        <v>37</v>
      </c>
      <c r="I138" s="1824">
        <f t="shared" si="10"/>
        <v>1</v>
      </c>
      <c r="J138" s="1844">
        <v>3500000</v>
      </c>
      <c r="K138" s="1845">
        <f t="shared" si="13"/>
        <v>3500000</v>
      </c>
      <c r="L138" s="1824"/>
      <c r="M138" s="1846">
        <f t="shared" ref="M138:M201" si="14">L138-K138</f>
        <v>-3500000</v>
      </c>
      <c r="N138" s="1848"/>
      <c r="P138" s="1385"/>
      <c r="Q138" s="1385"/>
    </row>
    <row r="139" s="1343" customFormat="1" spans="1:17">
      <c r="A139" s="1823">
        <v>309576</v>
      </c>
      <c r="B139" s="1824">
        <v>1356003</v>
      </c>
      <c r="C139" s="1824" t="s">
        <v>1486</v>
      </c>
      <c r="D139" s="1825">
        <v>43330</v>
      </c>
      <c r="E139" s="1825">
        <v>43333</v>
      </c>
      <c r="F139" s="1824">
        <f t="shared" si="9"/>
        <v>3</v>
      </c>
      <c r="G139" s="1824">
        <v>2</v>
      </c>
      <c r="H139" s="1824" t="s">
        <v>37</v>
      </c>
      <c r="I139" s="1824">
        <f t="shared" si="10"/>
        <v>6</v>
      </c>
      <c r="J139" s="1844">
        <v>3500000</v>
      </c>
      <c r="K139" s="1845">
        <f t="shared" si="13"/>
        <v>21000000</v>
      </c>
      <c r="L139" s="1824"/>
      <c r="M139" s="1846">
        <f t="shared" si="14"/>
        <v>-21000000</v>
      </c>
      <c r="N139" s="1848"/>
      <c r="P139" s="1385"/>
      <c r="Q139" s="1385"/>
    </row>
    <row r="140" s="1343" customFormat="1" spans="1:17">
      <c r="A140" s="1823">
        <v>309618</v>
      </c>
      <c r="B140" s="1824">
        <v>1356210</v>
      </c>
      <c r="C140" s="1824" t="s">
        <v>1487</v>
      </c>
      <c r="D140" s="1825">
        <v>43331</v>
      </c>
      <c r="E140" s="1825">
        <v>43333</v>
      </c>
      <c r="F140" s="1824">
        <f t="shared" si="9"/>
        <v>2</v>
      </c>
      <c r="G140" s="1824">
        <v>2</v>
      </c>
      <c r="H140" s="1824" t="s">
        <v>37</v>
      </c>
      <c r="I140" s="1824">
        <f t="shared" si="10"/>
        <v>4</v>
      </c>
      <c r="J140" s="1824">
        <v>3500000</v>
      </c>
      <c r="K140" s="1845">
        <f t="shared" si="13"/>
        <v>14000000</v>
      </c>
      <c r="L140" s="1824"/>
      <c r="M140" s="1846">
        <f t="shared" si="14"/>
        <v>-14000000</v>
      </c>
      <c r="N140" s="1848"/>
      <c r="P140" s="1385"/>
      <c r="Q140" s="1385"/>
    </row>
    <row r="141" s="1343" customFormat="1" spans="1:17">
      <c r="A141" s="1823">
        <v>309620</v>
      </c>
      <c r="B141" s="1824">
        <v>1356228</v>
      </c>
      <c r="C141" s="1824" t="s">
        <v>1488</v>
      </c>
      <c r="D141" s="1825">
        <v>43331</v>
      </c>
      <c r="E141" s="1825">
        <v>43332</v>
      </c>
      <c r="F141" s="1824">
        <f t="shared" si="9"/>
        <v>1</v>
      </c>
      <c r="G141" s="1824">
        <v>1</v>
      </c>
      <c r="H141" s="1824" t="s">
        <v>37</v>
      </c>
      <c r="I141" s="1824">
        <f t="shared" si="10"/>
        <v>1</v>
      </c>
      <c r="J141" s="1824">
        <v>3500000</v>
      </c>
      <c r="K141" s="1845">
        <f t="shared" si="13"/>
        <v>3500000</v>
      </c>
      <c r="L141" s="1824"/>
      <c r="M141" s="1846">
        <f t="shared" si="14"/>
        <v>-3500000</v>
      </c>
      <c r="N141" s="1848"/>
      <c r="P141" s="1385"/>
      <c r="Q141" s="1385"/>
    </row>
    <row r="142" s="1343" customFormat="1" spans="1:17">
      <c r="A142" s="1823">
        <v>309621</v>
      </c>
      <c r="B142" s="1824">
        <v>1356239</v>
      </c>
      <c r="C142" s="1824" t="s">
        <v>1489</v>
      </c>
      <c r="D142" s="1825">
        <v>43331</v>
      </c>
      <c r="E142" s="1825">
        <v>43332</v>
      </c>
      <c r="F142" s="1824">
        <f t="shared" si="9"/>
        <v>1</v>
      </c>
      <c r="G142" s="1824">
        <v>2</v>
      </c>
      <c r="H142" s="1824" t="s">
        <v>37</v>
      </c>
      <c r="I142" s="1824">
        <f t="shared" si="10"/>
        <v>2</v>
      </c>
      <c r="J142" s="1824">
        <v>3500000</v>
      </c>
      <c r="K142" s="1845">
        <f t="shared" si="13"/>
        <v>7000000</v>
      </c>
      <c r="L142" s="1824"/>
      <c r="M142" s="1846">
        <f t="shared" si="14"/>
        <v>-7000000</v>
      </c>
      <c r="N142" s="1848"/>
      <c r="P142" s="1385"/>
      <c r="Q142" s="1385"/>
    </row>
    <row r="143" s="1343" customFormat="1" spans="1:17">
      <c r="A143" s="1823" t="s">
        <v>1490</v>
      </c>
      <c r="B143" s="1824">
        <v>1343938</v>
      </c>
      <c r="C143" s="1824" t="s">
        <v>1491</v>
      </c>
      <c r="D143" s="1825">
        <v>43332</v>
      </c>
      <c r="E143" s="1825">
        <v>43335</v>
      </c>
      <c r="F143" s="1824">
        <f t="shared" si="9"/>
        <v>3</v>
      </c>
      <c r="G143" s="1824">
        <v>2</v>
      </c>
      <c r="H143" s="1824" t="s">
        <v>37</v>
      </c>
      <c r="I143" s="1824">
        <f t="shared" si="10"/>
        <v>6</v>
      </c>
      <c r="J143" s="1844">
        <v>3500000</v>
      </c>
      <c r="K143" s="1845">
        <f t="shared" si="13"/>
        <v>21000000</v>
      </c>
      <c r="L143" s="1824"/>
      <c r="M143" s="1846">
        <f t="shared" si="14"/>
        <v>-21000000</v>
      </c>
      <c r="N143" s="1848"/>
      <c r="P143" s="1385"/>
      <c r="Q143" s="1385"/>
    </row>
    <row r="144" s="1343" customFormat="1" spans="1:17">
      <c r="A144" s="1823">
        <v>308173</v>
      </c>
      <c r="B144" s="1824">
        <v>1351287</v>
      </c>
      <c r="C144" s="1824" t="s">
        <v>1492</v>
      </c>
      <c r="D144" s="1825">
        <v>43332</v>
      </c>
      <c r="E144" s="1825">
        <v>43335</v>
      </c>
      <c r="F144" s="1824">
        <f t="shared" si="9"/>
        <v>3</v>
      </c>
      <c r="G144" s="1824">
        <v>1</v>
      </c>
      <c r="H144" s="1824" t="s">
        <v>37</v>
      </c>
      <c r="I144" s="1824">
        <f t="shared" si="10"/>
        <v>3</v>
      </c>
      <c r="J144" s="1844">
        <v>3500000</v>
      </c>
      <c r="K144" s="1845">
        <f t="shared" si="13"/>
        <v>10500000</v>
      </c>
      <c r="L144" s="1824"/>
      <c r="M144" s="1846">
        <f t="shared" si="14"/>
        <v>-10500000</v>
      </c>
      <c r="N144" s="1848"/>
      <c r="P144" s="1385"/>
      <c r="Q144" s="1385"/>
    </row>
    <row r="145" s="1343" customFormat="1" spans="1:17">
      <c r="A145" s="1823">
        <v>309690</v>
      </c>
      <c r="B145" s="1824">
        <v>1356677</v>
      </c>
      <c r="C145" s="1824" t="s">
        <v>1493</v>
      </c>
      <c r="D145" s="1825">
        <v>43332</v>
      </c>
      <c r="E145" s="1825">
        <v>43333</v>
      </c>
      <c r="F145" s="1824">
        <f t="shared" si="9"/>
        <v>1</v>
      </c>
      <c r="G145" s="1824">
        <v>1</v>
      </c>
      <c r="H145" s="1824" t="s">
        <v>37</v>
      </c>
      <c r="I145" s="1824">
        <f t="shared" si="10"/>
        <v>1</v>
      </c>
      <c r="J145" s="1824">
        <v>3500000</v>
      </c>
      <c r="K145" s="1845">
        <f t="shared" si="13"/>
        <v>3500000</v>
      </c>
      <c r="L145" s="1824"/>
      <c r="M145" s="1846">
        <f t="shared" si="14"/>
        <v>-3500000</v>
      </c>
      <c r="N145" s="1848"/>
      <c r="P145" s="1385"/>
      <c r="Q145" s="1385"/>
    </row>
    <row r="146" s="1343" customFormat="1" spans="1:17">
      <c r="A146" s="1823" t="s">
        <v>1494</v>
      </c>
      <c r="B146" s="1824">
        <v>1330607</v>
      </c>
      <c r="C146" s="1824" t="s">
        <v>1495</v>
      </c>
      <c r="D146" s="1825">
        <v>43333</v>
      </c>
      <c r="E146" s="1825">
        <v>43335</v>
      </c>
      <c r="F146" s="1824">
        <f t="shared" si="9"/>
        <v>2</v>
      </c>
      <c r="G146" s="1824">
        <v>2</v>
      </c>
      <c r="H146" s="1824" t="s">
        <v>37</v>
      </c>
      <c r="I146" s="1824">
        <f t="shared" si="10"/>
        <v>4</v>
      </c>
      <c r="J146" s="1844">
        <v>3500000</v>
      </c>
      <c r="K146" s="1845">
        <f t="shared" si="13"/>
        <v>14000000</v>
      </c>
      <c r="L146" s="1824"/>
      <c r="M146" s="1846">
        <f t="shared" si="14"/>
        <v>-14000000</v>
      </c>
      <c r="N146" s="1848"/>
      <c r="P146" s="1385"/>
      <c r="Q146" s="1385"/>
    </row>
    <row r="147" s="1343" customFormat="1" ht="15" customHeight="1" spans="1:17">
      <c r="A147" s="1823">
        <v>304519</v>
      </c>
      <c r="B147" s="1824">
        <v>1339410</v>
      </c>
      <c r="C147" s="1824" t="s">
        <v>1496</v>
      </c>
      <c r="D147" s="1825">
        <v>43333</v>
      </c>
      <c r="E147" s="1825">
        <v>43335</v>
      </c>
      <c r="F147" s="1824">
        <f t="shared" si="9"/>
        <v>2</v>
      </c>
      <c r="G147" s="1824">
        <v>1</v>
      </c>
      <c r="H147" s="1824" t="s">
        <v>37</v>
      </c>
      <c r="I147" s="1824">
        <f t="shared" si="10"/>
        <v>2</v>
      </c>
      <c r="J147" s="1844">
        <v>3500000</v>
      </c>
      <c r="K147" s="1845">
        <f t="shared" si="13"/>
        <v>7000000</v>
      </c>
      <c r="L147" s="1824"/>
      <c r="M147" s="1846">
        <f t="shared" si="14"/>
        <v>-7000000</v>
      </c>
      <c r="N147" s="1848"/>
      <c r="P147" s="1385"/>
      <c r="Q147" s="1385"/>
    </row>
    <row r="148" s="1343" customFormat="1" ht="15" customHeight="1" spans="1:17">
      <c r="A148" s="1823">
        <v>307674</v>
      </c>
      <c r="B148" s="1824">
        <v>1349471</v>
      </c>
      <c r="C148" s="1824" t="s">
        <v>1497</v>
      </c>
      <c r="D148" s="1825">
        <v>43333</v>
      </c>
      <c r="E148" s="1825">
        <v>43335</v>
      </c>
      <c r="F148" s="1824">
        <f t="shared" si="9"/>
        <v>2</v>
      </c>
      <c r="G148" s="1824">
        <v>3</v>
      </c>
      <c r="H148" s="1824" t="s">
        <v>37</v>
      </c>
      <c r="I148" s="1824">
        <f t="shared" si="10"/>
        <v>6</v>
      </c>
      <c r="J148" s="1844">
        <v>3500000</v>
      </c>
      <c r="K148" s="1845">
        <f t="shared" si="13"/>
        <v>21000000</v>
      </c>
      <c r="L148" s="1824"/>
      <c r="M148" s="1846">
        <f t="shared" si="14"/>
        <v>-21000000</v>
      </c>
      <c r="N148" s="1848"/>
      <c r="P148" s="1385"/>
      <c r="Q148" s="1385"/>
    </row>
    <row r="149" s="1343" customFormat="1" ht="15" customHeight="1" spans="1:17">
      <c r="A149" s="1823" t="s">
        <v>1498</v>
      </c>
      <c r="B149" s="1824">
        <v>1345045</v>
      </c>
      <c r="C149" s="1824" t="s">
        <v>1499</v>
      </c>
      <c r="D149" s="1825">
        <v>43333</v>
      </c>
      <c r="E149" s="1825">
        <v>43335</v>
      </c>
      <c r="F149" s="1824">
        <f t="shared" si="9"/>
        <v>2</v>
      </c>
      <c r="G149" s="1824">
        <v>2</v>
      </c>
      <c r="H149" s="1824" t="s">
        <v>37</v>
      </c>
      <c r="I149" s="1824">
        <f t="shared" si="10"/>
        <v>4</v>
      </c>
      <c r="J149" s="1844">
        <v>3500000</v>
      </c>
      <c r="K149" s="1845">
        <f t="shared" si="13"/>
        <v>14000000</v>
      </c>
      <c r="L149" s="1824"/>
      <c r="M149" s="1846">
        <f t="shared" si="14"/>
        <v>-14000000</v>
      </c>
      <c r="N149" s="1848"/>
      <c r="P149" s="1385"/>
      <c r="Q149" s="1385"/>
    </row>
    <row r="150" s="1343" customFormat="1" ht="15" customHeight="1" spans="1:17">
      <c r="A150" s="1823">
        <v>307805</v>
      </c>
      <c r="B150" s="1824">
        <v>1350012</v>
      </c>
      <c r="C150" s="1824" t="s">
        <v>1500</v>
      </c>
      <c r="D150" s="1825">
        <v>43333</v>
      </c>
      <c r="E150" s="1825">
        <v>43336</v>
      </c>
      <c r="F150" s="1824">
        <f t="shared" si="9"/>
        <v>3</v>
      </c>
      <c r="G150" s="1824">
        <v>1</v>
      </c>
      <c r="H150" s="1824" t="s">
        <v>37</v>
      </c>
      <c r="I150" s="1824">
        <f t="shared" si="10"/>
        <v>3</v>
      </c>
      <c r="J150" s="1844">
        <v>3500000</v>
      </c>
      <c r="K150" s="1845">
        <f t="shared" si="13"/>
        <v>10500000</v>
      </c>
      <c r="L150" s="1824"/>
      <c r="M150" s="1846">
        <f t="shared" si="14"/>
        <v>-10500000</v>
      </c>
      <c r="N150" s="1848"/>
      <c r="P150" s="1385"/>
      <c r="Q150" s="1385"/>
    </row>
    <row r="151" s="1343" customFormat="1" ht="15" customHeight="1" spans="1:17">
      <c r="A151" s="1823" t="s">
        <v>1501</v>
      </c>
      <c r="B151" s="1824">
        <v>1353259</v>
      </c>
      <c r="C151" s="1824" t="s">
        <v>1502</v>
      </c>
      <c r="D151" s="1825">
        <v>43333</v>
      </c>
      <c r="E151" s="1825">
        <v>43337</v>
      </c>
      <c r="F151" s="1824">
        <f t="shared" si="9"/>
        <v>4</v>
      </c>
      <c r="G151" s="1824">
        <v>3</v>
      </c>
      <c r="H151" s="1824" t="s">
        <v>37</v>
      </c>
      <c r="I151" s="1824">
        <f t="shared" si="10"/>
        <v>12</v>
      </c>
      <c r="J151" s="1844">
        <v>3500000</v>
      </c>
      <c r="K151" s="1845">
        <f t="shared" si="13"/>
        <v>42000000</v>
      </c>
      <c r="L151" s="1824"/>
      <c r="M151" s="1846">
        <f t="shared" si="14"/>
        <v>-42000000</v>
      </c>
      <c r="N151" s="1849"/>
      <c r="P151" s="1385"/>
      <c r="Q151" s="1385"/>
    </row>
    <row r="152" s="1344" customFormat="1" ht="15" customHeight="1" spans="1:17">
      <c r="A152" s="1739">
        <v>309706</v>
      </c>
      <c r="B152" s="1740">
        <v>1356436</v>
      </c>
      <c r="C152" s="1740" t="s">
        <v>1503</v>
      </c>
      <c r="D152" s="1741">
        <v>43333</v>
      </c>
      <c r="E152" s="1741">
        <v>43335</v>
      </c>
      <c r="F152" s="1740">
        <f t="shared" si="9"/>
        <v>2</v>
      </c>
      <c r="G152" s="1740">
        <v>1</v>
      </c>
      <c r="H152" s="1740" t="s">
        <v>37</v>
      </c>
      <c r="I152" s="1740">
        <f t="shared" si="10"/>
        <v>2</v>
      </c>
      <c r="J152" s="1796">
        <v>3500000</v>
      </c>
      <c r="K152" s="1797">
        <f t="shared" si="13"/>
        <v>7000000</v>
      </c>
      <c r="L152" s="1740"/>
      <c r="M152" s="1798">
        <f t="shared" si="14"/>
        <v>-7000000</v>
      </c>
      <c r="N152" s="1799">
        <f>SUM(K152:K173)</f>
        <v>239400000</v>
      </c>
      <c r="P152" s="1385"/>
      <c r="Q152" s="1385"/>
    </row>
    <row r="153" s="1344" customFormat="1" ht="15" customHeight="1" spans="1:17">
      <c r="A153" s="1739">
        <v>309756</v>
      </c>
      <c r="B153" s="1740">
        <v>1356940</v>
      </c>
      <c r="C153" s="1740" t="s">
        <v>1493</v>
      </c>
      <c r="D153" s="1741">
        <v>43333</v>
      </c>
      <c r="E153" s="1741">
        <v>43334</v>
      </c>
      <c r="F153" s="1740">
        <f t="shared" si="9"/>
        <v>1</v>
      </c>
      <c r="G153" s="1740">
        <v>1</v>
      </c>
      <c r="H153" s="1740" t="s">
        <v>37</v>
      </c>
      <c r="I153" s="1740">
        <f t="shared" si="10"/>
        <v>1</v>
      </c>
      <c r="J153" s="1796">
        <v>3500000</v>
      </c>
      <c r="K153" s="1797">
        <f t="shared" si="13"/>
        <v>3500000</v>
      </c>
      <c r="L153" s="1740"/>
      <c r="M153" s="1798">
        <f t="shared" si="14"/>
        <v>-3500000</v>
      </c>
      <c r="N153" s="1800"/>
      <c r="P153" s="1385"/>
      <c r="Q153" s="1385"/>
    </row>
    <row r="154" s="1344" customFormat="1" ht="15" customHeight="1" spans="1:17">
      <c r="A154" s="1739">
        <v>309704</v>
      </c>
      <c r="B154" s="1740">
        <v>1356435</v>
      </c>
      <c r="C154" s="1740" t="s">
        <v>1504</v>
      </c>
      <c r="D154" s="1741">
        <v>43333</v>
      </c>
      <c r="E154" s="1741">
        <v>43335</v>
      </c>
      <c r="F154" s="1740">
        <f t="shared" si="9"/>
        <v>2</v>
      </c>
      <c r="G154" s="1740">
        <v>1</v>
      </c>
      <c r="H154" s="1740" t="s">
        <v>37</v>
      </c>
      <c r="I154" s="1740">
        <f t="shared" si="10"/>
        <v>2</v>
      </c>
      <c r="J154" s="1796">
        <v>3500000</v>
      </c>
      <c r="K154" s="1797">
        <f t="shared" si="13"/>
        <v>7000000</v>
      </c>
      <c r="L154" s="1740"/>
      <c r="M154" s="1798">
        <f t="shared" si="14"/>
        <v>-7000000</v>
      </c>
      <c r="N154" s="1800"/>
      <c r="P154" s="1385"/>
      <c r="Q154" s="1385"/>
    </row>
    <row r="155" s="1344" customFormat="1" ht="15" customHeight="1" spans="1:17">
      <c r="A155" s="1826" t="s">
        <v>1505</v>
      </c>
      <c r="B155" s="1740">
        <v>1357057</v>
      </c>
      <c r="C155" s="1747" t="s">
        <v>1506</v>
      </c>
      <c r="D155" s="1741">
        <v>43334</v>
      </c>
      <c r="E155" s="1741">
        <v>43337</v>
      </c>
      <c r="F155" s="1740">
        <f t="shared" si="9"/>
        <v>3</v>
      </c>
      <c r="G155" s="1740">
        <v>2</v>
      </c>
      <c r="H155" s="1740" t="s">
        <v>37</v>
      </c>
      <c r="I155" s="1740">
        <f t="shared" si="10"/>
        <v>6</v>
      </c>
      <c r="J155" s="1796">
        <v>3500000</v>
      </c>
      <c r="K155" s="1797">
        <f t="shared" si="13"/>
        <v>21000000</v>
      </c>
      <c r="L155" s="1740"/>
      <c r="M155" s="1798">
        <f t="shared" si="14"/>
        <v>-21000000</v>
      </c>
      <c r="N155" s="1800"/>
      <c r="P155" s="1385"/>
      <c r="Q155" s="1385"/>
    </row>
    <row r="156" s="1344" customFormat="1" ht="15" customHeight="1" spans="1:17">
      <c r="A156" s="1826"/>
      <c r="B156" s="1740">
        <v>1357057</v>
      </c>
      <c r="C156" s="1751"/>
      <c r="D156" s="1741">
        <v>43334</v>
      </c>
      <c r="E156" s="1741">
        <v>43337</v>
      </c>
      <c r="F156" s="1740">
        <f t="shared" si="9"/>
        <v>3</v>
      </c>
      <c r="G156" s="1740">
        <v>1</v>
      </c>
      <c r="H156" s="1740" t="s">
        <v>1507</v>
      </c>
      <c r="I156" s="1740">
        <v>0</v>
      </c>
      <c r="J156" s="1796">
        <v>280000</v>
      </c>
      <c r="K156" s="1797">
        <f t="shared" si="13"/>
        <v>840000</v>
      </c>
      <c r="L156" s="1740"/>
      <c r="M156" s="1798">
        <f t="shared" si="14"/>
        <v>-840000</v>
      </c>
      <c r="N156" s="1800"/>
      <c r="P156" s="1385"/>
      <c r="Q156" s="1385"/>
    </row>
    <row r="157" s="1344" customFormat="1" ht="15" customHeight="1" spans="1:17">
      <c r="A157" s="1740">
        <v>309759</v>
      </c>
      <c r="B157" s="1739">
        <v>1357088</v>
      </c>
      <c r="C157" s="1740" t="s">
        <v>1508</v>
      </c>
      <c r="D157" s="1741">
        <v>43334</v>
      </c>
      <c r="E157" s="1741">
        <v>43335</v>
      </c>
      <c r="F157" s="1740">
        <f t="shared" si="9"/>
        <v>1</v>
      </c>
      <c r="G157" s="1740">
        <v>1</v>
      </c>
      <c r="H157" s="1740" t="s">
        <v>37</v>
      </c>
      <c r="I157" s="1740">
        <f t="shared" ref="I157:I202" si="15">G157*F157</f>
        <v>1</v>
      </c>
      <c r="J157" s="1796">
        <v>3500000</v>
      </c>
      <c r="K157" s="1797">
        <f t="shared" si="13"/>
        <v>3500000</v>
      </c>
      <c r="L157" s="1740"/>
      <c r="M157" s="1798">
        <f t="shared" si="14"/>
        <v>-3500000</v>
      </c>
      <c r="N157" s="1800"/>
      <c r="P157" s="1385"/>
      <c r="Q157" s="1385"/>
    </row>
    <row r="158" s="1343" customFormat="1" spans="1:17">
      <c r="A158" s="1739">
        <v>309757</v>
      </c>
      <c r="B158" s="1740">
        <v>1356777</v>
      </c>
      <c r="C158" s="1740" t="s">
        <v>1509</v>
      </c>
      <c r="D158" s="1741">
        <v>43334</v>
      </c>
      <c r="E158" s="1741">
        <v>43337</v>
      </c>
      <c r="F158" s="1740">
        <f t="shared" si="9"/>
        <v>3</v>
      </c>
      <c r="G158" s="1740">
        <v>1</v>
      </c>
      <c r="H158" s="1740" t="s">
        <v>37</v>
      </c>
      <c r="I158" s="1740">
        <f t="shared" si="15"/>
        <v>3</v>
      </c>
      <c r="J158" s="1740">
        <v>3500000</v>
      </c>
      <c r="K158" s="1797">
        <f t="shared" si="13"/>
        <v>10500000</v>
      </c>
      <c r="L158" s="1740"/>
      <c r="M158" s="1798">
        <f t="shared" si="14"/>
        <v>-10500000</v>
      </c>
      <c r="N158" s="1800"/>
      <c r="P158" s="1385"/>
      <c r="Q158" s="1385"/>
    </row>
    <row r="159" s="1343" customFormat="1" spans="1:17">
      <c r="A159" s="1739" t="s">
        <v>1510</v>
      </c>
      <c r="B159" s="1740">
        <v>1329855</v>
      </c>
      <c r="C159" s="1740" t="s">
        <v>1511</v>
      </c>
      <c r="D159" s="1741">
        <v>43334</v>
      </c>
      <c r="E159" s="1741">
        <v>43336</v>
      </c>
      <c r="F159" s="1740">
        <f t="shared" si="9"/>
        <v>2</v>
      </c>
      <c r="G159" s="1740">
        <v>2</v>
      </c>
      <c r="H159" s="1740" t="s">
        <v>37</v>
      </c>
      <c r="I159" s="1740">
        <f t="shared" si="15"/>
        <v>4</v>
      </c>
      <c r="J159" s="1796">
        <v>3640000</v>
      </c>
      <c r="K159" s="1797">
        <f t="shared" si="13"/>
        <v>14560000</v>
      </c>
      <c r="L159" s="1740"/>
      <c r="M159" s="1798">
        <f t="shared" si="14"/>
        <v>-14560000</v>
      </c>
      <c r="N159" s="1800"/>
      <c r="P159" s="1385"/>
      <c r="Q159" s="1385"/>
    </row>
    <row r="160" s="1343" customFormat="1" spans="1:17">
      <c r="A160" s="1739">
        <v>304149</v>
      </c>
      <c r="B160" s="1740">
        <v>1338933</v>
      </c>
      <c r="C160" s="1740" t="s">
        <v>1512</v>
      </c>
      <c r="D160" s="1741">
        <v>43334</v>
      </c>
      <c r="E160" s="1741">
        <v>43336</v>
      </c>
      <c r="F160" s="1740">
        <f t="shared" si="9"/>
        <v>2</v>
      </c>
      <c r="G160" s="1740">
        <v>1</v>
      </c>
      <c r="H160" s="1740" t="s">
        <v>37</v>
      </c>
      <c r="I160" s="1740">
        <f t="shared" si="15"/>
        <v>2</v>
      </c>
      <c r="J160" s="1796">
        <v>3500000</v>
      </c>
      <c r="K160" s="1797">
        <f t="shared" si="13"/>
        <v>7000000</v>
      </c>
      <c r="L160" s="1740"/>
      <c r="M160" s="1798">
        <f t="shared" si="14"/>
        <v>-7000000</v>
      </c>
      <c r="N160" s="1800"/>
      <c r="P160" s="1385"/>
      <c r="Q160" s="1385"/>
    </row>
    <row r="161" s="1343" customFormat="1" spans="1:17">
      <c r="A161" s="1739">
        <v>309417</v>
      </c>
      <c r="B161" s="1740">
        <v>1355228</v>
      </c>
      <c r="C161" s="1740" t="s">
        <v>1513</v>
      </c>
      <c r="D161" s="1741">
        <v>43334</v>
      </c>
      <c r="E161" s="1741">
        <v>43335</v>
      </c>
      <c r="F161" s="1740">
        <f t="shared" si="9"/>
        <v>1</v>
      </c>
      <c r="G161" s="1740">
        <v>1</v>
      </c>
      <c r="H161" s="1740" t="s">
        <v>37</v>
      </c>
      <c r="I161" s="1740">
        <f t="shared" si="15"/>
        <v>1</v>
      </c>
      <c r="J161" s="1796">
        <v>3500000</v>
      </c>
      <c r="K161" s="1797">
        <f t="shared" si="13"/>
        <v>3500000</v>
      </c>
      <c r="L161" s="1740"/>
      <c r="M161" s="1798">
        <f t="shared" si="14"/>
        <v>-3500000</v>
      </c>
      <c r="N161" s="1800"/>
      <c r="P161" s="1385"/>
      <c r="Q161" s="1385"/>
    </row>
    <row r="162" s="1343" customFormat="1" spans="1:17">
      <c r="A162" s="1739">
        <v>300735</v>
      </c>
      <c r="B162" s="1740">
        <v>1327359</v>
      </c>
      <c r="C162" s="1740" t="s">
        <v>1514</v>
      </c>
      <c r="D162" s="1741">
        <v>43335</v>
      </c>
      <c r="E162" s="1741">
        <v>43336</v>
      </c>
      <c r="F162" s="1740">
        <f t="shared" si="9"/>
        <v>1</v>
      </c>
      <c r="G162" s="1740">
        <v>2</v>
      </c>
      <c r="H162" s="1740" t="s">
        <v>37</v>
      </c>
      <c r="I162" s="1740">
        <f t="shared" si="15"/>
        <v>2</v>
      </c>
      <c r="J162" s="1796">
        <v>3500000</v>
      </c>
      <c r="K162" s="1797">
        <f t="shared" si="13"/>
        <v>7000000</v>
      </c>
      <c r="L162" s="1740"/>
      <c r="M162" s="1798">
        <f t="shared" si="14"/>
        <v>-7000000</v>
      </c>
      <c r="N162" s="1800"/>
      <c r="P162" s="1385"/>
      <c r="Q162" s="1385"/>
    </row>
    <row r="163" s="1343" customFormat="1" spans="1:17">
      <c r="A163" s="1739">
        <v>307535</v>
      </c>
      <c r="B163" s="1740">
        <v>1348741</v>
      </c>
      <c r="C163" s="1740" t="s">
        <v>1515</v>
      </c>
      <c r="D163" s="1741">
        <v>43335</v>
      </c>
      <c r="E163" s="1741">
        <v>43336</v>
      </c>
      <c r="F163" s="1740">
        <f t="shared" ref="F163:F202" si="16">E163-D163</f>
        <v>1</v>
      </c>
      <c r="G163" s="1740">
        <v>9</v>
      </c>
      <c r="H163" s="1740" t="s">
        <v>37</v>
      </c>
      <c r="I163" s="1740">
        <f t="shared" si="15"/>
        <v>9</v>
      </c>
      <c r="J163" s="1796">
        <v>3500000</v>
      </c>
      <c r="K163" s="1797">
        <f t="shared" si="13"/>
        <v>31500000</v>
      </c>
      <c r="L163" s="1740"/>
      <c r="M163" s="1798">
        <f t="shared" si="14"/>
        <v>-31500000</v>
      </c>
      <c r="N163" s="1800"/>
      <c r="P163" s="1385"/>
      <c r="Q163" s="1385"/>
    </row>
    <row r="164" s="1343" customFormat="1" spans="1:17">
      <c r="A164" s="1739" t="s">
        <v>1516</v>
      </c>
      <c r="B164" s="1740">
        <v>1329801</v>
      </c>
      <c r="C164" s="1740" t="s">
        <v>1517</v>
      </c>
      <c r="D164" s="1741">
        <v>43335</v>
      </c>
      <c r="E164" s="1741">
        <v>43338</v>
      </c>
      <c r="F164" s="1740">
        <f t="shared" si="16"/>
        <v>3</v>
      </c>
      <c r="G164" s="1740">
        <v>3</v>
      </c>
      <c r="H164" s="1740" t="s">
        <v>37</v>
      </c>
      <c r="I164" s="1740">
        <f t="shared" si="15"/>
        <v>9</v>
      </c>
      <c r="J164" s="1796">
        <v>3500000</v>
      </c>
      <c r="K164" s="1797">
        <f t="shared" si="13"/>
        <v>31500000</v>
      </c>
      <c r="L164" s="1740"/>
      <c r="M164" s="1798">
        <f t="shared" si="14"/>
        <v>-31500000</v>
      </c>
      <c r="N164" s="1800"/>
      <c r="P164" s="1385"/>
      <c r="Q164" s="1385"/>
    </row>
    <row r="165" s="1343" customFormat="1" spans="1:17">
      <c r="A165" s="1739" t="s">
        <v>1518</v>
      </c>
      <c r="B165" s="1740">
        <v>1329991</v>
      </c>
      <c r="C165" s="1740" t="s">
        <v>1519</v>
      </c>
      <c r="D165" s="1741">
        <v>43335</v>
      </c>
      <c r="E165" s="1741">
        <v>43337</v>
      </c>
      <c r="F165" s="1740">
        <f t="shared" si="16"/>
        <v>2</v>
      </c>
      <c r="G165" s="1740">
        <v>2</v>
      </c>
      <c r="H165" s="1740" t="s">
        <v>37</v>
      </c>
      <c r="I165" s="1740">
        <f t="shared" si="15"/>
        <v>4</v>
      </c>
      <c r="J165" s="1796">
        <v>3500000</v>
      </c>
      <c r="K165" s="1797">
        <f t="shared" si="13"/>
        <v>14000000</v>
      </c>
      <c r="L165" s="1740"/>
      <c r="M165" s="1798">
        <f t="shared" si="14"/>
        <v>-14000000</v>
      </c>
      <c r="N165" s="1800"/>
      <c r="P165" s="1385"/>
      <c r="Q165" s="1385"/>
    </row>
    <row r="166" s="1343" customFormat="1" spans="1:17">
      <c r="A166" s="1739">
        <v>303992</v>
      </c>
      <c r="B166" s="1740">
        <v>1337886</v>
      </c>
      <c r="C166" s="1740" t="s">
        <v>1520</v>
      </c>
      <c r="D166" s="1741">
        <v>43335</v>
      </c>
      <c r="E166" s="1741">
        <v>43337</v>
      </c>
      <c r="F166" s="1740">
        <f t="shared" si="16"/>
        <v>2</v>
      </c>
      <c r="G166" s="1740">
        <v>1</v>
      </c>
      <c r="H166" s="1740" t="s">
        <v>37</v>
      </c>
      <c r="I166" s="1740">
        <f t="shared" si="15"/>
        <v>2</v>
      </c>
      <c r="J166" s="1796">
        <v>3500000</v>
      </c>
      <c r="K166" s="1797">
        <f t="shared" si="13"/>
        <v>7000000</v>
      </c>
      <c r="L166" s="1740"/>
      <c r="M166" s="1798">
        <f t="shared" si="14"/>
        <v>-7000000</v>
      </c>
      <c r="N166" s="1800"/>
      <c r="P166" s="1385"/>
      <c r="Q166" s="1385"/>
    </row>
    <row r="167" s="1343" customFormat="1" spans="1:17">
      <c r="A167" s="1739">
        <v>303999</v>
      </c>
      <c r="B167" s="1740">
        <v>1337893</v>
      </c>
      <c r="C167" s="1740" t="s">
        <v>1521</v>
      </c>
      <c r="D167" s="1741">
        <v>43335</v>
      </c>
      <c r="E167" s="1741">
        <v>43337</v>
      </c>
      <c r="F167" s="1740">
        <f t="shared" si="16"/>
        <v>2</v>
      </c>
      <c r="G167" s="1740">
        <v>1</v>
      </c>
      <c r="H167" s="1740" t="s">
        <v>37</v>
      </c>
      <c r="I167" s="1740">
        <f t="shared" si="15"/>
        <v>2</v>
      </c>
      <c r="J167" s="1796">
        <v>3500000</v>
      </c>
      <c r="K167" s="1797">
        <f t="shared" si="13"/>
        <v>7000000</v>
      </c>
      <c r="L167" s="1740"/>
      <c r="M167" s="1798">
        <f t="shared" si="14"/>
        <v>-7000000</v>
      </c>
      <c r="N167" s="1800"/>
      <c r="P167" s="1385"/>
      <c r="Q167" s="1385"/>
    </row>
    <row r="168" s="1343" customFormat="1" spans="1:17">
      <c r="A168" s="1739">
        <v>304083</v>
      </c>
      <c r="B168" s="1740">
        <v>1338311</v>
      </c>
      <c r="C168" s="1740" t="s">
        <v>1522</v>
      </c>
      <c r="D168" s="1741">
        <v>43335</v>
      </c>
      <c r="E168" s="1741">
        <v>43337</v>
      </c>
      <c r="F168" s="1740">
        <f t="shared" si="16"/>
        <v>2</v>
      </c>
      <c r="G168" s="1740">
        <v>1</v>
      </c>
      <c r="H168" s="1740" t="s">
        <v>37</v>
      </c>
      <c r="I168" s="1740">
        <f t="shared" si="15"/>
        <v>2</v>
      </c>
      <c r="J168" s="1796">
        <v>3500000</v>
      </c>
      <c r="K168" s="1797">
        <f t="shared" si="13"/>
        <v>7000000</v>
      </c>
      <c r="L168" s="1740"/>
      <c r="M168" s="1798">
        <f t="shared" si="14"/>
        <v>-7000000</v>
      </c>
      <c r="N168" s="1800"/>
      <c r="P168" s="1385"/>
      <c r="Q168" s="1385"/>
    </row>
    <row r="169" s="1343" customFormat="1" spans="1:17">
      <c r="A169" s="1739">
        <v>307758</v>
      </c>
      <c r="B169" s="1740">
        <v>1349600</v>
      </c>
      <c r="C169" s="1740" t="s">
        <v>1523</v>
      </c>
      <c r="D169" s="1741">
        <v>43335</v>
      </c>
      <c r="E169" s="1741">
        <v>43338</v>
      </c>
      <c r="F169" s="1740">
        <f t="shared" si="16"/>
        <v>3</v>
      </c>
      <c r="G169" s="1740">
        <v>1</v>
      </c>
      <c r="H169" s="1740" t="s">
        <v>37</v>
      </c>
      <c r="I169" s="1740">
        <f t="shared" si="15"/>
        <v>3</v>
      </c>
      <c r="J169" s="1796">
        <v>3500000</v>
      </c>
      <c r="K169" s="1797">
        <f t="shared" si="13"/>
        <v>10500000</v>
      </c>
      <c r="L169" s="1740"/>
      <c r="M169" s="1798">
        <f t="shared" si="14"/>
        <v>-10500000</v>
      </c>
      <c r="N169" s="1800"/>
      <c r="P169" s="1385"/>
      <c r="Q169" s="1385"/>
    </row>
    <row r="170" s="1343" customFormat="1" spans="1:17">
      <c r="A170" s="1739">
        <v>307806</v>
      </c>
      <c r="B170" s="1740">
        <v>1350127</v>
      </c>
      <c r="C170" s="1740" t="s">
        <v>1524</v>
      </c>
      <c r="D170" s="1741">
        <v>43335</v>
      </c>
      <c r="E170" s="1741">
        <v>43338</v>
      </c>
      <c r="F170" s="1740">
        <f t="shared" si="16"/>
        <v>3</v>
      </c>
      <c r="G170" s="1740">
        <v>1</v>
      </c>
      <c r="H170" s="1740" t="s">
        <v>37</v>
      </c>
      <c r="I170" s="1740">
        <f t="shared" si="15"/>
        <v>3</v>
      </c>
      <c r="J170" s="1796">
        <v>3500000</v>
      </c>
      <c r="K170" s="1797">
        <f t="shared" si="13"/>
        <v>10500000</v>
      </c>
      <c r="L170" s="1740"/>
      <c r="M170" s="1798">
        <f t="shared" si="14"/>
        <v>-10500000</v>
      </c>
      <c r="N170" s="1800"/>
      <c r="P170" s="1385"/>
      <c r="Q170" s="1385"/>
    </row>
    <row r="171" s="1343" customFormat="1" spans="1:17">
      <c r="A171" s="1739" t="s">
        <v>1525</v>
      </c>
      <c r="B171" s="1740">
        <v>1353583</v>
      </c>
      <c r="C171" s="1740" t="s">
        <v>1526</v>
      </c>
      <c r="D171" s="1741">
        <v>43335</v>
      </c>
      <c r="E171" s="1741">
        <v>43338</v>
      </c>
      <c r="F171" s="1740">
        <f t="shared" si="16"/>
        <v>3</v>
      </c>
      <c r="G171" s="1740">
        <v>2</v>
      </c>
      <c r="H171" s="1740" t="s">
        <v>37</v>
      </c>
      <c r="I171" s="1740">
        <f t="shared" si="15"/>
        <v>6</v>
      </c>
      <c r="J171" s="1796">
        <v>3500000</v>
      </c>
      <c r="K171" s="1797">
        <f t="shared" si="13"/>
        <v>21000000</v>
      </c>
      <c r="L171" s="1740"/>
      <c r="M171" s="1798">
        <f t="shared" si="14"/>
        <v>-21000000</v>
      </c>
      <c r="N171" s="1800"/>
      <c r="P171" s="1385"/>
      <c r="Q171" s="1385"/>
    </row>
    <row r="172" s="1343" customFormat="1" spans="1:17">
      <c r="A172" s="1739">
        <v>309402</v>
      </c>
      <c r="B172" s="1740">
        <v>1355111</v>
      </c>
      <c r="C172" s="1740" t="s">
        <v>1527</v>
      </c>
      <c r="D172" s="1741">
        <v>43335</v>
      </c>
      <c r="E172" s="1741">
        <v>43338</v>
      </c>
      <c r="F172" s="1740">
        <f t="shared" si="16"/>
        <v>3</v>
      </c>
      <c r="G172" s="1740">
        <v>1</v>
      </c>
      <c r="H172" s="1740" t="s">
        <v>37</v>
      </c>
      <c r="I172" s="1740">
        <f t="shared" si="15"/>
        <v>3</v>
      </c>
      <c r="J172" s="1796">
        <v>3500000</v>
      </c>
      <c r="K172" s="1797">
        <f t="shared" si="13"/>
        <v>10500000</v>
      </c>
      <c r="L172" s="1740"/>
      <c r="M172" s="1798">
        <f t="shared" si="14"/>
        <v>-10500000</v>
      </c>
      <c r="N172" s="1800"/>
      <c r="P172" s="1385"/>
      <c r="Q172" s="1385"/>
    </row>
    <row r="173" s="1343" customFormat="1" spans="1:17">
      <c r="A173" s="1739">
        <v>301510</v>
      </c>
      <c r="B173" s="1740">
        <v>1328992</v>
      </c>
      <c r="C173" s="1756" t="s">
        <v>1528</v>
      </c>
      <c r="D173" s="1741">
        <v>43336</v>
      </c>
      <c r="E173" s="1741">
        <v>43337</v>
      </c>
      <c r="F173" s="1740">
        <f t="shared" si="16"/>
        <v>1</v>
      </c>
      <c r="G173" s="1740">
        <v>1</v>
      </c>
      <c r="H173" s="1740" t="s">
        <v>37</v>
      </c>
      <c r="I173" s="1740">
        <f t="shared" si="15"/>
        <v>1</v>
      </c>
      <c r="J173" s="1796">
        <v>3500000</v>
      </c>
      <c r="K173" s="1797">
        <f t="shared" si="13"/>
        <v>3500000</v>
      </c>
      <c r="L173" s="1740"/>
      <c r="M173" s="1798">
        <f t="shared" si="14"/>
        <v>-3500000</v>
      </c>
      <c r="N173" s="1803"/>
      <c r="P173" s="1385"/>
      <c r="Q173" s="1385"/>
    </row>
    <row r="174" s="1343" customFormat="1" ht="24" spans="1:17">
      <c r="A174" s="1827" t="s">
        <v>1529</v>
      </c>
      <c r="B174" s="1828">
        <v>1358125</v>
      </c>
      <c r="C174" s="1829" t="s">
        <v>1530</v>
      </c>
      <c r="D174" s="1830">
        <v>43334</v>
      </c>
      <c r="E174" s="1830">
        <v>43335</v>
      </c>
      <c r="F174" s="1828">
        <f t="shared" si="16"/>
        <v>1</v>
      </c>
      <c r="G174" s="1828">
        <v>2</v>
      </c>
      <c r="H174" s="1828" t="s">
        <v>37</v>
      </c>
      <c r="I174" s="1828">
        <f t="shared" si="15"/>
        <v>2</v>
      </c>
      <c r="J174" s="1850">
        <v>3500000</v>
      </c>
      <c r="K174" s="1850">
        <f t="shared" si="13"/>
        <v>7000000</v>
      </c>
      <c r="L174" s="1828"/>
      <c r="M174" s="1851">
        <f t="shared" si="14"/>
        <v>-7000000</v>
      </c>
      <c r="N174" s="1852">
        <f>SUM(K174:K175)</f>
        <v>10500000</v>
      </c>
      <c r="P174" s="1385"/>
      <c r="Q174" s="1385"/>
    </row>
    <row r="175" s="1343" customFormat="1" spans="1:17">
      <c r="A175" s="1827">
        <v>309526</v>
      </c>
      <c r="B175" s="1828">
        <v>1355588</v>
      </c>
      <c r="C175" s="1830" t="s">
        <v>1531</v>
      </c>
      <c r="D175" s="1831">
        <v>43336</v>
      </c>
      <c r="E175" s="1831">
        <v>43337</v>
      </c>
      <c r="F175" s="1828">
        <f t="shared" si="16"/>
        <v>1</v>
      </c>
      <c r="G175" s="1828">
        <v>1</v>
      </c>
      <c r="H175" s="1828" t="s">
        <v>37</v>
      </c>
      <c r="I175" s="1828">
        <f t="shared" si="15"/>
        <v>1</v>
      </c>
      <c r="J175" s="1853">
        <v>3500000</v>
      </c>
      <c r="K175" s="1850">
        <f t="shared" ref="K175:K202" si="17">J175*F175*G175</f>
        <v>3500000</v>
      </c>
      <c r="L175" s="1828"/>
      <c r="M175" s="1851">
        <f t="shared" si="14"/>
        <v>-3500000</v>
      </c>
      <c r="N175" s="1854"/>
      <c r="P175" s="1385"/>
      <c r="Q175" s="1385"/>
    </row>
    <row r="176" s="1343" customFormat="1" spans="1:17">
      <c r="A176" s="1832" t="s">
        <v>1532</v>
      </c>
      <c r="B176" s="1833">
        <v>1351282</v>
      </c>
      <c r="C176" s="1834" t="s">
        <v>1533</v>
      </c>
      <c r="D176" s="1835">
        <v>43336</v>
      </c>
      <c r="E176" s="1835">
        <v>43340</v>
      </c>
      <c r="F176" s="1833">
        <f t="shared" si="16"/>
        <v>4</v>
      </c>
      <c r="G176" s="1833">
        <v>2</v>
      </c>
      <c r="H176" s="1833" t="s">
        <v>37</v>
      </c>
      <c r="I176" s="1833">
        <f t="shared" si="15"/>
        <v>8</v>
      </c>
      <c r="J176" s="1855">
        <v>3500000</v>
      </c>
      <c r="K176" s="1856">
        <f t="shared" si="17"/>
        <v>28000000</v>
      </c>
      <c r="L176" s="1833"/>
      <c r="M176" s="1857">
        <f t="shared" si="14"/>
        <v>-28000000</v>
      </c>
      <c r="N176" s="1858">
        <f>SUM(K176:K186)</f>
        <v>133000000</v>
      </c>
      <c r="P176" s="1385"/>
      <c r="Q176" s="1385"/>
    </row>
    <row r="177" s="1343" customFormat="1" spans="1:17">
      <c r="A177" s="1832">
        <v>310396</v>
      </c>
      <c r="B177" s="1833">
        <v>1359038</v>
      </c>
      <c r="C177" s="1833" t="s">
        <v>1534</v>
      </c>
      <c r="D177" s="1835">
        <v>43336</v>
      </c>
      <c r="E177" s="1835">
        <v>43337</v>
      </c>
      <c r="F177" s="1833">
        <f t="shared" si="16"/>
        <v>1</v>
      </c>
      <c r="G177" s="1833">
        <v>1</v>
      </c>
      <c r="H177" s="1833" t="s">
        <v>37</v>
      </c>
      <c r="I177" s="1833">
        <f t="shared" si="15"/>
        <v>1</v>
      </c>
      <c r="J177" s="1855">
        <v>3500000</v>
      </c>
      <c r="K177" s="1856">
        <f t="shared" si="17"/>
        <v>3500000</v>
      </c>
      <c r="L177" s="1833"/>
      <c r="M177" s="1857">
        <f t="shared" si="14"/>
        <v>-3500000</v>
      </c>
      <c r="N177" s="1859"/>
      <c r="P177" s="1385"/>
      <c r="Q177" s="1385"/>
    </row>
    <row r="178" s="1343" customFormat="1" spans="1:17">
      <c r="A178" s="1832">
        <v>309299</v>
      </c>
      <c r="B178" s="1833">
        <v>1354366</v>
      </c>
      <c r="C178" s="1834" t="s">
        <v>1535</v>
      </c>
      <c r="D178" s="1835">
        <v>43336</v>
      </c>
      <c r="E178" s="1835">
        <v>43339</v>
      </c>
      <c r="F178" s="1833">
        <f t="shared" si="16"/>
        <v>3</v>
      </c>
      <c r="G178" s="1833">
        <v>1</v>
      </c>
      <c r="H178" s="1833" t="s">
        <v>37</v>
      </c>
      <c r="I178" s="1833">
        <f t="shared" si="15"/>
        <v>3</v>
      </c>
      <c r="J178" s="1855">
        <v>3500000</v>
      </c>
      <c r="K178" s="1856">
        <f t="shared" si="17"/>
        <v>10500000</v>
      </c>
      <c r="L178" s="1833"/>
      <c r="M178" s="1857">
        <f t="shared" si="14"/>
        <v>-10500000</v>
      </c>
      <c r="N178" s="1859"/>
      <c r="O178" s="1343" t="s">
        <v>1536</v>
      </c>
      <c r="P178" s="1385"/>
      <c r="Q178" s="1385"/>
    </row>
    <row r="179" s="1343" customFormat="1" spans="1:17">
      <c r="A179" s="1832">
        <v>304265</v>
      </c>
      <c r="B179" s="1833">
        <v>1339072</v>
      </c>
      <c r="C179" s="1833" t="s">
        <v>1537</v>
      </c>
      <c r="D179" s="1835">
        <v>43337</v>
      </c>
      <c r="E179" s="1835">
        <v>43339</v>
      </c>
      <c r="F179" s="1833">
        <f t="shared" si="16"/>
        <v>2</v>
      </c>
      <c r="G179" s="1833">
        <v>1</v>
      </c>
      <c r="H179" s="1833" t="s">
        <v>37</v>
      </c>
      <c r="I179" s="1833">
        <f t="shared" si="15"/>
        <v>2</v>
      </c>
      <c r="J179" s="1855">
        <v>3500000</v>
      </c>
      <c r="K179" s="1856">
        <f t="shared" si="17"/>
        <v>7000000</v>
      </c>
      <c r="L179" s="1833"/>
      <c r="M179" s="1857">
        <f t="shared" si="14"/>
        <v>-7000000</v>
      </c>
      <c r="N179" s="1859"/>
      <c r="P179" s="1385"/>
      <c r="Q179" s="1385"/>
    </row>
    <row r="180" s="1343" customFormat="1" spans="1:17">
      <c r="A180" s="1832">
        <v>309465</v>
      </c>
      <c r="B180" s="1833">
        <v>1355326</v>
      </c>
      <c r="C180" s="1833" t="s">
        <v>1538</v>
      </c>
      <c r="D180" s="1835">
        <v>43337</v>
      </c>
      <c r="E180" s="1835">
        <v>43339</v>
      </c>
      <c r="F180" s="1833">
        <f t="shared" si="16"/>
        <v>2</v>
      </c>
      <c r="G180" s="1833">
        <v>1</v>
      </c>
      <c r="H180" s="1833" t="s">
        <v>37</v>
      </c>
      <c r="I180" s="1833">
        <f t="shared" si="15"/>
        <v>2</v>
      </c>
      <c r="J180" s="1855">
        <v>3500000</v>
      </c>
      <c r="K180" s="1856">
        <f t="shared" si="17"/>
        <v>7000000</v>
      </c>
      <c r="L180" s="1833"/>
      <c r="M180" s="1857">
        <f t="shared" si="14"/>
        <v>-7000000</v>
      </c>
      <c r="N180" s="1859"/>
      <c r="P180" s="1385"/>
      <c r="Q180" s="1385"/>
    </row>
    <row r="181" s="1343" customFormat="1" spans="1:17">
      <c r="A181" s="1832">
        <v>309559</v>
      </c>
      <c r="B181" s="1833">
        <v>1355899</v>
      </c>
      <c r="C181" s="1833" t="s">
        <v>1539</v>
      </c>
      <c r="D181" s="1835">
        <v>43337</v>
      </c>
      <c r="E181" s="1835">
        <v>43339</v>
      </c>
      <c r="F181" s="1833">
        <f t="shared" si="16"/>
        <v>2</v>
      </c>
      <c r="G181" s="1833">
        <v>1</v>
      </c>
      <c r="H181" s="1833" t="s">
        <v>37</v>
      </c>
      <c r="I181" s="1833">
        <f t="shared" si="15"/>
        <v>2</v>
      </c>
      <c r="J181" s="1855">
        <v>3500000</v>
      </c>
      <c r="K181" s="1856">
        <f t="shared" si="17"/>
        <v>7000000</v>
      </c>
      <c r="L181" s="1833"/>
      <c r="M181" s="1857">
        <f t="shared" si="14"/>
        <v>-7000000</v>
      </c>
      <c r="N181" s="1859"/>
      <c r="O181" s="1343" t="s">
        <v>847</v>
      </c>
      <c r="P181" s="1385"/>
      <c r="Q181" s="1385"/>
    </row>
    <row r="182" s="1343" customFormat="1" ht="48" spans="1:17">
      <c r="A182" s="1832">
        <v>306460</v>
      </c>
      <c r="B182" s="1833">
        <v>1345204</v>
      </c>
      <c r="C182" s="1836" t="s">
        <v>1540</v>
      </c>
      <c r="D182" s="1835">
        <v>43338</v>
      </c>
      <c r="E182" s="1835">
        <v>43339</v>
      </c>
      <c r="F182" s="1833">
        <f t="shared" si="16"/>
        <v>1</v>
      </c>
      <c r="G182" s="1833">
        <v>2</v>
      </c>
      <c r="H182" s="1833" t="s">
        <v>37</v>
      </c>
      <c r="I182" s="1833">
        <f t="shared" si="15"/>
        <v>2</v>
      </c>
      <c r="J182" s="1855">
        <v>3500000</v>
      </c>
      <c r="K182" s="1856">
        <f t="shared" si="17"/>
        <v>7000000</v>
      </c>
      <c r="L182" s="1833"/>
      <c r="M182" s="1857">
        <f t="shared" si="14"/>
        <v>-7000000</v>
      </c>
      <c r="N182" s="1859"/>
      <c r="P182" s="1385"/>
      <c r="Q182" s="1385"/>
    </row>
    <row r="183" s="1343" customFormat="1" spans="1:17">
      <c r="A183" s="1832">
        <v>305046</v>
      </c>
      <c r="B183" s="1833">
        <v>1341264</v>
      </c>
      <c r="C183" s="1833" t="s">
        <v>1541</v>
      </c>
      <c r="D183" s="1835">
        <v>43337</v>
      </c>
      <c r="E183" s="1835">
        <v>43340</v>
      </c>
      <c r="F183" s="1837">
        <f t="shared" si="16"/>
        <v>3</v>
      </c>
      <c r="G183" s="1833">
        <v>1</v>
      </c>
      <c r="H183" s="1833" t="s">
        <v>37</v>
      </c>
      <c r="I183" s="1833">
        <f t="shared" si="15"/>
        <v>3</v>
      </c>
      <c r="J183" s="1855">
        <v>3500000</v>
      </c>
      <c r="K183" s="1856">
        <f t="shared" si="17"/>
        <v>10500000</v>
      </c>
      <c r="L183" s="1833"/>
      <c r="M183" s="1857">
        <f t="shared" si="14"/>
        <v>-10500000</v>
      </c>
      <c r="N183" s="1859"/>
      <c r="P183" s="1385"/>
      <c r="Q183" s="1385"/>
    </row>
    <row r="184" s="1343" customFormat="1" spans="1:17">
      <c r="A184" s="1832">
        <v>306420</v>
      </c>
      <c r="B184" s="1833">
        <v>1344703</v>
      </c>
      <c r="C184" s="1833" t="s">
        <v>1542</v>
      </c>
      <c r="D184" s="1835">
        <v>43337</v>
      </c>
      <c r="E184" s="1835">
        <v>43340</v>
      </c>
      <c r="F184" s="1833">
        <f t="shared" si="16"/>
        <v>3</v>
      </c>
      <c r="G184" s="1833">
        <v>3</v>
      </c>
      <c r="H184" s="1833" t="s">
        <v>37</v>
      </c>
      <c r="I184" s="1833">
        <f t="shared" si="15"/>
        <v>9</v>
      </c>
      <c r="J184" s="1855">
        <v>3500000</v>
      </c>
      <c r="K184" s="1856">
        <f t="shared" si="17"/>
        <v>31500000</v>
      </c>
      <c r="L184" s="1833"/>
      <c r="M184" s="1857">
        <f t="shared" si="14"/>
        <v>-31500000</v>
      </c>
      <c r="N184" s="1859"/>
      <c r="P184" s="1385"/>
      <c r="Q184" s="1385"/>
    </row>
    <row r="185" s="1343" customFormat="1" spans="1:17">
      <c r="A185" s="1832">
        <v>308742</v>
      </c>
      <c r="B185" s="1833">
        <v>1352756</v>
      </c>
      <c r="C185" s="1833" t="s">
        <v>1543</v>
      </c>
      <c r="D185" s="1835">
        <v>43338</v>
      </c>
      <c r="E185" s="1835">
        <v>43340</v>
      </c>
      <c r="F185" s="1833">
        <f t="shared" si="16"/>
        <v>2</v>
      </c>
      <c r="G185" s="1833">
        <v>2</v>
      </c>
      <c r="H185" s="1833" t="s">
        <v>37</v>
      </c>
      <c r="I185" s="1833">
        <f t="shared" si="15"/>
        <v>4</v>
      </c>
      <c r="J185" s="1855">
        <v>3500000</v>
      </c>
      <c r="K185" s="1856">
        <f t="shared" si="17"/>
        <v>14000000</v>
      </c>
      <c r="L185" s="1833"/>
      <c r="M185" s="1857">
        <f t="shared" si="14"/>
        <v>-14000000</v>
      </c>
      <c r="N185" s="1859"/>
      <c r="P185" s="1385"/>
      <c r="Q185" s="1385"/>
    </row>
    <row r="186" s="1343" customFormat="1" ht="48" spans="1:17">
      <c r="A186" s="1832" t="s">
        <v>1544</v>
      </c>
      <c r="B186" s="1833">
        <v>1355753</v>
      </c>
      <c r="C186" s="1836" t="s">
        <v>1545</v>
      </c>
      <c r="D186" s="1835">
        <v>43339</v>
      </c>
      <c r="E186" s="1835">
        <v>43340</v>
      </c>
      <c r="F186" s="1833">
        <f t="shared" si="16"/>
        <v>1</v>
      </c>
      <c r="G186" s="1833">
        <v>2</v>
      </c>
      <c r="H186" s="1833" t="s">
        <v>37</v>
      </c>
      <c r="I186" s="1833">
        <f t="shared" si="15"/>
        <v>2</v>
      </c>
      <c r="J186" s="1855">
        <v>3500000</v>
      </c>
      <c r="K186" s="1856">
        <f t="shared" si="17"/>
        <v>7000000</v>
      </c>
      <c r="L186" s="1833"/>
      <c r="M186" s="1857">
        <f t="shared" si="14"/>
        <v>-7000000</v>
      </c>
      <c r="N186" s="1860"/>
      <c r="P186" s="1385"/>
      <c r="Q186" s="1385"/>
    </row>
    <row r="187" s="1343" customFormat="1" spans="1:17">
      <c r="A187" s="1838">
        <v>310772</v>
      </c>
      <c r="B187" s="1839">
        <v>1360109</v>
      </c>
      <c r="C187" s="1839" t="s">
        <v>1546</v>
      </c>
      <c r="D187" s="1840">
        <v>43338</v>
      </c>
      <c r="E187" s="1840">
        <v>43339</v>
      </c>
      <c r="F187" s="1839">
        <f t="shared" si="16"/>
        <v>1</v>
      </c>
      <c r="G187" s="1839">
        <v>1</v>
      </c>
      <c r="H187" s="1839" t="s">
        <v>37</v>
      </c>
      <c r="I187" s="1839">
        <f t="shared" si="15"/>
        <v>1</v>
      </c>
      <c r="J187" s="1861">
        <v>3500000</v>
      </c>
      <c r="K187" s="1862">
        <f t="shared" si="17"/>
        <v>3500000</v>
      </c>
      <c r="L187" s="1839"/>
      <c r="M187" s="1863">
        <f t="shared" si="14"/>
        <v>-3500000</v>
      </c>
      <c r="N187" s="1864">
        <f>SUM(K187:K193)</f>
        <v>66500000</v>
      </c>
      <c r="P187" s="1385"/>
      <c r="Q187" s="1385"/>
    </row>
    <row r="188" s="1343" customFormat="1" spans="1:17">
      <c r="A188" s="1838">
        <v>309769</v>
      </c>
      <c r="B188" s="1839">
        <v>1356954</v>
      </c>
      <c r="C188" s="1839" t="s">
        <v>1547</v>
      </c>
      <c r="D188" s="1840">
        <v>43338</v>
      </c>
      <c r="E188" s="1840">
        <v>43341</v>
      </c>
      <c r="F188" s="1839">
        <f t="shared" si="16"/>
        <v>3</v>
      </c>
      <c r="G188" s="1839">
        <v>2</v>
      </c>
      <c r="H188" s="1839" t="s">
        <v>37</v>
      </c>
      <c r="I188" s="1839">
        <f t="shared" si="15"/>
        <v>6</v>
      </c>
      <c r="J188" s="1861">
        <v>3500000</v>
      </c>
      <c r="K188" s="1862">
        <f t="shared" si="17"/>
        <v>21000000</v>
      </c>
      <c r="L188" s="1839"/>
      <c r="M188" s="1863">
        <f t="shared" si="14"/>
        <v>-21000000</v>
      </c>
      <c r="N188" s="1865"/>
      <c r="P188" s="1385"/>
      <c r="Q188" s="1385"/>
    </row>
    <row r="189" s="1343" customFormat="1" ht="36" spans="1:17">
      <c r="A189" s="1838" t="s">
        <v>1548</v>
      </c>
      <c r="B189" s="1839">
        <v>1355414</v>
      </c>
      <c r="C189" s="1841" t="s">
        <v>1549</v>
      </c>
      <c r="D189" s="1840">
        <v>43338</v>
      </c>
      <c r="E189" s="1840">
        <v>43341</v>
      </c>
      <c r="F189" s="1839">
        <f t="shared" si="16"/>
        <v>3</v>
      </c>
      <c r="G189" s="1839">
        <v>2</v>
      </c>
      <c r="H189" s="1839" t="s">
        <v>37</v>
      </c>
      <c r="I189" s="1839">
        <f t="shared" si="15"/>
        <v>6</v>
      </c>
      <c r="J189" s="1861">
        <v>3500000</v>
      </c>
      <c r="K189" s="1862">
        <f t="shared" si="17"/>
        <v>21000000</v>
      </c>
      <c r="L189" s="1839"/>
      <c r="M189" s="1863">
        <f t="shared" si="14"/>
        <v>-21000000</v>
      </c>
      <c r="N189" s="1865"/>
      <c r="P189" s="1385"/>
      <c r="Q189" s="1385"/>
    </row>
    <row r="190" s="1343" customFormat="1" spans="1:17">
      <c r="A190" s="1838">
        <v>309994</v>
      </c>
      <c r="B190" s="1839">
        <v>1358114</v>
      </c>
      <c r="C190" s="1841" t="s">
        <v>1550</v>
      </c>
      <c r="D190" s="1840">
        <v>43338</v>
      </c>
      <c r="E190" s="1840">
        <v>43341</v>
      </c>
      <c r="F190" s="1839">
        <f t="shared" si="16"/>
        <v>3</v>
      </c>
      <c r="G190" s="1839">
        <v>1</v>
      </c>
      <c r="H190" s="1839" t="s">
        <v>37</v>
      </c>
      <c r="I190" s="1839">
        <f t="shared" si="15"/>
        <v>3</v>
      </c>
      <c r="J190" s="1861">
        <v>3500000</v>
      </c>
      <c r="K190" s="1862">
        <f t="shared" si="17"/>
        <v>10500000</v>
      </c>
      <c r="L190" s="1839"/>
      <c r="M190" s="1863">
        <f t="shared" si="14"/>
        <v>-10500000</v>
      </c>
      <c r="N190" s="1865"/>
      <c r="O190" s="1343" t="s">
        <v>405</v>
      </c>
      <c r="P190" s="1385"/>
      <c r="Q190" s="1385"/>
    </row>
    <row r="191" s="1343" customFormat="1" spans="1:17">
      <c r="A191" s="1838">
        <v>310828</v>
      </c>
      <c r="B191" s="1839">
        <v>1360346</v>
      </c>
      <c r="C191" s="1839" t="s">
        <v>1551</v>
      </c>
      <c r="D191" s="1840">
        <v>43339</v>
      </c>
      <c r="E191" s="1840">
        <v>43340</v>
      </c>
      <c r="F191" s="1839">
        <f t="shared" si="16"/>
        <v>1</v>
      </c>
      <c r="G191" s="1839">
        <v>1</v>
      </c>
      <c r="H191" s="1839" t="s">
        <v>786</v>
      </c>
      <c r="I191" s="1839">
        <f t="shared" si="15"/>
        <v>1</v>
      </c>
      <c r="J191" s="1861">
        <v>3500000</v>
      </c>
      <c r="K191" s="1862">
        <f t="shared" si="17"/>
        <v>3500000</v>
      </c>
      <c r="L191" s="1839"/>
      <c r="M191" s="1863">
        <f t="shared" si="14"/>
        <v>-3500000</v>
      </c>
      <c r="N191" s="1865"/>
      <c r="P191" s="1385"/>
      <c r="Q191" s="1385"/>
    </row>
    <row r="192" s="1343" customFormat="1" spans="1:17">
      <c r="A192" s="1838">
        <v>309337</v>
      </c>
      <c r="B192" s="1839">
        <v>1354022</v>
      </c>
      <c r="C192" s="1841" t="s">
        <v>1552</v>
      </c>
      <c r="D192" s="1840">
        <v>43340</v>
      </c>
      <c r="E192" s="1840">
        <v>43341</v>
      </c>
      <c r="F192" s="1839">
        <f t="shared" si="16"/>
        <v>1</v>
      </c>
      <c r="G192" s="1839">
        <v>1</v>
      </c>
      <c r="H192" s="1839" t="s">
        <v>37</v>
      </c>
      <c r="I192" s="1839">
        <f t="shared" si="15"/>
        <v>1</v>
      </c>
      <c r="J192" s="1861">
        <v>3500000</v>
      </c>
      <c r="K192" s="1862">
        <f t="shared" si="17"/>
        <v>3500000</v>
      </c>
      <c r="L192" s="1839"/>
      <c r="M192" s="1863">
        <f t="shared" si="14"/>
        <v>-3500000</v>
      </c>
      <c r="N192" s="1865"/>
      <c r="P192" s="1385"/>
      <c r="Q192" s="1385"/>
    </row>
    <row r="193" s="1343" customFormat="1" ht="36" spans="1:17">
      <c r="A193" s="1838">
        <v>309327</v>
      </c>
      <c r="B193" s="1839">
        <v>1353971</v>
      </c>
      <c r="C193" s="1841" t="s">
        <v>1553</v>
      </c>
      <c r="D193" s="1840">
        <v>43340</v>
      </c>
      <c r="E193" s="1840">
        <v>43341</v>
      </c>
      <c r="F193" s="1839">
        <f t="shared" si="16"/>
        <v>1</v>
      </c>
      <c r="G193" s="1839">
        <v>1</v>
      </c>
      <c r="H193" s="1839" t="s">
        <v>37</v>
      </c>
      <c r="I193" s="1839">
        <f t="shared" si="15"/>
        <v>1</v>
      </c>
      <c r="J193" s="1861">
        <v>3500000</v>
      </c>
      <c r="K193" s="1862">
        <f t="shared" si="17"/>
        <v>3500000</v>
      </c>
      <c r="L193" s="1839"/>
      <c r="M193" s="1863">
        <f t="shared" si="14"/>
        <v>-3500000</v>
      </c>
      <c r="N193" s="1867"/>
      <c r="P193" s="1385"/>
      <c r="Q193" s="1385"/>
    </row>
    <row r="194" s="1344" customFormat="1" ht="72" spans="1:17">
      <c r="A194" s="1739" t="s">
        <v>1554</v>
      </c>
      <c r="B194" s="1740">
        <v>1360898</v>
      </c>
      <c r="C194" s="1866" t="s">
        <v>1555</v>
      </c>
      <c r="D194" s="1741">
        <v>43340</v>
      </c>
      <c r="E194" s="1741">
        <v>43342</v>
      </c>
      <c r="F194" s="1740">
        <f t="shared" si="16"/>
        <v>2</v>
      </c>
      <c r="G194" s="1740">
        <v>3</v>
      </c>
      <c r="H194" s="1740" t="s">
        <v>37</v>
      </c>
      <c r="I194" s="1740">
        <f t="shared" si="15"/>
        <v>6</v>
      </c>
      <c r="J194" s="1796">
        <v>3500000</v>
      </c>
      <c r="K194" s="1797">
        <f t="shared" si="17"/>
        <v>21000000</v>
      </c>
      <c r="L194" s="1740"/>
      <c r="M194" s="1798">
        <f t="shared" si="14"/>
        <v>-21000000</v>
      </c>
      <c r="N194" s="1799">
        <f>SUM(K194:K202)</f>
        <v>80500000</v>
      </c>
      <c r="P194" s="1385"/>
      <c r="Q194" s="1385"/>
    </row>
    <row r="195" s="1343" customFormat="1" spans="1:17">
      <c r="A195" s="1739" t="s">
        <v>1556</v>
      </c>
      <c r="B195" s="1740">
        <v>1351447</v>
      </c>
      <c r="C195" s="1740" t="s">
        <v>1557</v>
      </c>
      <c r="D195" s="1741">
        <v>43342</v>
      </c>
      <c r="E195" s="1741">
        <v>43343</v>
      </c>
      <c r="F195" s="1740">
        <f t="shared" si="16"/>
        <v>1</v>
      </c>
      <c r="G195" s="1740">
        <v>2</v>
      </c>
      <c r="H195" s="1740" t="s">
        <v>37</v>
      </c>
      <c r="I195" s="1740">
        <f t="shared" si="15"/>
        <v>2</v>
      </c>
      <c r="J195" s="1796">
        <v>3500000</v>
      </c>
      <c r="K195" s="1797">
        <f t="shared" si="17"/>
        <v>7000000</v>
      </c>
      <c r="L195" s="1740"/>
      <c r="M195" s="1798">
        <f t="shared" si="14"/>
        <v>-7000000</v>
      </c>
      <c r="N195" s="1800"/>
      <c r="P195" s="1385"/>
      <c r="Q195" s="1385"/>
    </row>
    <row r="196" s="1343" customFormat="1" spans="1:17">
      <c r="A196" s="1739">
        <v>309301</v>
      </c>
      <c r="B196" s="1740">
        <v>1354430</v>
      </c>
      <c r="C196" s="1740" t="s">
        <v>1558</v>
      </c>
      <c r="D196" s="1741">
        <v>43342</v>
      </c>
      <c r="E196" s="1741">
        <v>43343</v>
      </c>
      <c r="F196" s="1740">
        <f t="shared" si="16"/>
        <v>1</v>
      </c>
      <c r="G196" s="1740">
        <v>1</v>
      </c>
      <c r="H196" s="1740" t="s">
        <v>37</v>
      </c>
      <c r="I196" s="1740">
        <f t="shared" si="15"/>
        <v>1</v>
      </c>
      <c r="J196" s="1796">
        <v>3500000</v>
      </c>
      <c r="K196" s="1797">
        <f t="shared" si="17"/>
        <v>3500000</v>
      </c>
      <c r="L196" s="1740"/>
      <c r="M196" s="1798">
        <f t="shared" si="14"/>
        <v>-3500000</v>
      </c>
      <c r="N196" s="1800"/>
      <c r="P196" s="1385"/>
      <c r="Q196" s="1385"/>
    </row>
    <row r="197" s="1343" customFormat="1" spans="1:17">
      <c r="A197" s="1739">
        <v>309403</v>
      </c>
      <c r="B197" s="1740">
        <v>1355120</v>
      </c>
      <c r="C197" s="1740" t="s">
        <v>1559</v>
      </c>
      <c r="D197" s="1741">
        <v>43342</v>
      </c>
      <c r="E197" s="1741">
        <v>43344</v>
      </c>
      <c r="F197" s="1740">
        <f t="shared" si="16"/>
        <v>2</v>
      </c>
      <c r="G197" s="1740">
        <v>1</v>
      </c>
      <c r="H197" s="1740" t="s">
        <v>37</v>
      </c>
      <c r="I197" s="1740">
        <f t="shared" si="15"/>
        <v>2</v>
      </c>
      <c r="J197" s="1796">
        <v>3500000</v>
      </c>
      <c r="K197" s="1797">
        <f t="shared" si="17"/>
        <v>7000000</v>
      </c>
      <c r="L197" s="1740"/>
      <c r="M197" s="1798">
        <f t="shared" si="14"/>
        <v>-7000000</v>
      </c>
      <c r="N197" s="1800"/>
      <c r="O197" s="1343" t="s">
        <v>1560</v>
      </c>
      <c r="P197" s="1385"/>
      <c r="Q197" s="1385"/>
    </row>
    <row r="198" s="1343" customFormat="1" spans="1:17">
      <c r="A198" s="1739">
        <v>310855</v>
      </c>
      <c r="B198" s="1740">
        <v>1360291</v>
      </c>
      <c r="C198" s="1740" t="s">
        <v>1561</v>
      </c>
      <c r="D198" s="1741">
        <v>43342</v>
      </c>
      <c r="E198" s="1741">
        <v>43344</v>
      </c>
      <c r="F198" s="1740">
        <f t="shared" si="16"/>
        <v>2</v>
      </c>
      <c r="G198" s="1740">
        <v>1</v>
      </c>
      <c r="H198" s="1740" t="s">
        <v>37</v>
      </c>
      <c r="I198" s="1740">
        <f t="shared" si="15"/>
        <v>2</v>
      </c>
      <c r="J198" s="1796">
        <v>3500000</v>
      </c>
      <c r="K198" s="1797">
        <f t="shared" si="17"/>
        <v>7000000</v>
      </c>
      <c r="L198" s="1740"/>
      <c r="M198" s="1798">
        <f t="shared" si="14"/>
        <v>-7000000</v>
      </c>
      <c r="N198" s="1800"/>
      <c r="P198" s="1385"/>
      <c r="Q198" s="1385"/>
    </row>
    <row r="199" s="1343" customFormat="1" ht="13.5" spans="1:17">
      <c r="A199" s="1739" t="s">
        <v>1562</v>
      </c>
      <c r="B199" s="411">
        <v>1368544</v>
      </c>
      <c r="C199" s="1740" t="s">
        <v>1563</v>
      </c>
      <c r="D199" s="1741">
        <v>43342</v>
      </c>
      <c r="E199" s="1741">
        <v>43344</v>
      </c>
      <c r="F199" s="1740">
        <f t="shared" si="16"/>
        <v>2</v>
      </c>
      <c r="G199" s="1740">
        <v>2</v>
      </c>
      <c r="H199" s="1740" t="s">
        <v>37</v>
      </c>
      <c r="I199" s="1740">
        <f t="shared" si="15"/>
        <v>4</v>
      </c>
      <c r="J199" s="1796">
        <v>3500000</v>
      </c>
      <c r="K199" s="1797">
        <f t="shared" si="17"/>
        <v>14000000</v>
      </c>
      <c r="L199" s="1740"/>
      <c r="M199" s="1798">
        <f t="shared" si="14"/>
        <v>-14000000</v>
      </c>
      <c r="N199" s="1800"/>
      <c r="P199" s="1385">
        <v>1361248</v>
      </c>
      <c r="Q199" s="1385">
        <v>1368545</v>
      </c>
    </row>
    <row r="200" s="1343" customFormat="1" ht="13.5" spans="1:17">
      <c r="A200" s="1739">
        <v>311099</v>
      </c>
      <c r="B200" s="411">
        <v>1368546</v>
      </c>
      <c r="C200" s="1740" t="s">
        <v>1564</v>
      </c>
      <c r="D200" s="1741">
        <v>43342</v>
      </c>
      <c r="E200" s="1741">
        <v>43344</v>
      </c>
      <c r="F200" s="1740">
        <f t="shared" si="16"/>
        <v>2</v>
      </c>
      <c r="G200" s="1740">
        <v>1</v>
      </c>
      <c r="H200" s="1740" t="s">
        <v>37</v>
      </c>
      <c r="I200" s="1740">
        <f t="shared" si="15"/>
        <v>2</v>
      </c>
      <c r="J200" s="1796">
        <v>3500000</v>
      </c>
      <c r="K200" s="1797">
        <f t="shared" si="17"/>
        <v>7000000</v>
      </c>
      <c r="L200" s="1740"/>
      <c r="M200" s="1798">
        <f t="shared" si="14"/>
        <v>-7000000</v>
      </c>
      <c r="N200" s="1800"/>
      <c r="P200" s="1385">
        <v>1361249</v>
      </c>
      <c r="Q200" s="1385">
        <v>1368547</v>
      </c>
    </row>
    <row r="201" s="1343" customFormat="1" spans="1:17">
      <c r="A201" s="1739">
        <v>311102</v>
      </c>
      <c r="B201" s="1740">
        <v>1361277</v>
      </c>
      <c r="C201" s="1740" t="s">
        <v>1565</v>
      </c>
      <c r="D201" s="1741">
        <v>43342</v>
      </c>
      <c r="E201" s="1741">
        <v>43344</v>
      </c>
      <c r="F201" s="1740">
        <f t="shared" si="16"/>
        <v>2</v>
      </c>
      <c r="G201" s="1740">
        <v>1</v>
      </c>
      <c r="H201" s="1740" t="s">
        <v>37</v>
      </c>
      <c r="I201" s="1740">
        <f t="shared" si="15"/>
        <v>2</v>
      </c>
      <c r="J201" s="1796">
        <v>3500000</v>
      </c>
      <c r="K201" s="1797">
        <f t="shared" si="17"/>
        <v>7000000</v>
      </c>
      <c r="L201" s="1740"/>
      <c r="M201" s="1798">
        <f t="shared" si="14"/>
        <v>-7000000</v>
      </c>
      <c r="N201" s="1800"/>
      <c r="P201" s="1385"/>
      <c r="Q201" s="1385"/>
    </row>
    <row r="202" s="1343" customFormat="1" spans="1:17">
      <c r="A202" s="1739">
        <v>311104</v>
      </c>
      <c r="B202" s="1740">
        <v>1361345</v>
      </c>
      <c r="C202" s="1740" t="s">
        <v>1566</v>
      </c>
      <c r="D202" s="1741">
        <v>43342</v>
      </c>
      <c r="E202" s="1741">
        <v>43344</v>
      </c>
      <c r="F202" s="1740">
        <f t="shared" si="16"/>
        <v>2</v>
      </c>
      <c r="G202" s="1740">
        <v>1</v>
      </c>
      <c r="H202" s="1740" t="s">
        <v>37</v>
      </c>
      <c r="I202" s="1740">
        <f t="shared" si="15"/>
        <v>2</v>
      </c>
      <c r="J202" s="1796">
        <v>3500000</v>
      </c>
      <c r="K202" s="1797">
        <f t="shared" si="17"/>
        <v>7000000</v>
      </c>
      <c r="L202" s="1740"/>
      <c r="M202" s="1798">
        <f>L202-K202</f>
        <v>-7000000</v>
      </c>
      <c r="N202" s="1803"/>
      <c r="P202" s="1385"/>
      <c r="Q202" s="1385"/>
    </row>
  </sheetData>
  <mergeCells count="45">
    <mergeCell ref="A1:K1"/>
    <mergeCell ref="A8:A9"/>
    <mergeCell ref="A36:A37"/>
    <mergeCell ref="A53:A54"/>
    <mergeCell ref="A97:A98"/>
    <mergeCell ref="A155:A156"/>
    <mergeCell ref="B8:B9"/>
    <mergeCell ref="B36:B37"/>
    <mergeCell ref="B53:B54"/>
    <mergeCell ref="B97:B98"/>
    <mergeCell ref="C8:C9"/>
    <mergeCell ref="C36:C37"/>
    <mergeCell ref="C53:C54"/>
    <mergeCell ref="C97:C98"/>
    <mergeCell ref="C155:C156"/>
    <mergeCell ref="D8:D9"/>
    <mergeCell ref="D97:D98"/>
    <mergeCell ref="E8:E9"/>
    <mergeCell ref="E97:E98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N10:N27"/>
    <mergeCell ref="N28:N43"/>
    <mergeCell ref="N44:N54"/>
    <mergeCell ref="N55:N88"/>
    <mergeCell ref="N89:N100"/>
    <mergeCell ref="N101:N103"/>
    <mergeCell ref="N104:N105"/>
    <mergeCell ref="N106:N115"/>
    <mergeCell ref="N116:N133"/>
    <mergeCell ref="N134:N151"/>
    <mergeCell ref="N152:N173"/>
    <mergeCell ref="N174:N175"/>
    <mergeCell ref="N176:N186"/>
    <mergeCell ref="N187:N193"/>
    <mergeCell ref="N194:N202"/>
    <mergeCell ref="P8:P9"/>
    <mergeCell ref="Q8:Q9"/>
  </mergeCells>
  <conditionalFormatting sqref="E147">
    <cfRule type="duplicateValues" dxfId="1" priority="1"/>
  </conditionalFormatting>
  <conditionalFormatting sqref="A1:A155 A158:A1048576">
    <cfRule type="duplicateValues" dxfId="1" priority="2"/>
  </conditionalFormatting>
  <conditionalFormatting sqref="B10:B198 B201:B212">
    <cfRule type="duplicateValues" dxfId="0" priority="3"/>
  </conditionalFormatting>
  <pageMargins left="0.75" right="0.75" top="1" bottom="1" header="0.511805555555556" footer="0.511805555555556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1"/>
  <sheetViews>
    <sheetView workbookViewId="0">
      <selection activeCell="L4" sqref="L4"/>
    </sheetView>
  </sheetViews>
  <sheetFormatPr defaultColWidth="9" defaultRowHeight="13.5"/>
  <cols>
    <col min="1" max="2" width="8.425" style="164" customWidth="1"/>
    <col min="3" max="3" width="38.8583333333333" style="1589" customWidth="1"/>
    <col min="4" max="5" width="6.75" style="164" customWidth="1"/>
    <col min="6" max="6" width="3.25" style="164" customWidth="1"/>
    <col min="7" max="7" width="3.75" style="164" customWidth="1"/>
    <col min="8" max="8" width="21.625" style="164" customWidth="1"/>
    <col min="9" max="9" width="18.625" style="164" customWidth="1"/>
    <col min="10" max="10" width="10.7083333333333" style="1590" customWidth="1"/>
    <col min="11" max="11" width="15.75" style="164" customWidth="1"/>
    <col min="12" max="12" width="10.375" style="164"/>
    <col min="13" max="16384" width="9" style="164"/>
  </cols>
  <sheetData>
    <row r="1" s="164" customFormat="1" ht="25.5" spans="1:11">
      <c r="A1" s="165" t="s">
        <v>1567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="164" customFormat="1" ht="25.5" spans="1:11">
      <c r="A2" s="165"/>
      <c r="B2" s="165"/>
      <c r="C2" s="1591"/>
      <c r="D2" s="165"/>
      <c r="E2" s="165"/>
      <c r="F2" s="165"/>
      <c r="G2" s="165"/>
      <c r="H2" s="165"/>
      <c r="I2" s="165"/>
      <c r="J2" s="1628"/>
      <c r="K2" s="165"/>
    </row>
    <row r="3" s="164" customFormat="1" ht="25.5" spans="1:12">
      <c r="A3" s="166"/>
      <c r="B3" s="166"/>
      <c r="C3" s="1592"/>
      <c r="D3" s="168"/>
      <c r="E3" s="168"/>
      <c r="F3" s="169"/>
      <c r="G3" s="165"/>
      <c r="H3" s="1484" t="s">
        <v>1568</v>
      </c>
      <c r="I3" s="201">
        <f>SUM(I10:I243)</f>
        <v>421</v>
      </c>
      <c r="J3" s="1629"/>
      <c r="K3" s="202">
        <f>SUM(K10:K303)-K135-K141</f>
        <v>1243008000</v>
      </c>
      <c r="L3" s="164" t="s">
        <v>1569</v>
      </c>
    </row>
    <row r="4" s="164" customFormat="1" ht="25.5" spans="1:12">
      <c r="A4" s="166"/>
      <c r="B4" s="166"/>
      <c r="C4" s="1592"/>
      <c r="D4" s="168"/>
      <c r="E4" s="168"/>
      <c r="F4" s="169"/>
      <c r="G4" s="165"/>
      <c r="H4" s="1484" t="s">
        <v>1570</v>
      </c>
      <c r="I4" s="201"/>
      <c r="J4" s="1629"/>
      <c r="K4" s="202">
        <f>K135+K141</f>
        <v>13800000</v>
      </c>
      <c r="L4" s="164" t="s">
        <v>1569</v>
      </c>
    </row>
    <row r="5" s="1343" customFormat="1" ht="20.25" customHeight="1" spans="1:11">
      <c r="A5" s="1593"/>
      <c r="B5" s="1594"/>
      <c r="C5" s="1347"/>
      <c r="D5" s="1593"/>
      <c r="E5" s="1593"/>
      <c r="F5" s="1347"/>
      <c r="G5" s="1347"/>
      <c r="H5" s="1354" t="s">
        <v>1571</v>
      </c>
      <c r="I5" s="1376" t="s">
        <v>1344</v>
      </c>
      <c r="J5" s="1396"/>
      <c r="K5" s="1377">
        <v>1391694810</v>
      </c>
    </row>
    <row r="6" s="1343" customFormat="1" ht="20.25" customHeight="1" spans="1:11">
      <c r="A6" s="1593"/>
      <c r="B6" s="1594"/>
      <c r="C6" s="1347"/>
      <c r="D6" s="1593"/>
      <c r="E6" s="1593"/>
      <c r="F6" s="1347"/>
      <c r="G6" s="1347"/>
      <c r="H6" s="1354" t="s">
        <v>1572</v>
      </c>
      <c r="I6" s="1630"/>
      <c r="J6" s="201"/>
      <c r="K6" s="1377">
        <f>Aug!K7</f>
        <v>1275747145</v>
      </c>
    </row>
    <row r="7" s="1343" customFormat="1" ht="20.25" customHeight="1" spans="1:11">
      <c r="A7" s="1593"/>
      <c r="B7" s="1594"/>
      <c r="C7" s="1347"/>
      <c r="D7" s="1593"/>
      <c r="E7" s="1593"/>
      <c r="F7" s="1347"/>
      <c r="G7" s="1347"/>
      <c r="H7" s="1354" t="s">
        <v>17</v>
      </c>
      <c r="I7" s="1379"/>
      <c r="J7" s="1631"/>
      <c r="K7" s="1377">
        <f>K5+K6-K3</f>
        <v>1424433955</v>
      </c>
    </row>
    <row r="8" s="164" customFormat="1" spans="1:13">
      <c r="A8" s="171" t="s">
        <v>24</v>
      </c>
      <c r="B8" s="172" t="s">
        <v>25</v>
      </c>
      <c r="C8" s="172" t="s">
        <v>26</v>
      </c>
      <c r="D8" s="173" t="s">
        <v>27</v>
      </c>
      <c r="E8" s="173" t="s">
        <v>28</v>
      </c>
      <c r="F8" s="171" t="s">
        <v>29</v>
      </c>
      <c r="G8" s="174" t="s">
        <v>30</v>
      </c>
      <c r="H8" s="174"/>
      <c r="I8" s="174" t="s">
        <v>32</v>
      </c>
      <c r="J8" s="1632" t="s">
        <v>33</v>
      </c>
      <c r="K8" s="204" t="s">
        <v>34</v>
      </c>
      <c r="L8" s="204" t="s">
        <v>1147</v>
      </c>
      <c r="M8" s="204" t="s">
        <v>1573</v>
      </c>
    </row>
    <row r="9" s="164" customFormat="1" spans="1:13">
      <c r="A9" s="171"/>
      <c r="B9" s="175"/>
      <c r="C9" s="175"/>
      <c r="D9" s="173"/>
      <c r="E9" s="173"/>
      <c r="F9" s="171"/>
      <c r="G9" s="174"/>
      <c r="H9" s="174"/>
      <c r="I9" s="174"/>
      <c r="J9" s="1632"/>
      <c r="K9" s="204"/>
      <c r="L9" s="204"/>
      <c r="M9" s="204"/>
    </row>
    <row r="10" s="164" customFormat="1" spans="1:13">
      <c r="A10" s="199" t="s">
        <v>1562</v>
      </c>
      <c r="B10" s="1385">
        <v>1368545</v>
      </c>
      <c r="C10" s="317" t="s">
        <v>1563</v>
      </c>
      <c r="D10" s="200">
        <v>43344</v>
      </c>
      <c r="E10" s="200">
        <v>43347</v>
      </c>
      <c r="F10" s="199">
        <f t="shared" ref="F10:F20" si="0">E10-D10</f>
        <v>3</v>
      </c>
      <c r="G10" s="199">
        <v>2</v>
      </c>
      <c r="H10" s="199" t="s">
        <v>37</v>
      </c>
      <c r="I10" s="199">
        <f t="shared" ref="I10:I23" si="1">G10*F10</f>
        <v>6</v>
      </c>
      <c r="J10" s="1633">
        <v>3450000</v>
      </c>
      <c r="K10" s="230">
        <f t="shared" ref="K10:K20" si="2">J10*F10*G10</f>
        <v>20700000</v>
      </c>
      <c r="L10" s="341"/>
      <c r="M10" s="341"/>
    </row>
    <row r="11" s="164" customFormat="1" spans="1:13">
      <c r="A11" s="199">
        <v>311101</v>
      </c>
      <c r="B11" s="1385">
        <v>1368547</v>
      </c>
      <c r="C11" s="317" t="s">
        <v>1564</v>
      </c>
      <c r="D11" s="200">
        <v>43344</v>
      </c>
      <c r="E11" s="200">
        <v>43347</v>
      </c>
      <c r="F11" s="199">
        <f t="shared" si="0"/>
        <v>3</v>
      </c>
      <c r="G11" s="199">
        <v>1</v>
      </c>
      <c r="H11" s="199" t="s">
        <v>37</v>
      </c>
      <c r="I11" s="199">
        <f t="shared" si="1"/>
        <v>3</v>
      </c>
      <c r="J11" s="1633">
        <v>3450000</v>
      </c>
      <c r="K11" s="230">
        <f t="shared" si="2"/>
        <v>10350000</v>
      </c>
      <c r="L11" s="341"/>
      <c r="M11" s="341"/>
    </row>
    <row r="12" s="164" customFormat="1" spans="1:13">
      <c r="A12" s="199" t="s">
        <v>1574</v>
      </c>
      <c r="B12" s="199">
        <v>1355528</v>
      </c>
      <c r="C12" s="317" t="s">
        <v>1575</v>
      </c>
      <c r="D12" s="200">
        <v>43347</v>
      </c>
      <c r="E12" s="200">
        <v>43348</v>
      </c>
      <c r="F12" s="199">
        <f t="shared" si="0"/>
        <v>1</v>
      </c>
      <c r="G12" s="199">
        <v>2</v>
      </c>
      <c r="H12" s="199" t="s">
        <v>37</v>
      </c>
      <c r="I12" s="199">
        <f t="shared" si="1"/>
        <v>2</v>
      </c>
      <c r="J12" s="1633">
        <v>2900000</v>
      </c>
      <c r="K12" s="230">
        <f t="shared" si="2"/>
        <v>5800000</v>
      </c>
      <c r="L12" s="341"/>
      <c r="M12" s="341"/>
    </row>
    <row r="13" s="164" customFormat="1" spans="1:13">
      <c r="A13" s="199">
        <v>310545</v>
      </c>
      <c r="B13" s="199">
        <v>1359601</v>
      </c>
      <c r="C13" s="317" t="s">
        <v>1576</v>
      </c>
      <c r="D13" s="200">
        <v>43348</v>
      </c>
      <c r="E13" s="200">
        <v>43350</v>
      </c>
      <c r="F13" s="199">
        <f t="shared" si="0"/>
        <v>2</v>
      </c>
      <c r="G13" s="199">
        <v>1</v>
      </c>
      <c r="H13" s="199" t="s">
        <v>37</v>
      </c>
      <c r="I13" s="199">
        <f t="shared" si="1"/>
        <v>2</v>
      </c>
      <c r="J13" s="1633">
        <v>2900000</v>
      </c>
      <c r="K13" s="230">
        <f t="shared" si="2"/>
        <v>5800000</v>
      </c>
      <c r="L13" s="341"/>
      <c r="M13" s="341"/>
    </row>
    <row r="14" s="164" customFormat="1" spans="1:13">
      <c r="A14" s="257">
        <v>304521</v>
      </c>
      <c r="B14" s="257">
        <v>1339885</v>
      </c>
      <c r="C14" s="1595" t="s">
        <v>1577</v>
      </c>
      <c r="D14" s="200">
        <v>43348</v>
      </c>
      <c r="E14" s="200">
        <v>43351</v>
      </c>
      <c r="F14" s="199">
        <f t="shared" si="0"/>
        <v>3</v>
      </c>
      <c r="G14" s="199">
        <v>1</v>
      </c>
      <c r="H14" s="199" t="s">
        <v>37</v>
      </c>
      <c r="I14" s="199">
        <f t="shared" si="1"/>
        <v>3</v>
      </c>
      <c r="J14" s="1633">
        <v>2900000</v>
      </c>
      <c r="K14" s="230">
        <f t="shared" si="2"/>
        <v>8700000</v>
      </c>
      <c r="L14" s="341"/>
      <c r="M14" s="341"/>
    </row>
    <row r="15" s="164" customFormat="1" ht="40.5" spans="1:13">
      <c r="A15" s="257" t="s">
        <v>1578</v>
      </c>
      <c r="B15" s="257">
        <v>1358757</v>
      </c>
      <c r="C15" s="1595" t="s">
        <v>1579</v>
      </c>
      <c r="D15" s="200">
        <v>43348</v>
      </c>
      <c r="E15" s="200">
        <v>43353</v>
      </c>
      <c r="F15" s="199">
        <f t="shared" si="0"/>
        <v>5</v>
      </c>
      <c r="G15" s="199">
        <v>4</v>
      </c>
      <c r="H15" s="199" t="s">
        <v>37</v>
      </c>
      <c r="I15" s="199">
        <f t="shared" si="1"/>
        <v>20</v>
      </c>
      <c r="J15" s="1633">
        <v>2900000</v>
      </c>
      <c r="K15" s="230">
        <f t="shared" si="2"/>
        <v>58000000</v>
      </c>
      <c r="L15" s="341"/>
      <c r="M15" s="341"/>
    </row>
    <row r="16" s="164" customFormat="1" ht="40.5" spans="1:13">
      <c r="A16" s="257" t="s">
        <v>1580</v>
      </c>
      <c r="B16" s="257">
        <v>1353250</v>
      </c>
      <c r="C16" s="1595" t="s">
        <v>1581</v>
      </c>
      <c r="D16" s="200">
        <v>43348</v>
      </c>
      <c r="E16" s="200">
        <v>43352</v>
      </c>
      <c r="F16" s="199">
        <f t="shared" si="0"/>
        <v>4</v>
      </c>
      <c r="G16" s="199">
        <v>4</v>
      </c>
      <c r="H16" s="199" t="s">
        <v>37</v>
      </c>
      <c r="I16" s="199">
        <f t="shared" si="1"/>
        <v>16</v>
      </c>
      <c r="J16" s="1633">
        <v>2900000</v>
      </c>
      <c r="K16" s="230">
        <f t="shared" si="2"/>
        <v>46400000</v>
      </c>
      <c r="L16" s="341"/>
      <c r="M16" s="341"/>
    </row>
    <row r="17" s="164" customFormat="1" spans="1:13">
      <c r="A17" s="257">
        <v>309178</v>
      </c>
      <c r="B17" s="257">
        <v>1353249</v>
      </c>
      <c r="C17" s="1595" t="s">
        <v>1582</v>
      </c>
      <c r="D17" s="200">
        <v>43348</v>
      </c>
      <c r="E17" s="200">
        <v>43352</v>
      </c>
      <c r="F17" s="199">
        <f t="shared" si="0"/>
        <v>4</v>
      </c>
      <c r="G17" s="199">
        <v>1</v>
      </c>
      <c r="H17" s="199" t="s">
        <v>37</v>
      </c>
      <c r="I17" s="199">
        <f t="shared" si="1"/>
        <v>4</v>
      </c>
      <c r="J17" s="1633">
        <v>2900000</v>
      </c>
      <c r="K17" s="230">
        <f t="shared" si="2"/>
        <v>11600000</v>
      </c>
      <c r="L17" s="341"/>
      <c r="M17" s="341"/>
    </row>
    <row r="18" s="164" customFormat="1" spans="1:13">
      <c r="A18" s="257">
        <v>309333</v>
      </c>
      <c r="B18" s="257">
        <v>1354011</v>
      </c>
      <c r="C18" s="1595" t="s">
        <v>1583</v>
      </c>
      <c r="D18" s="200">
        <v>43349</v>
      </c>
      <c r="E18" s="200">
        <v>43350</v>
      </c>
      <c r="F18" s="199">
        <f t="shared" si="0"/>
        <v>1</v>
      </c>
      <c r="G18" s="199">
        <v>1</v>
      </c>
      <c r="H18" s="199" t="s">
        <v>37</v>
      </c>
      <c r="I18" s="199">
        <f t="shared" si="1"/>
        <v>1</v>
      </c>
      <c r="J18" s="1633">
        <v>2900000</v>
      </c>
      <c r="K18" s="230">
        <f t="shared" si="2"/>
        <v>2900000</v>
      </c>
      <c r="L18" s="341"/>
      <c r="M18" s="341"/>
    </row>
    <row r="19" s="164" customFormat="1" spans="1:13">
      <c r="A19" s="672">
        <v>311915</v>
      </c>
      <c r="B19" s="672">
        <v>1364756</v>
      </c>
      <c r="C19" s="1596" t="s">
        <v>1584</v>
      </c>
      <c r="D19" s="802">
        <v>43348</v>
      </c>
      <c r="E19" s="802">
        <v>43350</v>
      </c>
      <c r="F19" s="672">
        <f t="shared" si="0"/>
        <v>2</v>
      </c>
      <c r="G19" s="672">
        <v>1</v>
      </c>
      <c r="H19" s="672" t="s">
        <v>37</v>
      </c>
      <c r="I19" s="672">
        <f t="shared" si="1"/>
        <v>2</v>
      </c>
      <c r="J19" s="810">
        <v>2900000</v>
      </c>
      <c r="K19" s="809">
        <f t="shared" si="2"/>
        <v>5800000</v>
      </c>
      <c r="L19" s="341"/>
      <c r="M19" s="341"/>
    </row>
    <row r="20" s="164" customFormat="1" ht="40.5" spans="1:13">
      <c r="A20" s="874" t="s">
        <v>1585</v>
      </c>
      <c r="B20" s="874">
        <v>1349268</v>
      </c>
      <c r="C20" s="1597" t="s">
        <v>1586</v>
      </c>
      <c r="D20" s="1598">
        <v>43348</v>
      </c>
      <c r="E20" s="1598">
        <v>43353</v>
      </c>
      <c r="F20" s="672">
        <f t="shared" si="0"/>
        <v>5</v>
      </c>
      <c r="G20" s="672">
        <v>6</v>
      </c>
      <c r="H20" s="1599" t="s">
        <v>37</v>
      </c>
      <c r="I20" s="672">
        <f t="shared" si="1"/>
        <v>30</v>
      </c>
      <c r="J20" s="1634">
        <v>2900000</v>
      </c>
      <c r="K20" s="809">
        <f t="shared" si="2"/>
        <v>87000000</v>
      </c>
      <c r="L20" s="341"/>
      <c r="M20" s="341"/>
    </row>
    <row r="21" s="164" customFormat="1" spans="1:13">
      <c r="A21" s="878"/>
      <c r="B21" s="878"/>
      <c r="C21" s="1596" t="s">
        <v>1587</v>
      </c>
      <c r="D21" s="1600"/>
      <c r="E21" s="1600"/>
      <c r="F21" s="672">
        <v>5</v>
      </c>
      <c r="G21" s="672">
        <v>0</v>
      </c>
      <c r="H21" s="1601"/>
      <c r="I21" s="672">
        <f t="shared" si="1"/>
        <v>0</v>
      </c>
      <c r="J21" s="1634">
        <v>1200000</v>
      </c>
      <c r="K21" s="809">
        <f>J21*F21</f>
        <v>6000000</v>
      </c>
      <c r="L21" s="341"/>
      <c r="M21" s="341"/>
    </row>
    <row r="22" s="164" customFormat="1" spans="1:13">
      <c r="A22" s="672">
        <v>311811</v>
      </c>
      <c r="B22" s="672">
        <v>1363940</v>
      </c>
      <c r="C22" s="1596" t="s">
        <v>840</v>
      </c>
      <c r="D22" s="802">
        <v>43349</v>
      </c>
      <c r="E22" s="802">
        <v>43350</v>
      </c>
      <c r="F22" s="672">
        <f t="shared" ref="F22:F39" si="3">E22-D22</f>
        <v>1</v>
      </c>
      <c r="G22" s="672">
        <v>1</v>
      </c>
      <c r="H22" s="672" t="s">
        <v>37</v>
      </c>
      <c r="I22" s="672">
        <f t="shared" si="1"/>
        <v>1</v>
      </c>
      <c r="J22" s="810">
        <v>2900000</v>
      </c>
      <c r="K22" s="809">
        <f t="shared" ref="K22:K39" si="4">J22*F22*G22</f>
        <v>2900000</v>
      </c>
      <c r="L22" s="341"/>
      <c r="M22" s="341"/>
    </row>
    <row r="23" s="164" customFormat="1" ht="27" spans="1:13">
      <c r="A23" s="881">
        <v>310445</v>
      </c>
      <c r="B23" s="906">
        <v>1359211</v>
      </c>
      <c r="C23" s="1602" t="s">
        <v>1588</v>
      </c>
      <c r="D23" s="802">
        <v>43350</v>
      </c>
      <c r="E23" s="802">
        <v>43351</v>
      </c>
      <c r="F23" s="672">
        <f t="shared" si="3"/>
        <v>1</v>
      </c>
      <c r="G23" s="672">
        <v>2</v>
      </c>
      <c r="H23" s="672" t="s">
        <v>37</v>
      </c>
      <c r="I23" s="672">
        <f t="shared" si="1"/>
        <v>2</v>
      </c>
      <c r="J23" s="1634">
        <v>2900000</v>
      </c>
      <c r="K23" s="809">
        <f t="shared" si="4"/>
        <v>5800000</v>
      </c>
      <c r="L23" s="341"/>
      <c r="M23" s="341"/>
    </row>
    <row r="24" s="164" customFormat="1" spans="1:13">
      <c r="A24" s="882"/>
      <c r="B24" s="906">
        <v>1361637</v>
      </c>
      <c r="C24" s="1602" t="s">
        <v>1589</v>
      </c>
      <c r="D24" s="802"/>
      <c r="E24" s="802"/>
      <c r="F24" s="672"/>
      <c r="G24" s="672"/>
      <c r="H24" s="672" t="s">
        <v>224</v>
      </c>
      <c r="I24" s="672"/>
      <c r="J24" s="1634">
        <v>1200000</v>
      </c>
      <c r="K24" s="809">
        <f>J24</f>
        <v>1200000</v>
      </c>
      <c r="L24" s="341"/>
      <c r="M24" s="341"/>
    </row>
    <row r="25" s="164" customFormat="1" spans="1:13">
      <c r="A25" s="672">
        <v>308099</v>
      </c>
      <c r="B25" s="672">
        <v>1350735</v>
      </c>
      <c r="C25" s="672" t="s">
        <v>1590</v>
      </c>
      <c r="D25" s="802">
        <v>43350</v>
      </c>
      <c r="E25" s="802">
        <v>43352</v>
      </c>
      <c r="F25" s="672">
        <f t="shared" si="3"/>
        <v>2</v>
      </c>
      <c r="G25" s="672">
        <v>2</v>
      </c>
      <c r="H25" s="672" t="s">
        <v>37</v>
      </c>
      <c r="I25" s="672">
        <f t="shared" ref="I25:I39" si="5">G25*F25</f>
        <v>4</v>
      </c>
      <c r="J25" s="1634">
        <v>2900000</v>
      </c>
      <c r="K25" s="809">
        <f t="shared" si="4"/>
        <v>11600000</v>
      </c>
      <c r="L25" s="341"/>
      <c r="M25" s="341"/>
    </row>
    <row r="26" s="164" customFormat="1" ht="27" spans="1:13">
      <c r="A26" s="1603" t="s">
        <v>1591</v>
      </c>
      <c r="B26" s="672">
        <v>1342173</v>
      </c>
      <c r="C26" s="1596" t="s">
        <v>1592</v>
      </c>
      <c r="D26" s="802">
        <v>43350</v>
      </c>
      <c r="E26" s="802">
        <v>43354</v>
      </c>
      <c r="F26" s="672">
        <f t="shared" si="3"/>
        <v>4</v>
      </c>
      <c r="G26" s="672">
        <v>2</v>
      </c>
      <c r="H26" s="672" t="s">
        <v>37</v>
      </c>
      <c r="I26" s="672">
        <f t="shared" si="5"/>
        <v>8</v>
      </c>
      <c r="J26" s="1634">
        <v>2900000</v>
      </c>
      <c r="K26" s="809">
        <f t="shared" si="4"/>
        <v>23200000</v>
      </c>
      <c r="L26" s="341"/>
      <c r="M26" s="341"/>
    </row>
    <row r="27" s="164" customFormat="1" spans="1:13">
      <c r="A27" s="672" t="s">
        <v>1593</v>
      </c>
      <c r="B27" s="672">
        <v>1357967</v>
      </c>
      <c r="C27" s="1596" t="s">
        <v>1594</v>
      </c>
      <c r="D27" s="802">
        <v>43350</v>
      </c>
      <c r="E27" s="802">
        <v>43353</v>
      </c>
      <c r="F27" s="672">
        <f t="shared" si="3"/>
        <v>3</v>
      </c>
      <c r="G27" s="672">
        <v>2</v>
      </c>
      <c r="H27" s="672" t="s">
        <v>37</v>
      </c>
      <c r="I27" s="672">
        <f t="shared" si="5"/>
        <v>6</v>
      </c>
      <c r="J27" s="1634">
        <v>2900000</v>
      </c>
      <c r="K27" s="809">
        <f t="shared" si="4"/>
        <v>17400000</v>
      </c>
      <c r="L27" s="341"/>
      <c r="M27" s="341"/>
    </row>
    <row r="28" s="164" customFormat="1" spans="1:13">
      <c r="A28" s="672">
        <v>310544</v>
      </c>
      <c r="B28" s="672">
        <v>1359627</v>
      </c>
      <c r="C28" s="1596" t="s">
        <v>1595</v>
      </c>
      <c r="D28" s="802">
        <v>43351</v>
      </c>
      <c r="E28" s="802">
        <v>43354</v>
      </c>
      <c r="F28" s="672">
        <f t="shared" si="3"/>
        <v>3</v>
      </c>
      <c r="G28" s="672">
        <v>1</v>
      </c>
      <c r="H28" s="672" t="s">
        <v>37</v>
      </c>
      <c r="I28" s="672">
        <f t="shared" si="5"/>
        <v>3</v>
      </c>
      <c r="J28" s="1634">
        <v>2900000</v>
      </c>
      <c r="K28" s="809">
        <f t="shared" si="4"/>
        <v>8700000</v>
      </c>
      <c r="L28" s="341"/>
      <c r="M28" s="341"/>
    </row>
    <row r="29" s="164" customFormat="1" spans="1:13">
      <c r="A29" s="672">
        <v>305006</v>
      </c>
      <c r="B29" s="672">
        <v>1340863</v>
      </c>
      <c r="C29" s="1596" t="s">
        <v>1596</v>
      </c>
      <c r="D29" s="802">
        <v>43351</v>
      </c>
      <c r="E29" s="802">
        <v>43352</v>
      </c>
      <c r="F29" s="672">
        <f t="shared" si="3"/>
        <v>1</v>
      </c>
      <c r="G29" s="672">
        <v>1</v>
      </c>
      <c r="H29" s="672" t="s">
        <v>37</v>
      </c>
      <c r="I29" s="672">
        <f t="shared" si="5"/>
        <v>1</v>
      </c>
      <c r="J29" s="1634">
        <v>2900000</v>
      </c>
      <c r="K29" s="809">
        <f t="shared" si="4"/>
        <v>2900000</v>
      </c>
      <c r="L29" s="341"/>
      <c r="M29" s="341"/>
    </row>
    <row r="30" s="164" customFormat="1" spans="1:13">
      <c r="A30" s="672">
        <v>305360</v>
      </c>
      <c r="B30" s="672">
        <v>1342482</v>
      </c>
      <c r="C30" s="1596" t="s">
        <v>1597</v>
      </c>
      <c r="D30" s="802">
        <v>43351</v>
      </c>
      <c r="E30" s="802">
        <v>43354</v>
      </c>
      <c r="F30" s="672">
        <f t="shared" si="3"/>
        <v>3</v>
      </c>
      <c r="G30" s="672">
        <v>1</v>
      </c>
      <c r="H30" s="672" t="s">
        <v>37</v>
      </c>
      <c r="I30" s="672">
        <f t="shared" si="5"/>
        <v>3</v>
      </c>
      <c r="J30" s="1634">
        <v>2900000</v>
      </c>
      <c r="K30" s="809">
        <f t="shared" si="4"/>
        <v>8700000</v>
      </c>
      <c r="L30" s="341"/>
      <c r="M30" s="341"/>
    </row>
    <row r="31" s="164" customFormat="1" spans="1:13">
      <c r="A31" s="672">
        <v>305361</v>
      </c>
      <c r="B31" s="672">
        <v>1342484</v>
      </c>
      <c r="C31" s="1596" t="s">
        <v>1598</v>
      </c>
      <c r="D31" s="802">
        <v>43351</v>
      </c>
      <c r="E31" s="802">
        <v>43354</v>
      </c>
      <c r="F31" s="672">
        <f t="shared" si="3"/>
        <v>3</v>
      </c>
      <c r="G31" s="672">
        <v>1</v>
      </c>
      <c r="H31" s="672" t="s">
        <v>37</v>
      </c>
      <c r="I31" s="672">
        <f t="shared" si="5"/>
        <v>3</v>
      </c>
      <c r="J31" s="1634">
        <v>2900000</v>
      </c>
      <c r="K31" s="809">
        <f t="shared" si="4"/>
        <v>8700000</v>
      </c>
      <c r="L31" s="341"/>
      <c r="M31" s="341"/>
    </row>
    <row r="32" s="164" customFormat="1" spans="1:13">
      <c r="A32" s="672">
        <v>310854</v>
      </c>
      <c r="B32" s="672">
        <v>1360232</v>
      </c>
      <c r="C32" s="1596" t="s">
        <v>1599</v>
      </c>
      <c r="D32" s="802">
        <v>43353</v>
      </c>
      <c r="E32" s="802">
        <v>43358</v>
      </c>
      <c r="F32" s="672">
        <f t="shared" si="3"/>
        <v>5</v>
      </c>
      <c r="G32" s="672">
        <v>1</v>
      </c>
      <c r="H32" s="672" t="s">
        <v>37</v>
      </c>
      <c r="I32" s="672">
        <f t="shared" si="5"/>
        <v>5</v>
      </c>
      <c r="J32" s="1634">
        <v>2900000</v>
      </c>
      <c r="K32" s="809">
        <f t="shared" si="4"/>
        <v>14500000</v>
      </c>
      <c r="L32" s="341"/>
      <c r="M32" s="341"/>
    </row>
    <row r="33" s="164" customFormat="1" spans="1:13">
      <c r="A33" s="1604">
        <v>312402</v>
      </c>
      <c r="B33" s="1604">
        <v>1367015</v>
      </c>
      <c r="C33" s="1605" t="s">
        <v>1600</v>
      </c>
      <c r="D33" s="1606">
        <v>43352</v>
      </c>
      <c r="E33" s="1606">
        <v>43354</v>
      </c>
      <c r="F33" s="1604">
        <f t="shared" si="3"/>
        <v>2</v>
      </c>
      <c r="G33" s="1604">
        <v>1</v>
      </c>
      <c r="H33" s="1604" t="s">
        <v>37</v>
      </c>
      <c r="I33" s="1604">
        <f t="shared" si="5"/>
        <v>2</v>
      </c>
      <c r="J33" s="1635">
        <v>2900000</v>
      </c>
      <c r="K33" s="1636">
        <f t="shared" si="4"/>
        <v>5800000</v>
      </c>
      <c r="L33" s="341"/>
      <c r="M33" s="341"/>
    </row>
    <row r="34" s="164" customFormat="1" spans="1:13">
      <c r="A34" s="1607">
        <v>312162</v>
      </c>
      <c r="B34" s="1604">
        <v>1365884</v>
      </c>
      <c r="C34" s="1605" t="s">
        <v>1584</v>
      </c>
      <c r="D34" s="1606">
        <v>43350</v>
      </c>
      <c r="E34" s="1606">
        <v>43351</v>
      </c>
      <c r="F34" s="1604">
        <f t="shared" si="3"/>
        <v>1</v>
      </c>
      <c r="G34" s="1604">
        <v>1</v>
      </c>
      <c r="H34" s="1604" t="s">
        <v>37</v>
      </c>
      <c r="I34" s="1604">
        <f t="shared" si="5"/>
        <v>1</v>
      </c>
      <c r="J34" s="1635">
        <v>2900000</v>
      </c>
      <c r="K34" s="1636">
        <f t="shared" si="4"/>
        <v>2900000</v>
      </c>
      <c r="L34" s="341"/>
      <c r="M34" s="341"/>
    </row>
    <row r="35" s="164" customFormat="1" ht="18" customHeight="1" spans="1:13">
      <c r="A35" s="1607">
        <v>312314</v>
      </c>
      <c r="B35" s="1608">
        <v>1366425</v>
      </c>
      <c r="C35" s="1605" t="s">
        <v>1584</v>
      </c>
      <c r="D35" s="1609">
        <v>43351</v>
      </c>
      <c r="E35" s="1609">
        <v>43352</v>
      </c>
      <c r="F35" s="1604">
        <f t="shared" si="3"/>
        <v>1</v>
      </c>
      <c r="G35" s="1604">
        <v>1</v>
      </c>
      <c r="H35" s="1608" t="s">
        <v>37</v>
      </c>
      <c r="I35" s="1604">
        <f t="shared" si="5"/>
        <v>1</v>
      </c>
      <c r="J35" s="1635">
        <v>2900000</v>
      </c>
      <c r="K35" s="1636">
        <f t="shared" si="4"/>
        <v>2900000</v>
      </c>
      <c r="L35" s="341"/>
      <c r="M35" s="341"/>
    </row>
    <row r="36" s="164" customFormat="1" ht="15.75" customHeight="1" spans="1:13">
      <c r="A36" s="1604">
        <v>312415</v>
      </c>
      <c r="B36" s="1604">
        <v>1367225</v>
      </c>
      <c r="C36" s="1605" t="s">
        <v>1601</v>
      </c>
      <c r="D36" s="1606">
        <v>43352</v>
      </c>
      <c r="E36" s="1606">
        <v>43353</v>
      </c>
      <c r="F36" s="1604">
        <f t="shared" si="3"/>
        <v>1</v>
      </c>
      <c r="G36" s="1604">
        <v>1</v>
      </c>
      <c r="H36" s="1604" t="s">
        <v>37</v>
      </c>
      <c r="I36" s="1604">
        <f t="shared" si="5"/>
        <v>1</v>
      </c>
      <c r="J36" s="1635">
        <v>2900000</v>
      </c>
      <c r="K36" s="1636">
        <f t="shared" si="4"/>
        <v>2900000</v>
      </c>
      <c r="L36" s="341"/>
      <c r="M36" s="341"/>
    </row>
    <row r="37" s="164" customFormat="1" ht="15.75" customHeight="1" spans="1:13">
      <c r="A37" s="1604">
        <v>312423</v>
      </c>
      <c r="B37" s="1604">
        <v>1367313</v>
      </c>
      <c r="C37" s="1605" t="s">
        <v>1602</v>
      </c>
      <c r="D37" s="1606">
        <v>43352</v>
      </c>
      <c r="E37" s="1606">
        <v>43353</v>
      </c>
      <c r="F37" s="1604">
        <f t="shared" si="3"/>
        <v>1</v>
      </c>
      <c r="G37" s="1604">
        <v>1</v>
      </c>
      <c r="H37" s="1604" t="s">
        <v>37</v>
      </c>
      <c r="I37" s="1604">
        <f t="shared" si="5"/>
        <v>1</v>
      </c>
      <c r="J37" s="1635">
        <v>2900000</v>
      </c>
      <c r="K37" s="1636">
        <f t="shared" si="4"/>
        <v>2900000</v>
      </c>
      <c r="L37" s="341"/>
      <c r="M37" s="341"/>
    </row>
    <row r="38" s="164" customFormat="1" ht="18" customHeight="1" spans="1:13">
      <c r="A38" s="1608">
        <v>311630</v>
      </c>
      <c r="B38" s="1608">
        <v>1363494</v>
      </c>
      <c r="C38" s="1605" t="s">
        <v>1603</v>
      </c>
      <c r="D38" s="1609">
        <v>43354</v>
      </c>
      <c r="E38" s="1609">
        <v>43356</v>
      </c>
      <c r="F38" s="1608">
        <f t="shared" si="3"/>
        <v>2</v>
      </c>
      <c r="G38" s="1604">
        <v>1</v>
      </c>
      <c r="H38" s="1608" t="s">
        <v>37</v>
      </c>
      <c r="I38" s="1604">
        <f t="shared" si="5"/>
        <v>2</v>
      </c>
      <c r="J38" s="1637">
        <v>2900000</v>
      </c>
      <c r="K38" s="1636">
        <f t="shared" si="4"/>
        <v>5800000</v>
      </c>
      <c r="L38" s="341"/>
      <c r="M38" s="341"/>
    </row>
    <row r="39" s="164" customFormat="1" ht="14.25" customHeight="1" spans="1:13">
      <c r="A39" s="1610" t="s">
        <v>1604</v>
      </c>
      <c r="B39" s="1611">
        <v>1352185</v>
      </c>
      <c r="C39" s="1605" t="s">
        <v>1605</v>
      </c>
      <c r="D39" s="1612">
        <v>43354</v>
      </c>
      <c r="E39" s="1612">
        <v>43356</v>
      </c>
      <c r="F39" s="1610">
        <f t="shared" si="3"/>
        <v>2</v>
      </c>
      <c r="G39" s="1604">
        <v>2</v>
      </c>
      <c r="H39" s="1613" t="s">
        <v>37</v>
      </c>
      <c r="I39" s="1604">
        <f t="shared" si="5"/>
        <v>4</v>
      </c>
      <c r="J39" s="1637">
        <v>2900000</v>
      </c>
      <c r="K39" s="1636">
        <f t="shared" si="4"/>
        <v>11600000</v>
      </c>
      <c r="L39" s="341"/>
      <c r="M39" s="341"/>
    </row>
    <row r="40" s="164" customFormat="1" ht="15" customHeight="1" spans="1:13">
      <c r="A40" s="1614"/>
      <c r="B40" s="1615"/>
      <c r="C40" s="1605" t="s">
        <v>1587</v>
      </c>
      <c r="D40" s="1616"/>
      <c r="E40" s="1616"/>
      <c r="F40" s="1614"/>
      <c r="G40" s="1604">
        <v>0</v>
      </c>
      <c r="H40" s="1617"/>
      <c r="I40" s="1604">
        <v>0</v>
      </c>
      <c r="J40" s="1637">
        <v>1200000</v>
      </c>
      <c r="K40" s="1636">
        <f>F39*J40</f>
        <v>2400000</v>
      </c>
      <c r="L40" s="341"/>
      <c r="M40" s="341"/>
    </row>
    <row r="41" s="164" customFormat="1" ht="18" customHeight="1" spans="1:13">
      <c r="A41" s="1614">
        <v>309401</v>
      </c>
      <c r="B41" s="1615">
        <v>1355000</v>
      </c>
      <c r="C41" s="1605" t="s">
        <v>1606</v>
      </c>
      <c r="D41" s="1616">
        <v>43355</v>
      </c>
      <c r="E41" s="1616">
        <v>43357</v>
      </c>
      <c r="F41" s="1614">
        <f t="shared" ref="F41:F69" si="6">E41-D41</f>
        <v>2</v>
      </c>
      <c r="G41" s="1604">
        <v>1</v>
      </c>
      <c r="H41" s="1617" t="s">
        <v>37</v>
      </c>
      <c r="I41" s="1604">
        <f t="shared" ref="I41:I69" si="7">G41*F41</f>
        <v>2</v>
      </c>
      <c r="J41" s="1637">
        <v>2900000</v>
      </c>
      <c r="K41" s="1636">
        <f t="shared" ref="K41:K55" si="8">J41*I41</f>
        <v>5800000</v>
      </c>
      <c r="L41" s="341"/>
      <c r="M41" s="341"/>
    </row>
    <row r="42" s="164" customFormat="1" ht="18" customHeight="1" spans="1:13">
      <c r="A42" s="1604">
        <v>310903</v>
      </c>
      <c r="B42" s="1604">
        <v>1360636</v>
      </c>
      <c r="C42" s="1605" t="s">
        <v>1607</v>
      </c>
      <c r="D42" s="1606">
        <v>43355</v>
      </c>
      <c r="E42" s="1606">
        <v>43356</v>
      </c>
      <c r="F42" s="1604">
        <f t="shared" si="6"/>
        <v>1</v>
      </c>
      <c r="G42" s="1604">
        <v>1</v>
      </c>
      <c r="H42" s="1604" t="s">
        <v>37</v>
      </c>
      <c r="I42" s="1604">
        <f t="shared" si="7"/>
        <v>1</v>
      </c>
      <c r="J42" s="1637">
        <v>2900000</v>
      </c>
      <c r="K42" s="1636">
        <f>J42*F42*G42</f>
        <v>2900000</v>
      </c>
      <c r="L42" s="341"/>
      <c r="M42" s="341"/>
    </row>
    <row r="43" s="164" customFormat="1" ht="18" customHeight="1" spans="1:13">
      <c r="A43" s="1618">
        <v>311618</v>
      </c>
      <c r="B43" s="1618">
        <v>1363450</v>
      </c>
      <c r="C43" s="1605" t="s">
        <v>1608</v>
      </c>
      <c r="D43" s="1619">
        <v>43355</v>
      </c>
      <c r="E43" s="1619">
        <v>43356</v>
      </c>
      <c r="F43" s="1618">
        <f t="shared" si="6"/>
        <v>1</v>
      </c>
      <c r="G43" s="1604">
        <v>1</v>
      </c>
      <c r="H43" s="1618" t="s">
        <v>37</v>
      </c>
      <c r="I43" s="1604">
        <f t="shared" si="7"/>
        <v>1</v>
      </c>
      <c r="J43" s="1637">
        <v>2900000</v>
      </c>
      <c r="K43" s="1636">
        <f>J43*F43*G43</f>
        <v>2900000</v>
      </c>
      <c r="L43" s="341"/>
      <c r="M43" s="341"/>
    </row>
    <row r="44" s="164" customFormat="1" ht="18" customHeight="1" spans="1:13">
      <c r="A44" s="1614">
        <v>308616</v>
      </c>
      <c r="B44" s="1615">
        <v>1352285</v>
      </c>
      <c r="C44" s="1605" t="s">
        <v>1609</v>
      </c>
      <c r="D44" s="1616">
        <v>43356</v>
      </c>
      <c r="E44" s="1616">
        <v>43357</v>
      </c>
      <c r="F44" s="1614">
        <f t="shared" si="6"/>
        <v>1</v>
      </c>
      <c r="G44" s="1604">
        <v>1</v>
      </c>
      <c r="H44" s="1617" t="s">
        <v>37</v>
      </c>
      <c r="I44" s="1604">
        <f t="shared" si="7"/>
        <v>1</v>
      </c>
      <c r="J44" s="1637">
        <v>2900000</v>
      </c>
      <c r="K44" s="1636">
        <f t="shared" si="8"/>
        <v>2900000</v>
      </c>
      <c r="L44" s="341"/>
      <c r="M44" s="341"/>
    </row>
    <row r="45" s="1589" customFormat="1" ht="31.5" customHeight="1" spans="1:13">
      <c r="A45" s="1620" t="s">
        <v>1610</v>
      </c>
      <c r="B45" s="1621">
        <v>1355365</v>
      </c>
      <c r="C45" s="1622" t="s">
        <v>1611</v>
      </c>
      <c r="D45" s="1623">
        <v>43356</v>
      </c>
      <c r="E45" s="1623">
        <v>43359</v>
      </c>
      <c r="F45" s="1620">
        <f t="shared" si="6"/>
        <v>3</v>
      </c>
      <c r="G45" s="1605">
        <v>2</v>
      </c>
      <c r="H45" s="1624" t="s">
        <v>37</v>
      </c>
      <c r="I45" s="1605">
        <f t="shared" si="7"/>
        <v>6</v>
      </c>
      <c r="J45" s="1638">
        <v>2900000</v>
      </c>
      <c r="K45" s="1639">
        <f t="shared" si="8"/>
        <v>17400000</v>
      </c>
      <c r="L45" s="341"/>
      <c r="M45" s="1640"/>
    </row>
    <row r="46" s="164" customFormat="1" ht="18" customHeight="1" spans="1:13">
      <c r="A46" s="1614" t="s">
        <v>1612</v>
      </c>
      <c r="B46" s="1615">
        <v>1355364</v>
      </c>
      <c r="C46" s="1605" t="s">
        <v>1613</v>
      </c>
      <c r="D46" s="1616">
        <v>43356</v>
      </c>
      <c r="E46" s="1616">
        <v>43359</v>
      </c>
      <c r="F46" s="1614">
        <f t="shared" si="6"/>
        <v>3</v>
      </c>
      <c r="G46" s="1604">
        <v>2</v>
      </c>
      <c r="H46" s="1617" t="s">
        <v>37</v>
      </c>
      <c r="I46" s="1604">
        <f t="shared" si="7"/>
        <v>6</v>
      </c>
      <c r="J46" s="1637">
        <v>2900000</v>
      </c>
      <c r="K46" s="1636">
        <f t="shared" si="8"/>
        <v>17400000</v>
      </c>
      <c r="L46" s="341"/>
      <c r="M46" s="341"/>
    </row>
    <row r="47" s="164" customFormat="1" ht="18" customHeight="1" spans="1:13">
      <c r="A47" s="1614">
        <v>309474</v>
      </c>
      <c r="B47" s="1615">
        <v>1355362</v>
      </c>
      <c r="C47" s="1605" t="s">
        <v>1614</v>
      </c>
      <c r="D47" s="1616">
        <v>43356</v>
      </c>
      <c r="E47" s="1616">
        <v>43359</v>
      </c>
      <c r="F47" s="1614">
        <f t="shared" si="6"/>
        <v>3</v>
      </c>
      <c r="G47" s="1604">
        <v>1</v>
      </c>
      <c r="H47" s="1617" t="s">
        <v>37</v>
      </c>
      <c r="I47" s="1604">
        <f t="shared" si="7"/>
        <v>3</v>
      </c>
      <c r="J47" s="1637">
        <v>2900000</v>
      </c>
      <c r="K47" s="1636">
        <f t="shared" si="8"/>
        <v>8700000</v>
      </c>
      <c r="L47" s="341"/>
      <c r="M47" s="341"/>
    </row>
    <row r="48" s="164" customFormat="1" ht="18" customHeight="1" spans="1:13">
      <c r="A48" s="1614">
        <v>309472</v>
      </c>
      <c r="B48" s="1615">
        <v>1355361</v>
      </c>
      <c r="C48" s="1605" t="s">
        <v>1615</v>
      </c>
      <c r="D48" s="1616">
        <v>43356</v>
      </c>
      <c r="E48" s="1616">
        <v>43359</v>
      </c>
      <c r="F48" s="1614">
        <f t="shared" si="6"/>
        <v>3</v>
      </c>
      <c r="G48" s="1604">
        <v>1</v>
      </c>
      <c r="H48" s="1617" t="s">
        <v>37</v>
      </c>
      <c r="I48" s="1604">
        <f t="shared" si="7"/>
        <v>3</v>
      </c>
      <c r="J48" s="1637">
        <v>2900000</v>
      </c>
      <c r="K48" s="1636">
        <f t="shared" si="8"/>
        <v>8700000</v>
      </c>
      <c r="L48" s="341"/>
      <c r="M48" s="341"/>
    </row>
    <row r="49" s="164" customFormat="1" ht="18" customHeight="1" spans="1:13">
      <c r="A49" s="1614">
        <v>309470</v>
      </c>
      <c r="B49" s="1615">
        <v>1355358</v>
      </c>
      <c r="C49" s="1605" t="s">
        <v>1616</v>
      </c>
      <c r="D49" s="1616">
        <v>43356</v>
      </c>
      <c r="E49" s="1616">
        <v>43359</v>
      </c>
      <c r="F49" s="1614">
        <f t="shared" si="6"/>
        <v>3</v>
      </c>
      <c r="G49" s="1604">
        <v>1</v>
      </c>
      <c r="H49" s="1617" t="s">
        <v>37</v>
      </c>
      <c r="I49" s="1604">
        <f t="shared" si="7"/>
        <v>3</v>
      </c>
      <c r="J49" s="1637">
        <v>2900000</v>
      </c>
      <c r="K49" s="1636">
        <f t="shared" si="8"/>
        <v>8700000</v>
      </c>
      <c r="L49" s="341"/>
      <c r="M49" s="341"/>
    </row>
    <row r="50" s="164" customFormat="1" ht="18" customHeight="1" spans="1:13">
      <c r="A50" s="1614">
        <v>309469</v>
      </c>
      <c r="B50" s="1615">
        <v>1355334</v>
      </c>
      <c r="C50" s="1605" t="s">
        <v>1617</v>
      </c>
      <c r="D50" s="1616">
        <v>43356</v>
      </c>
      <c r="E50" s="1616">
        <v>43357</v>
      </c>
      <c r="F50" s="1614">
        <f t="shared" si="6"/>
        <v>1</v>
      </c>
      <c r="G50" s="1604">
        <v>1</v>
      </c>
      <c r="H50" s="1617" t="s">
        <v>37</v>
      </c>
      <c r="I50" s="1604">
        <f t="shared" si="7"/>
        <v>1</v>
      </c>
      <c r="J50" s="1637">
        <v>2900000</v>
      </c>
      <c r="K50" s="1636">
        <f t="shared" si="8"/>
        <v>2900000</v>
      </c>
      <c r="L50" s="341"/>
      <c r="M50" s="341"/>
    </row>
    <row r="51" s="164" customFormat="1" ht="35.25" customHeight="1" spans="1:13">
      <c r="A51" s="1614" t="s">
        <v>1618</v>
      </c>
      <c r="B51" s="1615">
        <v>1355373</v>
      </c>
      <c r="C51" s="1605" t="s">
        <v>1619</v>
      </c>
      <c r="D51" s="1616">
        <v>43356</v>
      </c>
      <c r="E51" s="1616">
        <v>43359</v>
      </c>
      <c r="F51" s="1614">
        <f t="shared" si="6"/>
        <v>3</v>
      </c>
      <c r="G51" s="1604">
        <v>2</v>
      </c>
      <c r="H51" s="1617" t="s">
        <v>37</v>
      </c>
      <c r="I51" s="1604">
        <f t="shared" si="7"/>
        <v>6</v>
      </c>
      <c r="J51" s="1637">
        <v>2900000</v>
      </c>
      <c r="K51" s="1636">
        <f t="shared" si="8"/>
        <v>17400000</v>
      </c>
      <c r="L51" s="341"/>
      <c r="M51" s="341"/>
    </row>
    <row r="52" s="164" customFormat="1" ht="18" customHeight="1" spans="1:13">
      <c r="A52" s="1614">
        <v>309529</v>
      </c>
      <c r="B52" s="1615">
        <v>1355371</v>
      </c>
      <c r="C52" s="1605" t="s">
        <v>1620</v>
      </c>
      <c r="D52" s="1616">
        <v>43356</v>
      </c>
      <c r="E52" s="1616">
        <v>43359</v>
      </c>
      <c r="F52" s="1614">
        <f t="shared" si="6"/>
        <v>3</v>
      </c>
      <c r="G52" s="1604">
        <v>1</v>
      </c>
      <c r="H52" s="1617" t="s">
        <v>37</v>
      </c>
      <c r="I52" s="1604">
        <f t="shared" si="7"/>
        <v>3</v>
      </c>
      <c r="J52" s="1637">
        <v>2900000</v>
      </c>
      <c r="K52" s="1636">
        <f t="shared" si="8"/>
        <v>8700000</v>
      </c>
      <c r="L52" s="341"/>
      <c r="M52" s="341"/>
    </row>
    <row r="53" s="164" customFormat="1" ht="18" customHeight="1" spans="1:13">
      <c r="A53" s="1614">
        <v>309413</v>
      </c>
      <c r="B53" s="1615">
        <v>1355199</v>
      </c>
      <c r="C53" s="1605" t="s">
        <v>1621</v>
      </c>
      <c r="D53" s="1616">
        <v>43357</v>
      </c>
      <c r="E53" s="1616">
        <v>43359</v>
      </c>
      <c r="F53" s="1614">
        <f t="shared" si="6"/>
        <v>2</v>
      </c>
      <c r="G53" s="1604">
        <v>1</v>
      </c>
      <c r="H53" s="1617" t="s">
        <v>37</v>
      </c>
      <c r="I53" s="1604">
        <f t="shared" si="7"/>
        <v>2</v>
      </c>
      <c r="J53" s="1637">
        <v>2900000</v>
      </c>
      <c r="K53" s="1636">
        <f t="shared" si="8"/>
        <v>5800000</v>
      </c>
      <c r="L53" s="341"/>
      <c r="M53" s="341"/>
    </row>
    <row r="54" s="164" customFormat="1" ht="18" customHeight="1" spans="1:13">
      <c r="A54" s="1614">
        <v>309487</v>
      </c>
      <c r="B54" s="1615">
        <v>1355352</v>
      </c>
      <c r="C54" s="1605" t="s">
        <v>1622</v>
      </c>
      <c r="D54" s="1616">
        <v>43357</v>
      </c>
      <c r="E54" s="1616">
        <v>43359</v>
      </c>
      <c r="F54" s="1614">
        <f t="shared" si="6"/>
        <v>2</v>
      </c>
      <c r="G54" s="1604">
        <v>1</v>
      </c>
      <c r="H54" s="1617" t="s">
        <v>37</v>
      </c>
      <c r="I54" s="1604">
        <f t="shared" si="7"/>
        <v>2</v>
      </c>
      <c r="J54" s="1637">
        <v>2900000</v>
      </c>
      <c r="K54" s="1636">
        <f t="shared" si="8"/>
        <v>5800000</v>
      </c>
      <c r="L54" s="341"/>
      <c r="M54" s="341"/>
    </row>
    <row r="55" s="164" customFormat="1" ht="18" customHeight="1" spans="1:13">
      <c r="A55" s="1614">
        <v>309420</v>
      </c>
      <c r="B55" s="1615">
        <v>1355259</v>
      </c>
      <c r="C55" s="1605" t="s">
        <v>1623</v>
      </c>
      <c r="D55" s="1616">
        <v>43357</v>
      </c>
      <c r="E55" s="1616">
        <v>43359</v>
      </c>
      <c r="F55" s="1614">
        <f t="shared" si="6"/>
        <v>2</v>
      </c>
      <c r="G55" s="1604">
        <v>1</v>
      </c>
      <c r="H55" s="1617" t="s">
        <v>37</v>
      </c>
      <c r="I55" s="1604">
        <f t="shared" si="7"/>
        <v>2</v>
      </c>
      <c r="J55" s="1637">
        <v>2900000</v>
      </c>
      <c r="K55" s="1636">
        <f t="shared" si="8"/>
        <v>5800000</v>
      </c>
      <c r="L55" s="341"/>
      <c r="M55" s="341"/>
    </row>
    <row r="56" s="164" customFormat="1" ht="18" customHeight="1" spans="1:13">
      <c r="A56" s="1604">
        <v>312440</v>
      </c>
      <c r="B56" s="1604">
        <v>1366873</v>
      </c>
      <c r="C56" s="1605" t="s">
        <v>1624</v>
      </c>
      <c r="D56" s="1606">
        <v>43357</v>
      </c>
      <c r="E56" s="1606">
        <v>43360</v>
      </c>
      <c r="F56" s="1604">
        <f t="shared" si="6"/>
        <v>3</v>
      </c>
      <c r="G56" s="1604">
        <v>1</v>
      </c>
      <c r="H56" s="1604" t="s">
        <v>37</v>
      </c>
      <c r="I56" s="1604">
        <f t="shared" si="7"/>
        <v>3</v>
      </c>
      <c r="J56" s="1635">
        <v>2900000</v>
      </c>
      <c r="K56" s="1636">
        <f t="shared" ref="K56:K69" si="9">J56*F56*G56</f>
        <v>8700000</v>
      </c>
      <c r="L56" s="341"/>
      <c r="M56" s="341"/>
    </row>
    <row r="57" s="164" customFormat="1" ht="15.75" customHeight="1" spans="1:13">
      <c r="A57" s="965">
        <v>312515</v>
      </c>
      <c r="B57" s="965">
        <v>1367607</v>
      </c>
      <c r="C57" s="1625" t="s">
        <v>1600</v>
      </c>
      <c r="D57" s="966">
        <v>43354</v>
      </c>
      <c r="E57" s="966">
        <v>43355</v>
      </c>
      <c r="F57" s="965">
        <f t="shared" si="6"/>
        <v>1</v>
      </c>
      <c r="G57" s="965">
        <v>1</v>
      </c>
      <c r="H57" s="965" t="s">
        <v>37</v>
      </c>
      <c r="I57" s="965">
        <f t="shared" si="7"/>
        <v>1</v>
      </c>
      <c r="J57" s="977">
        <v>2900000</v>
      </c>
      <c r="K57" s="978">
        <f t="shared" si="9"/>
        <v>2900000</v>
      </c>
      <c r="L57" s="341"/>
      <c r="M57" s="341"/>
    </row>
    <row r="58" s="164" customFormat="1" ht="27" spans="1:13">
      <c r="A58" s="263" t="s">
        <v>1625</v>
      </c>
      <c r="B58" s="264">
        <v>1368836</v>
      </c>
      <c r="C58" s="303" t="s">
        <v>1626</v>
      </c>
      <c r="D58" s="265">
        <v>43355</v>
      </c>
      <c r="E58" s="265">
        <v>43356</v>
      </c>
      <c r="F58" s="264">
        <f t="shared" si="6"/>
        <v>1</v>
      </c>
      <c r="G58" s="264">
        <v>4</v>
      </c>
      <c r="H58" s="264" t="s">
        <v>37</v>
      </c>
      <c r="I58" s="264">
        <f t="shared" si="7"/>
        <v>4</v>
      </c>
      <c r="J58" s="298">
        <v>2900000</v>
      </c>
      <c r="K58" s="299">
        <f t="shared" si="9"/>
        <v>11600000</v>
      </c>
      <c r="L58" s="341"/>
      <c r="M58" s="341"/>
    </row>
    <row r="59" s="164" customFormat="1" ht="17.25" customHeight="1" spans="1:13">
      <c r="A59" s="264">
        <v>312272</v>
      </c>
      <c r="B59" s="264">
        <v>1366061</v>
      </c>
      <c r="C59" s="303" t="s">
        <v>1627</v>
      </c>
      <c r="D59" s="265">
        <v>43358</v>
      </c>
      <c r="E59" s="265">
        <v>43360</v>
      </c>
      <c r="F59" s="264">
        <f t="shared" si="6"/>
        <v>2</v>
      </c>
      <c r="G59" s="264">
        <v>1</v>
      </c>
      <c r="H59" s="264" t="s">
        <v>37</v>
      </c>
      <c r="I59" s="264">
        <f t="shared" si="7"/>
        <v>2</v>
      </c>
      <c r="J59" s="298">
        <v>2900000</v>
      </c>
      <c r="K59" s="299">
        <f t="shared" si="9"/>
        <v>5800000</v>
      </c>
      <c r="L59" s="341"/>
      <c r="M59" s="341"/>
    </row>
    <row r="60" s="164" customFormat="1" ht="18" customHeight="1" spans="1:13">
      <c r="A60" s="264">
        <v>312178</v>
      </c>
      <c r="B60" s="264">
        <v>1365671</v>
      </c>
      <c r="C60" s="303" t="s">
        <v>1628</v>
      </c>
      <c r="D60" s="265">
        <v>43358</v>
      </c>
      <c r="E60" s="265">
        <v>43361</v>
      </c>
      <c r="F60" s="264">
        <f t="shared" si="6"/>
        <v>3</v>
      </c>
      <c r="G60" s="264">
        <v>1</v>
      </c>
      <c r="H60" s="264" t="s">
        <v>37</v>
      </c>
      <c r="I60" s="264">
        <f t="shared" si="7"/>
        <v>3</v>
      </c>
      <c r="J60" s="298">
        <v>2900000</v>
      </c>
      <c r="K60" s="299">
        <f t="shared" si="9"/>
        <v>8700000</v>
      </c>
      <c r="L60" s="341"/>
      <c r="M60" s="341"/>
    </row>
    <row r="61" s="164" customFormat="1" ht="18" customHeight="1" spans="1:13">
      <c r="A61" s="264">
        <v>312181</v>
      </c>
      <c r="B61" s="264">
        <v>1365673</v>
      </c>
      <c r="C61" s="303" t="s">
        <v>1629</v>
      </c>
      <c r="D61" s="265">
        <v>43358</v>
      </c>
      <c r="E61" s="265">
        <v>43361</v>
      </c>
      <c r="F61" s="264">
        <f t="shared" si="6"/>
        <v>3</v>
      </c>
      <c r="G61" s="264">
        <v>1</v>
      </c>
      <c r="H61" s="264" t="s">
        <v>37</v>
      </c>
      <c r="I61" s="264">
        <f t="shared" si="7"/>
        <v>3</v>
      </c>
      <c r="J61" s="298">
        <v>2900000</v>
      </c>
      <c r="K61" s="299">
        <f t="shared" si="9"/>
        <v>8700000</v>
      </c>
      <c r="L61" s="341"/>
      <c r="M61" s="341"/>
    </row>
    <row r="62" s="632" customFormat="1" ht="34.5" customHeight="1" spans="1:13">
      <c r="A62" s="1144" t="s">
        <v>1630</v>
      </c>
      <c r="B62" s="1018">
        <v>1366276</v>
      </c>
      <c r="C62" s="1626" t="s">
        <v>1631</v>
      </c>
      <c r="D62" s="1627">
        <v>43358</v>
      </c>
      <c r="E62" s="1627">
        <v>43361</v>
      </c>
      <c r="F62" s="1018">
        <f t="shared" si="6"/>
        <v>3</v>
      </c>
      <c r="G62" s="1018">
        <v>2</v>
      </c>
      <c r="H62" s="1018" t="s">
        <v>37</v>
      </c>
      <c r="I62" s="1018">
        <f t="shared" si="7"/>
        <v>6</v>
      </c>
      <c r="J62" s="1023">
        <v>2900000</v>
      </c>
      <c r="K62" s="1024">
        <f t="shared" si="9"/>
        <v>17400000</v>
      </c>
      <c r="L62" s="341"/>
      <c r="M62" s="1517"/>
    </row>
    <row r="63" s="164" customFormat="1" ht="18" customHeight="1" spans="1:13">
      <c r="A63" s="263" t="s">
        <v>1632</v>
      </c>
      <c r="B63" s="264">
        <v>1365381</v>
      </c>
      <c r="C63" s="303" t="s">
        <v>1633</v>
      </c>
      <c r="D63" s="265">
        <v>43358</v>
      </c>
      <c r="E63" s="265">
        <v>43361</v>
      </c>
      <c r="F63" s="264">
        <f t="shared" si="6"/>
        <v>3</v>
      </c>
      <c r="G63" s="264">
        <v>2</v>
      </c>
      <c r="H63" s="264" t="s">
        <v>37</v>
      </c>
      <c r="I63" s="264">
        <f t="shared" si="7"/>
        <v>6</v>
      </c>
      <c r="J63" s="298">
        <v>2900000</v>
      </c>
      <c r="K63" s="299">
        <f t="shared" si="9"/>
        <v>17400000</v>
      </c>
      <c r="L63" s="341"/>
      <c r="M63" s="341"/>
    </row>
    <row r="64" s="164" customFormat="1" ht="18" customHeight="1" spans="1:13">
      <c r="A64" s="264">
        <v>308181</v>
      </c>
      <c r="B64" s="264">
        <v>1351076</v>
      </c>
      <c r="C64" s="317" t="s">
        <v>1634</v>
      </c>
      <c r="D64" s="265">
        <v>43359</v>
      </c>
      <c r="E64" s="265">
        <v>43360</v>
      </c>
      <c r="F64" s="264">
        <f t="shared" si="6"/>
        <v>1</v>
      </c>
      <c r="G64" s="264">
        <v>1</v>
      </c>
      <c r="H64" s="264" t="s">
        <v>37</v>
      </c>
      <c r="I64" s="264">
        <f t="shared" si="7"/>
        <v>1</v>
      </c>
      <c r="J64" s="1641">
        <v>2900000</v>
      </c>
      <c r="K64" s="299">
        <f t="shared" si="9"/>
        <v>2900000</v>
      </c>
      <c r="L64" s="341"/>
      <c r="M64" s="341"/>
    </row>
    <row r="65" s="164" customFormat="1" ht="18" customHeight="1" spans="1:13">
      <c r="A65" s="263" t="s">
        <v>1635</v>
      </c>
      <c r="B65" s="264">
        <v>1351089</v>
      </c>
      <c r="C65" s="317" t="s">
        <v>1634</v>
      </c>
      <c r="D65" s="265">
        <v>43360</v>
      </c>
      <c r="E65" s="265">
        <v>43361</v>
      </c>
      <c r="F65" s="264">
        <f t="shared" si="6"/>
        <v>1</v>
      </c>
      <c r="G65" s="264">
        <v>1</v>
      </c>
      <c r="H65" s="264" t="s">
        <v>37</v>
      </c>
      <c r="I65" s="264">
        <f t="shared" si="7"/>
        <v>1</v>
      </c>
      <c r="J65" s="1641">
        <v>2900000</v>
      </c>
      <c r="K65" s="299">
        <f t="shared" si="9"/>
        <v>2900000</v>
      </c>
      <c r="L65" s="341"/>
      <c r="M65" s="341"/>
    </row>
    <row r="66" s="164" customFormat="1" ht="18" customHeight="1" spans="1:13">
      <c r="A66" s="264">
        <v>308171</v>
      </c>
      <c r="B66" s="264">
        <v>1351375</v>
      </c>
      <c r="C66" s="317" t="s">
        <v>1634</v>
      </c>
      <c r="D66" s="265">
        <v>43361</v>
      </c>
      <c r="E66" s="265">
        <v>43362</v>
      </c>
      <c r="F66" s="264">
        <f t="shared" si="6"/>
        <v>1</v>
      </c>
      <c r="G66" s="264">
        <v>1</v>
      </c>
      <c r="H66" s="264" t="s">
        <v>37</v>
      </c>
      <c r="I66" s="264">
        <f t="shared" si="7"/>
        <v>1</v>
      </c>
      <c r="J66" s="1641">
        <v>2900000</v>
      </c>
      <c r="K66" s="299">
        <f t="shared" si="9"/>
        <v>2900000</v>
      </c>
      <c r="L66" s="341"/>
      <c r="M66" s="341"/>
    </row>
    <row r="67" s="164" customFormat="1" ht="18" customHeight="1" spans="1:13">
      <c r="A67" s="266">
        <v>310410</v>
      </c>
      <c r="B67" s="266">
        <v>1359045</v>
      </c>
      <c r="C67" s="303" t="s">
        <v>1636</v>
      </c>
      <c r="D67" s="997">
        <v>43359</v>
      </c>
      <c r="E67" s="997">
        <v>43361</v>
      </c>
      <c r="F67" s="266">
        <f t="shared" si="6"/>
        <v>2</v>
      </c>
      <c r="G67" s="264">
        <v>1</v>
      </c>
      <c r="H67" s="264" t="s">
        <v>37</v>
      </c>
      <c r="I67" s="264">
        <f t="shared" si="7"/>
        <v>2</v>
      </c>
      <c r="J67" s="1641">
        <v>2900000</v>
      </c>
      <c r="K67" s="299">
        <f t="shared" si="9"/>
        <v>5800000</v>
      </c>
      <c r="L67" s="341"/>
      <c r="M67" s="341"/>
    </row>
    <row r="68" s="629" customFormat="1" ht="18" customHeight="1" spans="1:13">
      <c r="A68" s="266">
        <v>313870</v>
      </c>
      <c r="B68" s="266">
        <v>1357772</v>
      </c>
      <c r="C68" s="303" t="s">
        <v>1637</v>
      </c>
      <c r="D68" s="997">
        <v>43365</v>
      </c>
      <c r="E68" s="997">
        <v>43367</v>
      </c>
      <c r="F68" s="266">
        <f t="shared" si="6"/>
        <v>2</v>
      </c>
      <c r="G68" s="264">
        <v>1</v>
      </c>
      <c r="H68" s="264" t="s">
        <v>37</v>
      </c>
      <c r="I68" s="264">
        <f t="shared" si="7"/>
        <v>2</v>
      </c>
      <c r="J68" s="1641">
        <v>2900000</v>
      </c>
      <c r="K68" s="299">
        <f t="shared" si="9"/>
        <v>5800000</v>
      </c>
      <c r="L68" s="341"/>
      <c r="M68" s="1650"/>
    </row>
    <row r="69" s="629" customFormat="1" ht="25.5" customHeight="1" spans="1:13">
      <c r="A69" s="271" t="s">
        <v>1638</v>
      </c>
      <c r="B69" s="271">
        <v>1357125</v>
      </c>
      <c r="C69" s="1626" t="s">
        <v>1639</v>
      </c>
      <c r="D69" s="1004">
        <v>43360</v>
      </c>
      <c r="E69" s="1004">
        <v>43364</v>
      </c>
      <c r="F69" s="271">
        <f t="shared" si="6"/>
        <v>4</v>
      </c>
      <c r="G69" s="1018">
        <v>3</v>
      </c>
      <c r="H69" s="1018" t="s">
        <v>37</v>
      </c>
      <c r="I69" s="1018">
        <f t="shared" si="7"/>
        <v>12</v>
      </c>
      <c r="J69" s="1651">
        <v>2900000</v>
      </c>
      <c r="K69" s="1024">
        <f t="shared" si="9"/>
        <v>34800000</v>
      </c>
      <c r="L69" s="341"/>
      <c r="M69" s="1650"/>
    </row>
    <row r="70" s="629" customFormat="1" ht="18" customHeight="1" spans="1:13">
      <c r="A70" s="273"/>
      <c r="B70" s="273"/>
      <c r="C70" s="1626" t="s">
        <v>1587</v>
      </c>
      <c r="D70" s="1005"/>
      <c r="E70" s="1005"/>
      <c r="F70" s="273"/>
      <c r="G70" s="1018">
        <v>1</v>
      </c>
      <c r="H70" s="1642" t="s">
        <v>224</v>
      </c>
      <c r="I70" s="1018">
        <v>0</v>
      </c>
      <c r="J70" s="1651">
        <v>1200000</v>
      </c>
      <c r="K70" s="1024">
        <f>J70*G70*F69</f>
        <v>4800000</v>
      </c>
      <c r="L70" s="341"/>
      <c r="M70" s="1650"/>
    </row>
    <row r="71" s="629" customFormat="1" ht="18" customHeight="1" spans="1:13">
      <c r="A71" s="273">
        <v>311624</v>
      </c>
      <c r="B71" s="273">
        <v>1363408</v>
      </c>
      <c r="C71" s="1626" t="s">
        <v>1640</v>
      </c>
      <c r="D71" s="1005">
        <v>43360</v>
      </c>
      <c r="E71" s="1005">
        <v>43364</v>
      </c>
      <c r="F71" s="273">
        <f t="shared" ref="F71:F134" si="10">E71-D71</f>
        <v>4</v>
      </c>
      <c r="G71" s="1018">
        <v>1</v>
      </c>
      <c r="H71" s="1642" t="s">
        <v>37</v>
      </c>
      <c r="I71" s="1018">
        <f t="shared" ref="I71:I134" si="11">G71*F71</f>
        <v>4</v>
      </c>
      <c r="J71" s="1651">
        <v>2900000</v>
      </c>
      <c r="K71" s="1024">
        <f>J71*I71*G71</f>
        <v>11600000</v>
      </c>
      <c r="L71" s="341"/>
      <c r="M71" s="1650"/>
    </row>
    <row r="72" s="164" customFormat="1" ht="15" customHeight="1" spans="1:13">
      <c r="A72" s="840">
        <v>312856</v>
      </c>
      <c r="B72" s="840">
        <v>1369614</v>
      </c>
      <c r="C72" s="1185" t="s">
        <v>1641</v>
      </c>
      <c r="D72" s="841">
        <v>43356</v>
      </c>
      <c r="E72" s="841">
        <v>43357</v>
      </c>
      <c r="F72" s="840">
        <f t="shared" si="10"/>
        <v>1</v>
      </c>
      <c r="G72" s="840">
        <v>1</v>
      </c>
      <c r="H72" s="840" t="s">
        <v>37</v>
      </c>
      <c r="I72" s="840">
        <f t="shared" si="11"/>
        <v>1</v>
      </c>
      <c r="J72" s="856">
        <v>2900000</v>
      </c>
      <c r="K72" s="853">
        <f t="shared" ref="K72:K75" si="12">J72*F72*G72</f>
        <v>2900000</v>
      </c>
      <c r="L72" s="341"/>
      <c r="M72" s="341"/>
    </row>
    <row r="73" s="164" customFormat="1" ht="15" customHeight="1" spans="1:13">
      <c r="A73" s="840">
        <v>312884</v>
      </c>
      <c r="B73" s="840">
        <v>1369625</v>
      </c>
      <c r="C73" s="1185" t="s">
        <v>1642</v>
      </c>
      <c r="D73" s="841">
        <v>43357</v>
      </c>
      <c r="E73" s="841">
        <v>43360</v>
      </c>
      <c r="F73" s="840">
        <f t="shared" si="10"/>
        <v>3</v>
      </c>
      <c r="G73" s="840">
        <v>1</v>
      </c>
      <c r="H73" s="840" t="s">
        <v>37</v>
      </c>
      <c r="I73" s="840">
        <f t="shared" si="11"/>
        <v>3</v>
      </c>
      <c r="J73" s="856">
        <v>2900000</v>
      </c>
      <c r="K73" s="853">
        <f t="shared" si="12"/>
        <v>8700000</v>
      </c>
      <c r="L73" s="341"/>
      <c r="M73" s="341"/>
    </row>
    <row r="74" s="164" customFormat="1" ht="15" customHeight="1" spans="1:13">
      <c r="A74" s="840">
        <v>312885</v>
      </c>
      <c r="B74" s="840">
        <v>1369295</v>
      </c>
      <c r="C74" s="1185" t="s">
        <v>1643</v>
      </c>
      <c r="D74" s="841">
        <v>43358</v>
      </c>
      <c r="E74" s="841">
        <v>43361</v>
      </c>
      <c r="F74" s="840">
        <f t="shared" si="10"/>
        <v>3</v>
      </c>
      <c r="G74" s="840">
        <v>1</v>
      </c>
      <c r="H74" s="840" t="s">
        <v>37</v>
      </c>
      <c r="I74" s="840">
        <f t="shared" si="11"/>
        <v>3</v>
      </c>
      <c r="J74" s="856">
        <v>2900000</v>
      </c>
      <c r="K74" s="853">
        <f t="shared" si="12"/>
        <v>8700000</v>
      </c>
      <c r="L74" s="341"/>
      <c r="M74" s="341"/>
    </row>
    <row r="75" s="629" customFormat="1" spans="1:13">
      <c r="A75" s="1567">
        <v>313015</v>
      </c>
      <c r="B75" s="1567">
        <v>1369959</v>
      </c>
      <c r="C75" s="1643" t="s">
        <v>1641</v>
      </c>
      <c r="D75" s="1568">
        <v>43357</v>
      </c>
      <c r="E75" s="1568">
        <v>43358</v>
      </c>
      <c r="F75" s="1567">
        <f t="shared" si="10"/>
        <v>1</v>
      </c>
      <c r="G75" s="1567">
        <v>1</v>
      </c>
      <c r="H75" s="1567" t="s">
        <v>37</v>
      </c>
      <c r="I75" s="1567">
        <f t="shared" si="11"/>
        <v>1</v>
      </c>
      <c r="J75" s="1583">
        <v>2900000</v>
      </c>
      <c r="K75" s="1584">
        <f t="shared" si="12"/>
        <v>2900000</v>
      </c>
      <c r="L75" s="341"/>
      <c r="M75" s="1650"/>
    </row>
    <row r="76" s="164" customFormat="1" ht="27" spans="1:13">
      <c r="A76" s="609" t="s">
        <v>1644</v>
      </c>
      <c r="B76" s="550" t="s">
        <v>1645</v>
      </c>
      <c r="C76" s="317" t="s">
        <v>1646</v>
      </c>
      <c r="D76" s="551"/>
      <c r="E76" s="551"/>
      <c r="F76" s="550">
        <f t="shared" si="10"/>
        <v>0</v>
      </c>
      <c r="G76" s="550"/>
      <c r="H76" s="550" t="s">
        <v>37</v>
      </c>
      <c r="I76" s="550">
        <f t="shared" si="11"/>
        <v>0</v>
      </c>
      <c r="J76" s="558">
        <v>536000</v>
      </c>
      <c r="K76" s="559">
        <f>J76*3</f>
        <v>1608000</v>
      </c>
      <c r="L76" s="341"/>
      <c r="M76" s="341"/>
    </row>
    <row r="77" s="629" customFormat="1" ht="19.5" customHeight="1" spans="1:13">
      <c r="A77" s="550">
        <v>313039</v>
      </c>
      <c r="B77" s="550">
        <v>1370015</v>
      </c>
      <c r="C77" s="1644" t="s">
        <v>1647</v>
      </c>
      <c r="D77" s="551">
        <v>43357</v>
      </c>
      <c r="E77" s="551">
        <v>43361</v>
      </c>
      <c r="F77" s="550">
        <f t="shared" si="10"/>
        <v>4</v>
      </c>
      <c r="G77" s="550">
        <v>1</v>
      </c>
      <c r="H77" s="550" t="s">
        <v>37</v>
      </c>
      <c r="I77" s="550">
        <f t="shared" si="11"/>
        <v>4</v>
      </c>
      <c r="J77" s="558">
        <v>2900000</v>
      </c>
      <c r="K77" s="559">
        <f t="shared" ref="K77:K141" si="13">J77*F77*G77</f>
        <v>11600000</v>
      </c>
      <c r="L77" s="341"/>
      <c r="M77" s="1650"/>
    </row>
    <row r="78" s="629" customFormat="1" ht="19.5" customHeight="1" spans="1:13">
      <c r="A78" s="550">
        <v>313151</v>
      </c>
      <c r="B78" s="550">
        <v>1370465</v>
      </c>
      <c r="C78" s="1644" t="s">
        <v>1648</v>
      </c>
      <c r="D78" s="551">
        <v>43359</v>
      </c>
      <c r="E78" s="551">
        <v>43360</v>
      </c>
      <c r="F78" s="550">
        <f t="shared" si="10"/>
        <v>1</v>
      </c>
      <c r="G78" s="550">
        <v>1</v>
      </c>
      <c r="H78" s="550" t="s">
        <v>37</v>
      </c>
      <c r="I78" s="550">
        <f t="shared" si="11"/>
        <v>1</v>
      </c>
      <c r="J78" s="558">
        <v>2900000</v>
      </c>
      <c r="K78" s="559">
        <f t="shared" si="13"/>
        <v>2900000</v>
      </c>
      <c r="L78" s="341"/>
      <c r="M78" s="1650"/>
    </row>
    <row r="79" s="164" customFormat="1" ht="27" spans="1:13">
      <c r="A79" s="550">
        <v>313500</v>
      </c>
      <c r="B79" s="550">
        <v>1370680</v>
      </c>
      <c r="C79" s="1644" t="s">
        <v>1649</v>
      </c>
      <c r="D79" s="551">
        <v>43359</v>
      </c>
      <c r="E79" s="551">
        <v>43360</v>
      </c>
      <c r="F79" s="550">
        <f t="shared" si="10"/>
        <v>1</v>
      </c>
      <c r="G79" s="550">
        <v>6</v>
      </c>
      <c r="H79" s="550" t="s">
        <v>37</v>
      </c>
      <c r="I79" s="550">
        <f t="shared" si="11"/>
        <v>6</v>
      </c>
      <c r="J79" s="558">
        <v>2900000</v>
      </c>
      <c r="K79" s="559">
        <f t="shared" si="13"/>
        <v>17400000</v>
      </c>
      <c r="L79" s="341"/>
      <c r="M79" s="341"/>
    </row>
    <row r="80" s="164" customFormat="1" ht="27" spans="1:13">
      <c r="A80" s="934">
        <v>313496</v>
      </c>
      <c r="B80" s="550">
        <v>1370567</v>
      </c>
      <c r="C80" s="1644" t="s">
        <v>1650</v>
      </c>
      <c r="D80" s="551">
        <v>43359</v>
      </c>
      <c r="E80" s="551">
        <v>43360</v>
      </c>
      <c r="F80" s="550">
        <f t="shared" si="10"/>
        <v>1</v>
      </c>
      <c r="G80" s="550">
        <v>4</v>
      </c>
      <c r="H80" s="550" t="s">
        <v>37</v>
      </c>
      <c r="I80" s="550">
        <f t="shared" si="11"/>
        <v>4</v>
      </c>
      <c r="J80" s="558">
        <v>2900000</v>
      </c>
      <c r="K80" s="559">
        <f t="shared" si="13"/>
        <v>11600000</v>
      </c>
      <c r="L80" s="341"/>
      <c r="M80" s="341"/>
    </row>
    <row r="81" s="164" customFormat="1" ht="18" customHeight="1" spans="1:13">
      <c r="A81" s="550">
        <v>307807</v>
      </c>
      <c r="B81" s="550">
        <v>1350157</v>
      </c>
      <c r="C81" s="1644" t="s">
        <v>1651</v>
      </c>
      <c r="D81" s="551">
        <v>43362</v>
      </c>
      <c r="E81" s="551">
        <v>43366</v>
      </c>
      <c r="F81" s="550">
        <f t="shared" si="10"/>
        <v>4</v>
      </c>
      <c r="G81" s="550">
        <v>1</v>
      </c>
      <c r="H81" s="550" t="s">
        <v>37</v>
      </c>
      <c r="I81" s="550">
        <f t="shared" si="11"/>
        <v>4</v>
      </c>
      <c r="J81" s="1652">
        <v>2900000</v>
      </c>
      <c r="K81" s="559">
        <f t="shared" si="13"/>
        <v>11600000</v>
      </c>
      <c r="L81" s="341"/>
      <c r="M81" s="341"/>
    </row>
    <row r="82" s="164" customFormat="1" ht="15" customHeight="1" spans="1:13">
      <c r="A82" s="550">
        <v>312540</v>
      </c>
      <c r="B82" s="550">
        <v>1367889</v>
      </c>
      <c r="C82" s="1644" t="s">
        <v>1652</v>
      </c>
      <c r="D82" s="551">
        <v>43362</v>
      </c>
      <c r="E82" s="551">
        <v>43367</v>
      </c>
      <c r="F82" s="550">
        <f t="shared" si="10"/>
        <v>5</v>
      </c>
      <c r="G82" s="550">
        <v>1</v>
      </c>
      <c r="H82" s="550" t="s">
        <v>37</v>
      </c>
      <c r="I82" s="550">
        <f t="shared" si="11"/>
        <v>5</v>
      </c>
      <c r="J82" s="558">
        <v>2900000</v>
      </c>
      <c r="K82" s="559">
        <f t="shared" si="13"/>
        <v>14500000</v>
      </c>
      <c r="L82" s="341"/>
      <c r="M82" s="341"/>
    </row>
    <row r="83" s="164" customFormat="1" ht="18" customHeight="1" spans="1:13">
      <c r="A83" s="609" t="s">
        <v>1653</v>
      </c>
      <c r="B83" s="550">
        <v>1344719</v>
      </c>
      <c r="C83" s="1644" t="s">
        <v>1654</v>
      </c>
      <c r="D83" s="551">
        <v>43363</v>
      </c>
      <c r="E83" s="551">
        <v>43364</v>
      </c>
      <c r="F83" s="550">
        <f t="shared" si="10"/>
        <v>1</v>
      </c>
      <c r="G83" s="550">
        <v>5</v>
      </c>
      <c r="H83" s="550" t="s">
        <v>37</v>
      </c>
      <c r="I83" s="550">
        <f t="shared" si="11"/>
        <v>5</v>
      </c>
      <c r="J83" s="1652">
        <v>2900000</v>
      </c>
      <c r="K83" s="559">
        <f t="shared" si="13"/>
        <v>14500000</v>
      </c>
      <c r="L83" s="341"/>
      <c r="M83" s="341"/>
    </row>
    <row r="84" s="164" customFormat="1" ht="18" customHeight="1" spans="1:13">
      <c r="A84" s="609">
        <v>309702</v>
      </c>
      <c r="B84" s="550">
        <v>1356010</v>
      </c>
      <c r="C84" s="1644" t="s">
        <v>1655</v>
      </c>
      <c r="D84" s="551">
        <v>43363</v>
      </c>
      <c r="E84" s="551">
        <v>43366</v>
      </c>
      <c r="F84" s="550">
        <f t="shared" si="10"/>
        <v>3</v>
      </c>
      <c r="G84" s="550">
        <v>1</v>
      </c>
      <c r="H84" s="550" t="s">
        <v>37</v>
      </c>
      <c r="I84" s="550">
        <f t="shared" si="11"/>
        <v>3</v>
      </c>
      <c r="J84" s="1652">
        <v>2900000</v>
      </c>
      <c r="K84" s="559">
        <f t="shared" si="13"/>
        <v>8700000</v>
      </c>
      <c r="L84" s="341"/>
      <c r="M84" s="341"/>
    </row>
    <row r="85" s="164" customFormat="1" ht="18" customHeight="1" spans="1:13">
      <c r="A85" s="550">
        <v>312186</v>
      </c>
      <c r="B85" s="550">
        <v>1365930</v>
      </c>
      <c r="C85" s="1644" t="s">
        <v>1656</v>
      </c>
      <c r="D85" s="551">
        <v>43363</v>
      </c>
      <c r="E85" s="551">
        <v>43367</v>
      </c>
      <c r="F85" s="550">
        <f t="shared" si="10"/>
        <v>4</v>
      </c>
      <c r="G85" s="550">
        <v>1</v>
      </c>
      <c r="H85" s="550" t="s">
        <v>37</v>
      </c>
      <c r="I85" s="550">
        <f t="shared" si="11"/>
        <v>4</v>
      </c>
      <c r="J85" s="558">
        <v>2900000</v>
      </c>
      <c r="K85" s="559">
        <f t="shared" si="13"/>
        <v>11600000</v>
      </c>
      <c r="L85" s="341"/>
      <c r="M85" s="341"/>
    </row>
    <row r="86" s="164" customFormat="1" ht="27" spans="1:13">
      <c r="A86" s="550" t="s">
        <v>1657</v>
      </c>
      <c r="B86" s="550">
        <v>1368543</v>
      </c>
      <c r="C86" s="1644" t="s">
        <v>1658</v>
      </c>
      <c r="D86" s="551">
        <v>43363</v>
      </c>
      <c r="E86" s="551">
        <v>43365</v>
      </c>
      <c r="F86" s="550">
        <f t="shared" si="10"/>
        <v>2</v>
      </c>
      <c r="G86" s="550">
        <v>2</v>
      </c>
      <c r="H86" s="550" t="s">
        <v>37</v>
      </c>
      <c r="I86" s="550">
        <f t="shared" si="11"/>
        <v>4</v>
      </c>
      <c r="J86" s="558">
        <v>2900000</v>
      </c>
      <c r="K86" s="559">
        <f t="shared" si="13"/>
        <v>11600000</v>
      </c>
      <c r="L86" s="341"/>
      <c r="M86" s="341"/>
    </row>
    <row r="87" s="164" customFormat="1" ht="18" customHeight="1" spans="1:13">
      <c r="A87" s="550">
        <v>297330</v>
      </c>
      <c r="B87" s="550">
        <v>1315791</v>
      </c>
      <c r="C87" s="1644" t="s">
        <v>1659</v>
      </c>
      <c r="D87" s="551">
        <v>43364</v>
      </c>
      <c r="E87" s="551">
        <v>43366</v>
      </c>
      <c r="F87" s="550">
        <f t="shared" si="10"/>
        <v>2</v>
      </c>
      <c r="G87" s="550">
        <v>1</v>
      </c>
      <c r="H87" s="550" t="s">
        <v>37</v>
      </c>
      <c r="I87" s="550">
        <f t="shared" si="11"/>
        <v>2</v>
      </c>
      <c r="J87" s="1652">
        <v>2900000</v>
      </c>
      <c r="K87" s="559">
        <f t="shared" si="13"/>
        <v>5800000</v>
      </c>
      <c r="L87" s="341"/>
      <c r="M87" s="341"/>
    </row>
    <row r="88" s="164" customFormat="1" ht="18" customHeight="1" spans="1:13">
      <c r="A88" s="550">
        <v>309970</v>
      </c>
      <c r="B88" s="550">
        <v>1357974</v>
      </c>
      <c r="C88" s="1644" t="s">
        <v>1660</v>
      </c>
      <c r="D88" s="551">
        <v>43364</v>
      </c>
      <c r="E88" s="551">
        <v>43366</v>
      </c>
      <c r="F88" s="550">
        <f t="shared" si="10"/>
        <v>2</v>
      </c>
      <c r="G88" s="550">
        <v>1</v>
      </c>
      <c r="H88" s="550" t="s">
        <v>37</v>
      </c>
      <c r="I88" s="550">
        <f t="shared" si="11"/>
        <v>2</v>
      </c>
      <c r="J88" s="558">
        <v>2900000</v>
      </c>
      <c r="K88" s="559">
        <f t="shared" si="13"/>
        <v>5800000</v>
      </c>
      <c r="L88" s="341"/>
      <c r="M88" s="341"/>
    </row>
    <row r="89" s="164" customFormat="1" ht="18" customHeight="1" spans="1:13">
      <c r="A89" s="550">
        <v>310543</v>
      </c>
      <c r="B89" s="550">
        <v>1359635</v>
      </c>
      <c r="C89" s="1644" t="s">
        <v>1661</v>
      </c>
      <c r="D89" s="551">
        <v>43364</v>
      </c>
      <c r="E89" s="551">
        <v>43367</v>
      </c>
      <c r="F89" s="550">
        <f t="shared" si="10"/>
        <v>3</v>
      </c>
      <c r="G89" s="550">
        <v>1</v>
      </c>
      <c r="H89" s="550" t="s">
        <v>37</v>
      </c>
      <c r="I89" s="550">
        <f t="shared" si="11"/>
        <v>3</v>
      </c>
      <c r="J89" s="558">
        <v>2900000</v>
      </c>
      <c r="K89" s="559">
        <f t="shared" si="13"/>
        <v>8700000</v>
      </c>
      <c r="L89" s="341"/>
      <c r="M89" s="341"/>
    </row>
    <row r="90" s="164" customFormat="1" ht="18" customHeight="1" spans="1:13">
      <c r="A90" s="550">
        <v>311224</v>
      </c>
      <c r="B90" s="550">
        <v>1361711</v>
      </c>
      <c r="C90" s="1644" t="s">
        <v>1662</v>
      </c>
      <c r="D90" s="551">
        <v>43365</v>
      </c>
      <c r="E90" s="551">
        <v>43368</v>
      </c>
      <c r="F90" s="550">
        <f t="shared" si="10"/>
        <v>3</v>
      </c>
      <c r="G90" s="550">
        <v>1</v>
      </c>
      <c r="H90" s="550" t="s">
        <v>37</v>
      </c>
      <c r="I90" s="550">
        <f t="shared" si="11"/>
        <v>3</v>
      </c>
      <c r="J90" s="558">
        <v>2900000</v>
      </c>
      <c r="K90" s="559">
        <f t="shared" si="13"/>
        <v>8700000</v>
      </c>
      <c r="L90" s="341"/>
      <c r="M90" s="341"/>
    </row>
    <row r="91" s="164" customFormat="1" ht="15" customHeight="1" spans="1:13">
      <c r="A91" s="550">
        <v>312078</v>
      </c>
      <c r="B91" s="550">
        <v>1364979</v>
      </c>
      <c r="C91" s="1644" t="s">
        <v>1663</v>
      </c>
      <c r="D91" s="551">
        <v>43365</v>
      </c>
      <c r="E91" s="551">
        <v>43369</v>
      </c>
      <c r="F91" s="550">
        <f t="shared" si="10"/>
        <v>4</v>
      </c>
      <c r="G91" s="550">
        <v>1</v>
      </c>
      <c r="H91" s="550" t="s">
        <v>37</v>
      </c>
      <c r="I91" s="550">
        <f t="shared" si="11"/>
        <v>4</v>
      </c>
      <c r="J91" s="558">
        <v>2900000</v>
      </c>
      <c r="K91" s="559">
        <f t="shared" si="13"/>
        <v>11600000</v>
      </c>
      <c r="L91" s="341"/>
      <c r="M91" s="341"/>
    </row>
    <row r="92" s="164" customFormat="1" ht="15.75" customHeight="1" spans="1:13">
      <c r="A92" s="550">
        <v>312537</v>
      </c>
      <c r="B92" s="550">
        <v>1367566</v>
      </c>
      <c r="C92" s="1644" t="s">
        <v>1664</v>
      </c>
      <c r="D92" s="551">
        <v>43365</v>
      </c>
      <c r="E92" s="551">
        <v>43367</v>
      </c>
      <c r="F92" s="550">
        <f t="shared" si="10"/>
        <v>2</v>
      </c>
      <c r="G92" s="550">
        <v>1</v>
      </c>
      <c r="H92" s="550" t="s">
        <v>37</v>
      </c>
      <c r="I92" s="550">
        <f t="shared" si="11"/>
        <v>2</v>
      </c>
      <c r="J92" s="558">
        <v>2900000</v>
      </c>
      <c r="K92" s="559">
        <f t="shared" si="13"/>
        <v>5800000</v>
      </c>
      <c r="L92" s="341"/>
      <c r="M92" s="341"/>
    </row>
    <row r="93" s="164" customFormat="1" ht="16.5" customHeight="1" spans="1:13">
      <c r="A93" s="550">
        <v>310851</v>
      </c>
      <c r="B93" s="550">
        <v>1360168</v>
      </c>
      <c r="C93" s="1644" t="s">
        <v>1665</v>
      </c>
      <c r="D93" s="551">
        <v>43365</v>
      </c>
      <c r="E93" s="551">
        <v>43369</v>
      </c>
      <c r="F93" s="550">
        <f t="shared" si="10"/>
        <v>4</v>
      </c>
      <c r="G93" s="550">
        <v>1</v>
      </c>
      <c r="H93" s="550" t="s">
        <v>37</v>
      </c>
      <c r="I93" s="550">
        <f t="shared" si="11"/>
        <v>4</v>
      </c>
      <c r="J93" s="1652">
        <v>2900000</v>
      </c>
      <c r="K93" s="559">
        <f t="shared" si="13"/>
        <v>11600000</v>
      </c>
      <c r="L93" s="341"/>
      <c r="M93" s="341"/>
    </row>
    <row r="94" s="164" customFormat="1" ht="18" customHeight="1" spans="1:13">
      <c r="A94" s="550">
        <v>312497</v>
      </c>
      <c r="B94" s="550">
        <v>1367678</v>
      </c>
      <c r="C94" s="1644" t="s">
        <v>1666</v>
      </c>
      <c r="D94" s="551">
        <v>43365</v>
      </c>
      <c r="E94" s="551">
        <v>43367</v>
      </c>
      <c r="F94" s="550">
        <f t="shared" si="10"/>
        <v>2</v>
      </c>
      <c r="G94" s="550">
        <v>1</v>
      </c>
      <c r="H94" s="550" t="s">
        <v>37</v>
      </c>
      <c r="I94" s="550">
        <f t="shared" si="11"/>
        <v>2</v>
      </c>
      <c r="J94" s="558">
        <v>2900000</v>
      </c>
      <c r="K94" s="559">
        <f t="shared" si="13"/>
        <v>5800000</v>
      </c>
      <c r="L94" s="341"/>
      <c r="M94" s="341"/>
    </row>
    <row r="95" s="164" customFormat="1" ht="14.25" customHeight="1" spans="1:13">
      <c r="A95" s="550">
        <v>312189</v>
      </c>
      <c r="B95" s="550">
        <v>1365693</v>
      </c>
      <c r="C95" s="1644" t="s">
        <v>1667</v>
      </c>
      <c r="D95" s="551">
        <v>43365</v>
      </c>
      <c r="E95" s="551">
        <v>43367</v>
      </c>
      <c r="F95" s="550">
        <f t="shared" si="10"/>
        <v>2</v>
      </c>
      <c r="G95" s="550">
        <v>1</v>
      </c>
      <c r="H95" s="550" t="s">
        <v>37</v>
      </c>
      <c r="I95" s="550">
        <f t="shared" si="11"/>
        <v>2</v>
      </c>
      <c r="J95" s="558">
        <v>2900000</v>
      </c>
      <c r="K95" s="559">
        <f t="shared" si="13"/>
        <v>5800000</v>
      </c>
      <c r="L95" s="341"/>
      <c r="M95" s="341"/>
    </row>
    <row r="96" s="164" customFormat="1" ht="30.75" customHeight="1" spans="1:13">
      <c r="A96" s="609" t="s">
        <v>1668</v>
      </c>
      <c r="B96" s="550">
        <v>1368481</v>
      </c>
      <c r="C96" s="610" t="s">
        <v>1669</v>
      </c>
      <c r="D96" s="551">
        <v>43365</v>
      </c>
      <c r="E96" s="551">
        <v>43368</v>
      </c>
      <c r="F96" s="550">
        <f t="shared" si="10"/>
        <v>3</v>
      </c>
      <c r="G96" s="550">
        <v>2</v>
      </c>
      <c r="H96" s="550" t="s">
        <v>37</v>
      </c>
      <c r="I96" s="550">
        <f t="shared" si="11"/>
        <v>6</v>
      </c>
      <c r="J96" s="558">
        <v>2900000</v>
      </c>
      <c r="K96" s="559">
        <f t="shared" si="13"/>
        <v>17400000</v>
      </c>
      <c r="L96" s="341"/>
      <c r="M96" s="341"/>
    </row>
    <row r="97" s="164" customFormat="1" ht="16.5" customHeight="1" spans="1:13">
      <c r="A97" s="550">
        <v>308609</v>
      </c>
      <c r="B97" s="550">
        <v>1352251</v>
      </c>
      <c r="C97" s="1644" t="s">
        <v>1670</v>
      </c>
      <c r="D97" s="551">
        <v>43366</v>
      </c>
      <c r="E97" s="551">
        <v>43367</v>
      </c>
      <c r="F97" s="550">
        <f t="shared" si="10"/>
        <v>1</v>
      </c>
      <c r="G97" s="550">
        <v>1</v>
      </c>
      <c r="H97" s="550" t="s">
        <v>37</v>
      </c>
      <c r="I97" s="550">
        <f t="shared" si="11"/>
        <v>1</v>
      </c>
      <c r="J97" s="1652">
        <v>2900000</v>
      </c>
      <c r="K97" s="559">
        <f t="shared" si="13"/>
        <v>2900000</v>
      </c>
      <c r="L97" s="341"/>
      <c r="M97" s="341"/>
    </row>
    <row r="98" s="164" customFormat="1" ht="15" customHeight="1" spans="1:13">
      <c r="A98" s="550">
        <v>312889</v>
      </c>
      <c r="B98" s="550">
        <v>1369626</v>
      </c>
      <c r="C98" s="1644" t="s">
        <v>1671</v>
      </c>
      <c r="D98" s="551">
        <v>43366</v>
      </c>
      <c r="E98" s="551">
        <v>43367</v>
      </c>
      <c r="F98" s="550">
        <f t="shared" si="10"/>
        <v>1</v>
      </c>
      <c r="G98" s="550">
        <v>1</v>
      </c>
      <c r="H98" s="550" t="s">
        <v>37</v>
      </c>
      <c r="I98" s="550">
        <f t="shared" si="11"/>
        <v>1</v>
      </c>
      <c r="J98" s="558">
        <v>2900000</v>
      </c>
      <c r="K98" s="559">
        <f t="shared" si="13"/>
        <v>2900000</v>
      </c>
      <c r="L98" s="341"/>
      <c r="M98" s="341"/>
    </row>
    <row r="99" s="164" customFormat="1" ht="15" customHeight="1" spans="1:13">
      <c r="A99" s="550">
        <v>311809</v>
      </c>
      <c r="B99" s="550">
        <v>1363884</v>
      </c>
      <c r="C99" s="1644" t="s">
        <v>1672</v>
      </c>
      <c r="D99" s="551">
        <v>43366</v>
      </c>
      <c r="E99" s="551">
        <v>43368</v>
      </c>
      <c r="F99" s="550">
        <f t="shared" si="10"/>
        <v>2</v>
      </c>
      <c r="G99" s="550">
        <v>1</v>
      </c>
      <c r="H99" s="550" t="s">
        <v>37</v>
      </c>
      <c r="I99" s="550">
        <f t="shared" si="11"/>
        <v>2</v>
      </c>
      <c r="J99" s="558">
        <v>2900000</v>
      </c>
      <c r="K99" s="559">
        <f t="shared" si="13"/>
        <v>5800000</v>
      </c>
      <c r="L99" s="341"/>
      <c r="M99" s="341"/>
    </row>
    <row r="100" s="164" customFormat="1" ht="15" customHeight="1" spans="1:13">
      <c r="A100" s="550">
        <v>312539</v>
      </c>
      <c r="B100" s="550">
        <v>1367750</v>
      </c>
      <c r="C100" s="1644" t="s">
        <v>1673</v>
      </c>
      <c r="D100" s="551">
        <v>43366</v>
      </c>
      <c r="E100" s="551">
        <v>43368</v>
      </c>
      <c r="F100" s="550">
        <f t="shared" si="10"/>
        <v>2</v>
      </c>
      <c r="G100" s="550">
        <v>1</v>
      </c>
      <c r="H100" s="550" t="s">
        <v>37</v>
      </c>
      <c r="I100" s="550">
        <f t="shared" si="11"/>
        <v>2</v>
      </c>
      <c r="J100" s="558">
        <v>2900000</v>
      </c>
      <c r="K100" s="559">
        <f t="shared" si="13"/>
        <v>5800000</v>
      </c>
      <c r="L100" s="341"/>
      <c r="M100" s="341"/>
    </row>
    <row r="101" s="164" customFormat="1" ht="18" customHeight="1" spans="1:13">
      <c r="A101" s="550">
        <v>311222</v>
      </c>
      <c r="B101" s="550">
        <v>1361955</v>
      </c>
      <c r="C101" s="1644" t="s">
        <v>1674</v>
      </c>
      <c r="D101" s="551">
        <v>43367</v>
      </c>
      <c r="E101" s="551">
        <v>43368</v>
      </c>
      <c r="F101" s="550">
        <f t="shared" si="10"/>
        <v>1</v>
      </c>
      <c r="G101" s="550">
        <v>1</v>
      </c>
      <c r="H101" s="550" t="s">
        <v>37</v>
      </c>
      <c r="I101" s="550">
        <f t="shared" si="11"/>
        <v>1</v>
      </c>
      <c r="J101" s="558">
        <v>2900000</v>
      </c>
      <c r="K101" s="559">
        <f t="shared" si="13"/>
        <v>2900000</v>
      </c>
      <c r="L101" s="341"/>
      <c r="M101" s="341"/>
    </row>
    <row r="102" s="164" customFormat="1" ht="15" customHeight="1" spans="1:13">
      <c r="A102" s="550">
        <v>312752</v>
      </c>
      <c r="B102" s="550">
        <v>1368678</v>
      </c>
      <c r="C102" s="1644" t="s">
        <v>1675</v>
      </c>
      <c r="D102" s="551">
        <v>43367</v>
      </c>
      <c r="E102" s="551">
        <v>43371</v>
      </c>
      <c r="F102" s="550">
        <f t="shared" si="10"/>
        <v>4</v>
      </c>
      <c r="G102" s="550">
        <v>1</v>
      </c>
      <c r="H102" s="550" t="s">
        <v>37</v>
      </c>
      <c r="I102" s="550">
        <f t="shared" si="11"/>
        <v>4</v>
      </c>
      <c r="J102" s="558">
        <v>2900000</v>
      </c>
      <c r="K102" s="559">
        <f t="shared" si="13"/>
        <v>11600000</v>
      </c>
      <c r="L102" s="341"/>
      <c r="M102" s="341"/>
    </row>
    <row r="103" s="164" customFormat="1" ht="15" customHeight="1" spans="1:13">
      <c r="A103" s="199">
        <v>313778</v>
      </c>
      <c r="B103" s="199">
        <v>1370927</v>
      </c>
      <c r="C103" s="317" t="s">
        <v>1676</v>
      </c>
      <c r="D103" s="200">
        <v>43360</v>
      </c>
      <c r="E103" s="200">
        <v>43362</v>
      </c>
      <c r="F103" s="199">
        <f t="shared" si="10"/>
        <v>2</v>
      </c>
      <c r="G103" s="199">
        <v>3</v>
      </c>
      <c r="H103" s="199" t="s">
        <v>37</v>
      </c>
      <c r="I103" s="199">
        <f t="shared" si="11"/>
        <v>6</v>
      </c>
      <c r="J103" s="229">
        <v>2900000</v>
      </c>
      <c r="K103" s="230">
        <f t="shared" si="13"/>
        <v>17400000</v>
      </c>
      <c r="L103" s="341"/>
      <c r="M103" s="341"/>
    </row>
    <row r="104" s="164" customFormat="1" ht="15" customHeight="1" spans="1:13">
      <c r="A104" s="199">
        <v>313785</v>
      </c>
      <c r="B104" s="199">
        <v>1370955</v>
      </c>
      <c r="C104" s="317" t="s">
        <v>1677</v>
      </c>
      <c r="D104" s="200">
        <v>43360</v>
      </c>
      <c r="E104" s="200">
        <v>43361</v>
      </c>
      <c r="F104" s="199">
        <f t="shared" si="10"/>
        <v>1</v>
      </c>
      <c r="G104" s="199">
        <v>1</v>
      </c>
      <c r="H104" s="199" t="s">
        <v>37</v>
      </c>
      <c r="I104" s="199">
        <f t="shared" si="11"/>
        <v>1</v>
      </c>
      <c r="J104" s="229">
        <v>2900000</v>
      </c>
      <c r="K104" s="230">
        <f t="shared" si="13"/>
        <v>2900000</v>
      </c>
      <c r="L104" s="341"/>
      <c r="M104" s="341"/>
    </row>
    <row r="105" s="164" customFormat="1" ht="15" customHeight="1" spans="1:13">
      <c r="A105" s="199">
        <v>313783</v>
      </c>
      <c r="B105" s="199">
        <v>1370931</v>
      </c>
      <c r="C105" s="317" t="s">
        <v>1678</v>
      </c>
      <c r="D105" s="200">
        <v>43360</v>
      </c>
      <c r="E105" s="200">
        <v>43362</v>
      </c>
      <c r="F105" s="199">
        <f t="shared" si="10"/>
        <v>2</v>
      </c>
      <c r="G105" s="199">
        <v>1</v>
      </c>
      <c r="H105" s="199" t="s">
        <v>37</v>
      </c>
      <c r="I105" s="199">
        <f t="shared" si="11"/>
        <v>2</v>
      </c>
      <c r="J105" s="229">
        <v>2900000</v>
      </c>
      <c r="K105" s="230">
        <f t="shared" si="13"/>
        <v>5800000</v>
      </c>
      <c r="L105" s="341"/>
      <c r="M105" s="341"/>
    </row>
    <row r="106" s="164" customFormat="1" ht="15" customHeight="1" spans="1:13">
      <c r="A106" s="199">
        <v>313904</v>
      </c>
      <c r="B106" s="199">
        <v>1371246</v>
      </c>
      <c r="C106" s="317" t="s">
        <v>1679</v>
      </c>
      <c r="D106" s="200">
        <v>43361</v>
      </c>
      <c r="E106" s="200">
        <v>43364</v>
      </c>
      <c r="F106" s="199">
        <f t="shared" si="10"/>
        <v>3</v>
      </c>
      <c r="G106" s="199">
        <v>1</v>
      </c>
      <c r="H106" s="199" t="s">
        <v>37</v>
      </c>
      <c r="I106" s="199">
        <f t="shared" si="11"/>
        <v>3</v>
      </c>
      <c r="J106" s="229">
        <v>2900000</v>
      </c>
      <c r="K106" s="230">
        <f t="shared" si="13"/>
        <v>8700000</v>
      </c>
      <c r="L106" s="341"/>
      <c r="M106" s="341"/>
    </row>
    <row r="107" s="164" customFormat="1" ht="15" customHeight="1" spans="1:13">
      <c r="A107" s="199">
        <v>313815</v>
      </c>
      <c r="B107" s="199">
        <v>1370731</v>
      </c>
      <c r="C107" s="317" t="s">
        <v>1680</v>
      </c>
      <c r="D107" s="200">
        <v>43365</v>
      </c>
      <c r="E107" s="200">
        <v>43368</v>
      </c>
      <c r="F107" s="199">
        <f t="shared" si="10"/>
        <v>3</v>
      </c>
      <c r="G107" s="199">
        <v>1</v>
      </c>
      <c r="H107" s="199" t="s">
        <v>37</v>
      </c>
      <c r="I107" s="199">
        <f t="shared" si="11"/>
        <v>3</v>
      </c>
      <c r="J107" s="229">
        <v>2900000</v>
      </c>
      <c r="K107" s="230">
        <f t="shared" si="13"/>
        <v>8700000</v>
      </c>
      <c r="L107" s="341"/>
      <c r="M107" s="341"/>
    </row>
    <row r="108" s="164" customFormat="1" ht="15" customHeight="1" spans="1:13">
      <c r="A108" s="305">
        <v>313919</v>
      </c>
      <c r="B108" s="306">
        <v>1371325</v>
      </c>
      <c r="C108" s="1490" t="s">
        <v>1681</v>
      </c>
      <c r="D108" s="307">
        <v>43361</v>
      </c>
      <c r="E108" s="307">
        <v>43362</v>
      </c>
      <c r="F108" s="306">
        <f t="shared" si="10"/>
        <v>1</v>
      </c>
      <c r="G108" s="306">
        <v>1</v>
      </c>
      <c r="H108" s="306" t="s">
        <v>37</v>
      </c>
      <c r="I108" s="306">
        <f t="shared" si="11"/>
        <v>1</v>
      </c>
      <c r="J108" s="311">
        <v>2900000</v>
      </c>
      <c r="K108" s="312">
        <f t="shared" si="13"/>
        <v>2900000</v>
      </c>
      <c r="L108" s="341"/>
      <c r="M108" s="341"/>
    </row>
    <row r="109" s="164" customFormat="1" ht="15" customHeight="1" spans="1:13">
      <c r="A109" s="305">
        <v>313962</v>
      </c>
      <c r="B109" s="306">
        <v>1371262</v>
      </c>
      <c r="C109" s="1490" t="s">
        <v>1682</v>
      </c>
      <c r="D109" s="307">
        <v>43363</v>
      </c>
      <c r="E109" s="307">
        <v>43364</v>
      </c>
      <c r="F109" s="306">
        <f t="shared" si="10"/>
        <v>1</v>
      </c>
      <c r="G109" s="306">
        <v>1</v>
      </c>
      <c r="H109" s="306" t="s">
        <v>37</v>
      </c>
      <c r="I109" s="306">
        <f t="shared" si="11"/>
        <v>1</v>
      </c>
      <c r="J109" s="311">
        <v>2900000</v>
      </c>
      <c r="K109" s="312">
        <f t="shared" si="13"/>
        <v>2900000</v>
      </c>
      <c r="L109" s="341"/>
      <c r="M109" s="341"/>
    </row>
    <row r="110" s="164" customFormat="1" ht="15" customHeight="1" spans="1:13">
      <c r="A110" s="263" t="s">
        <v>1683</v>
      </c>
      <c r="B110" s="264">
        <v>1371949</v>
      </c>
      <c r="C110" s="303" t="s">
        <v>1684</v>
      </c>
      <c r="D110" s="265">
        <v>43363</v>
      </c>
      <c r="E110" s="265">
        <v>43366</v>
      </c>
      <c r="F110" s="264">
        <f t="shared" si="10"/>
        <v>3</v>
      </c>
      <c r="G110" s="264">
        <v>2</v>
      </c>
      <c r="H110" s="264" t="s">
        <v>37</v>
      </c>
      <c r="I110" s="264">
        <f t="shared" si="11"/>
        <v>6</v>
      </c>
      <c r="J110" s="298">
        <v>2900000</v>
      </c>
      <c r="K110" s="299">
        <f t="shared" si="13"/>
        <v>17400000</v>
      </c>
      <c r="L110" s="341"/>
      <c r="M110" s="341"/>
    </row>
    <row r="111" s="164" customFormat="1" ht="15" customHeight="1" spans="1:13">
      <c r="A111" s="263">
        <v>314039</v>
      </c>
      <c r="B111" s="264">
        <v>1371624</v>
      </c>
      <c r="C111" s="303" t="s">
        <v>1685</v>
      </c>
      <c r="D111" s="265">
        <v>43365</v>
      </c>
      <c r="E111" s="265">
        <v>43369</v>
      </c>
      <c r="F111" s="264">
        <f t="shared" si="10"/>
        <v>4</v>
      </c>
      <c r="G111" s="264">
        <v>1</v>
      </c>
      <c r="H111" s="264" t="s">
        <v>37</v>
      </c>
      <c r="I111" s="264">
        <f t="shared" si="11"/>
        <v>4</v>
      </c>
      <c r="J111" s="298">
        <v>2900000</v>
      </c>
      <c r="K111" s="299">
        <f t="shared" si="13"/>
        <v>11600000</v>
      </c>
      <c r="L111" s="341"/>
      <c r="M111" s="341"/>
    </row>
    <row r="112" s="164" customFormat="1" ht="16.5" customHeight="1" spans="1:13">
      <c r="A112" s="263">
        <v>312623</v>
      </c>
      <c r="B112" s="264">
        <v>1368301</v>
      </c>
      <c r="C112" s="303" t="s">
        <v>1686</v>
      </c>
      <c r="D112" s="265">
        <v>43369</v>
      </c>
      <c r="E112" s="265">
        <v>43370</v>
      </c>
      <c r="F112" s="264">
        <f t="shared" si="10"/>
        <v>1</v>
      </c>
      <c r="G112" s="264">
        <v>1</v>
      </c>
      <c r="H112" s="264" t="s">
        <v>37</v>
      </c>
      <c r="I112" s="264">
        <f t="shared" si="11"/>
        <v>1</v>
      </c>
      <c r="J112" s="298">
        <v>2900000</v>
      </c>
      <c r="K112" s="299">
        <f t="shared" si="13"/>
        <v>2900000</v>
      </c>
      <c r="L112" s="341"/>
      <c r="M112" s="341"/>
    </row>
    <row r="113" s="164" customFormat="1" ht="15" customHeight="1" spans="1:13">
      <c r="A113" s="263">
        <v>314050</v>
      </c>
      <c r="B113" s="264">
        <v>1371532</v>
      </c>
      <c r="C113" s="303" t="s">
        <v>1687</v>
      </c>
      <c r="D113" s="265">
        <v>43370</v>
      </c>
      <c r="E113" s="265">
        <v>43371</v>
      </c>
      <c r="F113" s="264">
        <f t="shared" si="10"/>
        <v>1</v>
      </c>
      <c r="G113" s="264">
        <v>1</v>
      </c>
      <c r="H113" s="264" t="s">
        <v>37</v>
      </c>
      <c r="I113" s="264">
        <f t="shared" si="11"/>
        <v>1</v>
      </c>
      <c r="J113" s="298">
        <v>2900000</v>
      </c>
      <c r="K113" s="299">
        <f t="shared" si="13"/>
        <v>2900000</v>
      </c>
      <c r="L113" s="341"/>
      <c r="M113" s="341"/>
    </row>
    <row r="114" s="164" customFormat="1" ht="15" customHeight="1" spans="1:13">
      <c r="A114" s="263">
        <v>312763</v>
      </c>
      <c r="B114" s="264">
        <v>1368833</v>
      </c>
      <c r="C114" s="303" t="s">
        <v>1688</v>
      </c>
      <c r="D114" s="265">
        <v>43370</v>
      </c>
      <c r="E114" s="265">
        <v>43373</v>
      </c>
      <c r="F114" s="264">
        <f t="shared" si="10"/>
        <v>3</v>
      </c>
      <c r="G114" s="264">
        <v>1</v>
      </c>
      <c r="H114" s="264" t="s">
        <v>37</v>
      </c>
      <c r="I114" s="264">
        <f t="shared" si="11"/>
        <v>3</v>
      </c>
      <c r="J114" s="298">
        <v>2900000</v>
      </c>
      <c r="K114" s="299">
        <f t="shared" si="13"/>
        <v>8700000</v>
      </c>
      <c r="L114" s="341"/>
      <c r="M114" s="341"/>
    </row>
    <row r="115" s="164" customFormat="1" ht="15" customHeight="1" spans="1:13">
      <c r="A115" s="263">
        <v>313160</v>
      </c>
      <c r="B115" s="264">
        <v>1370481</v>
      </c>
      <c r="C115" s="303" t="s">
        <v>1689</v>
      </c>
      <c r="D115" s="265">
        <v>43370</v>
      </c>
      <c r="E115" s="265">
        <v>43372</v>
      </c>
      <c r="F115" s="264">
        <f t="shared" si="10"/>
        <v>2</v>
      </c>
      <c r="G115" s="264">
        <v>1</v>
      </c>
      <c r="H115" s="264" t="s">
        <v>37</v>
      </c>
      <c r="I115" s="264">
        <f t="shared" si="11"/>
        <v>2</v>
      </c>
      <c r="J115" s="298">
        <v>2900000</v>
      </c>
      <c r="K115" s="299">
        <f t="shared" si="13"/>
        <v>5800000</v>
      </c>
      <c r="L115" s="341"/>
      <c r="M115" s="341"/>
    </row>
    <row r="116" s="164" customFormat="1" ht="15" customHeight="1" spans="1:13">
      <c r="A116" s="263" t="s">
        <v>1690</v>
      </c>
      <c r="B116" s="264">
        <v>1370943</v>
      </c>
      <c r="C116" s="1018" t="s">
        <v>1691</v>
      </c>
      <c r="D116" s="265">
        <v>43370</v>
      </c>
      <c r="E116" s="265">
        <v>43372</v>
      </c>
      <c r="F116" s="264">
        <f t="shared" si="10"/>
        <v>2</v>
      </c>
      <c r="G116" s="264">
        <v>2</v>
      </c>
      <c r="H116" s="264" t="s">
        <v>37</v>
      </c>
      <c r="I116" s="264">
        <f t="shared" si="11"/>
        <v>4</v>
      </c>
      <c r="J116" s="298">
        <v>2900000</v>
      </c>
      <c r="K116" s="299">
        <f t="shared" si="13"/>
        <v>11600000</v>
      </c>
      <c r="L116" s="341"/>
      <c r="M116" s="341"/>
    </row>
    <row r="117" s="629" customFormat="1" ht="15" customHeight="1" spans="1:13">
      <c r="A117" s="1645">
        <v>314167</v>
      </c>
      <c r="B117" s="1567">
        <v>1371998</v>
      </c>
      <c r="C117" s="1646" t="s">
        <v>1692</v>
      </c>
      <c r="D117" s="1568">
        <v>43365</v>
      </c>
      <c r="E117" s="1568">
        <v>43367</v>
      </c>
      <c r="F117" s="1567">
        <f t="shared" si="10"/>
        <v>2</v>
      </c>
      <c r="G117" s="1567">
        <v>1</v>
      </c>
      <c r="H117" s="1567" t="s">
        <v>37</v>
      </c>
      <c r="I117" s="1567">
        <f t="shared" si="11"/>
        <v>2</v>
      </c>
      <c r="J117" s="1583">
        <v>2900000</v>
      </c>
      <c r="K117" s="1584">
        <f t="shared" si="13"/>
        <v>5800000</v>
      </c>
      <c r="L117" s="341"/>
      <c r="M117" s="1650"/>
    </row>
    <row r="118" s="629" customFormat="1" ht="15" customHeight="1" spans="1:13">
      <c r="A118" s="1645">
        <v>314169</v>
      </c>
      <c r="B118" s="1567">
        <v>1372024</v>
      </c>
      <c r="C118" s="1646" t="s">
        <v>1693</v>
      </c>
      <c r="D118" s="1568">
        <v>43370</v>
      </c>
      <c r="E118" s="1568">
        <v>43373</v>
      </c>
      <c r="F118" s="1567">
        <f t="shared" si="10"/>
        <v>3</v>
      </c>
      <c r="G118" s="1567">
        <v>1</v>
      </c>
      <c r="H118" s="1567" t="s">
        <v>37</v>
      </c>
      <c r="I118" s="1567">
        <f t="shared" si="11"/>
        <v>3</v>
      </c>
      <c r="J118" s="1583">
        <v>2900000</v>
      </c>
      <c r="K118" s="1584">
        <f t="shared" si="13"/>
        <v>8700000</v>
      </c>
      <c r="L118" s="341"/>
      <c r="M118" s="1650"/>
    </row>
    <row r="119" s="629" customFormat="1" ht="15" customHeight="1" spans="1:13">
      <c r="A119" s="839">
        <v>314324</v>
      </c>
      <c r="B119" s="840">
        <v>1372741</v>
      </c>
      <c r="C119" s="898" t="s">
        <v>1694</v>
      </c>
      <c r="D119" s="841">
        <v>43365</v>
      </c>
      <c r="E119" s="841">
        <v>43367</v>
      </c>
      <c r="F119" s="840">
        <f t="shared" si="10"/>
        <v>2</v>
      </c>
      <c r="G119" s="840">
        <v>1</v>
      </c>
      <c r="H119" s="840" t="s">
        <v>37</v>
      </c>
      <c r="I119" s="840">
        <f t="shared" si="11"/>
        <v>2</v>
      </c>
      <c r="J119" s="856">
        <v>2900000</v>
      </c>
      <c r="K119" s="853">
        <f t="shared" si="13"/>
        <v>5800000</v>
      </c>
      <c r="L119" s="341"/>
      <c r="M119" s="1650"/>
    </row>
    <row r="120" s="164" customFormat="1" ht="15" customHeight="1" spans="1:13">
      <c r="A120" s="840">
        <v>314749</v>
      </c>
      <c r="B120" s="840">
        <v>1373096</v>
      </c>
      <c r="C120" s="1185" t="s">
        <v>888</v>
      </c>
      <c r="D120" s="841">
        <v>43366</v>
      </c>
      <c r="E120" s="841">
        <v>43368</v>
      </c>
      <c r="F120" s="840">
        <f t="shared" si="10"/>
        <v>2</v>
      </c>
      <c r="G120" s="840">
        <v>1</v>
      </c>
      <c r="H120" s="840" t="s">
        <v>37</v>
      </c>
      <c r="I120" s="840">
        <f t="shared" si="11"/>
        <v>2</v>
      </c>
      <c r="J120" s="856">
        <v>2900000</v>
      </c>
      <c r="K120" s="853">
        <f t="shared" si="13"/>
        <v>5800000</v>
      </c>
      <c r="L120" s="341"/>
      <c r="M120" s="341"/>
    </row>
    <row r="121" s="629" customFormat="1" ht="15" customHeight="1" spans="1:13">
      <c r="A121" s="839">
        <v>314341</v>
      </c>
      <c r="B121" s="840">
        <v>1372767</v>
      </c>
      <c r="C121" s="898" t="s">
        <v>1695</v>
      </c>
      <c r="D121" s="841">
        <v>43370</v>
      </c>
      <c r="E121" s="841">
        <v>43372</v>
      </c>
      <c r="F121" s="840">
        <f t="shared" si="10"/>
        <v>2</v>
      </c>
      <c r="G121" s="840">
        <v>1</v>
      </c>
      <c r="H121" s="840" t="s">
        <v>37</v>
      </c>
      <c r="I121" s="840">
        <f t="shared" si="11"/>
        <v>2</v>
      </c>
      <c r="J121" s="856">
        <v>2900000</v>
      </c>
      <c r="K121" s="853">
        <f t="shared" si="13"/>
        <v>5800000</v>
      </c>
      <c r="L121" s="341"/>
      <c r="M121" s="1650"/>
    </row>
    <row r="122" s="164" customFormat="1" ht="15" customHeight="1" spans="1:13">
      <c r="A122" s="840">
        <v>312629</v>
      </c>
      <c r="B122" s="840">
        <v>1368421</v>
      </c>
      <c r="C122" s="1185" t="s">
        <v>1696</v>
      </c>
      <c r="D122" s="841">
        <v>43371</v>
      </c>
      <c r="E122" s="841">
        <v>43372</v>
      </c>
      <c r="F122" s="840">
        <f t="shared" si="10"/>
        <v>1</v>
      </c>
      <c r="G122" s="840">
        <v>1</v>
      </c>
      <c r="H122" s="840" t="s">
        <v>37</v>
      </c>
      <c r="I122" s="840">
        <f t="shared" si="11"/>
        <v>1</v>
      </c>
      <c r="J122" s="856">
        <v>2900000</v>
      </c>
      <c r="K122" s="853">
        <f t="shared" si="13"/>
        <v>2900000</v>
      </c>
      <c r="L122" s="341"/>
      <c r="M122" s="341"/>
    </row>
    <row r="123" s="164" customFormat="1" ht="15" customHeight="1" spans="1:13">
      <c r="A123" s="840">
        <v>314131</v>
      </c>
      <c r="B123" s="840">
        <v>1371794</v>
      </c>
      <c r="C123" s="1185" t="s">
        <v>1697</v>
      </c>
      <c r="D123" s="841">
        <v>43371</v>
      </c>
      <c r="E123" s="841">
        <v>43373</v>
      </c>
      <c r="F123" s="840">
        <f t="shared" si="10"/>
        <v>2</v>
      </c>
      <c r="G123" s="840">
        <v>1</v>
      </c>
      <c r="H123" s="840" t="s">
        <v>37</v>
      </c>
      <c r="I123" s="840">
        <f t="shared" si="11"/>
        <v>2</v>
      </c>
      <c r="J123" s="856">
        <v>2900000</v>
      </c>
      <c r="K123" s="853">
        <f t="shared" si="13"/>
        <v>5800000</v>
      </c>
      <c r="L123" s="341"/>
      <c r="M123" s="341"/>
    </row>
    <row r="124" s="164" customFormat="1" ht="15" customHeight="1" spans="1:13">
      <c r="A124" s="840">
        <v>307756</v>
      </c>
      <c r="B124" s="840">
        <v>1349827</v>
      </c>
      <c r="C124" s="1185" t="s">
        <v>1698</v>
      </c>
      <c r="D124" s="841">
        <v>43371</v>
      </c>
      <c r="E124" s="841">
        <v>43373</v>
      </c>
      <c r="F124" s="840">
        <f t="shared" si="10"/>
        <v>2</v>
      </c>
      <c r="G124" s="840">
        <v>1</v>
      </c>
      <c r="H124" s="840" t="s">
        <v>37</v>
      </c>
      <c r="I124" s="840">
        <f t="shared" si="11"/>
        <v>2</v>
      </c>
      <c r="J124" s="1653">
        <v>2900000</v>
      </c>
      <c r="K124" s="853">
        <f t="shared" si="13"/>
        <v>5800000</v>
      </c>
      <c r="L124" s="341"/>
      <c r="M124" s="341"/>
    </row>
    <row r="125" s="164" customFormat="1" ht="15" customHeight="1" spans="1:13">
      <c r="A125" s="840">
        <v>313075</v>
      </c>
      <c r="B125" s="840">
        <v>1370070</v>
      </c>
      <c r="C125" s="1185" t="s">
        <v>1699</v>
      </c>
      <c r="D125" s="841">
        <v>43371</v>
      </c>
      <c r="E125" s="841">
        <v>43373</v>
      </c>
      <c r="F125" s="840">
        <f t="shared" si="10"/>
        <v>2</v>
      </c>
      <c r="G125" s="840">
        <v>1</v>
      </c>
      <c r="H125" s="840" t="s">
        <v>37</v>
      </c>
      <c r="I125" s="840">
        <f t="shared" si="11"/>
        <v>2</v>
      </c>
      <c r="J125" s="856">
        <v>2900000</v>
      </c>
      <c r="K125" s="853">
        <f t="shared" si="13"/>
        <v>5800000</v>
      </c>
      <c r="L125" s="341"/>
      <c r="M125" s="341"/>
    </row>
    <row r="126" s="629" customFormat="1" ht="15" customHeight="1" spans="1:13">
      <c r="A126" s="306">
        <v>315039</v>
      </c>
      <c r="B126" s="306">
        <v>1373590</v>
      </c>
      <c r="C126" s="1490" t="s">
        <v>888</v>
      </c>
      <c r="D126" s="307">
        <v>43368</v>
      </c>
      <c r="E126" s="307">
        <v>43369</v>
      </c>
      <c r="F126" s="306">
        <f t="shared" si="10"/>
        <v>1</v>
      </c>
      <c r="G126" s="306">
        <v>1</v>
      </c>
      <c r="H126" s="306" t="s">
        <v>37</v>
      </c>
      <c r="I126" s="306">
        <f t="shared" si="11"/>
        <v>1</v>
      </c>
      <c r="J126" s="311">
        <v>2900000</v>
      </c>
      <c r="K126" s="312">
        <f t="shared" si="13"/>
        <v>2900000</v>
      </c>
      <c r="L126" s="341"/>
      <c r="M126" s="1650"/>
    </row>
    <row r="127" s="164" customFormat="1" ht="15" customHeight="1" spans="1:13">
      <c r="A127" s="306">
        <v>314764</v>
      </c>
      <c r="B127" s="306">
        <v>1373198</v>
      </c>
      <c r="C127" s="1490" t="s">
        <v>1700</v>
      </c>
      <c r="D127" s="307">
        <v>43366</v>
      </c>
      <c r="E127" s="307">
        <v>43368</v>
      </c>
      <c r="F127" s="306">
        <f t="shared" si="10"/>
        <v>2</v>
      </c>
      <c r="G127" s="306">
        <v>1</v>
      </c>
      <c r="H127" s="306" t="s">
        <v>37</v>
      </c>
      <c r="I127" s="306">
        <f t="shared" si="11"/>
        <v>2</v>
      </c>
      <c r="J127" s="311">
        <v>2900000</v>
      </c>
      <c r="K127" s="312">
        <f t="shared" si="13"/>
        <v>5800000</v>
      </c>
      <c r="L127" s="341"/>
      <c r="M127" s="341"/>
    </row>
    <row r="128" s="164" customFormat="1" ht="15" customHeight="1" spans="1:13">
      <c r="A128" s="1647">
        <v>315366</v>
      </c>
      <c r="B128" s="1647">
        <v>1374106</v>
      </c>
      <c r="C128" s="1648" t="s">
        <v>1701</v>
      </c>
      <c r="D128" s="1649">
        <v>43370</v>
      </c>
      <c r="E128" s="1649">
        <v>43371</v>
      </c>
      <c r="F128" s="1647">
        <f t="shared" si="10"/>
        <v>1</v>
      </c>
      <c r="G128" s="1647">
        <v>1</v>
      </c>
      <c r="H128" s="1647" t="s">
        <v>37</v>
      </c>
      <c r="I128" s="1647">
        <f t="shared" si="11"/>
        <v>1</v>
      </c>
      <c r="J128" s="1654">
        <v>2900000</v>
      </c>
      <c r="K128" s="1655">
        <f t="shared" si="13"/>
        <v>2900000</v>
      </c>
      <c r="L128" s="341"/>
      <c r="M128" s="341"/>
    </row>
    <row r="129" s="164" customFormat="1" ht="15" customHeight="1" spans="1:13">
      <c r="A129" s="1647">
        <v>315367</v>
      </c>
      <c r="B129" s="1647">
        <v>1374056</v>
      </c>
      <c r="C129" s="1648" t="s">
        <v>1702</v>
      </c>
      <c r="D129" s="1649">
        <v>43370</v>
      </c>
      <c r="E129" s="1649">
        <v>43371</v>
      </c>
      <c r="F129" s="1647">
        <f t="shared" si="10"/>
        <v>1</v>
      </c>
      <c r="G129" s="1647">
        <v>1</v>
      </c>
      <c r="H129" s="1647" t="s">
        <v>37</v>
      </c>
      <c r="I129" s="1647">
        <f t="shared" si="11"/>
        <v>1</v>
      </c>
      <c r="J129" s="1654">
        <v>2900000</v>
      </c>
      <c r="K129" s="1655">
        <f t="shared" si="13"/>
        <v>2900000</v>
      </c>
      <c r="L129" s="341"/>
      <c r="M129" s="341"/>
    </row>
    <row r="130" s="164" customFormat="1" ht="15.75" customHeight="1" spans="1:13">
      <c r="A130" s="1647">
        <v>307307</v>
      </c>
      <c r="B130" s="1647">
        <v>1347207</v>
      </c>
      <c r="C130" s="1648" t="s">
        <v>1703</v>
      </c>
      <c r="D130" s="1649">
        <v>43372</v>
      </c>
      <c r="E130" s="1649">
        <v>43373</v>
      </c>
      <c r="F130" s="1647">
        <f t="shared" si="10"/>
        <v>1</v>
      </c>
      <c r="G130" s="1647">
        <v>1</v>
      </c>
      <c r="H130" s="1647" t="s">
        <v>37</v>
      </c>
      <c r="I130" s="1647">
        <f t="shared" si="11"/>
        <v>1</v>
      </c>
      <c r="J130" s="1688">
        <v>2900000</v>
      </c>
      <c r="K130" s="1655">
        <f t="shared" si="13"/>
        <v>2900000</v>
      </c>
      <c r="L130" s="341"/>
      <c r="M130" s="341"/>
    </row>
    <row r="131" s="164" customFormat="1" customHeight="1" spans="1:13">
      <c r="A131" s="1647">
        <v>309960</v>
      </c>
      <c r="B131" s="1647">
        <v>1357937</v>
      </c>
      <c r="C131" s="1648" t="s">
        <v>1704</v>
      </c>
      <c r="D131" s="1649">
        <v>43372</v>
      </c>
      <c r="E131" s="1649">
        <v>43373</v>
      </c>
      <c r="F131" s="1647">
        <f t="shared" si="10"/>
        <v>1</v>
      </c>
      <c r="G131" s="1647">
        <v>1</v>
      </c>
      <c r="H131" s="1647" t="s">
        <v>37</v>
      </c>
      <c r="I131" s="1647">
        <f t="shared" si="11"/>
        <v>1</v>
      </c>
      <c r="J131" s="1688">
        <v>2900000</v>
      </c>
      <c r="K131" s="1655">
        <f t="shared" si="13"/>
        <v>2900000</v>
      </c>
      <c r="L131" s="341"/>
      <c r="M131" s="341"/>
    </row>
    <row r="132" s="164" customFormat="1" ht="15" customHeight="1" spans="1:13">
      <c r="A132" s="1656">
        <v>312622</v>
      </c>
      <c r="B132" s="1647">
        <v>1368165</v>
      </c>
      <c r="C132" s="1648" t="s">
        <v>1705</v>
      </c>
      <c r="D132" s="1649">
        <v>43372</v>
      </c>
      <c r="E132" s="1649">
        <v>43373</v>
      </c>
      <c r="F132" s="1647">
        <f t="shared" si="10"/>
        <v>1</v>
      </c>
      <c r="G132" s="1647">
        <v>1</v>
      </c>
      <c r="H132" s="1647" t="s">
        <v>37</v>
      </c>
      <c r="I132" s="1647">
        <f t="shared" si="11"/>
        <v>1</v>
      </c>
      <c r="J132" s="1654">
        <v>2900000</v>
      </c>
      <c r="K132" s="1655">
        <f t="shared" si="13"/>
        <v>2900000</v>
      </c>
      <c r="L132" s="341"/>
      <c r="M132" s="341"/>
    </row>
    <row r="133" s="164" customFormat="1" ht="18" customHeight="1" spans="1:13">
      <c r="A133" s="1657" t="s">
        <v>1706</v>
      </c>
      <c r="B133" s="1658">
        <v>1358307</v>
      </c>
      <c r="C133" s="1659" t="s">
        <v>1707</v>
      </c>
      <c r="D133" s="1660">
        <v>43372</v>
      </c>
      <c r="E133" s="1660">
        <v>43373</v>
      </c>
      <c r="F133" s="341">
        <f t="shared" si="10"/>
        <v>1</v>
      </c>
      <c r="G133" s="341">
        <v>1</v>
      </c>
      <c r="H133" s="341" t="s">
        <v>37</v>
      </c>
      <c r="I133" s="341">
        <f t="shared" si="11"/>
        <v>1</v>
      </c>
      <c r="J133" s="1689">
        <v>2900000</v>
      </c>
      <c r="K133" s="1212">
        <f t="shared" si="13"/>
        <v>2900000</v>
      </c>
      <c r="L133" s="341"/>
      <c r="M133" s="341"/>
    </row>
    <row r="134" s="164" customFormat="1" ht="18" customHeight="1" spans="1:13">
      <c r="A134" s="1661"/>
      <c r="B134" s="1662"/>
      <c r="C134" s="1663"/>
      <c r="D134" s="1660">
        <v>43373</v>
      </c>
      <c r="E134" s="1660">
        <v>43374</v>
      </c>
      <c r="F134" s="341">
        <f t="shared" si="10"/>
        <v>1</v>
      </c>
      <c r="G134" s="341">
        <v>1</v>
      </c>
      <c r="H134" s="341" t="s">
        <v>37</v>
      </c>
      <c r="I134" s="341">
        <f t="shared" si="11"/>
        <v>1</v>
      </c>
      <c r="J134" s="1689">
        <v>3450000</v>
      </c>
      <c r="K134" s="1212">
        <f t="shared" si="13"/>
        <v>3450000</v>
      </c>
      <c r="L134" s="341"/>
      <c r="M134" s="341"/>
    </row>
    <row r="135" s="164" customFormat="1" ht="18" customHeight="1" spans="1:13">
      <c r="A135" s="1664"/>
      <c r="B135" s="1665"/>
      <c r="C135" s="1666"/>
      <c r="D135" s="310">
        <v>43374</v>
      </c>
      <c r="E135" s="310">
        <v>43377</v>
      </c>
      <c r="F135" s="309">
        <v>1</v>
      </c>
      <c r="G135" s="309">
        <v>3</v>
      </c>
      <c r="H135" s="309" t="s">
        <v>37</v>
      </c>
      <c r="I135" s="309">
        <f>G135*F135</f>
        <v>3</v>
      </c>
      <c r="J135" s="1690">
        <v>3450000</v>
      </c>
      <c r="K135" s="319">
        <f t="shared" si="13"/>
        <v>10350000</v>
      </c>
      <c r="L135" s="341"/>
      <c r="M135" s="341"/>
    </row>
    <row r="136" s="164" customFormat="1" ht="18" customHeight="1" spans="1:13">
      <c r="A136" s="1667">
        <v>311549</v>
      </c>
      <c r="B136" s="1668">
        <v>1377361</v>
      </c>
      <c r="C136" s="1669" t="s">
        <v>1708</v>
      </c>
      <c r="D136" s="1649">
        <v>43372</v>
      </c>
      <c r="E136" s="1649">
        <v>43373</v>
      </c>
      <c r="F136" s="1647">
        <f t="shared" ref="F136:F141" si="14">E136-D136</f>
        <v>1</v>
      </c>
      <c r="G136" s="1647">
        <v>1</v>
      </c>
      <c r="H136" s="1647" t="s">
        <v>37</v>
      </c>
      <c r="I136" s="1647">
        <v>1</v>
      </c>
      <c r="J136" s="1654">
        <v>2900000</v>
      </c>
      <c r="K136" s="1655">
        <f t="shared" si="13"/>
        <v>2900000</v>
      </c>
      <c r="L136" s="341">
        <v>1363163</v>
      </c>
      <c r="M136" s="341">
        <v>1377362</v>
      </c>
    </row>
    <row r="137" s="164" customFormat="1" ht="18" customHeight="1" spans="1:13">
      <c r="A137" s="1670"/>
      <c r="B137" s="1671"/>
      <c r="C137" s="1672"/>
      <c r="D137" s="1649">
        <v>43373</v>
      </c>
      <c r="E137" s="1649">
        <v>43374</v>
      </c>
      <c r="F137" s="1647">
        <f t="shared" si="14"/>
        <v>1</v>
      </c>
      <c r="G137" s="1647">
        <v>1</v>
      </c>
      <c r="H137" s="1647" t="s">
        <v>37</v>
      </c>
      <c r="I137" s="1647">
        <f t="shared" ref="I137:I141" si="15">G137*F137</f>
        <v>1</v>
      </c>
      <c r="J137" s="1654">
        <v>3450000</v>
      </c>
      <c r="K137" s="1655">
        <f t="shared" si="13"/>
        <v>3450000</v>
      </c>
      <c r="L137" s="341"/>
      <c r="M137" s="341"/>
    </row>
    <row r="138" s="164" customFormat="1" ht="17.25" customHeight="1" spans="1:13">
      <c r="A138" s="1673" t="s">
        <v>1709</v>
      </c>
      <c r="B138" s="1674">
        <v>1368875</v>
      </c>
      <c r="C138" s="1675" t="s">
        <v>1710</v>
      </c>
      <c r="D138" s="1649">
        <v>43372</v>
      </c>
      <c r="E138" s="1649">
        <v>43373</v>
      </c>
      <c r="F138" s="1647">
        <f t="shared" si="14"/>
        <v>1</v>
      </c>
      <c r="G138" s="1647">
        <v>2</v>
      </c>
      <c r="H138" s="1647" t="s">
        <v>37</v>
      </c>
      <c r="I138" s="1647">
        <f t="shared" si="15"/>
        <v>2</v>
      </c>
      <c r="J138" s="1654">
        <v>2900000</v>
      </c>
      <c r="K138" s="1655">
        <f t="shared" si="13"/>
        <v>5800000</v>
      </c>
      <c r="L138" s="341"/>
      <c r="M138" s="341"/>
    </row>
    <row r="139" s="164" customFormat="1" ht="15" customHeight="1" spans="1:13">
      <c r="A139" s="1676"/>
      <c r="B139" s="1677"/>
      <c r="C139" s="1678"/>
      <c r="D139" s="1649">
        <v>43373</v>
      </c>
      <c r="E139" s="1649">
        <v>43374</v>
      </c>
      <c r="F139" s="1647">
        <f t="shared" si="14"/>
        <v>1</v>
      </c>
      <c r="G139" s="1647">
        <v>2</v>
      </c>
      <c r="H139" s="1647" t="s">
        <v>37</v>
      </c>
      <c r="I139" s="1647">
        <f t="shared" si="15"/>
        <v>2</v>
      </c>
      <c r="J139" s="1654">
        <v>3450000</v>
      </c>
      <c r="K139" s="1655">
        <f t="shared" si="13"/>
        <v>6900000</v>
      </c>
      <c r="L139" s="341"/>
      <c r="M139" s="341"/>
    </row>
    <row r="140" s="164" customFormat="1" ht="18" customHeight="1" spans="1:13">
      <c r="A140" s="1656">
        <v>311791</v>
      </c>
      <c r="B140" s="1647">
        <v>1363880</v>
      </c>
      <c r="C140" s="1648" t="s">
        <v>1711</v>
      </c>
      <c r="D140" s="1649">
        <v>43373</v>
      </c>
      <c r="E140" s="1649">
        <v>43374</v>
      </c>
      <c r="F140" s="1647">
        <f t="shared" si="14"/>
        <v>1</v>
      </c>
      <c r="G140" s="1647">
        <v>1</v>
      </c>
      <c r="H140" s="1647" t="s">
        <v>37</v>
      </c>
      <c r="I140" s="1647">
        <f t="shared" si="15"/>
        <v>1</v>
      </c>
      <c r="J140" s="1654">
        <v>3450000</v>
      </c>
      <c r="K140" s="1655">
        <f t="shared" si="13"/>
        <v>3450000</v>
      </c>
      <c r="L140" s="341"/>
      <c r="M140" s="341"/>
    </row>
    <row r="141" s="164" customFormat="1" ht="18" customHeight="1" spans="1:13">
      <c r="A141" s="308"/>
      <c r="B141" s="309"/>
      <c r="C141" s="342"/>
      <c r="D141" s="310">
        <v>43374</v>
      </c>
      <c r="E141" s="310">
        <v>43375</v>
      </c>
      <c r="F141" s="309">
        <f t="shared" si="14"/>
        <v>1</v>
      </c>
      <c r="G141" s="309">
        <v>1</v>
      </c>
      <c r="H141" s="309" t="s">
        <v>37</v>
      </c>
      <c r="I141" s="309">
        <f t="shared" si="15"/>
        <v>1</v>
      </c>
      <c r="J141" s="318">
        <v>3450000</v>
      </c>
      <c r="K141" s="319">
        <f>J141*F141*G141</f>
        <v>3450000</v>
      </c>
      <c r="L141" s="341"/>
      <c r="M141" s="341"/>
    </row>
    <row r="142" s="632" customFormat="1" ht="43.5" customHeight="1" spans="1:13">
      <c r="A142" s="1679" t="s">
        <v>1712</v>
      </c>
      <c r="B142" s="1680">
        <v>1363958</v>
      </c>
      <c r="C142" s="1681" t="s">
        <v>1713</v>
      </c>
      <c r="D142" s="1682">
        <v>43373</v>
      </c>
      <c r="E142" s="1682">
        <v>43374</v>
      </c>
      <c r="F142" s="1680">
        <f t="shared" ref="F142:F161" si="16">E142-D142</f>
        <v>1</v>
      </c>
      <c r="G142" s="1680">
        <v>2</v>
      </c>
      <c r="H142" s="1680" t="s">
        <v>37</v>
      </c>
      <c r="I142" s="1680">
        <f t="shared" ref="I142:I161" si="17">G142*F142</f>
        <v>2</v>
      </c>
      <c r="J142" s="1691">
        <v>3450000</v>
      </c>
      <c r="K142" s="1692">
        <f t="shared" ref="K142:K161" si="18">J142*F142*G142</f>
        <v>6900000</v>
      </c>
      <c r="L142" s="1517"/>
      <c r="M142" s="1517"/>
    </row>
    <row r="143" s="164" customFormat="1" ht="15" customHeight="1" spans="1:13">
      <c r="A143" s="1656">
        <v>314052</v>
      </c>
      <c r="B143" s="1656">
        <v>1371536</v>
      </c>
      <c r="C143" s="1648" t="s">
        <v>1687</v>
      </c>
      <c r="D143" s="1649">
        <v>43372</v>
      </c>
      <c r="E143" s="1649">
        <v>43373</v>
      </c>
      <c r="F143" s="1647">
        <f t="shared" si="16"/>
        <v>1</v>
      </c>
      <c r="G143" s="1647">
        <v>1</v>
      </c>
      <c r="H143" s="1647" t="s">
        <v>37</v>
      </c>
      <c r="I143" s="1647">
        <f t="shared" si="17"/>
        <v>1</v>
      </c>
      <c r="J143" s="1654">
        <v>2900000</v>
      </c>
      <c r="K143" s="1655">
        <f t="shared" si="18"/>
        <v>2900000</v>
      </c>
      <c r="L143" s="341"/>
      <c r="M143" s="341"/>
    </row>
    <row r="144" s="164" customFormat="1" ht="15" customHeight="1" spans="1:13">
      <c r="A144" s="1673">
        <v>312770</v>
      </c>
      <c r="B144" s="1673">
        <v>1368965</v>
      </c>
      <c r="C144" s="1683" t="s">
        <v>1714</v>
      </c>
      <c r="D144" s="1649">
        <v>43372</v>
      </c>
      <c r="E144" s="1649">
        <v>43373</v>
      </c>
      <c r="F144" s="1647">
        <f t="shared" si="16"/>
        <v>1</v>
      </c>
      <c r="G144" s="1647">
        <v>1</v>
      </c>
      <c r="H144" s="1647" t="s">
        <v>37</v>
      </c>
      <c r="I144" s="1647">
        <f t="shared" si="17"/>
        <v>1</v>
      </c>
      <c r="J144" s="1654">
        <v>2900000</v>
      </c>
      <c r="K144" s="1655">
        <f t="shared" si="18"/>
        <v>2900000</v>
      </c>
      <c r="L144" s="341"/>
      <c r="M144" s="341"/>
    </row>
    <row r="145" s="164" customFormat="1" ht="15" customHeight="1" spans="1:13">
      <c r="A145" s="1676"/>
      <c r="B145" s="1676"/>
      <c r="C145" s="1684"/>
      <c r="D145" s="1649">
        <v>43373</v>
      </c>
      <c r="E145" s="1649">
        <v>43374</v>
      </c>
      <c r="F145" s="1647">
        <f t="shared" si="16"/>
        <v>1</v>
      </c>
      <c r="G145" s="1647">
        <v>1</v>
      </c>
      <c r="H145" s="1647" t="s">
        <v>37</v>
      </c>
      <c r="I145" s="1647">
        <f t="shared" si="17"/>
        <v>1</v>
      </c>
      <c r="J145" s="1654">
        <v>3450000</v>
      </c>
      <c r="K145" s="1655">
        <f t="shared" si="18"/>
        <v>3450000</v>
      </c>
      <c r="L145" s="341"/>
      <c r="M145" s="341"/>
    </row>
    <row r="146" s="164" customFormat="1" ht="27" spans="1:13">
      <c r="A146" s="1656">
        <v>313066</v>
      </c>
      <c r="B146" s="1656">
        <v>1370048</v>
      </c>
      <c r="C146" s="1648" t="s">
        <v>1715</v>
      </c>
      <c r="D146" s="1649">
        <v>43373</v>
      </c>
      <c r="E146" s="1649">
        <v>43374</v>
      </c>
      <c r="F146" s="1647">
        <f t="shared" si="16"/>
        <v>1</v>
      </c>
      <c r="G146" s="1647">
        <v>3</v>
      </c>
      <c r="H146" s="1647" t="s">
        <v>37</v>
      </c>
      <c r="I146" s="1647">
        <f t="shared" si="17"/>
        <v>3</v>
      </c>
      <c r="J146" s="1654">
        <v>3450000</v>
      </c>
      <c r="K146" s="1655">
        <f t="shared" si="18"/>
        <v>10350000</v>
      </c>
      <c r="L146" s="341"/>
      <c r="M146" s="341"/>
    </row>
    <row r="147" s="164" customFormat="1" ht="15" customHeight="1" spans="1:13">
      <c r="A147" s="1673">
        <v>313819</v>
      </c>
      <c r="B147" s="1673">
        <v>1377364</v>
      </c>
      <c r="C147" s="1683" t="s">
        <v>1716</v>
      </c>
      <c r="D147" s="1649">
        <v>43372</v>
      </c>
      <c r="E147" s="1649">
        <v>43373</v>
      </c>
      <c r="F147" s="1647">
        <f t="shared" si="16"/>
        <v>1</v>
      </c>
      <c r="G147" s="1647">
        <v>1</v>
      </c>
      <c r="H147" s="1647" t="s">
        <v>37</v>
      </c>
      <c r="I147" s="1647">
        <f t="shared" si="17"/>
        <v>1</v>
      </c>
      <c r="J147" s="1654">
        <v>2900000</v>
      </c>
      <c r="K147" s="1655">
        <f t="shared" si="18"/>
        <v>2900000</v>
      </c>
      <c r="L147" s="341">
        <v>1370760</v>
      </c>
      <c r="M147" s="341">
        <v>1377365</v>
      </c>
    </row>
    <row r="148" s="164" customFormat="1" ht="15" customHeight="1" spans="1:13">
      <c r="A148" s="1676"/>
      <c r="B148" s="1676"/>
      <c r="C148" s="1684"/>
      <c r="D148" s="1649">
        <v>43373</v>
      </c>
      <c r="E148" s="1649">
        <v>43374</v>
      </c>
      <c r="F148" s="1647">
        <f t="shared" si="16"/>
        <v>1</v>
      </c>
      <c r="G148" s="1647">
        <v>1</v>
      </c>
      <c r="H148" s="1647" t="s">
        <v>37</v>
      </c>
      <c r="I148" s="1647">
        <f t="shared" si="17"/>
        <v>1</v>
      </c>
      <c r="J148" s="1654">
        <v>3450000</v>
      </c>
      <c r="K148" s="1655">
        <f t="shared" si="18"/>
        <v>3450000</v>
      </c>
      <c r="L148" s="341"/>
      <c r="M148" s="341"/>
    </row>
    <row r="149" s="164" customFormat="1" ht="15" customHeight="1" spans="1:13">
      <c r="A149" s="1673">
        <v>313823</v>
      </c>
      <c r="B149" s="1673">
        <v>1377367</v>
      </c>
      <c r="C149" s="1683" t="s">
        <v>1717</v>
      </c>
      <c r="D149" s="1649">
        <v>43372</v>
      </c>
      <c r="E149" s="1649">
        <v>43373</v>
      </c>
      <c r="F149" s="1647">
        <f t="shared" si="16"/>
        <v>1</v>
      </c>
      <c r="G149" s="1647">
        <v>1</v>
      </c>
      <c r="H149" s="1647" t="s">
        <v>37</v>
      </c>
      <c r="I149" s="1647">
        <f t="shared" si="17"/>
        <v>1</v>
      </c>
      <c r="J149" s="1654">
        <v>2900000</v>
      </c>
      <c r="K149" s="1655">
        <f t="shared" si="18"/>
        <v>2900000</v>
      </c>
      <c r="L149" s="341">
        <v>1370761</v>
      </c>
      <c r="M149" s="341">
        <v>1377368</v>
      </c>
    </row>
    <row r="150" s="164" customFormat="1" ht="15" customHeight="1" spans="1:13">
      <c r="A150" s="1676"/>
      <c r="B150" s="1676"/>
      <c r="C150" s="1684"/>
      <c r="D150" s="1649">
        <v>43373</v>
      </c>
      <c r="E150" s="1649">
        <v>43374</v>
      </c>
      <c r="F150" s="1647">
        <f t="shared" si="16"/>
        <v>1</v>
      </c>
      <c r="G150" s="1647">
        <v>1</v>
      </c>
      <c r="H150" s="1647" t="s">
        <v>37</v>
      </c>
      <c r="I150" s="1647">
        <f t="shared" si="17"/>
        <v>1</v>
      </c>
      <c r="J150" s="1654">
        <v>3450000</v>
      </c>
      <c r="K150" s="1655">
        <f t="shared" si="18"/>
        <v>3450000</v>
      </c>
      <c r="L150" s="341"/>
      <c r="M150" s="341"/>
    </row>
    <row r="151" s="164" customFormat="1" ht="15" customHeight="1" spans="1:13">
      <c r="A151" s="1673">
        <v>313964</v>
      </c>
      <c r="B151" s="1673">
        <v>1370780</v>
      </c>
      <c r="C151" s="1683" t="s">
        <v>1718</v>
      </c>
      <c r="D151" s="1649">
        <v>43372</v>
      </c>
      <c r="E151" s="1649">
        <v>43373</v>
      </c>
      <c r="F151" s="1647">
        <f t="shared" si="16"/>
        <v>1</v>
      </c>
      <c r="G151" s="1647">
        <v>1</v>
      </c>
      <c r="H151" s="1647" t="s">
        <v>37</v>
      </c>
      <c r="I151" s="1647">
        <f t="shared" si="17"/>
        <v>1</v>
      </c>
      <c r="J151" s="1654">
        <v>2900000</v>
      </c>
      <c r="K151" s="1655">
        <f t="shared" si="18"/>
        <v>2900000</v>
      </c>
      <c r="L151" s="341"/>
      <c r="M151" s="341"/>
    </row>
    <row r="152" s="164" customFormat="1" ht="15" customHeight="1" spans="1:13">
      <c r="A152" s="1676"/>
      <c r="B152" s="1676"/>
      <c r="C152" s="1684"/>
      <c r="D152" s="1649">
        <v>43373</v>
      </c>
      <c r="E152" s="1649">
        <v>43374</v>
      </c>
      <c r="F152" s="1647">
        <f t="shared" si="16"/>
        <v>1</v>
      </c>
      <c r="G152" s="1647">
        <v>1</v>
      </c>
      <c r="H152" s="1647" t="s">
        <v>37</v>
      </c>
      <c r="I152" s="1647">
        <f t="shared" si="17"/>
        <v>1</v>
      </c>
      <c r="J152" s="1654">
        <v>3450000</v>
      </c>
      <c r="K152" s="1655">
        <f t="shared" si="18"/>
        <v>3450000</v>
      </c>
      <c r="L152" s="341"/>
      <c r="M152" s="341"/>
    </row>
    <row r="153" s="164" customFormat="1" ht="15" customHeight="1" spans="1:13">
      <c r="A153" s="1673">
        <v>313967</v>
      </c>
      <c r="B153" s="1673">
        <v>1377370</v>
      </c>
      <c r="C153" s="1683" t="s">
        <v>1719</v>
      </c>
      <c r="D153" s="1649">
        <v>43372</v>
      </c>
      <c r="E153" s="1649">
        <v>43373</v>
      </c>
      <c r="F153" s="1647">
        <f t="shared" si="16"/>
        <v>1</v>
      </c>
      <c r="G153" s="1647">
        <v>1</v>
      </c>
      <c r="H153" s="1647" t="s">
        <v>37</v>
      </c>
      <c r="I153" s="1647">
        <f t="shared" si="17"/>
        <v>1</v>
      </c>
      <c r="J153" s="1654">
        <v>2900000</v>
      </c>
      <c r="K153" s="1655">
        <f t="shared" si="18"/>
        <v>2900000</v>
      </c>
      <c r="L153" s="341">
        <v>1371263</v>
      </c>
      <c r="M153" s="341">
        <v>1377371</v>
      </c>
    </row>
    <row r="154" s="164" customFormat="1" ht="15" customHeight="1" spans="1:13">
      <c r="A154" s="1676"/>
      <c r="B154" s="1676"/>
      <c r="C154" s="1684"/>
      <c r="D154" s="1649">
        <v>43373</v>
      </c>
      <c r="E154" s="1649">
        <v>43374</v>
      </c>
      <c r="F154" s="1647">
        <f t="shared" si="16"/>
        <v>1</v>
      </c>
      <c r="G154" s="1647">
        <v>1</v>
      </c>
      <c r="H154" s="1647" t="s">
        <v>37</v>
      </c>
      <c r="I154" s="1647">
        <f t="shared" si="17"/>
        <v>1</v>
      </c>
      <c r="J154" s="1654">
        <v>3450000</v>
      </c>
      <c r="K154" s="1655">
        <f t="shared" si="18"/>
        <v>3450000</v>
      </c>
      <c r="L154" s="341"/>
      <c r="M154" s="341"/>
    </row>
    <row r="155" s="164" customFormat="1" spans="1:13">
      <c r="A155" s="571">
        <v>315409</v>
      </c>
      <c r="B155" s="571">
        <v>1374247</v>
      </c>
      <c r="C155" s="790" t="s">
        <v>1720</v>
      </c>
      <c r="D155" s="572">
        <v>43373</v>
      </c>
      <c r="E155" s="572">
        <v>43374</v>
      </c>
      <c r="F155" s="571">
        <f t="shared" si="16"/>
        <v>1</v>
      </c>
      <c r="G155" s="571">
        <v>1</v>
      </c>
      <c r="H155" s="571" t="s">
        <v>37</v>
      </c>
      <c r="I155" s="571">
        <f t="shared" si="17"/>
        <v>1</v>
      </c>
      <c r="J155" s="585">
        <v>5200000</v>
      </c>
      <c r="K155" s="586">
        <f t="shared" si="18"/>
        <v>5200000</v>
      </c>
      <c r="L155" s="341"/>
      <c r="M155" s="341"/>
    </row>
    <row r="156" s="164" customFormat="1" spans="1:13">
      <c r="A156" s="1287">
        <v>315776</v>
      </c>
      <c r="B156" s="1287">
        <v>1375072</v>
      </c>
      <c r="C156" s="1685" t="s">
        <v>1721</v>
      </c>
      <c r="D156" s="623">
        <v>43371</v>
      </c>
      <c r="E156" s="623">
        <v>43372</v>
      </c>
      <c r="F156" s="622">
        <f t="shared" si="16"/>
        <v>1</v>
      </c>
      <c r="G156" s="622">
        <v>1</v>
      </c>
      <c r="H156" s="622" t="s">
        <v>37</v>
      </c>
      <c r="I156" s="622">
        <f t="shared" si="17"/>
        <v>1</v>
      </c>
      <c r="J156" s="624">
        <v>2900000</v>
      </c>
      <c r="K156" s="625">
        <f t="shared" si="18"/>
        <v>2900000</v>
      </c>
      <c r="L156" s="341"/>
      <c r="M156" s="341"/>
    </row>
    <row r="157" s="629" customFormat="1" spans="1:13">
      <c r="A157" s="1686">
        <v>315774</v>
      </c>
      <c r="B157" s="1686">
        <v>1375064</v>
      </c>
      <c r="C157" s="287" t="s">
        <v>1722</v>
      </c>
      <c r="D157" s="197">
        <v>43371</v>
      </c>
      <c r="E157" s="197">
        <v>43373</v>
      </c>
      <c r="F157" s="196">
        <f t="shared" si="16"/>
        <v>2</v>
      </c>
      <c r="G157" s="196">
        <v>1</v>
      </c>
      <c r="H157" s="196" t="s">
        <v>37</v>
      </c>
      <c r="I157" s="196">
        <f t="shared" si="17"/>
        <v>2</v>
      </c>
      <c r="J157" s="224">
        <v>2900000</v>
      </c>
      <c r="K157" s="225">
        <f t="shared" si="18"/>
        <v>5800000</v>
      </c>
      <c r="L157" s="1650"/>
      <c r="M157" s="1650"/>
    </row>
    <row r="158" s="164" customFormat="1" spans="1:13">
      <c r="A158" s="290"/>
      <c r="B158" s="290"/>
      <c r="C158" s="291"/>
      <c r="D158" s="197">
        <v>43373</v>
      </c>
      <c r="E158" s="197">
        <v>43374</v>
      </c>
      <c r="F158" s="196">
        <f t="shared" si="16"/>
        <v>1</v>
      </c>
      <c r="G158" s="196">
        <v>1</v>
      </c>
      <c r="H158" s="196" t="s">
        <v>37</v>
      </c>
      <c r="I158" s="196">
        <f t="shared" si="17"/>
        <v>1</v>
      </c>
      <c r="J158" s="224">
        <v>3450000</v>
      </c>
      <c r="K158" s="225">
        <f t="shared" si="18"/>
        <v>3450000</v>
      </c>
      <c r="L158" s="341"/>
      <c r="M158" s="341"/>
    </row>
    <row r="159" s="164" customFormat="1" spans="1:13">
      <c r="A159" s="198" t="s">
        <v>1723</v>
      </c>
      <c r="B159" s="203">
        <v>1377372</v>
      </c>
      <c r="C159" s="1687" t="s">
        <v>1724</v>
      </c>
      <c r="D159" s="197">
        <v>43373</v>
      </c>
      <c r="E159" s="197">
        <v>43374</v>
      </c>
      <c r="F159" s="196">
        <f t="shared" si="16"/>
        <v>1</v>
      </c>
      <c r="G159" s="196">
        <v>2</v>
      </c>
      <c r="H159" s="196" t="s">
        <v>37</v>
      </c>
      <c r="I159" s="196">
        <f t="shared" si="17"/>
        <v>2</v>
      </c>
      <c r="J159" s="224">
        <v>3450000</v>
      </c>
      <c r="K159" s="225">
        <f t="shared" si="18"/>
        <v>6900000</v>
      </c>
      <c r="L159" s="1650">
        <v>1375112</v>
      </c>
      <c r="M159" s="1693">
        <v>1377373</v>
      </c>
    </row>
    <row r="160" s="164" customFormat="1" spans="1:13">
      <c r="A160" s="249" t="s">
        <v>1725</v>
      </c>
      <c r="B160" s="1686">
        <v>1375336</v>
      </c>
      <c r="C160" s="287" t="s">
        <v>1726</v>
      </c>
      <c r="D160" s="197">
        <v>43372</v>
      </c>
      <c r="E160" s="197">
        <v>43373</v>
      </c>
      <c r="F160" s="196">
        <f t="shared" si="16"/>
        <v>1</v>
      </c>
      <c r="G160" s="225">
        <v>1</v>
      </c>
      <c r="H160" s="196" t="s">
        <v>37</v>
      </c>
      <c r="I160" s="196">
        <f t="shared" si="17"/>
        <v>1</v>
      </c>
      <c r="J160" s="224">
        <v>2900000</v>
      </c>
      <c r="K160" s="225">
        <f t="shared" si="18"/>
        <v>2900000</v>
      </c>
      <c r="L160" s="341"/>
      <c r="M160" s="341"/>
    </row>
    <row r="161" s="164" customFormat="1" spans="1:13">
      <c r="A161" s="1201"/>
      <c r="B161" s="290"/>
      <c r="C161" s="291"/>
      <c r="D161" s="197">
        <v>43373</v>
      </c>
      <c r="E161" s="197">
        <v>43374</v>
      </c>
      <c r="F161" s="196">
        <f t="shared" si="16"/>
        <v>1</v>
      </c>
      <c r="G161" s="196">
        <v>1</v>
      </c>
      <c r="H161" s="196" t="s">
        <v>37</v>
      </c>
      <c r="I161" s="196">
        <f t="shared" si="17"/>
        <v>1</v>
      </c>
      <c r="J161" s="224">
        <v>3450000</v>
      </c>
      <c r="K161" s="225">
        <f t="shared" si="18"/>
        <v>3450000</v>
      </c>
      <c r="L161" s="341"/>
      <c r="M161" s="341"/>
    </row>
  </sheetData>
  <mergeCells count="61">
    <mergeCell ref="A1:K1"/>
    <mergeCell ref="A8:A9"/>
    <mergeCell ref="A20:A21"/>
    <mergeCell ref="A23:A24"/>
    <mergeCell ref="A39:A40"/>
    <mergeCell ref="A69:A70"/>
    <mergeCell ref="A133:A134"/>
    <mergeCell ref="A136:A137"/>
    <mergeCell ref="A138:A139"/>
    <mergeCell ref="A144:A145"/>
    <mergeCell ref="A147:A148"/>
    <mergeCell ref="A149:A150"/>
    <mergeCell ref="A151:A152"/>
    <mergeCell ref="A153:A154"/>
    <mergeCell ref="A157:A158"/>
    <mergeCell ref="A160:A161"/>
    <mergeCell ref="B8:B9"/>
    <mergeCell ref="B20:B21"/>
    <mergeCell ref="B39:B40"/>
    <mergeCell ref="B69:B70"/>
    <mergeCell ref="B133:B134"/>
    <mergeCell ref="B136:B137"/>
    <mergeCell ref="B138:B139"/>
    <mergeCell ref="B144:B145"/>
    <mergeCell ref="B147:B148"/>
    <mergeCell ref="B149:B150"/>
    <mergeCell ref="B151:B152"/>
    <mergeCell ref="B153:B154"/>
    <mergeCell ref="B157:B158"/>
    <mergeCell ref="B160:B161"/>
    <mergeCell ref="C8:C9"/>
    <mergeCell ref="C133:C134"/>
    <mergeCell ref="C136:C137"/>
    <mergeCell ref="C138:C139"/>
    <mergeCell ref="C144:C145"/>
    <mergeCell ref="C147:C148"/>
    <mergeCell ref="C149:C150"/>
    <mergeCell ref="C151:C152"/>
    <mergeCell ref="C153:C154"/>
    <mergeCell ref="C157:C158"/>
    <mergeCell ref="C160:C161"/>
    <mergeCell ref="D8:D9"/>
    <mergeCell ref="D20:D21"/>
    <mergeCell ref="D39:D40"/>
    <mergeCell ref="D69:D70"/>
    <mergeCell ref="E8:E9"/>
    <mergeCell ref="E20:E21"/>
    <mergeCell ref="E39:E40"/>
    <mergeCell ref="E69:E70"/>
    <mergeCell ref="F8:F9"/>
    <mergeCell ref="F39:F40"/>
    <mergeCell ref="F69:F70"/>
    <mergeCell ref="G8:G9"/>
    <mergeCell ref="H8:H9"/>
    <mergeCell ref="H20:H21"/>
    <mergeCell ref="H39:H40"/>
    <mergeCell ref="I8:I9"/>
    <mergeCell ref="J8:J9"/>
    <mergeCell ref="K8:K9"/>
    <mergeCell ref="L8:L9"/>
    <mergeCell ref="M8:M9"/>
  </mergeCells>
  <conditionalFormatting sqref="A5:A7">
    <cfRule type="duplicateValues" dxfId="1" priority="1"/>
  </conditionalFormatting>
  <conditionalFormatting sqref="B10:B158 B160:B161">
    <cfRule type="duplicateValues" dxfId="0" priority="3"/>
  </conditionalFormatting>
  <pageMargins left="0.75" right="0.75" top="1" bottom="1" header="0.511805555555556" footer="0.511805555555556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2"/>
  <sheetViews>
    <sheetView workbookViewId="0">
      <selection activeCell="N5" sqref="N5"/>
    </sheetView>
  </sheetViews>
  <sheetFormatPr defaultColWidth="9" defaultRowHeight="13.5"/>
  <cols>
    <col min="1" max="1" width="9.425" style="164" customWidth="1"/>
    <col min="2" max="2" width="9.56666666666667" style="164" customWidth="1"/>
    <col min="3" max="3" width="15" style="164" customWidth="1"/>
    <col min="4" max="4" width="8.75" style="164" customWidth="1"/>
    <col min="5" max="5" width="8.625" style="164" customWidth="1"/>
    <col min="6" max="6" width="3.5" style="164" customWidth="1"/>
    <col min="7" max="7" width="2.25" style="164" customWidth="1"/>
    <col min="8" max="8" width="15.875" style="164" customWidth="1"/>
    <col min="9" max="9" width="11.25" style="164" customWidth="1"/>
    <col min="10" max="10" width="13.2833333333333" style="164" customWidth="1"/>
    <col min="11" max="11" width="16.75" style="164" customWidth="1"/>
    <col min="12" max="12" width="9.28333333333333" style="164" customWidth="1"/>
    <col min="13" max="13" width="15.375" style="164" customWidth="1"/>
    <col min="14" max="14" width="20.625" style="164" customWidth="1"/>
    <col min="15" max="15" width="12.875" style="164" customWidth="1"/>
    <col min="16" max="16" width="9.375" style="164"/>
    <col min="17" max="17" width="13.375" style="164" customWidth="1"/>
    <col min="18" max="16374" width="9" style="164"/>
  </cols>
  <sheetData>
    <row r="1" s="164" customFormat="1" ht="25.5" spans="1:11">
      <c r="A1" s="165" t="s">
        <v>1727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="164" customFormat="1" ht="21" customHeight="1" spans="1:1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="164" customFormat="1" ht="20.25" customHeight="1" spans="1:12">
      <c r="A3" s="166"/>
      <c r="B3" s="166"/>
      <c r="C3" s="167"/>
      <c r="D3" s="168"/>
      <c r="E3" s="168"/>
      <c r="F3" s="169"/>
      <c r="G3" s="165"/>
      <c r="H3" s="1484" t="s">
        <v>21</v>
      </c>
      <c r="I3" s="201">
        <f>SUM(I10:I192)</f>
        <v>425</v>
      </c>
      <c r="J3" s="202"/>
      <c r="K3" s="202">
        <f>SUM(K10:K310)-K4</f>
        <v>1312200000</v>
      </c>
      <c r="L3" s="164" t="s">
        <v>1728</v>
      </c>
    </row>
    <row r="4" s="164" customFormat="1" ht="20.25" customHeight="1" spans="1:12">
      <c r="A4" s="990"/>
      <c r="B4" s="990"/>
      <c r="C4" s="991"/>
      <c r="D4" s="992"/>
      <c r="E4" s="992"/>
      <c r="F4" s="165"/>
      <c r="G4" s="165"/>
      <c r="H4" s="1484" t="s">
        <v>1729</v>
      </c>
      <c r="I4" s="201"/>
      <c r="J4" s="202"/>
      <c r="K4" s="202">
        <f>-(M13+M24)</f>
        <v>13800000</v>
      </c>
      <c r="L4" s="164" t="s">
        <v>1569</v>
      </c>
    </row>
    <row r="5" s="164" customFormat="1" ht="20.25" customHeight="1" spans="1:11">
      <c r="A5" s="165"/>
      <c r="B5" s="165"/>
      <c r="C5" s="165"/>
      <c r="D5" s="165"/>
      <c r="E5" s="165"/>
      <c r="F5" s="165"/>
      <c r="G5" s="165"/>
      <c r="H5" s="1354" t="s">
        <v>1730</v>
      </c>
      <c r="I5" s="201" t="s">
        <v>1731</v>
      </c>
      <c r="J5" s="202"/>
      <c r="K5" s="202">
        <v>1309500000</v>
      </c>
    </row>
    <row r="6" s="164" customFormat="1" ht="20.25" customHeight="1" spans="1:11">
      <c r="A6" s="165"/>
      <c r="B6" s="165"/>
      <c r="C6" s="165"/>
      <c r="D6" s="165"/>
      <c r="E6" s="165"/>
      <c r="F6" s="165"/>
      <c r="G6" s="165"/>
      <c r="H6" s="1354" t="s">
        <v>1732</v>
      </c>
      <c r="I6" s="641"/>
      <c r="J6" s="641"/>
      <c r="K6" s="1248">
        <f>Sep!K7</f>
        <v>1424433955</v>
      </c>
    </row>
    <row r="7" s="164" customFormat="1" ht="20.25" customHeight="1" spans="1:12">
      <c r="A7" s="165"/>
      <c r="B7" s="165"/>
      <c r="C7" s="165"/>
      <c r="D7" s="165"/>
      <c r="E7" s="165"/>
      <c r="F7" s="165"/>
      <c r="G7" s="169"/>
      <c r="H7" s="1354" t="s">
        <v>17</v>
      </c>
      <c r="I7" s="641"/>
      <c r="J7" s="641"/>
      <c r="K7" s="202">
        <f>K5+K6-K4-K3</f>
        <v>1407933955</v>
      </c>
      <c r="L7" s="618"/>
    </row>
    <row r="8" s="164" customFormat="1" spans="1:16">
      <c r="A8" s="1485" t="s">
        <v>24</v>
      </c>
      <c r="B8" s="1486" t="s">
        <v>25</v>
      </c>
      <c r="C8" s="1486" t="s">
        <v>26</v>
      </c>
      <c r="D8" s="1487" t="s">
        <v>27</v>
      </c>
      <c r="E8" s="1487" t="s">
        <v>28</v>
      </c>
      <c r="F8" s="1485" t="s">
        <v>29</v>
      </c>
      <c r="G8" s="1488" t="s">
        <v>30</v>
      </c>
      <c r="H8" s="1488"/>
      <c r="I8" s="1488" t="s">
        <v>32</v>
      </c>
      <c r="J8" s="1508" t="s">
        <v>33</v>
      </c>
      <c r="K8" s="1509" t="s">
        <v>34</v>
      </c>
      <c r="L8" s="1509" t="s">
        <v>168</v>
      </c>
      <c r="M8" s="1509" t="s">
        <v>167</v>
      </c>
      <c r="N8" s="1509" t="s">
        <v>1733</v>
      </c>
      <c r="O8" s="341" t="s">
        <v>1147</v>
      </c>
      <c r="P8" s="341" t="s">
        <v>1734</v>
      </c>
    </row>
    <row r="9" s="164" customFormat="1" spans="1:16">
      <c r="A9" s="1485"/>
      <c r="B9" s="1489"/>
      <c r="C9" s="1489"/>
      <c r="D9" s="1487"/>
      <c r="E9" s="1487"/>
      <c r="F9" s="1485"/>
      <c r="G9" s="1488"/>
      <c r="H9" s="1488"/>
      <c r="I9" s="1488"/>
      <c r="J9" s="1508"/>
      <c r="K9" s="1509"/>
      <c r="L9" s="1509"/>
      <c r="M9" s="1509"/>
      <c r="N9" s="1509"/>
      <c r="O9" s="341"/>
      <c r="P9" s="341"/>
    </row>
    <row r="10" s="164" customFormat="1" spans="1:16">
      <c r="A10" s="306">
        <v>313968</v>
      </c>
      <c r="B10" s="164">
        <v>1377371</v>
      </c>
      <c r="C10" s="306" t="s">
        <v>1719</v>
      </c>
      <c r="D10" s="307">
        <v>43374</v>
      </c>
      <c r="E10" s="307">
        <v>43375</v>
      </c>
      <c r="F10" s="306">
        <f t="shared" ref="F10:F73" si="0">E10-D10</f>
        <v>1</v>
      </c>
      <c r="G10" s="306">
        <v>1</v>
      </c>
      <c r="H10" s="306" t="s">
        <v>37</v>
      </c>
      <c r="I10" s="306">
        <f t="shared" ref="I10:I73" si="1">G10*F10</f>
        <v>1</v>
      </c>
      <c r="J10" s="311">
        <v>3450000</v>
      </c>
      <c r="K10" s="312">
        <f t="shared" ref="K10:K73" si="2">J10*F10*G10</f>
        <v>3450000</v>
      </c>
      <c r="L10" s="306"/>
      <c r="M10" s="1510">
        <f t="shared" ref="M10:M73" si="3">L10-K10</f>
        <v>-3450000</v>
      </c>
      <c r="N10" s="1511">
        <f>SUM(K10:K64)</f>
        <v>428800000</v>
      </c>
      <c r="O10" s="341"/>
      <c r="P10" s="341"/>
    </row>
    <row r="11" s="164" customFormat="1" spans="1:16">
      <c r="A11" s="306">
        <v>316381</v>
      </c>
      <c r="B11" s="306">
        <v>1376184</v>
      </c>
      <c r="C11" s="306" t="s">
        <v>1735</v>
      </c>
      <c r="D11" s="307">
        <v>43374</v>
      </c>
      <c r="E11" s="307">
        <v>43375</v>
      </c>
      <c r="F11" s="306">
        <f t="shared" si="0"/>
        <v>1</v>
      </c>
      <c r="G11" s="306">
        <v>1</v>
      </c>
      <c r="H11" s="306" t="s">
        <v>37</v>
      </c>
      <c r="I11" s="306">
        <f t="shared" si="1"/>
        <v>1</v>
      </c>
      <c r="J11" s="311">
        <v>3450000</v>
      </c>
      <c r="K11" s="312">
        <f t="shared" si="2"/>
        <v>3450000</v>
      </c>
      <c r="L11" s="306"/>
      <c r="M11" s="1510">
        <f t="shared" si="3"/>
        <v>-3450000</v>
      </c>
      <c r="N11" s="1512"/>
      <c r="O11" s="341"/>
      <c r="P11" s="341"/>
    </row>
    <row r="12" s="164" customFormat="1" ht="40.5" spans="1:16">
      <c r="A12" s="305" t="s">
        <v>1723</v>
      </c>
      <c r="B12" s="164">
        <v>1377373</v>
      </c>
      <c r="C12" s="1490" t="s">
        <v>1724</v>
      </c>
      <c r="D12" s="307">
        <v>43374</v>
      </c>
      <c r="E12" s="307">
        <v>43375</v>
      </c>
      <c r="F12" s="306">
        <f t="shared" si="0"/>
        <v>1</v>
      </c>
      <c r="G12" s="306">
        <v>2</v>
      </c>
      <c r="H12" s="306" t="s">
        <v>37</v>
      </c>
      <c r="I12" s="306">
        <f t="shared" si="1"/>
        <v>2</v>
      </c>
      <c r="J12" s="311">
        <v>3450000</v>
      </c>
      <c r="K12" s="312">
        <f t="shared" si="2"/>
        <v>6900000</v>
      </c>
      <c r="L12" s="306"/>
      <c r="M12" s="1510">
        <f t="shared" si="3"/>
        <v>-6900000</v>
      </c>
      <c r="N12" s="1512"/>
      <c r="O12" s="341"/>
      <c r="P12" s="341"/>
    </row>
    <row r="13" s="164" customFormat="1" ht="15" customHeight="1" spans="1:16">
      <c r="A13" s="305" t="s">
        <v>1736</v>
      </c>
      <c r="B13" s="306">
        <v>1358307</v>
      </c>
      <c r="C13" s="1490" t="s">
        <v>1707</v>
      </c>
      <c r="D13" s="307">
        <v>43374</v>
      </c>
      <c r="E13" s="307">
        <v>43377</v>
      </c>
      <c r="F13" s="306">
        <f t="shared" si="0"/>
        <v>3</v>
      </c>
      <c r="G13" s="306">
        <v>1</v>
      </c>
      <c r="H13" s="306" t="s">
        <v>37</v>
      </c>
      <c r="I13" s="306">
        <f t="shared" si="1"/>
        <v>3</v>
      </c>
      <c r="J13" s="311">
        <v>3450000</v>
      </c>
      <c r="K13" s="312">
        <f t="shared" si="2"/>
        <v>10350000</v>
      </c>
      <c r="L13" s="306"/>
      <c r="M13" s="1510">
        <f t="shared" si="3"/>
        <v>-10350000</v>
      </c>
      <c r="N13" s="1512"/>
      <c r="O13" s="341" t="s">
        <v>1729</v>
      </c>
      <c r="P13" s="341"/>
    </row>
    <row r="14" s="164" customFormat="1" spans="1:16">
      <c r="A14" s="306">
        <v>311550</v>
      </c>
      <c r="B14" s="164">
        <v>1377362</v>
      </c>
      <c r="C14" s="306" t="s">
        <v>1708</v>
      </c>
      <c r="D14" s="307">
        <v>43374</v>
      </c>
      <c r="E14" s="307">
        <v>43375</v>
      </c>
      <c r="F14" s="306">
        <f t="shared" si="0"/>
        <v>1</v>
      </c>
      <c r="G14" s="306">
        <v>1</v>
      </c>
      <c r="H14" s="306" t="s">
        <v>37</v>
      </c>
      <c r="I14" s="306">
        <f t="shared" si="1"/>
        <v>1</v>
      </c>
      <c r="J14" s="311">
        <v>3450000</v>
      </c>
      <c r="K14" s="312">
        <f t="shared" si="2"/>
        <v>3450000</v>
      </c>
      <c r="L14" s="306"/>
      <c r="M14" s="1510">
        <f t="shared" si="3"/>
        <v>-3450000</v>
      </c>
      <c r="N14" s="1512"/>
      <c r="O14" s="341"/>
      <c r="P14" s="341"/>
    </row>
    <row r="15" s="164" customFormat="1" spans="1:16">
      <c r="A15" s="306">
        <v>313820</v>
      </c>
      <c r="B15" s="164">
        <v>1377365</v>
      </c>
      <c r="C15" s="306" t="s">
        <v>1716</v>
      </c>
      <c r="D15" s="307">
        <v>43374</v>
      </c>
      <c r="E15" s="307">
        <v>43375</v>
      </c>
      <c r="F15" s="306">
        <f t="shared" si="0"/>
        <v>1</v>
      </c>
      <c r="G15" s="306">
        <v>1</v>
      </c>
      <c r="H15" s="306" t="s">
        <v>37</v>
      </c>
      <c r="I15" s="306">
        <f t="shared" si="1"/>
        <v>1</v>
      </c>
      <c r="J15" s="311">
        <v>3450000</v>
      </c>
      <c r="K15" s="312">
        <f t="shared" si="2"/>
        <v>3450000</v>
      </c>
      <c r="L15" s="306"/>
      <c r="M15" s="1510">
        <f t="shared" si="3"/>
        <v>-3450000</v>
      </c>
      <c r="N15" s="1512"/>
      <c r="O15" s="341"/>
      <c r="P15" s="341"/>
    </row>
    <row r="16" s="164" customFormat="1" spans="1:16">
      <c r="A16" s="306">
        <v>313823</v>
      </c>
      <c r="B16" s="164">
        <v>1377368</v>
      </c>
      <c r="C16" s="306" t="s">
        <v>1737</v>
      </c>
      <c r="D16" s="307">
        <v>43374</v>
      </c>
      <c r="E16" s="307">
        <v>43375</v>
      </c>
      <c r="F16" s="306">
        <f t="shared" si="0"/>
        <v>1</v>
      </c>
      <c r="G16" s="306">
        <v>1</v>
      </c>
      <c r="H16" s="306" t="s">
        <v>37</v>
      </c>
      <c r="I16" s="306">
        <f t="shared" si="1"/>
        <v>1</v>
      </c>
      <c r="J16" s="311">
        <v>3450000</v>
      </c>
      <c r="K16" s="312">
        <f t="shared" si="2"/>
        <v>3450000</v>
      </c>
      <c r="L16" s="306"/>
      <c r="M16" s="1510">
        <f t="shared" si="3"/>
        <v>-3450000</v>
      </c>
      <c r="N16" s="1512"/>
      <c r="O16" s="341"/>
      <c r="P16" s="341"/>
    </row>
    <row r="17" s="164" customFormat="1" spans="1:16">
      <c r="A17" s="306">
        <v>316347</v>
      </c>
      <c r="B17" s="306">
        <v>1376083</v>
      </c>
      <c r="C17" s="306" t="s">
        <v>1738</v>
      </c>
      <c r="D17" s="307">
        <v>43374</v>
      </c>
      <c r="E17" s="307">
        <v>43375</v>
      </c>
      <c r="F17" s="306">
        <f t="shared" si="0"/>
        <v>1</v>
      </c>
      <c r="G17" s="306">
        <v>1</v>
      </c>
      <c r="H17" s="306" t="s">
        <v>37</v>
      </c>
      <c r="I17" s="306">
        <f t="shared" si="1"/>
        <v>1</v>
      </c>
      <c r="J17" s="311">
        <v>3450000</v>
      </c>
      <c r="K17" s="312">
        <f t="shared" si="2"/>
        <v>3450000</v>
      </c>
      <c r="L17" s="306"/>
      <c r="M17" s="1510">
        <f t="shared" si="3"/>
        <v>-3450000</v>
      </c>
      <c r="N17" s="1512"/>
      <c r="O17" s="341"/>
      <c r="P17" s="341"/>
    </row>
    <row r="18" s="164" customFormat="1" spans="1:16">
      <c r="A18" s="305" t="s">
        <v>1725</v>
      </c>
      <c r="B18" s="306">
        <v>1375337</v>
      </c>
      <c r="C18" s="306" t="s">
        <v>1726</v>
      </c>
      <c r="D18" s="307">
        <v>43374</v>
      </c>
      <c r="E18" s="307">
        <v>43375</v>
      </c>
      <c r="F18" s="306">
        <f t="shared" si="0"/>
        <v>1</v>
      </c>
      <c r="G18" s="306">
        <v>1</v>
      </c>
      <c r="H18" s="306" t="s">
        <v>37</v>
      </c>
      <c r="I18" s="306">
        <f t="shared" si="1"/>
        <v>1</v>
      </c>
      <c r="J18" s="311">
        <v>3450000</v>
      </c>
      <c r="K18" s="312">
        <f t="shared" si="2"/>
        <v>3450000</v>
      </c>
      <c r="L18" s="306"/>
      <c r="M18" s="1510">
        <f t="shared" si="3"/>
        <v>-3450000</v>
      </c>
      <c r="N18" s="1512"/>
      <c r="O18" s="341"/>
      <c r="P18" s="341"/>
    </row>
    <row r="19" s="164" customFormat="1" spans="1:16">
      <c r="A19" s="306">
        <v>312620</v>
      </c>
      <c r="B19" s="306">
        <v>1367929</v>
      </c>
      <c r="C19" s="306" t="s">
        <v>1739</v>
      </c>
      <c r="D19" s="307">
        <v>43374</v>
      </c>
      <c r="E19" s="307">
        <v>43378</v>
      </c>
      <c r="F19" s="306">
        <f t="shared" si="0"/>
        <v>4</v>
      </c>
      <c r="G19" s="306">
        <v>1</v>
      </c>
      <c r="H19" s="306" t="s">
        <v>37</v>
      </c>
      <c r="I19" s="306">
        <f t="shared" si="1"/>
        <v>4</v>
      </c>
      <c r="J19" s="311">
        <v>3450000</v>
      </c>
      <c r="K19" s="312">
        <f t="shared" si="2"/>
        <v>13800000</v>
      </c>
      <c r="L19" s="306"/>
      <c r="M19" s="1510">
        <f t="shared" si="3"/>
        <v>-13800000</v>
      </c>
      <c r="N19" s="1512"/>
      <c r="O19" s="341"/>
      <c r="P19" s="341"/>
    </row>
    <row r="20" s="164" customFormat="1" ht="54" spans="1:16">
      <c r="A20" s="306">
        <v>312190</v>
      </c>
      <c r="B20" s="306">
        <v>1365924</v>
      </c>
      <c r="C20" s="1490" t="s">
        <v>1740</v>
      </c>
      <c r="D20" s="307">
        <v>43374</v>
      </c>
      <c r="E20" s="307">
        <v>43376</v>
      </c>
      <c r="F20" s="306">
        <f t="shared" si="0"/>
        <v>2</v>
      </c>
      <c r="G20" s="306">
        <v>2</v>
      </c>
      <c r="H20" s="306" t="s">
        <v>37</v>
      </c>
      <c r="I20" s="306">
        <f t="shared" si="1"/>
        <v>4</v>
      </c>
      <c r="J20" s="311">
        <v>3450000</v>
      </c>
      <c r="K20" s="312">
        <f t="shared" si="2"/>
        <v>13800000</v>
      </c>
      <c r="L20" s="306"/>
      <c r="M20" s="1510">
        <f t="shared" si="3"/>
        <v>-13800000</v>
      </c>
      <c r="N20" s="1512"/>
      <c r="O20" s="341"/>
      <c r="P20" s="341"/>
    </row>
    <row r="21" s="164" customFormat="1" spans="1:16">
      <c r="A21" s="306">
        <v>313965</v>
      </c>
      <c r="B21" s="306">
        <v>1370781</v>
      </c>
      <c r="C21" s="306" t="s">
        <v>1718</v>
      </c>
      <c r="D21" s="307">
        <v>43374</v>
      </c>
      <c r="E21" s="307">
        <v>43375</v>
      </c>
      <c r="F21" s="306">
        <f t="shared" si="0"/>
        <v>1</v>
      </c>
      <c r="G21" s="306">
        <v>1</v>
      </c>
      <c r="H21" s="306" t="s">
        <v>37</v>
      </c>
      <c r="I21" s="306">
        <f t="shared" si="1"/>
        <v>1</v>
      </c>
      <c r="J21" s="311">
        <v>3450000</v>
      </c>
      <c r="K21" s="312">
        <f t="shared" si="2"/>
        <v>3450000</v>
      </c>
      <c r="L21" s="306"/>
      <c r="M21" s="1510">
        <f t="shared" si="3"/>
        <v>-3450000</v>
      </c>
      <c r="N21" s="1512"/>
      <c r="O21" s="341"/>
      <c r="P21" s="341"/>
    </row>
    <row r="22" s="164" customFormat="1" spans="1:16">
      <c r="A22" s="306">
        <v>312522</v>
      </c>
      <c r="B22" s="306">
        <v>1367037</v>
      </c>
      <c r="C22" s="306" t="s">
        <v>1741</v>
      </c>
      <c r="D22" s="307">
        <v>43374</v>
      </c>
      <c r="E22" s="307">
        <v>43378</v>
      </c>
      <c r="F22" s="306">
        <f t="shared" si="0"/>
        <v>4</v>
      </c>
      <c r="G22" s="306">
        <v>1</v>
      </c>
      <c r="H22" s="306" t="s">
        <v>37</v>
      </c>
      <c r="I22" s="306">
        <f t="shared" si="1"/>
        <v>4</v>
      </c>
      <c r="J22" s="311">
        <v>3450000</v>
      </c>
      <c r="K22" s="312">
        <f t="shared" si="2"/>
        <v>13800000</v>
      </c>
      <c r="L22" s="306"/>
      <c r="M22" s="1510">
        <f t="shared" si="3"/>
        <v>-13800000</v>
      </c>
      <c r="N22" s="1512"/>
      <c r="O22" s="341"/>
      <c r="P22" s="341"/>
    </row>
    <row r="23" s="164" customFormat="1" spans="1:16">
      <c r="A23" s="306">
        <v>312523</v>
      </c>
      <c r="B23" s="306">
        <v>1367147</v>
      </c>
      <c r="C23" s="306" t="s">
        <v>1742</v>
      </c>
      <c r="D23" s="307">
        <v>43374</v>
      </c>
      <c r="E23" s="307">
        <v>43378</v>
      </c>
      <c r="F23" s="306">
        <f t="shared" si="0"/>
        <v>4</v>
      </c>
      <c r="G23" s="306">
        <v>1</v>
      </c>
      <c r="H23" s="306" t="s">
        <v>37</v>
      </c>
      <c r="I23" s="306">
        <f t="shared" si="1"/>
        <v>4</v>
      </c>
      <c r="J23" s="311">
        <v>3450000</v>
      </c>
      <c r="K23" s="312">
        <f t="shared" si="2"/>
        <v>13800000</v>
      </c>
      <c r="L23" s="306"/>
      <c r="M23" s="1510">
        <f t="shared" si="3"/>
        <v>-13800000</v>
      </c>
      <c r="N23" s="1512"/>
      <c r="O23" s="341"/>
      <c r="P23" s="341"/>
    </row>
    <row r="24" s="164" customFormat="1" spans="1:16">
      <c r="A24" s="306">
        <v>311792</v>
      </c>
      <c r="B24" s="306">
        <v>1363880</v>
      </c>
      <c r="C24" s="306" t="s">
        <v>1711</v>
      </c>
      <c r="D24" s="307">
        <v>43374</v>
      </c>
      <c r="E24" s="307">
        <v>43375</v>
      </c>
      <c r="F24" s="306">
        <f t="shared" si="0"/>
        <v>1</v>
      </c>
      <c r="G24" s="306">
        <v>1</v>
      </c>
      <c r="H24" s="306" t="s">
        <v>37</v>
      </c>
      <c r="I24" s="306">
        <f t="shared" si="1"/>
        <v>1</v>
      </c>
      <c r="J24" s="311">
        <v>3450000</v>
      </c>
      <c r="K24" s="312">
        <f t="shared" si="2"/>
        <v>3450000</v>
      </c>
      <c r="L24" s="306"/>
      <c r="M24" s="1510">
        <f t="shared" si="3"/>
        <v>-3450000</v>
      </c>
      <c r="N24" s="1512"/>
      <c r="O24" s="341" t="s">
        <v>1729</v>
      </c>
      <c r="P24" s="341"/>
    </row>
    <row r="25" s="164" customFormat="1" spans="1:16">
      <c r="A25" s="306">
        <v>311815</v>
      </c>
      <c r="B25" s="306">
        <v>1363899</v>
      </c>
      <c r="C25" s="306" t="s">
        <v>1743</v>
      </c>
      <c r="D25" s="307">
        <v>43374</v>
      </c>
      <c r="E25" s="307">
        <v>43376</v>
      </c>
      <c r="F25" s="306">
        <f t="shared" si="0"/>
        <v>2</v>
      </c>
      <c r="G25" s="306">
        <v>1</v>
      </c>
      <c r="H25" s="306" t="s">
        <v>37</v>
      </c>
      <c r="I25" s="306">
        <f t="shared" si="1"/>
        <v>2</v>
      </c>
      <c r="J25" s="311">
        <v>3450000</v>
      </c>
      <c r="K25" s="312">
        <f t="shared" si="2"/>
        <v>6900000</v>
      </c>
      <c r="L25" s="306"/>
      <c r="M25" s="1510">
        <f t="shared" si="3"/>
        <v>-6900000</v>
      </c>
      <c r="N25" s="1512"/>
      <c r="O25" s="341"/>
      <c r="P25" s="341"/>
    </row>
    <row r="26" s="164" customFormat="1" ht="81" spans="1:16">
      <c r="A26" s="1491" t="s">
        <v>1744</v>
      </c>
      <c r="B26" s="306">
        <v>1363957</v>
      </c>
      <c r="C26" s="1490" t="s">
        <v>1713</v>
      </c>
      <c r="D26" s="307">
        <v>43374</v>
      </c>
      <c r="E26" s="307">
        <v>43378</v>
      </c>
      <c r="F26" s="306">
        <f t="shared" si="0"/>
        <v>4</v>
      </c>
      <c r="G26" s="306">
        <v>2</v>
      </c>
      <c r="H26" s="306" t="s">
        <v>37</v>
      </c>
      <c r="I26" s="306">
        <f t="shared" si="1"/>
        <v>8</v>
      </c>
      <c r="J26" s="312">
        <v>3450000</v>
      </c>
      <c r="K26" s="312">
        <f t="shared" si="2"/>
        <v>27600000</v>
      </c>
      <c r="L26" s="306"/>
      <c r="M26" s="1510">
        <f t="shared" si="3"/>
        <v>-27600000</v>
      </c>
      <c r="N26" s="1512"/>
      <c r="O26" s="341"/>
      <c r="P26" s="341"/>
    </row>
    <row r="27" s="164" customFormat="1" spans="1:16">
      <c r="A27" s="306">
        <v>311363</v>
      </c>
      <c r="B27" s="306">
        <v>1362450</v>
      </c>
      <c r="C27" s="306" t="s">
        <v>1745</v>
      </c>
      <c r="D27" s="307">
        <v>43374</v>
      </c>
      <c r="E27" s="307">
        <v>43377</v>
      </c>
      <c r="F27" s="306">
        <f t="shared" si="0"/>
        <v>3</v>
      </c>
      <c r="G27" s="306">
        <v>1</v>
      </c>
      <c r="H27" s="306" t="s">
        <v>37</v>
      </c>
      <c r="I27" s="306">
        <f t="shared" si="1"/>
        <v>3</v>
      </c>
      <c r="J27" s="312">
        <v>3450000</v>
      </c>
      <c r="K27" s="312">
        <f t="shared" si="2"/>
        <v>10350000</v>
      </c>
      <c r="L27" s="306"/>
      <c r="M27" s="1510">
        <f t="shared" si="3"/>
        <v>-10350000</v>
      </c>
      <c r="N27" s="1512"/>
      <c r="O27" s="341"/>
      <c r="P27" s="341"/>
    </row>
    <row r="28" s="164" customFormat="1" spans="1:16">
      <c r="A28" s="306">
        <v>312952</v>
      </c>
      <c r="B28" s="306">
        <v>1369690</v>
      </c>
      <c r="C28" s="306" t="s">
        <v>1746</v>
      </c>
      <c r="D28" s="307">
        <v>43375</v>
      </c>
      <c r="E28" s="307">
        <v>43376</v>
      </c>
      <c r="F28" s="306">
        <f t="shared" si="0"/>
        <v>1</v>
      </c>
      <c r="G28" s="306">
        <v>1</v>
      </c>
      <c r="H28" s="306" t="s">
        <v>37</v>
      </c>
      <c r="I28" s="306">
        <f t="shared" si="1"/>
        <v>1</v>
      </c>
      <c r="J28" s="312">
        <v>3450000</v>
      </c>
      <c r="K28" s="312">
        <f t="shared" si="2"/>
        <v>3450000</v>
      </c>
      <c r="L28" s="306"/>
      <c r="M28" s="1510">
        <f t="shared" si="3"/>
        <v>-3450000</v>
      </c>
      <c r="N28" s="1512"/>
      <c r="O28" s="341"/>
      <c r="P28" s="341"/>
    </row>
    <row r="29" s="164" customFormat="1" ht="16.5" customHeight="1" spans="1:16">
      <c r="A29" s="306">
        <v>310904</v>
      </c>
      <c r="B29" s="306">
        <v>1360641</v>
      </c>
      <c r="C29" s="306" t="s">
        <v>1747</v>
      </c>
      <c r="D29" s="307">
        <v>43375</v>
      </c>
      <c r="E29" s="307">
        <v>43377</v>
      </c>
      <c r="F29" s="306">
        <f t="shared" si="0"/>
        <v>2</v>
      </c>
      <c r="G29" s="306">
        <v>1</v>
      </c>
      <c r="H29" s="306" t="s">
        <v>37</v>
      </c>
      <c r="I29" s="306">
        <f t="shared" si="1"/>
        <v>2</v>
      </c>
      <c r="J29" s="312">
        <v>3450000</v>
      </c>
      <c r="K29" s="312">
        <f t="shared" si="2"/>
        <v>6900000</v>
      </c>
      <c r="L29" s="306"/>
      <c r="M29" s="1510">
        <f t="shared" si="3"/>
        <v>-6900000</v>
      </c>
      <c r="N29" s="1512"/>
      <c r="O29" s="341"/>
      <c r="P29" s="341"/>
    </row>
    <row r="30" s="164" customFormat="1" ht="16.5" customHeight="1" spans="1:16">
      <c r="A30" s="306">
        <v>311362</v>
      </c>
      <c r="B30" s="306">
        <v>1362218</v>
      </c>
      <c r="C30" s="306" t="s">
        <v>1748</v>
      </c>
      <c r="D30" s="307">
        <v>43375</v>
      </c>
      <c r="E30" s="307">
        <v>43379</v>
      </c>
      <c r="F30" s="306">
        <f t="shared" si="0"/>
        <v>4</v>
      </c>
      <c r="G30" s="306">
        <v>1</v>
      </c>
      <c r="H30" s="306" t="s">
        <v>37</v>
      </c>
      <c r="I30" s="306">
        <f t="shared" si="1"/>
        <v>4</v>
      </c>
      <c r="J30" s="312">
        <v>3450000</v>
      </c>
      <c r="K30" s="312">
        <f t="shared" si="2"/>
        <v>13800000</v>
      </c>
      <c r="L30" s="306"/>
      <c r="M30" s="1510">
        <f t="shared" si="3"/>
        <v>-13800000</v>
      </c>
      <c r="N30" s="1512"/>
      <c r="O30" s="341"/>
      <c r="P30" s="341"/>
    </row>
    <row r="31" s="164" customFormat="1" ht="16.5" customHeight="1" spans="1:16">
      <c r="A31" s="306">
        <v>311226</v>
      </c>
      <c r="B31" s="306">
        <v>1361773</v>
      </c>
      <c r="C31" s="306" t="s">
        <v>1749</v>
      </c>
      <c r="D31" s="307">
        <v>43375</v>
      </c>
      <c r="E31" s="307">
        <v>43377</v>
      </c>
      <c r="F31" s="306">
        <f t="shared" si="0"/>
        <v>2</v>
      </c>
      <c r="G31" s="306">
        <v>1</v>
      </c>
      <c r="H31" s="306" t="s">
        <v>37</v>
      </c>
      <c r="I31" s="306">
        <f t="shared" si="1"/>
        <v>2</v>
      </c>
      <c r="J31" s="312">
        <v>3450000</v>
      </c>
      <c r="K31" s="312">
        <f t="shared" si="2"/>
        <v>6900000</v>
      </c>
      <c r="L31" s="306"/>
      <c r="M31" s="1510">
        <f t="shared" si="3"/>
        <v>-6900000</v>
      </c>
      <c r="N31" s="1512"/>
      <c r="O31" s="341"/>
      <c r="P31" s="341"/>
    </row>
    <row r="32" s="164" customFormat="1" ht="16.5" customHeight="1" spans="1:16">
      <c r="A32" s="306">
        <v>311001</v>
      </c>
      <c r="B32" s="306">
        <v>1361125</v>
      </c>
      <c r="C32" s="306" t="s">
        <v>1750</v>
      </c>
      <c r="D32" s="307">
        <v>43375</v>
      </c>
      <c r="E32" s="307">
        <v>43377</v>
      </c>
      <c r="F32" s="306">
        <f t="shared" si="0"/>
        <v>2</v>
      </c>
      <c r="G32" s="306">
        <v>1</v>
      </c>
      <c r="H32" s="306" t="s">
        <v>37</v>
      </c>
      <c r="I32" s="306">
        <f t="shared" si="1"/>
        <v>2</v>
      </c>
      <c r="J32" s="312">
        <v>3450000</v>
      </c>
      <c r="K32" s="312">
        <f t="shared" si="2"/>
        <v>6900000</v>
      </c>
      <c r="L32" s="306"/>
      <c r="M32" s="1510">
        <f t="shared" si="3"/>
        <v>-6900000</v>
      </c>
      <c r="N32" s="1512"/>
      <c r="O32" s="341"/>
      <c r="P32" s="341"/>
    </row>
    <row r="33" s="164" customFormat="1" ht="16.5" customHeight="1" spans="1:16">
      <c r="A33" s="306">
        <v>311828</v>
      </c>
      <c r="B33" s="306">
        <v>1364221</v>
      </c>
      <c r="C33" s="306" t="s">
        <v>1751</v>
      </c>
      <c r="D33" s="307">
        <v>43376</v>
      </c>
      <c r="E33" s="307">
        <v>43379</v>
      </c>
      <c r="F33" s="306">
        <f t="shared" si="0"/>
        <v>3</v>
      </c>
      <c r="G33" s="306">
        <v>1</v>
      </c>
      <c r="H33" s="306" t="s">
        <v>37</v>
      </c>
      <c r="I33" s="306">
        <f t="shared" si="1"/>
        <v>3</v>
      </c>
      <c r="J33" s="312">
        <v>3450000</v>
      </c>
      <c r="K33" s="312">
        <f t="shared" si="2"/>
        <v>10350000</v>
      </c>
      <c r="L33" s="306"/>
      <c r="M33" s="1510">
        <f t="shared" si="3"/>
        <v>-10350000</v>
      </c>
      <c r="N33" s="1512"/>
      <c r="O33" s="341"/>
      <c r="P33" s="341"/>
    </row>
    <row r="34" s="164" customFormat="1" spans="1:16">
      <c r="A34" s="306">
        <v>312700</v>
      </c>
      <c r="B34" s="306">
        <v>1368503</v>
      </c>
      <c r="C34" s="306" t="s">
        <v>1752</v>
      </c>
      <c r="D34" s="307">
        <v>43376</v>
      </c>
      <c r="E34" s="307">
        <v>43379</v>
      </c>
      <c r="F34" s="306">
        <f t="shared" si="0"/>
        <v>3</v>
      </c>
      <c r="G34" s="306">
        <v>1</v>
      </c>
      <c r="H34" s="306" t="s">
        <v>37</v>
      </c>
      <c r="I34" s="306">
        <f t="shared" si="1"/>
        <v>3</v>
      </c>
      <c r="J34" s="311">
        <v>3450000</v>
      </c>
      <c r="K34" s="312">
        <f t="shared" si="2"/>
        <v>10350000</v>
      </c>
      <c r="L34" s="306"/>
      <c r="M34" s="1510">
        <f t="shared" si="3"/>
        <v>-10350000</v>
      </c>
      <c r="N34" s="1512"/>
      <c r="O34" s="341"/>
      <c r="P34" s="341"/>
    </row>
    <row r="35" s="164" customFormat="1" spans="1:16">
      <c r="A35" s="306">
        <v>311103</v>
      </c>
      <c r="B35" s="306">
        <v>1361331</v>
      </c>
      <c r="C35" s="306" t="s">
        <v>1753</v>
      </c>
      <c r="D35" s="307">
        <v>43376</v>
      </c>
      <c r="E35" s="307">
        <v>43378</v>
      </c>
      <c r="F35" s="306">
        <f t="shared" si="0"/>
        <v>2</v>
      </c>
      <c r="G35" s="306">
        <v>1</v>
      </c>
      <c r="H35" s="306" t="s">
        <v>37</v>
      </c>
      <c r="I35" s="306">
        <f t="shared" si="1"/>
        <v>2</v>
      </c>
      <c r="J35" s="312">
        <v>3450000</v>
      </c>
      <c r="K35" s="312">
        <f t="shared" si="2"/>
        <v>6900000</v>
      </c>
      <c r="L35" s="306"/>
      <c r="M35" s="1510">
        <f t="shared" si="3"/>
        <v>-6900000</v>
      </c>
      <c r="N35" s="1512"/>
      <c r="O35" s="341"/>
      <c r="P35" s="341"/>
    </row>
    <row r="36" s="164" customFormat="1" spans="1:16">
      <c r="A36" s="306">
        <v>311552</v>
      </c>
      <c r="B36" s="306">
        <v>1363281</v>
      </c>
      <c r="C36" s="306" t="s">
        <v>1754</v>
      </c>
      <c r="D36" s="307">
        <v>43376</v>
      </c>
      <c r="E36" s="307">
        <v>43379</v>
      </c>
      <c r="F36" s="306">
        <f t="shared" si="0"/>
        <v>3</v>
      </c>
      <c r="G36" s="306">
        <v>1</v>
      </c>
      <c r="H36" s="306" t="s">
        <v>37</v>
      </c>
      <c r="I36" s="306">
        <f t="shared" si="1"/>
        <v>3</v>
      </c>
      <c r="J36" s="312">
        <v>3450000</v>
      </c>
      <c r="K36" s="312">
        <f t="shared" si="2"/>
        <v>10350000</v>
      </c>
      <c r="L36" s="306"/>
      <c r="M36" s="1510">
        <f t="shared" si="3"/>
        <v>-10350000</v>
      </c>
      <c r="N36" s="1512"/>
      <c r="O36" s="341"/>
      <c r="P36" s="341"/>
    </row>
    <row r="37" s="164" customFormat="1" spans="1:16">
      <c r="A37" s="306">
        <v>312634</v>
      </c>
      <c r="B37" s="306">
        <v>1368467</v>
      </c>
      <c r="C37" s="306" t="s">
        <v>1755</v>
      </c>
      <c r="D37" s="307">
        <v>43376</v>
      </c>
      <c r="E37" s="307">
        <v>43377</v>
      </c>
      <c r="F37" s="306">
        <f t="shared" si="0"/>
        <v>1</v>
      </c>
      <c r="G37" s="306">
        <v>1</v>
      </c>
      <c r="H37" s="306" t="s">
        <v>37</v>
      </c>
      <c r="I37" s="306">
        <f t="shared" si="1"/>
        <v>1</v>
      </c>
      <c r="J37" s="312">
        <v>3450000</v>
      </c>
      <c r="K37" s="312">
        <f t="shared" si="2"/>
        <v>3450000</v>
      </c>
      <c r="L37" s="306"/>
      <c r="M37" s="1510">
        <f t="shared" si="3"/>
        <v>-3450000</v>
      </c>
      <c r="N37" s="1512"/>
      <c r="O37" s="341"/>
      <c r="P37" s="341"/>
    </row>
    <row r="38" s="164" customFormat="1" spans="1:16">
      <c r="A38" s="306">
        <v>312699</v>
      </c>
      <c r="B38" s="306">
        <v>1368513</v>
      </c>
      <c r="C38" s="306" t="s">
        <v>1756</v>
      </c>
      <c r="D38" s="307">
        <v>43376</v>
      </c>
      <c r="E38" s="307">
        <v>43379</v>
      </c>
      <c r="F38" s="306">
        <f t="shared" si="0"/>
        <v>3</v>
      </c>
      <c r="G38" s="306">
        <v>1</v>
      </c>
      <c r="H38" s="306" t="s">
        <v>37</v>
      </c>
      <c r="I38" s="306">
        <f t="shared" si="1"/>
        <v>3</v>
      </c>
      <c r="J38" s="311">
        <v>3450000</v>
      </c>
      <c r="K38" s="312">
        <f t="shared" si="2"/>
        <v>10350000</v>
      </c>
      <c r="L38" s="306"/>
      <c r="M38" s="1510">
        <f t="shared" si="3"/>
        <v>-10350000</v>
      </c>
      <c r="N38" s="1512"/>
      <c r="O38" s="341"/>
      <c r="P38" s="341"/>
    </row>
    <row r="39" s="164" customFormat="1" spans="1:16">
      <c r="A39" s="306">
        <v>312633</v>
      </c>
      <c r="B39" s="306">
        <v>1368459</v>
      </c>
      <c r="C39" s="306" t="s">
        <v>1757</v>
      </c>
      <c r="D39" s="307">
        <v>43376</v>
      </c>
      <c r="E39" s="307">
        <v>43377</v>
      </c>
      <c r="F39" s="306">
        <f t="shared" si="0"/>
        <v>1</v>
      </c>
      <c r="G39" s="306">
        <v>1</v>
      </c>
      <c r="H39" s="306" t="s">
        <v>37</v>
      </c>
      <c r="I39" s="306">
        <f t="shared" si="1"/>
        <v>1</v>
      </c>
      <c r="J39" s="312">
        <v>3450000</v>
      </c>
      <c r="K39" s="312">
        <f t="shared" si="2"/>
        <v>3450000</v>
      </c>
      <c r="L39" s="306"/>
      <c r="M39" s="1510">
        <f t="shared" si="3"/>
        <v>-3450000</v>
      </c>
      <c r="N39" s="1512"/>
      <c r="O39" s="341"/>
      <c r="P39" s="341"/>
    </row>
    <row r="40" s="164" customFormat="1" spans="1:16">
      <c r="A40" s="306">
        <v>311225</v>
      </c>
      <c r="B40" s="306">
        <v>1361732</v>
      </c>
      <c r="C40" s="306" t="s">
        <v>1758</v>
      </c>
      <c r="D40" s="307">
        <v>43376</v>
      </c>
      <c r="E40" s="307">
        <v>43377</v>
      </c>
      <c r="F40" s="306">
        <f t="shared" si="0"/>
        <v>1</v>
      </c>
      <c r="G40" s="306">
        <v>1</v>
      </c>
      <c r="H40" s="306" t="s">
        <v>37</v>
      </c>
      <c r="I40" s="306">
        <f t="shared" si="1"/>
        <v>1</v>
      </c>
      <c r="J40" s="312">
        <v>3450000</v>
      </c>
      <c r="K40" s="312">
        <f t="shared" si="2"/>
        <v>3450000</v>
      </c>
      <c r="L40" s="306"/>
      <c r="M40" s="1510">
        <f t="shared" si="3"/>
        <v>-3450000</v>
      </c>
      <c r="N40" s="1512"/>
      <c r="O40" s="341"/>
      <c r="P40" s="341"/>
    </row>
    <row r="41" s="164" customFormat="1" spans="1:16">
      <c r="A41" s="306">
        <v>312638</v>
      </c>
      <c r="B41" s="306">
        <v>1368488</v>
      </c>
      <c r="C41" s="306" t="s">
        <v>1759</v>
      </c>
      <c r="D41" s="307">
        <v>43376</v>
      </c>
      <c r="E41" s="307">
        <v>43380</v>
      </c>
      <c r="F41" s="306">
        <f t="shared" si="0"/>
        <v>4</v>
      </c>
      <c r="G41" s="306">
        <v>1</v>
      </c>
      <c r="H41" s="306" t="s">
        <v>37</v>
      </c>
      <c r="I41" s="306">
        <f t="shared" si="1"/>
        <v>4</v>
      </c>
      <c r="J41" s="312">
        <v>3450000</v>
      </c>
      <c r="K41" s="312">
        <f t="shared" si="2"/>
        <v>13800000</v>
      </c>
      <c r="L41" s="306"/>
      <c r="M41" s="1510">
        <f t="shared" si="3"/>
        <v>-13800000</v>
      </c>
      <c r="N41" s="1512"/>
      <c r="O41" s="341"/>
      <c r="P41" s="341"/>
    </row>
    <row r="42" s="164" customFormat="1" spans="1:16">
      <c r="A42" s="306">
        <v>315410</v>
      </c>
      <c r="B42" s="306">
        <v>1374284</v>
      </c>
      <c r="C42" s="306" t="s">
        <v>1760</v>
      </c>
      <c r="D42" s="307">
        <v>43377</v>
      </c>
      <c r="E42" s="307">
        <v>43378</v>
      </c>
      <c r="F42" s="306">
        <f t="shared" si="0"/>
        <v>1</v>
      </c>
      <c r="G42" s="306">
        <v>1</v>
      </c>
      <c r="H42" s="306" t="s">
        <v>37</v>
      </c>
      <c r="I42" s="306">
        <f t="shared" si="1"/>
        <v>1</v>
      </c>
      <c r="J42" s="306">
        <v>5200000</v>
      </c>
      <c r="K42" s="312">
        <f t="shared" si="2"/>
        <v>5200000</v>
      </c>
      <c r="L42" s="306"/>
      <c r="M42" s="1510">
        <f t="shared" si="3"/>
        <v>-5200000</v>
      </c>
      <c r="N42" s="1512"/>
      <c r="O42" s="341"/>
      <c r="P42" s="341"/>
    </row>
    <row r="43" s="164" customFormat="1" spans="1:16">
      <c r="A43" s="306">
        <v>312890</v>
      </c>
      <c r="B43" s="306">
        <v>1369576</v>
      </c>
      <c r="C43" s="306" t="s">
        <v>1761</v>
      </c>
      <c r="D43" s="307">
        <v>43377</v>
      </c>
      <c r="E43" s="307">
        <v>43379</v>
      </c>
      <c r="F43" s="306">
        <f t="shared" si="0"/>
        <v>2</v>
      </c>
      <c r="G43" s="306">
        <v>1</v>
      </c>
      <c r="H43" s="306" t="s">
        <v>37</v>
      </c>
      <c r="I43" s="306">
        <f t="shared" si="1"/>
        <v>2</v>
      </c>
      <c r="J43" s="311">
        <v>3450000</v>
      </c>
      <c r="K43" s="312">
        <f t="shared" si="2"/>
        <v>6900000</v>
      </c>
      <c r="L43" s="306"/>
      <c r="M43" s="1510">
        <f t="shared" si="3"/>
        <v>-6900000</v>
      </c>
      <c r="N43" s="1512"/>
      <c r="O43" s="341"/>
      <c r="P43" s="341"/>
    </row>
    <row r="44" s="164" customFormat="1" ht="15.75" customHeight="1" spans="1:16">
      <c r="A44" s="306">
        <v>311964</v>
      </c>
      <c r="B44" s="306">
        <v>1364777</v>
      </c>
      <c r="C44" s="1490" t="s">
        <v>1762</v>
      </c>
      <c r="D44" s="307">
        <v>43377</v>
      </c>
      <c r="E44" s="307">
        <v>43378</v>
      </c>
      <c r="F44" s="306">
        <f t="shared" si="0"/>
        <v>1</v>
      </c>
      <c r="G44" s="306">
        <v>1</v>
      </c>
      <c r="H44" s="306" t="s">
        <v>37</v>
      </c>
      <c r="I44" s="306">
        <f t="shared" si="1"/>
        <v>1</v>
      </c>
      <c r="J44" s="311">
        <v>3450000</v>
      </c>
      <c r="K44" s="312">
        <f t="shared" si="2"/>
        <v>3450000</v>
      </c>
      <c r="L44" s="306"/>
      <c r="M44" s="1510">
        <f t="shared" si="3"/>
        <v>-3450000</v>
      </c>
      <c r="N44" s="1512"/>
      <c r="O44" s="341"/>
      <c r="P44" s="341"/>
    </row>
    <row r="45" s="164" customFormat="1" spans="1:16">
      <c r="A45" s="306">
        <v>315412</v>
      </c>
      <c r="B45" s="306">
        <v>1374283</v>
      </c>
      <c r="C45" s="306" t="s">
        <v>1763</v>
      </c>
      <c r="D45" s="307">
        <v>43377</v>
      </c>
      <c r="E45" s="307">
        <v>43378</v>
      </c>
      <c r="F45" s="306">
        <f t="shared" si="0"/>
        <v>1</v>
      </c>
      <c r="G45" s="306">
        <v>1</v>
      </c>
      <c r="H45" s="306" t="s">
        <v>37</v>
      </c>
      <c r="I45" s="306">
        <f t="shared" si="1"/>
        <v>1</v>
      </c>
      <c r="J45" s="306">
        <v>5200000</v>
      </c>
      <c r="K45" s="312">
        <f t="shared" si="2"/>
        <v>5200000</v>
      </c>
      <c r="L45" s="306"/>
      <c r="M45" s="1510">
        <f t="shared" si="3"/>
        <v>-5200000</v>
      </c>
      <c r="N45" s="1512"/>
      <c r="O45" s="341"/>
      <c r="P45" s="341"/>
    </row>
    <row r="46" s="164" customFormat="1" spans="1:16">
      <c r="A46" s="306">
        <v>315369</v>
      </c>
      <c r="B46" s="306">
        <v>1374029</v>
      </c>
      <c r="C46" s="306" t="s">
        <v>1764</v>
      </c>
      <c r="D46" s="307">
        <v>43377</v>
      </c>
      <c r="E46" s="307">
        <v>43379</v>
      </c>
      <c r="F46" s="306">
        <f t="shared" si="0"/>
        <v>2</v>
      </c>
      <c r="G46" s="306">
        <v>1</v>
      </c>
      <c r="H46" s="306" t="s">
        <v>37</v>
      </c>
      <c r="I46" s="306">
        <f t="shared" si="1"/>
        <v>2</v>
      </c>
      <c r="J46" s="311">
        <v>3450000</v>
      </c>
      <c r="K46" s="312">
        <f t="shared" si="2"/>
        <v>6900000</v>
      </c>
      <c r="L46" s="306"/>
      <c r="M46" s="1510">
        <f t="shared" si="3"/>
        <v>-6900000</v>
      </c>
      <c r="N46" s="1512"/>
      <c r="O46" s="341"/>
      <c r="P46" s="341"/>
    </row>
    <row r="47" s="164" customFormat="1" spans="1:16">
      <c r="A47" s="306">
        <v>315411</v>
      </c>
      <c r="B47" s="306">
        <v>1374288</v>
      </c>
      <c r="C47" s="306" t="s">
        <v>1765</v>
      </c>
      <c r="D47" s="307">
        <v>43377</v>
      </c>
      <c r="E47" s="307">
        <v>43378</v>
      </c>
      <c r="F47" s="306">
        <f t="shared" si="0"/>
        <v>1</v>
      </c>
      <c r="G47" s="306">
        <v>1</v>
      </c>
      <c r="H47" s="306" t="s">
        <v>37</v>
      </c>
      <c r="I47" s="306">
        <f t="shared" si="1"/>
        <v>1</v>
      </c>
      <c r="J47" s="306">
        <v>5200000</v>
      </c>
      <c r="K47" s="312">
        <f t="shared" si="2"/>
        <v>5200000</v>
      </c>
      <c r="L47" s="306"/>
      <c r="M47" s="1510">
        <f t="shared" si="3"/>
        <v>-5200000</v>
      </c>
      <c r="N47" s="1512"/>
      <c r="O47" s="341"/>
      <c r="P47" s="341"/>
    </row>
    <row r="48" s="164" customFormat="1" ht="14.25" customHeight="1" spans="1:16">
      <c r="A48" s="306">
        <v>312216</v>
      </c>
      <c r="B48" s="306">
        <v>1365686</v>
      </c>
      <c r="C48" s="306" t="s">
        <v>1766</v>
      </c>
      <c r="D48" s="307">
        <v>43377</v>
      </c>
      <c r="E48" s="307">
        <v>43379</v>
      </c>
      <c r="F48" s="306">
        <f t="shared" si="0"/>
        <v>2</v>
      </c>
      <c r="G48" s="306">
        <v>1</v>
      </c>
      <c r="H48" s="306" t="s">
        <v>37</v>
      </c>
      <c r="I48" s="306">
        <f t="shared" si="1"/>
        <v>2</v>
      </c>
      <c r="J48" s="1513">
        <v>3450000</v>
      </c>
      <c r="K48" s="312">
        <f t="shared" si="2"/>
        <v>6900000</v>
      </c>
      <c r="L48" s="306"/>
      <c r="M48" s="1510">
        <f t="shared" si="3"/>
        <v>-6900000</v>
      </c>
      <c r="N48" s="1512"/>
      <c r="O48" s="341"/>
      <c r="P48" s="341"/>
    </row>
    <row r="49" s="164" customFormat="1" spans="1:16">
      <c r="A49" s="1492">
        <v>314751</v>
      </c>
      <c r="B49" s="1492">
        <v>1372200</v>
      </c>
      <c r="C49" s="1493" t="s">
        <v>1767</v>
      </c>
      <c r="D49" s="307">
        <v>43377</v>
      </c>
      <c r="E49" s="307">
        <v>43378</v>
      </c>
      <c r="F49" s="306">
        <f t="shared" si="0"/>
        <v>1</v>
      </c>
      <c r="G49" s="306">
        <v>2</v>
      </c>
      <c r="H49" s="306" t="s">
        <v>37</v>
      </c>
      <c r="I49" s="306">
        <f t="shared" si="1"/>
        <v>2</v>
      </c>
      <c r="J49" s="311">
        <v>5200000</v>
      </c>
      <c r="K49" s="312">
        <f t="shared" si="2"/>
        <v>10400000</v>
      </c>
      <c r="L49" s="306"/>
      <c r="M49" s="1510">
        <f t="shared" si="3"/>
        <v>-10400000</v>
      </c>
      <c r="N49" s="1512"/>
      <c r="O49" s="341"/>
      <c r="P49" s="341"/>
    </row>
    <row r="50" s="164" customFormat="1" spans="1:16">
      <c r="A50" s="315"/>
      <c r="B50" s="315"/>
      <c r="C50" s="1494"/>
      <c r="D50" s="307">
        <v>43378</v>
      </c>
      <c r="E50" s="307">
        <v>43380</v>
      </c>
      <c r="F50" s="306">
        <f t="shared" si="0"/>
        <v>2</v>
      </c>
      <c r="G50" s="306">
        <v>2</v>
      </c>
      <c r="H50" s="306" t="s">
        <v>37</v>
      </c>
      <c r="I50" s="306">
        <f t="shared" si="1"/>
        <v>4</v>
      </c>
      <c r="J50" s="311">
        <v>3450000</v>
      </c>
      <c r="K50" s="312">
        <f t="shared" si="2"/>
        <v>13800000</v>
      </c>
      <c r="L50" s="306"/>
      <c r="M50" s="1510">
        <f t="shared" si="3"/>
        <v>-13800000</v>
      </c>
      <c r="N50" s="1512"/>
      <c r="O50" s="341"/>
      <c r="P50" s="341"/>
    </row>
    <row r="51" s="164" customFormat="1" ht="16.5" customHeight="1" spans="1:16">
      <c r="A51" s="314">
        <v>315803</v>
      </c>
      <c r="B51" s="314">
        <v>1375090</v>
      </c>
      <c r="C51" s="1495" t="s">
        <v>1768</v>
      </c>
      <c r="D51" s="307">
        <v>43378</v>
      </c>
      <c r="E51" s="307">
        <v>43379</v>
      </c>
      <c r="F51" s="306">
        <f t="shared" si="0"/>
        <v>1</v>
      </c>
      <c r="G51" s="306">
        <v>1</v>
      </c>
      <c r="H51" s="306" t="s">
        <v>37</v>
      </c>
      <c r="I51" s="306">
        <f t="shared" si="1"/>
        <v>1</v>
      </c>
      <c r="J51" s="311">
        <v>3450000</v>
      </c>
      <c r="K51" s="312">
        <f t="shared" si="2"/>
        <v>3450000</v>
      </c>
      <c r="L51" s="306"/>
      <c r="M51" s="1510">
        <f t="shared" si="3"/>
        <v>-3450000</v>
      </c>
      <c r="N51" s="1512"/>
      <c r="O51" s="341"/>
      <c r="P51" s="341"/>
    </row>
    <row r="52" s="164" customFormat="1" ht="14.25" customHeight="1" spans="1:16">
      <c r="A52" s="1496" t="s">
        <v>1769</v>
      </c>
      <c r="B52" s="1496">
        <v>1370011</v>
      </c>
      <c r="C52" s="1497" t="s">
        <v>1770</v>
      </c>
      <c r="D52" s="307">
        <v>43378</v>
      </c>
      <c r="E52" s="307">
        <v>43380</v>
      </c>
      <c r="F52" s="306">
        <f t="shared" si="0"/>
        <v>2</v>
      </c>
      <c r="G52" s="306">
        <v>2</v>
      </c>
      <c r="H52" s="306" t="s">
        <v>37</v>
      </c>
      <c r="I52" s="306">
        <f t="shared" si="1"/>
        <v>4</v>
      </c>
      <c r="J52" s="1513">
        <v>4500000</v>
      </c>
      <c r="K52" s="312">
        <f t="shared" si="2"/>
        <v>18000000</v>
      </c>
      <c r="L52" s="306"/>
      <c r="M52" s="1510">
        <f t="shared" si="3"/>
        <v>-18000000</v>
      </c>
      <c r="N52" s="1512"/>
      <c r="O52" s="341"/>
      <c r="P52" s="341"/>
    </row>
    <row r="53" s="164" customFormat="1" spans="1:16">
      <c r="A53" s="306">
        <v>315413</v>
      </c>
      <c r="B53" s="306">
        <v>1374287</v>
      </c>
      <c r="C53" s="306" t="s">
        <v>1763</v>
      </c>
      <c r="D53" s="307">
        <v>43378</v>
      </c>
      <c r="E53" s="307">
        <v>43379</v>
      </c>
      <c r="F53" s="306">
        <f t="shared" si="0"/>
        <v>1</v>
      </c>
      <c r="G53" s="306">
        <v>1</v>
      </c>
      <c r="H53" s="306" t="s">
        <v>37</v>
      </c>
      <c r="I53" s="306">
        <f t="shared" si="1"/>
        <v>1</v>
      </c>
      <c r="J53" s="306">
        <v>5200000</v>
      </c>
      <c r="K53" s="312">
        <f t="shared" si="2"/>
        <v>5200000</v>
      </c>
      <c r="L53" s="306"/>
      <c r="M53" s="1510">
        <f t="shared" si="3"/>
        <v>-5200000</v>
      </c>
      <c r="N53" s="1512"/>
      <c r="O53" s="341"/>
      <c r="P53" s="341"/>
    </row>
    <row r="54" s="164" customFormat="1" ht="14.25" customHeight="1" spans="1:16">
      <c r="A54" s="1497">
        <v>313060</v>
      </c>
      <c r="B54" s="1496">
        <v>1369971</v>
      </c>
      <c r="C54" s="1497" t="s">
        <v>1771</v>
      </c>
      <c r="D54" s="307">
        <v>43378</v>
      </c>
      <c r="E54" s="307">
        <v>43380</v>
      </c>
      <c r="F54" s="306">
        <f t="shared" si="0"/>
        <v>2</v>
      </c>
      <c r="G54" s="306">
        <v>1</v>
      </c>
      <c r="H54" s="306" t="s">
        <v>37</v>
      </c>
      <c r="I54" s="306">
        <f t="shared" si="1"/>
        <v>2</v>
      </c>
      <c r="J54" s="1513">
        <v>3450000</v>
      </c>
      <c r="K54" s="312">
        <f t="shared" si="2"/>
        <v>6900000</v>
      </c>
      <c r="L54" s="306"/>
      <c r="M54" s="1510">
        <f t="shared" si="3"/>
        <v>-6900000</v>
      </c>
      <c r="N54" s="1512"/>
      <c r="O54" s="341"/>
      <c r="P54" s="341"/>
    </row>
    <row r="55" s="164" customFormat="1" ht="14.25" customHeight="1" spans="1:16">
      <c r="A55" s="1497">
        <v>312930</v>
      </c>
      <c r="B55" s="1496">
        <v>1369691</v>
      </c>
      <c r="C55" s="1498" t="s">
        <v>1772</v>
      </c>
      <c r="D55" s="307">
        <v>43378</v>
      </c>
      <c r="E55" s="307">
        <v>43381</v>
      </c>
      <c r="F55" s="306">
        <f t="shared" si="0"/>
        <v>3</v>
      </c>
      <c r="G55" s="306">
        <v>1</v>
      </c>
      <c r="H55" s="306" t="s">
        <v>37</v>
      </c>
      <c r="I55" s="306">
        <f t="shared" si="1"/>
        <v>3</v>
      </c>
      <c r="J55" s="1513">
        <v>3450000</v>
      </c>
      <c r="K55" s="312">
        <f t="shared" si="2"/>
        <v>10350000</v>
      </c>
      <c r="L55" s="306"/>
      <c r="M55" s="1510">
        <f t="shared" si="3"/>
        <v>-10350000</v>
      </c>
      <c r="N55" s="1512"/>
      <c r="O55" s="341"/>
      <c r="P55" s="341"/>
    </row>
    <row r="56" s="164" customFormat="1" ht="14.25" customHeight="1" spans="1:16">
      <c r="A56" s="1499"/>
      <c r="B56" s="1500"/>
      <c r="C56" s="1501"/>
      <c r="D56" s="307">
        <v>43381</v>
      </c>
      <c r="E56" s="307">
        <v>43383</v>
      </c>
      <c r="F56" s="306">
        <f t="shared" si="0"/>
        <v>2</v>
      </c>
      <c r="G56" s="306">
        <v>1</v>
      </c>
      <c r="H56" s="306" t="s">
        <v>37</v>
      </c>
      <c r="I56" s="306">
        <f t="shared" si="1"/>
        <v>2</v>
      </c>
      <c r="J56" s="1513">
        <v>2900000</v>
      </c>
      <c r="K56" s="312">
        <f t="shared" si="2"/>
        <v>5800000</v>
      </c>
      <c r="L56" s="306"/>
      <c r="M56" s="1510">
        <f t="shared" si="3"/>
        <v>-5800000</v>
      </c>
      <c r="N56" s="1512"/>
      <c r="O56" s="341"/>
      <c r="P56" s="341"/>
    </row>
    <row r="57" s="164" customFormat="1" ht="14.25" customHeight="1" spans="1:16">
      <c r="A57" s="1499">
        <v>314291</v>
      </c>
      <c r="B57" s="1500">
        <v>1372439</v>
      </c>
      <c r="C57" s="1501" t="s">
        <v>1773</v>
      </c>
      <c r="D57" s="307">
        <v>43378</v>
      </c>
      <c r="E57" s="307">
        <v>43381</v>
      </c>
      <c r="F57" s="306">
        <f t="shared" si="0"/>
        <v>3</v>
      </c>
      <c r="G57" s="306">
        <v>1</v>
      </c>
      <c r="H57" s="306" t="s">
        <v>37</v>
      </c>
      <c r="I57" s="306">
        <f t="shared" si="1"/>
        <v>3</v>
      </c>
      <c r="J57" s="1513">
        <v>3450000</v>
      </c>
      <c r="K57" s="312">
        <f t="shared" si="2"/>
        <v>10350000</v>
      </c>
      <c r="L57" s="306"/>
      <c r="M57" s="1510">
        <f t="shared" si="3"/>
        <v>-10350000</v>
      </c>
      <c r="N57" s="1512"/>
      <c r="O57" s="341"/>
      <c r="P57" s="341"/>
    </row>
    <row r="58" s="164" customFormat="1" spans="1:16">
      <c r="A58" s="306">
        <v>314263</v>
      </c>
      <c r="B58" s="306">
        <v>1372311</v>
      </c>
      <c r="C58" s="306" t="s">
        <v>1774</v>
      </c>
      <c r="D58" s="307">
        <v>43378</v>
      </c>
      <c r="E58" s="307">
        <v>43381</v>
      </c>
      <c r="F58" s="306">
        <f t="shared" si="0"/>
        <v>3</v>
      </c>
      <c r="G58" s="306">
        <v>1</v>
      </c>
      <c r="H58" s="306" t="s">
        <v>37</v>
      </c>
      <c r="I58" s="306">
        <f t="shared" si="1"/>
        <v>3</v>
      </c>
      <c r="J58" s="1513">
        <v>3450000</v>
      </c>
      <c r="K58" s="312">
        <f t="shared" si="2"/>
        <v>10350000</v>
      </c>
      <c r="L58" s="306"/>
      <c r="M58" s="1510">
        <f t="shared" si="3"/>
        <v>-10350000</v>
      </c>
      <c r="N58" s="1512"/>
      <c r="O58" s="341"/>
      <c r="P58" s="341"/>
    </row>
    <row r="59" s="164" customFormat="1" spans="1:16">
      <c r="A59" s="306">
        <v>315782</v>
      </c>
      <c r="B59" s="306">
        <v>1375078</v>
      </c>
      <c r="C59" s="306" t="s">
        <v>1775</v>
      </c>
      <c r="D59" s="307">
        <v>43378</v>
      </c>
      <c r="E59" s="307">
        <v>43381</v>
      </c>
      <c r="F59" s="306">
        <f t="shared" si="0"/>
        <v>3</v>
      </c>
      <c r="G59" s="306">
        <v>1</v>
      </c>
      <c r="H59" s="306" t="s">
        <v>37</v>
      </c>
      <c r="I59" s="306">
        <f t="shared" si="1"/>
        <v>3</v>
      </c>
      <c r="J59" s="1513">
        <v>3450000</v>
      </c>
      <c r="K59" s="312">
        <f t="shared" si="2"/>
        <v>10350000</v>
      </c>
      <c r="L59" s="306"/>
      <c r="M59" s="1510">
        <f t="shared" si="3"/>
        <v>-10350000</v>
      </c>
      <c r="N59" s="1512"/>
      <c r="O59" s="341"/>
      <c r="P59" s="341"/>
    </row>
    <row r="60" s="164" customFormat="1" spans="1:16">
      <c r="A60" s="306">
        <v>315508</v>
      </c>
      <c r="B60" s="306">
        <v>1374490</v>
      </c>
      <c r="C60" s="306" t="s">
        <v>1776</v>
      </c>
      <c r="D60" s="307">
        <v>43378</v>
      </c>
      <c r="E60" s="307">
        <v>43379</v>
      </c>
      <c r="F60" s="306">
        <f t="shared" si="0"/>
        <v>1</v>
      </c>
      <c r="G60" s="306">
        <v>1</v>
      </c>
      <c r="H60" s="306" t="s">
        <v>37</v>
      </c>
      <c r="I60" s="306">
        <f t="shared" si="1"/>
        <v>1</v>
      </c>
      <c r="J60" s="311">
        <v>5200000</v>
      </c>
      <c r="K60" s="312">
        <f t="shared" si="2"/>
        <v>5200000</v>
      </c>
      <c r="L60" s="306"/>
      <c r="M60" s="1510">
        <f t="shared" si="3"/>
        <v>-5200000</v>
      </c>
      <c r="N60" s="1512"/>
      <c r="O60" s="341"/>
      <c r="P60" s="341"/>
    </row>
    <row r="61" s="164" customFormat="1" spans="1:16">
      <c r="A61" s="306">
        <v>316394</v>
      </c>
      <c r="B61" s="306">
        <v>1375727</v>
      </c>
      <c r="C61" s="306" t="s">
        <v>1777</v>
      </c>
      <c r="D61" s="307">
        <v>43378</v>
      </c>
      <c r="E61" s="307">
        <v>43380</v>
      </c>
      <c r="F61" s="306">
        <f t="shared" si="0"/>
        <v>2</v>
      </c>
      <c r="G61" s="306">
        <v>1</v>
      </c>
      <c r="H61" s="306" t="s">
        <v>37</v>
      </c>
      <c r="I61" s="306">
        <f t="shared" si="1"/>
        <v>2</v>
      </c>
      <c r="J61" s="311">
        <v>3450000</v>
      </c>
      <c r="K61" s="312">
        <f t="shared" si="2"/>
        <v>6900000</v>
      </c>
      <c r="L61" s="306"/>
      <c r="M61" s="1510">
        <f t="shared" si="3"/>
        <v>-6900000</v>
      </c>
      <c r="N61" s="1512"/>
      <c r="O61" s="341"/>
      <c r="P61" s="341"/>
    </row>
    <row r="62" s="164" customFormat="1" spans="1:16">
      <c r="A62" s="306">
        <v>315795</v>
      </c>
      <c r="B62" s="306">
        <v>1375095</v>
      </c>
      <c r="C62" s="306" t="s">
        <v>1778</v>
      </c>
      <c r="D62" s="307">
        <v>43379</v>
      </c>
      <c r="E62" s="307">
        <v>43380</v>
      </c>
      <c r="F62" s="306">
        <f t="shared" si="0"/>
        <v>1</v>
      </c>
      <c r="G62" s="306">
        <v>1</v>
      </c>
      <c r="H62" s="306" t="s">
        <v>37</v>
      </c>
      <c r="I62" s="306">
        <f t="shared" si="1"/>
        <v>1</v>
      </c>
      <c r="J62" s="311">
        <v>3450000</v>
      </c>
      <c r="K62" s="312">
        <f t="shared" si="2"/>
        <v>3450000</v>
      </c>
      <c r="L62" s="306"/>
      <c r="M62" s="1510">
        <f t="shared" si="3"/>
        <v>-3450000</v>
      </c>
      <c r="N62" s="1512"/>
      <c r="O62" s="341"/>
      <c r="P62" s="341"/>
    </row>
    <row r="63" s="632" customFormat="1" spans="1:17">
      <c r="A63" s="1502">
        <v>316021</v>
      </c>
      <c r="B63" s="1502">
        <v>1375371</v>
      </c>
      <c r="C63" s="1503" t="s">
        <v>1779</v>
      </c>
      <c r="D63" s="1504">
        <v>43379</v>
      </c>
      <c r="E63" s="1504">
        <v>43381</v>
      </c>
      <c r="F63" s="1505">
        <f t="shared" si="0"/>
        <v>2</v>
      </c>
      <c r="G63" s="1505">
        <v>1</v>
      </c>
      <c r="H63" s="1505" t="s">
        <v>37</v>
      </c>
      <c r="I63" s="1505">
        <f t="shared" si="1"/>
        <v>2</v>
      </c>
      <c r="J63" s="1514">
        <v>3450000</v>
      </c>
      <c r="K63" s="1515">
        <f t="shared" si="2"/>
        <v>6900000</v>
      </c>
      <c r="L63" s="1505"/>
      <c r="M63" s="1516">
        <f t="shared" si="3"/>
        <v>-6900000</v>
      </c>
      <c r="N63" s="1512"/>
      <c r="O63" s="1517"/>
      <c r="P63" s="341"/>
      <c r="Q63" s="164"/>
    </row>
    <row r="64" s="632" customFormat="1" spans="1:17">
      <c r="A64" s="1506"/>
      <c r="B64" s="1506"/>
      <c r="C64" s="1507"/>
      <c r="D64" s="1504">
        <v>43381</v>
      </c>
      <c r="E64" s="1504">
        <v>43382</v>
      </c>
      <c r="F64" s="1505">
        <f t="shared" si="0"/>
        <v>1</v>
      </c>
      <c r="G64" s="1505">
        <v>1</v>
      </c>
      <c r="H64" s="1505" t="s">
        <v>37</v>
      </c>
      <c r="I64" s="1505">
        <f t="shared" si="1"/>
        <v>1</v>
      </c>
      <c r="J64" s="1514">
        <v>2900000</v>
      </c>
      <c r="K64" s="1515">
        <f t="shared" si="2"/>
        <v>2900000</v>
      </c>
      <c r="L64" s="1505"/>
      <c r="M64" s="1516">
        <f t="shared" si="3"/>
        <v>-2900000</v>
      </c>
      <c r="N64" s="1518"/>
      <c r="O64" s="1517"/>
      <c r="P64" s="341"/>
      <c r="Q64" s="164"/>
    </row>
    <row r="65" s="632" customFormat="1" spans="1:17">
      <c r="A65" s="1033">
        <v>313972</v>
      </c>
      <c r="B65" s="1052">
        <v>1371415</v>
      </c>
      <c r="C65" s="1034" t="s">
        <v>1780</v>
      </c>
      <c r="D65" s="1047">
        <v>43377</v>
      </c>
      <c r="E65" s="1047">
        <v>43378</v>
      </c>
      <c r="F65" s="1035">
        <f t="shared" si="0"/>
        <v>1</v>
      </c>
      <c r="G65" s="1035">
        <v>1</v>
      </c>
      <c r="H65" s="1035" t="s">
        <v>37</v>
      </c>
      <c r="I65" s="1035">
        <f t="shared" si="1"/>
        <v>1</v>
      </c>
      <c r="J65" s="1067">
        <v>7500000</v>
      </c>
      <c r="K65" s="1065">
        <f t="shared" si="2"/>
        <v>7500000</v>
      </c>
      <c r="L65" s="1035"/>
      <c r="M65" s="1535">
        <f t="shared" si="3"/>
        <v>-7500000</v>
      </c>
      <c r="N65" s="1062">
        <f>SUM(K65:K77)</f>
        <v>87550000</v>
      </c>
      <c r="O65" s="1517"/>
      <c r="P65" s="341"/>
      <c r="Q65" s="164"/>
    </row>
    <row r="66" s="632" customFormat="1" spans="1:17">
      <c r="A66" s="1048"/>
      <c r="B66" s="1519"/>
      <c r="C66" s="1050"/>
      <c r="D66" s="1047">
        <v>43378</v>
      </c>
      <c r="E66" s="1047">
        <v>43381</v>
      </c>
      <c r="F66" s="1035">
        <f t="shared" si="0"/>
        <v>3</v>
      </c>
      <c r="G66" s="1035">
        <v>1</v>
      </c>
      <c r="H66" s="1035" t="s">
        <v>37</v>
      </c>
      <c r="I66" s="1035">
        <f t="shared" si="1"/>
        <v>3</v>
      </c>
      <c r="J66" s="1067">
        <v>4500000</v>
      </c>
      <c r="K66" s="1065">
        <f t="shared" si="2"/>
        <v>13500000</v>
      </c>
      <c r="L66" s="1035"/>
      <c r="M66" s="1535">
        <f t="shared" si="3"/>
        <v>-13500000</v>
      </c>
      <c r="N66" s="1536"/>
      <c r="O66" s="1517"/>
      <c r="P66" s="341"/>
      <c r="Q66" s="164"/>
    </row>
    <row r="67" s="632" customFormat="1" spans="1:17">
      <c r="A67" s="1036"/>
      <c r="B67" s="1053"/>
      <c r="C67" s="1037"/>
      <c r="D67" s="1047">
        <v>43381</v>
      </c>
      <c r="E67" s="1047">
        <v>43382</v>
      </c>
      <c r="F67" s="1035">
        <f t="shared" si="0"/>
        <v>1</v>
      </c>
      <c r="G67" s="1035">
        <v>1</v>
      </c>
      <c r="H67" s="1035" t="s">
        <v>37</v>
      </c>
      <c r="I67" s="1035">
        <f t="shared" si="1"/>
        <v>1</v>
      </c>
      <c r="J67" s="1067">
        <v>2900000</v>
      </c>
      <c r="K67" s="1065">
        <f t="shared" si="2"/>
        <v>2900000</v>
      </c>
      <c r="L67" s="1035"/>
      <c r="M67" s="1535">
        <f t="shared" si="3"/>
        <v>-2900000</v>
      </c>
      <c r="N67" s="1536"/>
      <c r="O67" s="1517"/>
      <c r="P67" s="341"/>
      <c r="Q67" s="164"/>
    </row>
    <row r="68" s="987" customFormat="1" spans="1:17">
      <c r="A68" s="1036">
        <v>316536</v>
      </c>
      <c r="B68" s="1036">
        <v>1376862</v>
      </c>
      <c r="C68" s="1037" t="s">
        <v>1781</v>
      </c>
      <c r="D68" s="1047">
        <v>43378</v>
      </c>
      <c r="E68" s="1047">
        <v>43379</v>
      </c>
      <c r="F68" s="1035">
        <f t="shared" si="0"/>
        <v>1</v>
      </c>
      <c r="G68" s="1035">
        <v>1</v>
      </c>
      <c r="H68" s="1035" t="s">
        <v>37</v>
      </c>
      <c r="I68" s="1035">
        <f t="shared" si="1"/>
        <v>1</v>
      </c>
      <c r="J68" s="1067">
        <v>3450000</v>
      </c>
      <c r="K68" s="1065">
        <f t="shared" si="2"/>
        <v>3450000</v>
      </c>
      <c r="L68" s="1035"/>
      <c r="M68" s="1535">
        <f t="shared" si="3"/>
        <v>-3450000</v>
      </c>
      <c r="N68" s="1536"/>
      <c r="O68" s="1517"/>
      <c r="P68" s="341"/>
      <c r="Q68" s="164"/>
    </row>
    <row r="69" s="987" customFormat="1" spans="1:17">
      <c r="A69" s="1036">
        <v>316672</v>
      </c>
      <c r="B69" s="1036">
        <v>1377293</v>
      </c>
      <c r="C69" s="1037" t="s">
        <v>1782</v>
      </c>
      <c r="D69" s="1047">
        <v>43378</v>
      </c>
      <c r="E69" s="1047">
        <v>43379</v>
      </c>
      <c r="F69" s="1035">
        <f t="shared" si="0"/>
        <v>1</v>
      </c>
      <c r="G69" s="1035">
        <v>1</v>
      </c>
      <c r="H69" s="1035" t="s">
        <v>37</v>
      </c>
      <c r="I69" s="1035">
        <f t="shared" si="1"/>
        <v>1</v>
      </c>
      <c r="J69" s="1067">
        <v>3450000</v>
      </c>
      <c r="K69" s="1065">
        <f t="shared" si="2"/>
        <v>3450000</v>
      </c>
      <c r="L69" s="1035"/>
      <c r="M69" s="1535">
        <f t="shared" si="3"/>
        <v>-3450000</v>
      </c>
      <c r="N69" s="1536"/>
      <c r="O69" s="1517"/>
      <c r="P69" s="341"/>
      <c r="Q69" s="164"/>
    </row>
    <row r="70" s="987" customFormat="1" spans="1:17">
      <c r="A70" s="1036">
        <v>316714</v>
      </c>
      <c r="B70" s="1036">
        <v>1377446</v>
      </c>
      <c r="C70" s="1037" t="s">
        <v>1783</v>
      </c>
      <c r="D70" s="1047">
        <v>43378</v>
      </c>
      <c r="E70" s="1047">
        <v>43379</v>
      </c>
      <c r="F70" s="1035">
        <f t="shared" si="0"/>
        <v>1</v>
      </c>
      <c r="G70" s="1035">
        <v>1</v>
      </c>
      <c r="H70" s="1035" t="s">
        <v>37</v>
      </c>
      <c r="I70" s="1035">
        <f t="shared" si="1"/>
        <v>1</v>
      </c>
      <c r="J70" s="1067">
        <v>3450000</v>
      </c>
      <c r="K70" s="1065">
        <f t="shared" si="2"/>
        <v>3450000</v>
      </c>
      <c r="L70" s="1035"/>
      <c r="M70" s="1535">
        <f t="shared" si="3"/>
        <v>-3450000</v>
      </c>
      <c r="N70" s="1536"/>
      <c r="O70" s="1517"/>
      <c r="P70" s="341"/>
      <c r="Q70" s="164"/>
    </row>
    <row r="71" s="987" customFormat="1" spans="1:17">
      <c r="A71" s="1036">
        <v>316618</v>
      </c>
      <c r="B71" s="1036">
        <v>1376983</v>
      </c>
      <c r="C71" s="1037" t="s">
        <v>1784</v>
      </c>
      <c r="D71" s="1047">
        <v>43379</v>
      </c>
      <c r="E71" s="1047">
        <v>43380</v>
      </c>
      <c r="F71" s="1035">
        <f t="shared" si="0"/>
        <v>1</v>
      </c>
      <c r="G71" s="1035">
        <v>1</v>
      </c>
      <c r="H71" s="1035" t="s">
        <v>37</v>
      </c>
      <c r="I71" s="1035">
        <f t="shared" si="1"/>
        <v>1</v>
      </c>
      <c r="J71" s="1067">
        <v>3450000</v>
      </c>
      <c r="K71" s="1065">
        <f t="shared" si="2"/>
        <v>3450000</v>
      </c>
      <c r="L71" s="1035"/>
      <c r="M71" s="1535">
        <f t="shared" si="3"/>
        <v>-3450000</v>
      </c>
      <c r="N71" s="1536"/>
      <c r="O71" s="1517"/>
      <c r="P71" s="341"/>
      <c r="Q71" s="164"/>
    </row>
    <row r="72" s="987" customFormat="1" spans="1:17">
      <c r="A72" s="1036">
        <v>316680</v>
      </c>
      <c r="B72" s="1036">
        <v>1377275</v>
      </c>
      <c r="C72" s="1037" t="s">
        <v>1785</v>
      </c>
      <c r="D72" s="1047">
        <v>43379</v>
      </c>
      <c r="E72" s="1047">
        <v>43380</v>
      </c>
      <c r="F72" s="1035">
        <f t="shared" si="0"/>
        <v>1</v>
      </c>
      <c r="G72" s="1035">
        <v>1</v>
      </c>
      <c r="H72" s="1035" t="s">
        <v>37</v>
      </c>
      <c r="I72" s="1035">
        <f t="shared" si="1"/>
        <v>1</v>
      </c>
      <c r="J72" s="1067">
        <v>3450000</v>
      </c>
      <c r="K72" s="1065">
        <f t="shared" si="2"/>
        <v>3450000</v>
      </c>
      <c r="L72" s="1035"/>
      <c r="M72" s="1535">
        <f t="shared" si="3"/>
        <v>-3450000</v>
      </c>
      <c r="N72" s="1536"/>
      <c r="O72" s="1517"/>
      <c r="P72" s="341"/>
      <c r="Q72" s="164"/>
    </row>
    <row r="73" s="164" customFormat="1" spans="1:16">
      <c r="A73" s="194">
        <v>312621</v>
      </c>
      <c r="B73" s="193">
        <v>1368045</v>
      </c>
      <c r="C73" s="194" t="s">
        <v>1786</v>
      </c>
      <c r="D73" s="195">
        <v>43381</v>
      </c>
      <c r="E73" s="195">
        <v>43384</v>
      </c>
      <c r="F73" s="194">
        <f t="shared" si="0"/>
        <v>3</v>
      </c>
      <c r="G73" s="194">
        <v>1</v>
      </c>
      <c r="H73" s="194" t="s">
        <v>37</v>
      </c>
      <c r="I73" s="194">
        <f t="shared" si="1"/>
        <v>3</v>
      </c>
      <c r="J73" s="219">
        <v>2900000</v>
      </c>
      <c r="K73" s="220">
        <f t="shared" si="2"/>
        <v>8700000</v>
      </c>
      <c r="L73" s="194"/>
      <c r="M73" s="566">
        <f t="shared" si="3"/>
        <v>-8700000</v>
      </c>
      <c r="N73" s="1536"/>
      <c r="O73" s="341"/>
      <c r="P73" s="341"/>
    </row>
    <row r="74" s="164" customFormat="1" spans="1:16">
      <c r="A74" s="194">
        <v>314258</v>
      </c>
      <c r="B74" s="193">
        <v>1372111</v>
      </c>
      <c r="C74" s="194" t="s">
        <v>1787</v>
      </c>
      <c r="D74" s="195">
        <v>43382</v>
      </c>
      <c r="E74" s="195">
        <v>43384</v>
      </c>
      <c r="F74" s="194">
        <f t="shared" ref="F74:F137" si="4">E74-D74</f>
        <v>2</v>
      </c>
      <c r="G74" s="194">
        <v>1</v>
      </c>
      <c r="H74" s="194" t="s">
        <v>37</v>
      </c>
      <c r="I74" s="194">
        <f t="shared" ref="I74:I137" si="5">G74*F74</f>
        <v>2</v>
      </c>
      <c r="J74" s="219">
        <v>2900000</v>
      </c>
      <c r="K74" s="220">
        <f t="shared" ref="K74:K137" si="6">J74*F74*G74</f>
        <v>5800000</v>
      </c>
      <c r="L74" s="194"/>
      <c r="M74" s="566">
        <f t="shared" ref="M74:M137" si="7">L74-K74</f>
        <v>-5800000</v>
      </c>
      <c r="N74" s="1536"/>
      <c r="O74" s="341"/>
      <c r="P74" s="341"/>
    </row>
    <row r="75" s="164" customFormat="1" spans="1:16">
      <c r="A75" s="194">
        <v>316458</v>
      </c>
      <c r="B75" s="193">
        <v>1376573</v>
      </c>
      <c r="C75" s="194" t="s">
        <v>1788</v>
      </c>
      <c r="D75" s="195">
        <v>43382</v>
      </c>
      <c r="E75" s="195">
        <v>43384</v>
      </c>
      <c r="F75" s="194">
        <f t="shared" si="4"/>
        <v>2</v>
      </c>
      <c r="G75" s="194">
        <v>1</v>
      </c>
      <c r="H75" s="194" t="s">
        <v>37</v>
      </c>
      <c r="I75" s="194">
        <f t="shared" si="5"/>
        <v>2</v>
      </c>
      <c r="J75" s="219">
        <v>2900000</v>
      </c>
      <c r="K75" s="220">
        <f t="shared" si="6"/>
        <v>5800000</v>
      </c>
      <c r="L75" s="194"/>
      <c r="M75" s="566">
        <f t="shared" si="7"/>
        <v>-5800000</v>
      </c>
      <c r="N75" s="1536"/>
      <c r="O75" s="341"/>
      <c r="P75" s="341"/>
    </row>
    <row r="76" s="164" customFormat="1" spans="1:16">
      <c r="A76" s="194">
        <v>315371</v>
      </c>
      <c r="B76" s="194">
        <v>1374164</v>
      </c>
      <c r="C76" s="194" t="s">
        <v>1789</v>
      </c>
      <c r="D76" s="195">
        <v>43383</v>
      </c>
      <c r="E76" s="195">
        <v>43385</v>
      </c>
      <c r="F76" s="194">
        <f t="shared" si="4"/>
        <v>2</v>
      </c>
      <c r="G76" s="194">
        <v>3</v>
      </c>
      <c r="H76" s="194" t="s">
        <v>37</v>
      </c>
      <c r="I76" s="194">
        <f t="shared" si="5"/>
        <v>6</v>
      </c>
      <c r="J76" s="219">
        <v>2900000</v>
      </c>
      <c r="K76" s="220">
        <f t="shared" si="6"/>
        <v>17400000</v>
      </c>
      <c r="L76" s="194"/>
      <c r="M76" s="566">
        <f t="shared" si="7"/>
        <v>-17400000</v>
      </c>
      <c r="N76" s="1536"/>
      <c r="O76" s="341"/>
      <c r="P76" s="341"/>
    </row>
    <row r="77" s="164" customFormat="1" spans="1:16">
      <c r="A77" s="194">
        <v>315667</v>
      </c>
      <c r="B77" s="194">
        <v>1374717</v>
      </c>
      <c r="C77" s="194" t="s">
        <v>1790</v>
      </c>
      <c r="D77" s="195">
        <v>43383</v>
      </c>
      <c r="E77" s="195">
        <v>43386</v>
      </c>
      <c r="F77" s="194">
        <f t="shared" si="4"/>
        <v>3</v>
      </c>
      <c r="G77" s="194">
        <v>1</v>
      </c>
      <c r="H77" s="194" t="s">
        <v>37</v>
      </c>
      <c r="I77" s="194">
        <f t="shared" si="5"/>
        <v>3</v>
      </c>
      <c r="J77" s="219">
        <v>2900000</v>
      </c>
      <c r="K77" s="220">
        <f t="shared" si="6"/>
        <v>8700000</v>
      </c>
      <c r="L77" s="194"/>
      <c r="M77" s="566">
        <f t="shared" si="7"/>
        <v>-8700000</v>
      </c>
      <c r="N77" s="1537"/>
      <c r="O77" s="341"/>
      <c r="P77" s="341"/>
    </row>
    <row r="78" s="164" customFormat="1" spans="1:16">
      <c r="A78" s="199">
        <v>317000</v>
      </c>
      <c r="B78" s="199">
        <v>1377941</v>
      </c>
      <c r="C78" s="199" t="s">
        <v>1791</v>
      </c>
      <c r="D78" s="200">
        <v>43380</v>
      </c>
      <c r="E78" s="200">
        <v>43381</v>
      </c>
      <c r="F78" s="199">
        <f t="shared" si="4"/>
        <v>1</v>
      </c>
      <c r="G78" s="199">
        <v>1</v>
      </c>
      <c r="H78" s="199" t="s">
        <v>37</v>
      </c>
      <c r="I78" s="199">
        <f t="shared" si="5"/>
        <v>1</v>
      </c>
      <c r="J78" s="199">
        <v>3450000</v>
      </c>
      <c r="K78" s="230">
        <f t="shared" si="6"/>
        <v>3450000</v>
      </c>
      <c r="L78" s="199"/>
      <c r="M78" s="316">
        <f t="shared" si="7"/>
        <v>-3450000</v>
      </c>
      <c r="N78" s="316">
        <f>K78</f>
        <v>3450000</v>
      </c>
      <c r="O78" s="341"/>
      <c r="P78" s="341"/>
    </row>
    <row r="79" s="164" customFormat="1" spans="1:16">
      <c r="A79" s="1520">
        <v>317027</v>
      </c>
      <c r="B79" s="1520">
        <v>1378125</v>
      </c>
      <c r="C79" s="1520" t="s">
        <v>1792</v>
      </c>
      <c r="D79" s="1521">
        <v>43381</v>
      </c>
      <c r="E79" s="1521">
        <v>43383</v>
      </c>
      <c r="F79" s="1520">
        <f t="shared" si="4"/>
        <v>2</v>
      </c>
      <c r="G79" s="1520">
        <v>1</v>
      </c>
      <c r="H79" s="1520" t="s">
        <v>37</v>
      </c>
      <c r="I79" s="1520">
        <f t="shared" si="5"/>
        <v>2</v>
      </c>
      <c r="J79" s="1538">
        <v>2900000</v>
      </c>
      <c r="K79" s="1539">
        <f t="shared" si="6"/>
        <v>5800000</v>
      </c>
      <c r="L79" s="1520"/>
      <c r="M79" s="1540">
        <f t="shared" si="7"/>
        <v>-5800000</v>
      </c>
      <c r="N79" s="1541">
        <f>SUM(K79:K98)</f>
        <v>136300000</v>
      </c>
      <c r="O79" s="341"/>
      <c r="P79" s="341"/>
    </row>
    <row r="80" s="1483" customFormat="1" spans="1:17">
      <c r="A80" s="1522">
        <v>317302</v>
      </c>
      <c r="B80" s="1522">
        <v>1378413</v>
      </c>
      <c r="C80" s="1522" t="s">
        <v>1793</v>
      </c>
      <c r="D80" s="1523">
        <v>43381</v>
      </c>
      <c r="E80" s="1523">
        <v>43382</v>
      </c>
      <c r="F80" s="1522">
        <f t="shared" si="4"/>
        <v>1</v>
      </c>
      <c r="G80" s="1522">
        <v>1</v>
      </c>
      <c r="H80" s="1522" t="s">
        <v>37</v>
      </c>
      <c r="I80" s="1522">
        <f t="shared" si="5"/>
        <v>1</v>
      </c>
      <c r="J80" s="1542">
        <v>2900000</v>
      </c>
      <c r="K80" s="1543">
        <f t="shared" si="6"/>
        <v>2900000</v>
      </c>
      <c r="L80" s="1522"/>
      <c r="M80" s="1544">
        <f t="shared" si="7"/>
        <v>-2900000</v>
      </c>
      <c r="N80" s="1545"/>
      <c r="O80" s="341"/>
      <c r="P80" s="341"/>
      <c r="Q80" s="164"/>
    </row>
    <row r="81" s="1483" customFormat="1" spans="1:17">
      <c r="A81" s="1522">
        <v>317347</v>
      </c>
      <c r="B81" s="1522">
        <v>1378487</v>
      </c>
      <c r="C81" s="1522" t="s">
        <v>1794</v>
      </c>
      <c r="D81" s="1524">
        <v>43382</v>
      </c>
      <c r="E81" s="1524">
        <v>43383</v>
      </c>
      <c r="F81" s="1522">
        <f t="shared" si="4"/>
        <v>1</v>
      </c>
      <c r="G81" s="1525">
        <v>1</v>
      </c>
      <c r="H81" s="1525" t="s">
        <v>37</v>
      </c>
      <c r="I81" s="1522">
        <f t="shared" si="5"/>
        <v>1</v>
      </c>
      <c r="J81" s="1546">
        <v>2900000</v>
      </c>
      <c r="K81" s="1543">
        <f t="shared" si="6"/>
        <v>2900000</v>
      </c>
      <c r="L81" s="1525"/>
      <c r="M81" s="1544">
        <f t="shared" si="7"/>
        <v>-2900000</v>
      </c>
      <c r="N81" s="1545"/>
      <c r="O81" s="341"/>
      <c r="P81" s="341"/>
      <c r="Q81" s="164"/>
    </row>
    <row r="82" s="164" customFormat="1" spans="1:16">
      <c r="A82" s="1522">
        <v>315758</v>
      </c>
      <c r="B82" s="1522">
        <v>1375011</v>
      </c>
      <c r="C82" s="1522" t="s">
        <v>1795</v>
      </c>
      <c r="D82" s="1524">
        <v>43384</v>
      </c>
      <c r="E82" s="1524">
        <v>43386</v>
      </c>
      <c r="F82" s="1525">
        <f t="shared" si="4"/>
        <v>2</v>
      </c>
      <c r="G82" s="1525">
        <v>1</v>
      </c>
      <c r="H82" s="1525" t="s">
        <v>37</v>
      </c>
      <c r="I82" s="1522">
        <f t="shared" si="5"/>
        <v>2</v>
      </c>
      <c r="J82" s="1546">
        <v>2900000</v>
      </c>
      <c r="K82" s="1543">
        <f t="shared" si="6"/>
        <v>5800000</v>
      </c>
      <c r="L82" s="1525"/>
      <c r="M82" s="1544">
        <f t="shared" si="7"/>
        <v>-5800000</v>
      </c>
      <c r="N82" s="1545"/>
      <c r="O82" s="341"/>
      <c r="P82" s="341"/>
    </row>
    <row r="83" s="164" customFormat="1" spans="1:16">
      <c r="A83" s="1522">
        <v>314053</v>
      </c>
      <c r="B83" s="1522">
        <v>1371603</v>
      </c>
      <c r="C83" s="1522" t="s">
        <v>1796</v>
      </c>
      <c r="D83" s="1523">
        <v>43384</v>
      </c>
      <c r="E83" s="1523">
        <v>43386</v>
      </c>
      <c r="F83" s="1522">
        <f t="shared" si="4"/>
        <v>2</v>
      </c>
      <c r="G83" s="1522">
        <v>1</v>
      </c>
      <c r="H83" s="1522" t="s">
        <v>37</v>
      </c>
      <c r="I83" s="1522">
        <f t="shared" si="5"/>
        <v>2</v>
      </c>
      <c r="J83" s="1542">
        <v>2900000</v>
      </c>
      <c r="K83" s="1543">
        <f t="shared" si="6"/>
        <v>5800000</v>
      </c>
      <c r="L83" s="1522"/>
      <c r="M83" s="1544">
        <f t="shared" si="7"/>
        <v>-5800000</v>
      </c>
      <c r="N83" s="1545"/>
      <c r="O83" s="341"/>
      <c r="P83" s="341"/>
    </row>
    <row r="84" s="164" customFormat="1" spans="1:16">
      <c r="A84" s="1522">
        <v>314054</v>
      </c>
      <c r="B84" s="1522">
        <v>1371613</v>
      </c>
      <c r="C84" s="1522" t="s">
        <v>1797</v>
      </c>
      <c r="D84" s="1523">
        <v>43384</v>
      </c>
      <c r="E84" s="1523">
        <v>43386</v>
      </c>
      <c r="F84" s="1522">
        <f t="shared" si="4"/>
        <v>2</v>
      </c>
      <c r="G84" s="1522">
        <v>1</v>
      </c>
      <c r="H84" s="1522" t="s">
        <v>37</v>
      </c>
      <c r="I84" s="1522">
        <f t="shared" si="5"/>
        <v>2</v>
      </c>
      <c r="J84" s="1542">
        <v>2900000</v>
      </c>
      <c r="K84" s="1543">
        <f t="shared" si="6"/>
        <v>5800000</v>
      </c>
      <c r="L84" s="1522"/>
      <c r="M84" s="1544">
        <f t="shared" si="7"/>
        <v>-5800000</v>
      </c>
      <c r="N84" s="1545"/>
      <c r="O84" s="341"/>
      <c r="P84" s="341"/>
    </row>
    <row r="85" s="164" customFormat="1" spans="1:16">
      <c r="A85" s="1526" t="s">
        <v>1798</v>
      </c>
      <c r="B85" s="1522">
        <v>1374765</v>
      </c>
      <c r="C85" s="1522" t="s">
        <v>1799</v>
      </c>
      <c r="D85" s="1523">
        <v>43384</v>
      </c>
      <c r="E85" s="1523">
        <v>43386</v>
      </c>
      <c r="F85" s="1522">
        <f t="shared" si="4"/>
        <v>2</v>
      </c>
      <c r="G85" s="1522">
        <v>2</v>
      </c>
      <c r="H85" s="1522" t="s">
        <v>37</v>
      </c>
      <c r="I85" s="1522">
        <f t="shared" si="5"/>
        <v>4</v>
      </c>
      <c r="J85" s="1542">
        <v>2900000</v>
      </c>
      <c r="K85" s="1543">
        <f t="shared" si="6"/>
        <v>11600000</v>
      </c>
      <c r="L85" s="1522"/>
      <c r="M85" s="1544">
        <f t="shared" si="7"/>
        <v>-11600000</v>
      </c>
      <c r="N85" s="1545"/>
      <c r="O85" s="341"/>
      <c r="P85" s="341"/>
    </row>
    <row r="86" s="164" customFormat="1" spans="1:16">
      <c r="A86" s="1526">
        <v>314776</v>
      </c>
      <c r="B86" s="1522">
        <v>1373095</v>
      </c>
      <c r="C86" s="1522" t="s">
        <v>1800</v>
      </c>
      <c r="D86" s="1523">
        <v>43384</v>
      </c>
      <c r="E86" s="1523">
        <v>43386</v>
      </c>
      <c r="F86" s="1522">
        <f t="shared" si="4"/>
        <v>2</v>
      </c>
      <c r="G86" s="1522">
        <v>1</v>
      </c>
      <c r="H86" s="1522" t="s">
        <v>37</v>
      </c>
      <c r="I86" s="1522">
        <f t="shared" si="5"/>
        <v>2</v>
      </c>
      <c r="J86" s="1542">
        <v>2900000</v>
      </c>
      <c r="K86" s="1543">
        <f t="shared" si="6"/>
        <v>5800000</v>
      </c>
      <c r="L86" s="1522"/>
      <c r="M86" s="1544">
        <f t="shared" si="7"/>
        <v>-5800000</v>
      </c>
      <c r="N86" s="1545"/>
      <c r="O86" s="341"/>
      <c r="P86" s="341"/>
    </row>
    <row r="87" s="632" customFormat="1" spans="1:17">
      <c r="A87" s="1527" t="s">
        <v>1801</v>
      </c>
      <c r="B87" s="1528">
        <v>1373462</v>
      </c>
      <c r="C87" s="1529" t="s">
        <v>1802</v>
      </c>
      <c r="D87" s="1530">
        <v>43384</v>
      </c>
      <c r="E87" s="1530">
        <v>43386</v>
      </c>
      <c r="F87" s="1528">
        <f t="shared" si="4"/>
        <v>2</v>
      </c>
      <c r="G87" s="1528">
        <v>1</v>
      </c>
      <c r="H87" s="1528" t="s">
        <v>37</v>
      </c>
      <c r="I87" s="1528">
        <f t="shared" si="5"/>
        <v>2</v>
      </c>
      <c r="J87" s="1547">
        <v>2900000</v>
      </c>
      <c r="K87" s="1548">
        <f t="shared" si="6"/>
        <v>5800000</v>
      </c>
      <c r="L87" s="1528"/>
      <c r="M87" s="1549">
        <f t="shared" si="7"/>
        <v>-5800000</v>
      </c>
      <c r="N87" s="1545"/>
      <c r="O87" s="1550"/>
      <c r="P87" s="341"/>
      <c r="Q87" s="164"/>
    </row>
    <row r="88" s="632" customFormat="1" spans="1:17">
      <c r="A88" s="1531"/>
      <c r="B88" s="1528">
        <v>1373464</v>
      </c>
      <c r="C88" s="1532"/>
      <c r="D88" s="1530">
        <v>43386</v>
      </c>
      <c r="E88" s="1530">
        <v>43387</v>
      </c>
      <c r="F88" s="1528">
        <f t="shared" si="4"/>
        <v>1</v>
      </c>
      <c r="G88" s="1528">
        <v>1</v>
      </c>
      <c r="H88" s="1528" t="s">
        <v>37</v>
      </c>
      <c r="I88" s="1528">
        <f t="shared" si="5"/>
        <v>1</v>
      </c>
      <c r="J88" s="1547">
        <v>2900000</v>
      </c>
      <c r="K88" s="1548">
        <f t="shared" si="6"/>
        <v>2900000</v>
      </c>
      <c r="L88" s="1528"/>
      <c r="M88" s="1549">
        <f t="shared" si="7"/>
        <v>-2900000</v>
      </c>
      <c r="N88" s="1545"/>
      <c r="O88" s="1550"/>
      <c r="P88" s="341"/>
      <c r="Q88" s="164"/>
    </row>
    <row r="89" s="632" customFormat="1" spans="1:17">
      <c r="A89" s="1531">
        <v>316396</v>
      </c>
      <c r="B89" s="1528">
        <v>1375754</v>
      </c>
      <c r="C89" s="1532" t="s">
        <v>1803</v>
      </c>
      <c r="D89" s="1530">
        <v>43384</v>
      </c>
      <c r="E89" s="1530">
        <v>43386</v>
      </c>
      <c r="F89" s="1528">
        <f t="shared" si="4"/>
        <v>2</v>
      </c>
      <c r="G89" s="1528">
        <v>1</v>
      </c>
      <c r="H89" s="1528" t="s">
        <v>37</v>
      </c>
      <c r="I89" s="1528">
        <f t="shared" si="5"/>
        <v>2</v>
      </c>
      <c r="J89" s="1547">
        <v>2900000</v>
      </c>
      <c r="K89" s="1548">
        <f t="shared" si="6"/>
        <v>5800000</v>
      </c>
      <c r="L89" s="1528"/>
      <c r="M89" s="1549">
        <f t="shared" si="7"/>
        <v>-5800000</v>
      </c>
      <c r="N89" s="1545"/>
      <c r="O89" s="1517"/>
      <c r="P89" s="341"/>
      <c r="Q89" s="164"/>
    </row>
    <row r="90" s="632" customFormat="1" spans="1:17">
      <c r="A90" s="1531">
        <v>316636</v>
      </c>
      <c r="B90" s="1528">
        <v>1377166</v>
      </c>
      <c r="C90" s="1532" t="s">
        <v>1804</v>
      </c>
      <c r="D90" s="1530">
        <v>43384</v>
      </c>
      <c r="E90" s="1530">
        <v>43387</v>
      </c>
      <c r="F90" s="1528">
        <f t="shared" si="4"/>
        <v>3</v>
      </c>
      <c r="G90" s="1528">
        <v>1</v>
      </c>
      <c r="H90" s="1528" t="s">
        <v>37</v>
      </c>
      <c r="I90" s="1528">
        <f t="shared" si="5"/>
        <v>3</v>
      </c>
      <c r="J90" s="1547">
        <v>2900000</v>
      </c>
      <c r="K90" s="1548">
        <f t="shared" si="6"/>
        <v>8700000</v>
      </c>
      <c r="L90" s="1528"/>
      <c r="M90" s="1549">
        <f t="shared" si="7"/>
        <v>-8700000</v>
      </c>
      <c r="N90" s="1545"/>
      <c r="O90" s="1517"/>
      <c r="P90" s="341"/>
      <c r="Q90" s="164"/>
    </row>
    <row r="91" s="632" customFormat="1" spans="1:17">
      <c r="A91" s="1531" t="s">
        <v>1805</v>
      </c>
      <c r="B91" s="1528">
        <v>1377176</v>
      </c>
      <c r="C91" s="1532" t="s">
        <v>1806</v>
      </c>
      <c r="D91" s="1530">
        <v>43384</v>
      </c>
      <c r="E91" s="1530">
        <v>43387</v>
      </c>
      <c r="F91" s="1528">
        <f t="shared" si="4"/>
        <v>3</v>
      </c>
      <c r="G91" s="1528">
        <v>2</v>
      </c>
      <c r="H91" s="1528" t="s">
        <v>37</v>
      </c>
      <c r="I91" s="1528">
        <f t="shared" si="5"/>
        <v>6</v>
      </c>
      <c r="J91" s="1547">
        <v>2900000</v>
      </c>
      <c r="K91" s="1548">
        <f t="shared" si="6"/>
        <v>17400000</v>
      </c>
      <c r="L91" s="1528"/>
      <c r="M91" s="1549">
        <f t="shared" si="7"/>
        <v>-17400000</v>
      </c>
      <c r="N91" s="1545"/>
      <c r="O91" s="1517"/>
      <c r="P91" s="341"/>
      <c r="Q91" s="164"/>
    </row>
    <row r="92" s="632" customFormat="1" spans="1:17">
      <c r="A92" s="1531">
        <v>315760</v>
      </c>
      <c r="B92" s="1528">
        <v>1375015</v>
      </c>
      <c r="C92" s="1532" t="s">
        <v>1807</v>
      </c>
      <c r="D92" s="1530">
        <v>43385</v>
      </c>
      <c r="E92" s="1530">
        <v>43387</v>
      </c>
      <c r="F92" s="1528">
        <f t="shared" si="4"/>
        <v>2</v>
      </c>
      <c r="G92" s="1528">
        <v>1</v>
      </c>
      <c r="H92" s="1528" t="s">
        <v>37</v>
      </c>
      <c r="I92" s="1528">
        <f t="shared" si="5"/>
        <v>2</v>
      </c>
      <c r="J92" s="1547">
        <v>2900000</v>
      </c>
      <c r="K92" s="1548">
        <f t="shared" si="6"/>
        <v>5800000</v>
      </c>
      <c r="L92" s="1528"/>
      <c r="M92" s="1549">
        <f t="shared" si="7"/>
        <v>-5800000</v>
      </c>
      <c r="N92" s="1545"/>
      <c r="O92" s="1517"/>
      <c r="P92" s="341"/>
      <c r="Q92" s="164"/>
    </row>
    <row r="93" s="164" customFormat="1" spans="1:16">
      <c r="A93" s="1522">
        <v>309853</v>
      </c>
      <c r="B93" s="1522">
        <v>1357566</v>
      </c>
      <c r="C93" s="1522" t="s">
        <v>1808</v>
      </c>
      <c r="D93" s="1523">
        <v>43385</v>
      </c>
      <c r="E93" s="1523">
        <v>43387</v>
      </c>
      <c r="F93" s="1522">
        <f t="shared" si="4"/>
        <v>2</v>
      </c>
      <c r="G93" s="1522">
        <v>1</v>
      </c>
      <c r="H93" s="1522" t="s">
        <v>37</v>
      </c>
      <c r="I93" s="1522">
        <f t="shared" si="5"/>
        <v>2</v>
      </c>
      <c r="J93" s="1543">
        <v>2900000</v>
      </c>
      <c r="K93" s="1543">
        <f t="shared" si="6"/>
        <v>5800000</v>
      </c>
      <c r="L93" s="1522"/>
      <c r="M93" s="1544">
        <f t="shared" si="7"/>
        <v>-5800000</v>
      </c>
      <c r="N93" s="1545"/>
      <c r="O93" s="341"/>
      <c r="P93" s="341"/>
    </row>
    <row r="94" s="164" customFormat="1" spans="1:16">
      <c r="A94" s="1533">
        <v>309530</v>
      </c>
      <c r="B94" s="1533">
        <v>1355539</v>
      </c>
      <c r="C94" s="1534" t="s">
        <v>1809</v>
      </c>
      <c r="D94" s="1523">
        <v>43385</v>
      </c>
      <c r="E94" s="1523">
        <v>43387</v>
      </c>
      <c r="F94" s="1522">
        <f t="shared" si="4"/>
        <v>2</v>
      </c>
      <c r="G94" s="1522">
        <v>1</v>
      </c>
      <c r="H94" s="1522" t="s">
        <v>37</v>
      </c>
      <c r="I94" s="1522">
        <f t="shared" si="5"/>
        <v>2</v>
      </c>
      <c r="J94" s="1543">
        <v>2900000</v>
      </c>
      <c r="K94" s="1543">
        <f t="shared" si="6"/>
        <v>5800000</v>
      </c>
      <c r="L94" s="1522"/>
      <c r="M94" s="1544">
        <f t="shared" si="7"/>
        <v>-5800000</v>
      </c>
      <c r="N94" s="1545"/>
      <c r="O94" s="341"/>
      <c r="P94" s="341"/>
    </row>
    <row r="95" s="164" customFormat="1" spans="1:16">
      <c r="A95" s="1533">
        <v>316640</v>
      </c>
      <c r="B95" s="1533">
        <v>1377173</v>
      </c>
      <c r="C95" s="1534" t="s">
        <v>1810</v>
      </c>
      <c r="D95" s="1523">
        <v>43385</v>
      </c>
      <c r="E95" s="1523">
        <v>43388</v>
      </c>
      <c r="F95" s="1522">
        <f t="shared" si="4"/>
        <v>3</v>
      </c>
      <c r="G95" s="1522">
        <v>1</v>
      </c>
      <c r="H95" s="1522" t="s">
        <v>37</v>
      </c>
      <c r="I95" s="1522">
        <f t="shared" si="5"/>
        <v>3</v>
      </c>
      <c r="J95" s="1543">
        <v>2900000</v>
      </c>
      <c r="K95" s="1543">
        <f t="shared" si="6"/>
        <v>8700000</v>
      </c>
      <c r="L95" s="1522"/>
      <c r="M95" s="1544">
        <f t="shared" si="7"/>
        <v>-8700000</v>
      </c>
      <c r="N95" s="1545"/>
      <c r="O95" s="341"/>
      <c r="P95" s="341"/>
    </row>
    <row r="96" s="164" customFormat="1" spans="1:16">
      <c r="A96" s="1522">
        <v>314055</v>
      </c>
      <c r="B96" s="1522">
        <v>1371602</v>
      </c>
      <c r="C96" s="1522" t="s">
        <v>1811</v>
      </c>
      <c r="D96" s="1523">
        <v>43386</v>
      </c>
      <c r="E96" s="1523">
        <v>43388</v>
      </c>
      <c r="F96" s="1522">
        <f t="shared" si="4"/>
        <v>2</v>
      </c>
      <c r="G96" s="1522">
        <v>1</v>
      </c>
      <c r="H96" s="1522" t="s">
        <v>37</v>
      </c>
      <c r="I96" s="1522">
        <f t="shared" si="5"/>
        <v>2</v>
      </c>
      <c r="J96" s="1543">
        <v>2900000</v>
      </c>
      <c r="K96" s="1543">
        <f t="shared" si="6"/>
        <v>5800000</v>
      </c>
      <c r="L96" s="1522"/>
      <c r="M96" s="1544">
        <f t="shared" si="7"/>
        <v>-5800000</v>
      </c>
      <c r="N96" s="1545"/>
      <c r="O96" s="341"/>
      <c r="P96" s="341"/>
    </row>
    <row r="97" s="164" customFormat="1" spans="1:16">
      <c r="A97" s="1522">
        <v>312123</v>
      </c>
      <c r="B97" s="1522">
        <v>1365409</v>
      </c>
      <c r="C97" s="1522" t="s">
        <v>1812</v>
      </c>
      <c r="D97" s="1523">
        <v>43386</v>
      </c>
      <c r="E97" s="1523">
        <v>43389</v>
      </c>
      <c r="F97" s="1522">
        <f t="shared" si="4"/>
        <v>3</v>
      </c>
      <c r="G97" s="1522">
        <v>1</v>
      </c>
      <c r="H97" s="1522" t="s">
        <v>37</v>
      </c>
      <c r="I97" s="1522">
        <f t="shared" si="5"/>
        <v>3</v>
      </c>
      <c r="J97" s="1543">
        <v>2900000</v>
      </c>
      <c r="K97" s="1543">
        <f t="shared" si="6"/>
        <v>8700000</v>
      </c>
      <c r="L97" s="1522"/>
      <c r="M97" s="1544">
        <f t="shared" si="7"/>
        <v>-8700000</v>
      </c>
      <c r="N97" s="1545"/>
      <c r="O97" s="341"/>
      <c r="P97" s="341"/>
    </row>
    <row r="98" s="164" customFormat="1" spans="1:16">
      <c r="A98" s="1522">
        <v>317380</v>
      </c>
      <c r="B98" s="1522">
        <v>1378597</v>
      </c>
      <c r="C98" s="1522" t="s">
        <v>1813</v>
      </c>
      <c r="D98" s="1523">
        <v>43386</v>
      </c>
      <c r="E98" s="1523">
        <v>43389</v>
      </c>
      <c r="F98" s="1522">
        <f t="shared" si="4"/>
        <v>3</v>
      </c>
      <c r="G98" s="1522">
        <v>1</v>
      </c>
      <c r="H98" s="1522" t="s">
        <v>37</v>
      </c>
      <c r="I98" s="1522">
        <f t="shared" si="5"/>
        <v>3</v>
      </c>
      <c r="J98" s="1543">
        <v>2900000</v>
      </c>
      <c r="K98" s="1543">
        <f t="shared" si="6"/>
        <v>8700000</v>
      </c>
      <c r="L98" s="1522"/>
      <c r="M98" s="1544">
        <f t="shared" si="7"/>
        <v>-8700000</v>
      </c>
      <c r="N98" s="1551"/>
      <c r="O98" s="341"/>
      <c r="P98" s="341"/>
    </row>
    <row r="99" s="629" customFormat="1" ht="19.5" spans="1:17">
      <c r="A99" s="199">
        <v>317510</v>
      </c>
      <c r="B99" s="199">
        <v>1379020</v>
      </c>
      <c r="C99" s="199" t="s">
        <v>1814</v>
      </c>
      <c r="D99" s="200">
        <v>43383</v>
      </c>
      <c r="E99" s="200">
        <v>43384</v>
      </c>
      <c r="F99" s="199">
        <f t="shared" si="4"/>
        <v>1</v>
      </c>
      <c r="G99" s="199">
        <v>1</v>
      </c>
      <c r="H99" s="199" t="s">
        <v>37</v>
      </c>
      <c r="I99" s="199">
        <f t="shared" si="5"/>
        <v>1</v>
      </c>
      <c r="J99" s="230">
        <v>2900000</v>
      </c>
      <c r="K99" s="230">
        <f t="shared" si="6"/>
        <v>2900000</v>
      </c>
      <c r="L99" s="199"/>
      <c r="M99" s="316">
        <f t="shared" si="7"/>
        <v>-2900000</v>
      </c>
      <c r="N99" s="1552">
        <v>2900000</v>
      </c>
      <c r="O99" s="341"/>
      <c r="P99" s="341"/>
      <c r="Q99" s="164"/>
    </row>
    <row r="100" s="629" customFormat="1" ht="19.5" customHeight="1" spans="1:17">
      <c r="A100" s="840">
        <v>317875</v>
      </c>
      <c r="B100" s="840">
        <v>1379998</v>
      </c>
      <c r="C100" s="840" t="s">
        <v>1815</v>
      </c>
      <c r="D100" s="841">
        <v>43386</v>
      </c>
      <c r="E100" s="841">
        <v>43391</v>
      </c>
      <c r="F100" s="840">
        <f t="shared" si="4"/>
        <v>5</v>
      </c>
      <c r="G100" s="840">
        <v>1</v>
      </c>
      <c r="H100" s="840" t="s">
        <v>37</v>
      </c>
      <c r="I100" s="840">
        <f t="shared" si="5"/>
        <v>5</v>
      </c>
      <c r="J100" s="853">
        <v>2900000</v>
      </c>
      <c r="K100" s="853">
        <f t="shared" si="6"/>
        <v>14500000</v>
      </c>
      <c r="L100" s="840"/>
      <c r="M100" s="1553">
        <f t="shared" si="7"/>
        <v>-14500000</v>
      </c>
      <c r="N100" s="1554">
        <f>SUM(K100:K104)</f>
        <v>31900000</v>
      </c>
      <c r="O100" s="341"/>
      <c r="P100" s="341"/>
      <c r="Q100" s="164"/>
    </row>
    <row r="101" s="629" customFormat="1" ht="19.5" customHeight="1" spans="1:17">
      <c r="A101" s="840">
        <v>317939</v>
      </c>
      <c r="B101" s="840">
        <v>1380252</v>
      </c>
      <c r="C101" s="840" t="s">
        <v>1816</v>
      </c>
      <c r="D101" s="841">
        <v>43387</v>
      </c>
      <c r="E101" s="841">
        <v>43389</v>
      </c>
      <c r="F101" s="840">
        <f t="shared" si="4"/>
        <v>2</v>
      </c>
      <c r="G101" s="840">
        <v>1</v>
      </c>
      <c r="H101" s="840" t="s">
        <v>37</v>
      </c>
      <c r="I101" s="840">
        <f t="shared" si="5"/>
        <v>2</v>
      </c>
      <c r="J101" s="853">
        <v>2900000</v>
      </c>
      <c r="K101" s="853">
        <f t="shared" si="6"/>
        <v>5800000</v>
      </c>
      <c r="L101" s="840"/>
      <c r="M101" s="1553">
        <f t="shared" si="7"/>
        <v>-5800000</v>
      </c>
      <c r="N101" s="1555"/>
      <c r="O101" s="341"/>
      <c r="P101" s="341"/>
      <c r="Q101" s="164"/>
    </row>
    <row r="102" s="164" customFormat="1" spans="1:16">
      <c r="A102" s="840">
        <v>318057</v>
      </c>
      <c r="B102" s="840">
        <v>1380691</v>
      </c>
      <c r="C102" s="840" t="s">
        <v>1817</v>
      </c>
      <c r="D102" s="841">
        <v>43387</v>
      </c>
      <c r="E102" s="841">
        <v>43389</v>
      </c>
      <c r="F102" s="840">
        <f t="shared" si="4"/>
        <v>2</v>
      </c>
      <c r="G102" s="840">
        <v>1</v>
      </c>
      <c r="H102" s="840" t="s">
        <v>37</v>
      </c>
      <c r="I102" s="840">
        <f t="shared" si="5"/>
        <v>2</v>
      </c>
      <c r="J102" s="856">
        <v>2900000</v>
      </c>
      <c r="K102" s="853">
        <f t="shared" si="6"/>
        <v>5800000</v>
      </c>
      <c r="L102" s="840"/>
      <c r="M102" s="1553">
        <f t="shared" si="7"/>
        <v>-5800000</v>
      </c>
      <c r="N102" s="1555"/>
      <c r="O102" s="341"/>
      <c r="P102" s="341"/>
    </row>
    <row r="103" s="164" customFormat="1" spans="1:16">
      <c r="A103" s="840">
        <v>318055</v>
      </c>
      <c r="B103" s="840">
        <v>1380730</v>
      </c>
      <c r="C103" s="840" t="s">
        <v>1818</v>
      </c>
      <c r="D103" s="841">
        <v>43387</v>
      </c>
      <c r="E103" s="841">
        <v>43388</v>
      </c>
      <c r="F103" s="840">
        <f t="shared" si="4"/>
        <v>1</v>
      </c>
      <c r="G103" s="840">
        <v>1</v>
      </c>
      <c r="H103" s="840" t="s">
        <v>37</v>
      </c>
      <c r="I103" s="840">
        <f t="shared" si="5"/>
        <v>1</v>
      </c>
      <c r="J103" s="856">
        <v>2900000</v>
      </c>
      <c r="K103" s="853">
        <f t="shared" si="6"/>
        <v>2900000</v>
      </c>
      <c r="L103" s="840"/>
      <c r="M103" s="1553">
        <f t="shared" si="7"/>
        <v>-2900000</v>
      </c>
      <c r="N103" s="1555"/>
      <c r="O103" s="341"/>
      <c r="P103" s="341"/>
    </row>
    <row r="104" s="164" customFormat="1" spans="1:16">
      <c r="A104" s="840">
        <v>318058</v>
      </c>
      <c r="B104" s="840">
        <v>1380746</v>
      </c>
      <c r="C104" s="840" t="s">
        <v>1819</v>
      </c>
      <c r="D104" s="841">
        <v>43388</v>
      </c>
      <c r="E104" s="841">
        <v>43389</v>
      </c>
      <c r="F104" s="840">
        <f t="shared" si="4"/>
        <v>1</v>
      </c>
      <c r="G104" s="840">
        <v>1</v>
      </c>
      <c r="H104" s="840" t="s">
        <v>37</v>
      </c>
      <c r="I104" s="840">
        <f t="shared" si="5"/>
        <v>1</v>
      </c>
      <c r="J104" s="856">
        <v>2900000</v>
      </c>
      <c r="K104" s="853">
        <f t="shared" si="6"/>
        <v>2900000</v>
      </c>
      <c r="L104" s="840"/>
      <c r="M104" s="1553">
        <f t="shared" si="7"/>
        <v>-2900000</v>
      </c>
      <c r="N104" s="1555"/>
      <c r="O104" s="341"/>
      <c r="P104" s="341"/>
    </row>
    <row r="105" s="629" customFormat="1" ht="19.5" customHeight="1" spans="1:17">
      <c r="A105" s="264">
        <v>318154</v>
      </c>
      <c r="B105" s="264">
        <v>1381279</v>
      </c>
      <c r="C105" s="264" t="s">
        <v>1820</v>
      </c>
      <c r="D105" s="265">
        <v>43388</v>
      </c>
      <c r="E105" s="265">
        <v>43389</v>
      </c>
      <c r="F105" s="264">
        <f t="shared" si="4"/>
        <v>1</v>
      </c>
      <c r="G105" s="264">
        <v>1</v>
      </c>
      <c r="H105" s="264" t="s">
        <v>37</v>
      </c>
      <c r="I105" s="264">
        <f t="shared" si="5"/>
        <v>1</v>
      </c>
      <c r="J105" s="298">
        <v>2900000</v>
      </c>
      <c r="K105" s="299">
        <f t="shared" si="6"/>
        <v>2900000</v>
      </c>
      <c r="L105" s="264"/>
      <c r="M105" s="1288">
        <f t="shared" si="7"/>
        <v>-2900000</v>
      </c>
      <c r="N105" s="1556">
        <f>SUM(K105:K113)</f>
        <v>69600000</v>
      </c>
      <c r="O105" s="341"/>
      <c r="P105" s="341"/>
      <c r="Q105" s="164"/>
    </row>
    <row r="106" s="629" customFormat="1" ht="19.5" customHeight="1" spans="1:17">
      <c r="A106" s="264">
        <v>318191</v>
      </c>
      <c r="B106" s="264">
        <v>1381411</v>
      </c>
      <c r="C106" s="264" t="s">
        <v>888</v>
      </c>
      <c r="D106" s="265">
        <v>43389</v>
      </c>
      <c r="E106" s="265">
        <v>43392</v>
      </c>
      <c r="F106" s="264">
        <f t="shared" si="4"/>
        <v>3</v>
      </c>
      <c r="G106" s="264">
        <v>1</v>
      </c>
      <c r="H106" s="264" t="s">
        <v>37</v>
      </c>
      <c r="I106" s="264">
        <f t="shared" si="5"/>
        <v>3</v>
      </c>
      <c r="J106" s="298">
        <v>2900000</v>
      </c>
      <c r="K106" s="299">
        <f t="shared" si="6"/>
        <v>8700000</v>
      </c>
      <c r="L106" s="264"/>
      <c r="M106" s="1288">
        <f t="shared" si="7"/>
        <v>-8700000</v>
      </c>
      <c r="N106" s="1557"/>
      <c r="O106" s="341"/>
      <c r="P106" s="341"/>
      <c r="Q106" s="164"/>
    </row>
    <row r="107" s="164" customFormat="1" spans="1:16">
      <c r="A107" s="264">
        <v>315511</v>
      </c>
      <c r="B107" s="264">
        <v>1374556</v>
      </c>
      <c r="C107" s="264" t="s">
        <v>1821</v>
      </c>
      <c r="D107" s="265">
        <v>43390</v>
      </c>
      <c r="E107" s="265">
        <v>43392</v>
      </c>
      <c r="F107" s="264">
        <f t="shared" si="4"/>
        <v>2</v>
      </c>
      <c r="G107" s="264">
        <v>2</v>
      </c>
      <c r="H107" s="264" t="s">
        <v>37</v>
      </c>
      <c r="I107" s="264">
        <f t="shared" si="5"/>
        <v>4</v>
      </c>
      <c r="J107" s="299">
        <v>2900000</v>
      </c>
      <c r="K107" s="299">
        <f t="shared" si="6"/>
        <v>11600000</v>
      </c>
      <c r="L107" s="264"/>
      <c r="M107" s="1288">
        <f t="shared" si="7"/>
        <v>-11600000</v>
      </c>
      <c r="N107" s="1557"/>
      <c r="O107" s="341"/>
      <c r="P107" s="341"/>
    </row>
    <row r="108" s="164" customFormat="1" spans="1:16">
      <c r="A108" s="264">
        <v>314238</v>
      </c>
      <c r="B108" s="264">
        <v>1372393</v>
      </c>
      <c r="C108" s="264" t="s">
        <v>1822</v>
      </c>
      <c r="D108" s="265">
        <v>43390</v>
      </c>
      <c r="E108" s="265">
        <v>43392</v>
      </c>
      <c r="F108" s="264">
        <f t="shared" si="4"/>
        <v>2</v>
      </c>
      <c r="G108" s="264">
        <v>1</v>
      </c>
      <c r="H108" s="264" t="s">
        <v>37</v>
      </c>
      <c r="I108" s="264">
        <f t="shared" si="5"/>
        <v>2</v>
      </c>
      <c r="J108" s="298">
        <v>2900000</v>
      </c>
      <c r="K108" s="299">
        <f t="shared" si="6"/>
        <v>5800000</v>
      </c>
      <c r="L108" s="264"/>
      <c r="M108" s="1288">
        <f t="shared" si="7"/>
        <v>-5800000</v>
      </c>
      <c r="N108" s="1557"/>
      <c r="O108" s="341"/>
      <c r="P108" s="341"/>
    </row>
    <row r="109" s="164" customFormat="1" spans="1:16">
      <c r="A109" s="263" t="s">
        <v>1823</v>
      </c>
      <c r="B109" s="264">
        <v>1375002</v>
      </c>
      <c r="C109" s="264" t="s">
        <v>1824</v>
      </c>
      <c r="D109" s="265">
        <v>43390</v>
      </c>
      <c r="E109" s="265">
        <v>43393</v>
      </c>
      <c r="F109" s="264">
        <f t="shared" si="4"/>
        <v>3</v>
      </c>
      <c r="G109" s="264">
        <v>2</v>
      </c>
      <c r="H109" s="264" t="s">
        <v>37</v>
      </c>
      <c r="I109" s="264">
        <f t="shared" si="5"/>
        <v>6</v>
      </c>
      <c r="J109" s="298">
        <v>2900000</v>
      </c>
      <c r="K109" s="299">
        <f t="shared" si="6"/>
        <v>17400000</v>
      </c>
      <c r="L109" s="264"/>
      <c r="M109" s="1288">
        <f t="shared" si="7"/>
        <v>-17400000</v>
      </c>
      <c r="N109" s="1557"/>
      <c r="O109" s="341"/>
      <c r="P109" s="341"/>
    </row>
    <row r="110" s="164" customFormat="1" spans="1:16">
      <c r="A110" s="264">
        <v>315370</v>
      </c>
      <c r="B110" s="264">
        <v>1374132</v>
      </c>
      <c r="C110" s="264" t="s">
        <v>1825</v>
      </c>
      <c r="D110" s="265">
        <v>43390</v>
      </c>
      <c r="E110" s="265">
        <v>43391</v>
      </c>
      <c r="F110" s="264">
        <f t="shared" si="4"/>
        <v>1</v>
      </c>
      <c r="G110" s="264">
        <v>1</v>
      </c>
      <c r="H110" s="264" t="s">
        <v>37</v>
      </c>
      <c r="I110" s="264">
        <f t="shared" si="5"/>
        <v>1</v>
      </c>
      <c r="J110" s="298">
        <v>2900000</v>
      </c>
      <c r="K110" s="299">
        <f t="shared" si="6"/>
        <v>2900000</v>
      </c>
      <c r="L110" s="264"/>
      <c r="M110" s="1288">
        <f t="shared" si="7"/>
        <v>-2900000</v>
      </c>
      <c r="N110" s="1557"/>
      <c r="O110" s="341"/>
      <c r="P110" s="341"/>
    </row>
    <row r="111" s="164" customFormat="1" spans="1:16">
      <c r="A111" s="264">
        <v>316025</v>
      </c>
      <c r="B111" s="264">
        <v>1375455</v>
      </c>
      <c r="C111" s="264" t="s">
        <v>1826</v>
      </c>
      <c r="D111" s="265">
        <v>43390</v>
      </c>
      <c r="E111" s="265">
        <v>43393</v>
      </c>
      <c r="F111" s="264">
        <f t="shared" si="4"/>
        <v>3</v>
      </c>
      <c r="G111" s="264">
        <v>1</v>
      </c>
      <c r="H111" s="264" t="s">
        <v>37</v>
      </c>
      <c r="I111" s="264">
        <f t="shared" si="5"/>
        <v>3</v>
      </c>
      <c r="J111" s="298">
        <v>2900000</v>
      </c>
      <c r="K111" s="299">
        <f t="shared" si="6"/>
        <v>8700000</v>
      </c>
      <c r="L111" s="264"/>
      <c r="M111" s="1288">
        <f t="shared" si="7"/>
        <v>-8700000</v>
      </c>
      <c r="N111" s="1557"/>
      <c r="O111" s="341"/>
      <c r="P111" s="341"/>
    </row>
    <row r="112" s="164" customFormat="1" spans="1:16">
      <c r="A112" s="264">
        <v>318077</v>
      </c>
      <c r="B112" s="264">
        <v>1380605</v>
      </c>
      <c r="C112" s="264" t="s">
        <v>1827</v>
      </c>
      <c r="D112" s="265">
        <v>43390</v>
      </c>
      <c r="E112" s="265">
        <v>43392</v>
      </c>
      <c r="F112" s="264">
        <f t="shared" si="4"/>
        <v>2</v>
      </c>
      <c r="G112" s="264">
        <v>1</v>
      </c>
      <c r="H112" s="264" t="s">
        <v>37</v>
      </c>
      <c r="I112" s="264">
        <f t="shared" si="5"/>
        <v>2</v>
      </c>
      <c r="J112" s="298">
        <v>2900000</v>
      </c>
      <c r="K112" s="299">
        <f t="shared" si="6"/>
        <v>5800000</v>
      </c>
      <c r="L112" s="264"/>
      <c r="M112" s="1288">
        <f t="shared" si="7"/>
        <v>-5800000</v>
      </c>
      <c r="N112" s="1557"/>
      <c r="O112" s="341"/>
      <c r="P112" s="341"/>
    </row>
    <row r="113" s="164" customFormat="1" spans="1:16">
      <c r="A113" s="263" t="s">
        <v>1828</v>
      </c>
      <c r="B113" s="264">
        <v>1375643</v>
      </c>
      <c r="C113" s="264" t="s">
        <v>1829</v>
      </c>
      <c r="D113" s="265">
        <v>43390</v>
      </c>
      <c r="E113" s="265">
        <v>43391</v>
      </c>
      <c r="F113" s="264">
        <f t="shared" si="4"/>
        <v>1</v>
      </c>
      <c r="G113" s="264">
        <v>2</v>
      </c>
      <c r="H113" s="264" t="s">
        <v>37</v>
      </c>
      <c r="I113" s="264">
        <f t="shared" si="5"/>
        <v>2</v>
      </c>
      <c r="J113" s="298">
        <v>2900000</v>
      </c>
      <c r="K113" s="299">
        <f t="shared" si="6"/>
        <v>5800000</v>
      </c>
      <c r="L113" s="264"/>
      <c r="M113" s="1288">
        <f t="shared" si="7"/>
        <v>-5800000</v>
      </c>
      <c r="N113" s="1558"/>
      <c r="O113" s="341"/>
      <c r="P113" s="341"/>
    </row>
    <row r="114" s="164" customFormat="1" spans="1:16">
      <c r="A114" s="1289">
        <v>318116</v>
      </c>
      <c r="B114" s="1289">
        <v>1381117</v>
      </c>
      <c r="C114" s="1289" t="s">
        <v>1818</v>
      </c>
      <c r="D114" s="1290">
        <v>43388</v>
      </c>
      <c r="E114" s="1290">
        <v>43389</v>
      </c>
      <c r="F114" s="1289">
        <f t="shared" si="4"/>
        <v>1</v>
      </c>
      <c r="G114" s="1289">
        <v>1</v>
      </c>
      <c r="H114" s="1289" t="s">
        <v>37</v>
      </c>
      <c r="I114" s="1289">
        <f t="shared" si="5"/>
        <v>1</v>
      </c>
      <c r="J114" s="1294">
        <v>2900000</v>
      </c>
      <c r="K114" s="1295">
        <f t="shared" si="6"/>
        <v>2900000</v>
      </c>
      <c r="L114" s="1289"/>
      <c r="M114" s="1296">
        <f t="shared" si="7"/>
        <v>-2900000</v>
      </c>
      <c r="N114" s="1559">
        <f>K114</f>
        <v>2900000</v>
      </c>
      <c r="O114" s="341"/>
      <c r="P114" s="341"/>
    </row>
    <row r="115" s="164" customFormat="1" spans="1:16">
      <c r="A115" s="324">
        <v>318505</v>
      </c>
      <c r="B115" s="324">
        <v>1382078</v>
      </c>
      <c r="C115" s="324" t="s">
        <v>1830</v>
      </c>
      <c r="D115" s="325">
        <v>43390</v>
      </c>
      <c r="E115" s="325">
        <v>43391</v>
      </c>
      <c r="F115" s="324">
        <f t="shared" si="4"/>
        <v>1</v>
      </c>
      <c r="G115" s="324">
        <v>1</v>
      </c>
      <c r="H115" s="324" t="s">
        <v>37</v>
      </c>
      <c r="I115" s="324">
        <f t="shared" si="5"/>
        <v>1</v>
      </c>
      <c r="J115" s="348">
        <v>2900000</v>
      </c>
      <c r="K115" s="349">
        <f t="shared" si="6"/>
        <v>2900000</v>
      </c>
      <c r="L115" s="324"/>
      <c r="M115" s="1200">
        <f t="shared" si="7"/>
        <v>-2900000</v>
      </c>
      <c r="N115" s="1203">
        <f>SUM(K115:K131)</f>
        <v>130500000</v>
      </c>
      <c r="O115" s="341"/>
      <c r="P115" s="341"/>
    </row>
    <row r="116" s="164" customFormat="1" spans="1:16">
      <c r="A116" s="324">
        <v>318743</v>
      </c>
      <c r="B116" s="324">
        <v>1382371</v>
      </c>
      <c r="C116" s="324" t="s">
        <v>1831</v>
      </c>
      <c r="D116" s="325">
        <v>43391</v>
      </c>
      <c r="E116" s="325">
        <v>43392</v>
      </c>
      <c r="F116" s="324">
        <f t="shared" si="4"/>
        <v>1</v>
      </c>
      <c r="G116" s="324">
        <v>1</v>
      </c>
      <c r="H116" s="324" t="s">
        <v>37</v>
      </c>
      <c r="I116" s="324">
        <f t="shared" si="5"/>
        <v>1</v>
      </c>
      <c r="J116" s="348">
        <v>2900000</v>
      </c>
      <c r="K116" s="349">
        <f t="shared" si="6"/>
        <v>2900000</v>
      </c>
      <c r="L116" s="324"/>
      <c r="M116" s="1200">
        <f t="shared" si="7"/>
        <v>-2900000</v>
      </c>
      <c r="N116" s="1560"/>
      <c r="O116" s="341"/>
      <c r="P116" s="341"/>
    </row>
    <row r="117" s="164" customFormat="1" ht="27" spans="1:16">
      <c r="A117" s="324">
        <v>317994</v>
      </c>
      <c r="B117" s="324">
        <v>1380424</v>
      </c>
      <c r="C117" s="351" t="s">
        <v>1832</v>
      </c>
      <c r="D117" s="325">
        <v>43391</v>
      </c>
      <c r="E117" s="325">
        <v>43394</v>
      </c>
      <c r="F117" s="324">
        <f t="shared" si="4"/>
        <v>3</v>
      </c>
      <c r="G117" s="324">
        <v>1</v>
      </c>
      <c r="H117" s="324" t="s">
        <v>37</v>
      </c>
      <c r="I117" s="324">
        <f t="shared" si="5"/>
        <v>3</v>
      </c>
      <c r="J117" s="349">
        <v>2900000</v>
      </c>
      <c r="K117" s="349">
        <f t="shared" si="6"/>
        <v>8700000</v>
      </c>
      <c r="L117" s="324"/>
      <c r="M117" s="1200">
        <f t="shared" si="7"/>
        <v>-8700000</v>
      </c>
      <c r="N117" s="1560"/>
      <c r="O117" s="341"/>
      <c r="P117" s="341"/>
    </row>
    <row r="118" s="164" customFormat="1" spans="1:16">
      <c r="A118" s="323" t="s">
        <v>1833</v>
      </c>
      <c r="B118" s="324">
        <v>1378859</v>
      </c>
      <c r="C118" s="324" t="s">
        <v>1834</v>
      </c>
      <c r="D118" s="325">
        <v>43391</v>
      </c>
      <c r="E118" s="325">
        <v>43393</v>
      </c>
      <c r="F118" s="324">
        <f t="shared" si="4"/>
        <v>2</v>
      </c>
      <c r="G118" s="324">
        <v>2</v>
      </c>
      <c r="H118" s="324" t="s">
        <v>37</v>
      </c>
      <c r="I118" s="324">
        <f t="shared" si="5"/>
        <v>4</v>
      </c>
      <c r="J118" s="348">
        <v>2900000</v>
      </c>
      <c r="K118" s="349">
        <f t="shared" si="6"/>
        <v>11600000</v>
      </c>
      <c r="L118" s="324"/>
      <c r="M118" s="1200">
        <f t="shared" si="7"/>
        <v>-11600000</v>
      </c>
      <c r="N118" s="1560"/>
      <c r="O118" s="341"/>
      <c r="P118" s="341"/>
    </row>
    <row r="119" s="164" customFormat="1" spans="1:16">
      <c r="A119" s="323">
        <v>317941</v>
      </c>
      <c r="B119" s="324">
        <v>1380261</v>
      </c>
      <c r="C119" s="324" t="s">
        <v>1835</v>
      </c>
      <c r="D119" s="325">
        <v>43391</v>
      </c>
      <c r="E119" s="325">
        <v>43394</v>
      </c>
      <c r="F119" s="324">
        <f t="shared" si="4"/>
        <v>3</v>
      </c>
      <c r="G119" s="324">
        <v>1</v>
      </c>
      <c r="H119" s="324" t="s">
        <v>37</v>
      </c>
      <c r="I119" s="324">
        <f t="shared" si="5"/>
        <v>3</v>
      </c>
      <c r="J119" s="348">
        <v>2900000</v>
      </c>
      <c r="K119" s="349">
        <f t="shared" si="6"/>
        <v>8700000</v>
      </c>
      <c r="L119" s="324"/>
      <c r="M119" s="1200">
        <f t="shared" si="7"/>
        <v>-8700000</v>
      </c>
      <c r="N119" s="1560"/>
      <c r="O119" s="341"/>
      <c r="P119" s="341"/>
    </row>
    <row r="120" s="164" customFormat="1" spans="1:16">
      <c r="A120" s="324">
        <v>318136</v>
      </c>
      <c r="B120" s="324">
        <v>1381147</v>
      </c>
      <c r="C120" s="324" t="s">
        <v>1836</v>
      </c>
      <c r="D120" s="325">
        <v>43391</v>
      </c>
      <c r="E120" s="325">
        <v>43394</v>
      </c>
      <c r="F120" s="324">
        <f t="shared" si="4"/>
        <v>3</v>
      </c>
      <c r="G120" s="324">
        <v>1</v>
      </c>
      <c r="H120" s="324" t="s">
        <v>786</v>
      </c>
      <c r="I120" s="324">
        <f t="shared" si="5"/>
        <v>3</v>
      </c>
      <c r="J120" s="348">
        <v>2900000</v>
      </c>
      <c r="K120" s="349">
        <f t="shared" si="6"/>
        <v>8700000</v>
      </c>
      <c r="L120" s="324"/>
      <c r="M120" s="1200">
        <f t="shared" si="7"/>
        <v>-8700000</v>
      </c>
      <c r="N120" s="1560"/>
      <c r="O120" s="341"/>
      <c r="P120" s="341"/>
    </row>
    <row r="121" s="164" customFormat="1" ht="14.25" customHeight="1" spans="1:16">
      <c r="A121" s="324">
        <v>315269</v>
      </c>
      <c r="B121" s="324">
        <v>1373763</v>
      </c>
      <c r="C121" s="324" t="s">
        <v>1837</v>
      </c>
      <c r="D121" s="325">
        <v>43392</v>
      </c>
      <c r="E121" s="325">
        <v>43394</v>
      </c>
      <c r="F121" s="324">
        <f t="shared" si="4"/>
        <v>2</v>
      </c>
      <c r="G121" s="324">
        <v>1</v>
      </c>
      <c r="H121" s="324" t="s">
        <v>37</v>
      </c>
      <c r="I121" s="324">
        <f t="shared" si="5"/>
        <v>2</v>
      </c>
      <c r="J121" s="348">
        <v>2900000</v>
      </c>
      <c r="K121" s="349">
        <f t="shared" si="6"/>
        <v>5800000</v>
      </c>
      <c r="L121" s="324"/>
      <c r="M121" s="1200">
        <f t="shared" si="7"/>
        <v>-5800000</v>
      </c>
      <c r="N121" s="1560"/>
      <c r="O121" s="341"/>
      <c r="P121" s="341"/>
    </row>
    <row r="122" s="164" customFormat="1" ht="14.25" customHeight="1" spans="1:16">
      <c r="A122" s="324">
        <v>316362</v>
      </c>
      <c r="B122" s="324">
        <v>1375651</v>
      </c>
      <c r="C122" s="324" t="s">
        <v>1838</v>
      </c>
      <c r="D122" s="325">
        <v>43392</v>
      </c>
      <c r="E122" s="325">
        <v>43393</v>
      </c>
      <c r="F122" s="324">
        <f t="shared" si="4"/>
        <v>1</v>
      </c>
      <c r="G122" s="324">
        <v>1</v>
      </c>
      <c r="H122" s="324" t="s">
        <v>37</v>
      </c>
      <c r="I122" s="324">
        <f t="shared" si="5"/>
        <v>1</v>
      </c>
      <c r="J122" s="348">
        <v>2900000</v>
      </c>
      <c r="K122" s="349">
        <f t="shared" si="6"/>
        <v>2900000</v>
      </c>
      <c r="L122" s="324"/>
      <c r="M122" s="1200">
        <f t="shared" si="7"/>
        <v>-2900000</v>
      </c>
      <c r="N122" s="1560"/>
      <c r="O122" s="341"/>
      <c r="P122" s="341"/>
    </row>
    <row r="123" s="164" customFormat="1" spans="1:16">
      <c r="A123" s="324">
        <v>318076</v>
      </c>
      <c r="B123" s="324">
        <v>1380755</v>
      </c>
      <c r="C123" s="324" t="s">
        <v>1839</v>
      </c>
      <c r="D123" s="325">
        <v>43392</v>
      </c>
      <c r="E123" s="325">
        <v>43394</v>
      </c>
      <c r="F123" s="324">
        <f t="shared" si="4"/>
        <v>2</v>
      </c>
      <c r="G123" s="324">
        <v>1</v>
      </c>
      <c r="H123" s="324" t="s">
        <v>37</v>
      </c>
      <c r="I123" s="324">
        <f t="shared" si="5"/>
        <v>2</v>
      </c>
      <c r="J123" s="348">
        <v>2900000</v>
      </c>
      <c r="K123" s="349">
        <f t="shared" si="6"/>
        <v>5800000</v>
      </c>
      <c r="L123" s="324"/>
      <c r="M123" s="1200">
        <f t="shared" si="7"/>
        <v>-5800000</v>
      </c>
      <c r="N123" s="1560"/>
      <c r="O123" s="341"/>
      <c r="P123" s="341"/>
    </row>
    <row r="124" s="164" customFormat="1" ht="14.25" customHeight="1" spans="1:16">
      <c r="A124" s="324">
        <v>316391</v>
      </c>
      <c r="B124" s="324">
        <v>1375671</v>
      </c>
      <c r="C124" s="324" t="s">
        <v>1840</v>
      </c>
      <c r="D124" s="325">
        <v>43392</v>
      </c>
      <c r="E124" s="325">
        <v>43393</v>
      </c>
      <c r="F124" s="324">
        <f t="shared" si="4"/>
        <v>1</v>
      </c>
      <c r="G124" s="324">
        <v>1</v>
      </c>
      <c r="H124" s="324" t="s">
        <v>37</v>
      </c>
      <c r="I124" s="324">
        <f t="shared" si="5"/>
        <v>1</v>
      </c>
      <c r="J124" s="348">
        <v>2900000</v>
      </c>
      <c r="K124" s="349">
        <f t="shared" si="6"/>
        <v>2900000</v>
      </c>
      <c r="L124" s="324"/>
      <c r="M124" s="1200">
        <f t="shared" si="7"/>
        <v>-2900000</v>
      </c>
      <c r="N124" s="1560"/>
      <c r="O124" s="341"/>
      <c r="P124" s="341"/>
    </row>
    <row r="125" s="164" customFormat="1" spans="1:16">
      <c r="A125" s="324">
        <v>318499</v>
      </c>
      <c r="B125" s="324">
        <v>1381857</v>
      </c>
      <c r="C125" s="324" t="s">
        <v>1841</v>
      </c>
      <c r="D125" s="325">
        <v>43392</v>
      </c>
      <c r="E125" s="325">
        <v>43393</v>
      </c>
      <c r="F125" s="324">
        <f t="shared" si="4"/>
        <v>1</v>
      </c>
      <c r="G125" s="324">
        <v>1</v>
      </c>
      <c r="H125" s="324" t="s">
        <v>37</v>
      </c>
      <c r="I125" s="324">
        <f t="shared" si="5"/>
        <v>1</v>
      </c>
      <c r="J125" s="348">
        <v>2900000</v>
      </c>
      <c r="K125" s="349">
        <f t="shared" si="6"/>
        <v>2900000</v>
      </c>
      <c r="L125" s="324"/>
      <c r="M125" s="1200">
        <f t="shared" si="7"/>
        <v>-2900000</v>
      </c>
      <c r="N125" s="1560"/>
      <c r="O125" s="341"/>
      <c r="P125" s="341"/>
    </row>
    <row r="126" s="164" customFormat="1" spans="1:16">
      <c r="A126" s="323" t="s">
        <v>1842</v>
      </c>
      <c r="B126" s="324">
        <v>1381731</v>
      </c>
      <c r="C126" s="324" t="s">
        <v>1843</v>
      </c>
      <c r="D126" s="325">
        <v>43392</v>
      </c>
      <c r="E126" s="325">
        <v>43396</v>
      </c>
      <c r="F126" s="324">
        <f t="shared" si="4"/>
        <v>4</v>
      </c>
      <c r="G126" s="324">
        <v>2</v>
      </c>
      <c r="H126" s="324" t="s">
        <v>37</v>
      </c>
      <c r="I126" s="324">
        <f t="shared" si="5"/>
        <v>8</v>
      </c>
      <c r="J126" s="324">
        <v>2900000</v>
      </c>
      <c r="K126" s="349">
        <f t="shared" si="6"/>
        <v>23200000</v>
      </c>
      <c r="L126" s="324"/>
      <c r="M126" s="1200">
        <f t="shared" si="7"/>
        <v>-23200000</v>
      </c>
      <c r="N126" s="1560"/>
      <c r="O126" s="341"/>
      <c r="P126" s="341"/>
    </row>
    <row r="127" s="164" customFormat="1" spans="1:16">
      <c r="A127" s="324">
        <v>318745</v>
      </c>
      <c r="B127" s="324">
        <v>1382442</v>
      </c>
      <c r="C127" s="324" t="s">
        <v>1844</v>
      </c>
      <c r="D127" s="325">
        <v>43393</v>
      </c>
      <c r="E127" s="325">
        <v>43396</v>
      </c>
      <c r="F127" s="324">
        <f t="shared" si="4"/>
        <v>3</v>
      </c>
      <c r="G127" s="324">
        <v>1</v>
      </c>
      <c r="H127" s="324" t="s">
        <v>37</v>
      </c>
      <c r="I127" s="324">
        <f t="shared" si="5"/>
        <v>3</v>
      </c>
      <c r="J127" s="324">
        <v>2900000</v>
      </c>
      <c r="K127" s="349">
        <f t="shared" si="6"/>
        <v>8700000</v>
      </c>
      <c r="L127" s="324"/>
      <c r="M127" s="1200">
        <f t="shared" si="7"/>
        <v>-8700000</v>
      </c>
      <c r="N127" s="1560"/>
      <c r="O127" s="341"/>
      <c r="P127" s="341"/>
    </row>
    <row r="128" s="164" customFormat="1" ht="54" spans="1:16">
      <c r="A128" s="323" t="s">
        <v>1845</v>
      </c>
      <c r="B128" s="324">
        <v>1375452</v>
      </c>
      <c r="C128" s="351" t="s">
        <v>1846</v>
      </c>
      <c r="D128" s="325">
        <v>43393</v>
      </c>
      <c r="E128" s="325">
        <v>43396</v>
      </c>
      <c r="F128" s="324">
        <f t="shared" si="4"/>
        <v>3</v>
      </c>
      <c r="G128" s="324">
        <v>2</v>
      </c>
      <c r="H128" s="324" t="s">
        <v>37</v>
      </c>
      <c r="I128" s="324">
        <f t="shared" si="5"/>
        <v>6</v>
      </c>
      <c r="J128" s="348">
        <v>2900000</v>
      </c>
      <c r="K128" s="349">
        <f t="shared" si="6"/>
        <v>17400000</v>
      </c>
      <c r="L128" s="324"/>
      <c r="M128" s="1200">
        <f t="shared" si="7"/>
        <v>-17400000</v>
      </c>
      <c r="N128" s="1560"/>
      <c r="O128" s="341"/>
      <c r="P128" s="341"/>
    </row>
    <row r="129" s="164" customFormat="1" spans="1:16">
      <c r="A129" s="324">
        <v>317268</v>
      </c>
      <c r="B129" s="323">
        <v>1378186</v>
      </c>
      <c r="C129" s="351" t="s">
        <v>1847</v>
      </c>
      <c r="D129" s="325">
        <v>43393</v>
      </c>
      <c r="E129" s="325">
        <v>43395</v>
      </c>
      <c r="F129" s="324">
        <f t="shared" si="4"/>
        <v>2</v>
      </c>
      <c r="G129" s="324">
        <v>1</v>
      </c>
      <c r="H129" s="324" t="s">
        <v>37</v>
      </c>
      <c r="I129" s="324">
        <f t="shared" si="5"/>
        <v>2</v>
      </c>
      <c r="J129" s="348">
        <v>2900000</v>
      </c>
      <c r="K129" s="349">
        <f t="shared" si="6"/>
        <v>5800000</v>
      </c>
      <c r="L129" s="324"/>
      <c r="M129" s="1200">
        <f t="shared" si="7"/>
        <v>-5800000</v>
      </c>
      <c r="N129" s="1560"/>
      <c r="O129" s="341"/>
      <c r="P129" s="341"/>
    </row>
    <row r="130" s="164" customFormat="1" spans="1:16">
      <c r="A130" s="324">
        <v>317269</v>
      </c>
      <c r="B130" s="323">
        <v>1378189</v>
      </c>
      <c r="C130" s="351" t="s">
        <v>1848</v>
      </c>
      <c r="D130" s="325">
        <v>43393</v>
      </c>
      <c r="E130" s="325">
        <v>43395</v>
      </c>
      <c r="F130" s="324">
        <f t="shared" si="4"/>
        <v>2</v>
      </c>
      <c r="G130" s="324">
        <v>1</v>
      </c>
      <c r="H130" s="324" t="s">
        <v>37</v>
      </c>
      <c r="I130" s="324">
        <f t="shared" si="5"/>
        <v>2</v>
      </c>
      <c r="J130" s="348">
        <v>2900000</v>
      </c>
      <c r="K130" s="349">
        <f t="shared" si="6"/>
        <v>5800000</v>
      </c>
      <c r="L130" s="324"/>
      <c r="M130" s="1200">
        <f t="shared" si="7"/>
        <v>-5800000</v>
      </c>
      <c r="N130" s="1560"/>
      <c r="O130" s="341"/>
      <c r="P130" s="341"/>
    </row>
    <row r="131" s="164" customFormat="1" ht="40.5" spans="1:16">
      <c r="A131" s="324">
        <v>318160</v>
      </c>
      <c r="B131" s="323">
        <v>1381190</v>
      </c>
      <c r="C131" s="351" t="s">
        <v>1849</v>
      </c>
      <c r="D131" s="325">
        <v>43395</v>
      </c>
      <c r="E131" s="325">
        <v>43397</v>
      </c>
      <c r="F131" s="324">
        <f t="shared" si="4"/>
        <v>2</v>
      </c>
      <c r="G131" s="324">
        <v>1</v>
      </c>
      <c r="H131" s="324" t="s">
        <v>37</v>
      </c>
      <c r="I131" s="324">
        <f t="shared" si="5"/>
        <v>2</v>
      </c>
      <c r="J131" s="348">
        <v>2900000</v>
      </c>
      <c r="K131" s="349">
        <f t="shared" si="6"/>
        <v>5800000</v>
      </c>
      <c r="L131" s="324"/>
      <c r="M131" s="1200">
        <f t="shared" si="7"/>
        <v>-5800000</v>
      </c>
      <c r="N131" s="1570"/>
      <c r="O131" s="341"/>
      <c r="P131" s="341"/>
    </row>
    <row r="132" s="164" customFormat="1" spans="1:16">
      <c r="A132" s="622">
        <v>318837</v>
      </c>
      <c r="B132" s="622">
        <v>1382731</v>
      </c>
      <c r="C132" s="622" t="s">
        <v>1850</v>
      </c>
      <c r="D132" s="623">
        <v>43392</v>
      </c>
      <c r="E132" s="623">
        <v>43393</v>
      </c>
      <c r="F132" s="622">
        <f t="shared" si="4"/>
        <v>1</v>
      </c>
      <c r="G132" s="622">
        <v>1</v>
      </c>
      <c r="H132" s="622" t="s">
        <v>37</v>
      </c>
      <c r="I132" s="622">
        <f t="shared" si="5"/>
        <v>1</v>
      </c>
      <c r="J132" s="624">
        <v>2900000</v>
      </c>
      <c r="K132" s="625">
        <f t="shared" si="6"/>
        <v>2900000</v>
      </c>
      <c r="L132" s="622"/>
      <c r="M132" s="1285">
        <f t="shared" si="7"/>
        <v>-2900000</v>
      </c>
      <c r="N132" s="1248">
        <f>SUM(K132:K134)</f>
        <v>11600000</v>
      </c>
      <c r="O132" s="341"/>
      <c r="P132" s="341"/>
    </row>
    <row r="133" s="164" customFormat="1" spans="1:16">
      <c r="A133" s="622">
        <v>319006</v>
      </c>
      <c r="B133" s="622">
        <v>1382997</v>
      </c>
      <c r="C133" s="622" t="s">
        <v>1851</v>
      </c>
      <c r="D133" s="623">
        <v>43392</v>
      </c>
      <c r="E133" s="623">
        <v>43393</v>
      </c>
      <c r="F133" s="622">
        <f t="shared" si="4"/>
        <v>1</v>
      </c>
      <c r="G133" s="622">
        <v>1</v>
      </c>
      <c r="H133" s="622" t="s">
        <v>37</v>
      </c>
      <c r="I133" s="622">
        <f t="shared" si="5"/>
        <v>1</v>
      </c>
      <c r="J133" s="624">
        <v>2900000</v>
      </c>
      <c r="K133" s="625">
        <f t="shared" si="6"/>
        <v>2900000</v>
      </c>
      <c r="L133" s="622"/>
      <c r="M133" s="1285">
        <f t="shared" si="7"/>
        <v>-2900000</v>
      </c>
      <c r="N133" s="1286"/>
      <c r="O133" s="341"/>
      <c r="P133" s="341"/>
    </row>
    <row r="134" s="164" customFormat="1" spans="1:16">
      <c r="A134" s="621" t="s">
        <v>1852</v>
      </c>
      <c r="B134" s="622">
        <v>1383155</v>
      </c>
      <c r="C134" s="622" t="s">
        <v>1853</v>
      </c>
      <c r="D134" s="623">
        <v>43393</v>
      </c>
      <c r="E134" s="623">
        <v>43394</v>
      </c>
      <c r="F134" s="622">
        <f t="shared" si="4"/>
        <v>1</v>
      </c>
      <c r="G134" s="622">
        <v>2</v>
      </c>
      <c r="H134" s="622" t="s">
        <v>37</v>
      </c>
      <c r="I134" s="622">
        <f t="shared" si="5"/>
        <v>2</v>
      </c>
      <c r="J134" s="624">
        <v>2900000</v>
      </c>
      <c r="K134" s="625">
        <f t="shared" si="6"/>
        <v>5800000</v>
      </c>
      <c r="L134" s="622"/>
      <c r="M134" s="1285">
        <f t="shared" si="7"/>
        <v>-5800000</v>
      </c>
      <c r="N134" s="1287"/>
      <c r="O134" s="341"/>
      <c r="P134" s="341"/>
    </row>
    <row r="135" s="629" customFormat="1" spans="1:17">
      <c r="A135" s="198">
        <v>319043</v>
      </c>
      <c r="B135" s="196">
        <v>1383226</v>
      </c>
      <c r="C135" s="196" t="s">
        <v>1854</v>
      </c>
      <c r="D135" s="197">
        <v>43393</v>
      </c>
      <c r="E135" s="197">
        <v>43395</v>
      </c>
      <c r="F135" s="196">
        <f t="shared" si="4"/>
        <v>2</v>
      </c>
      <c r="G135" s="196">
        <v>1</v>
      </c>
      <c r="H135" s="196" t="s">
        <v>37</v>
      </c>
      <c r="I135" s="196">
        <f t="shared" si="5"/>
        <v>2</v>
      </c>
      <c r="J135" s="224">
        <v>2900000</v>
      </c>
      <c r="K135" s="225">
        <f t="shared" si="6"/>
        <v>5800000</v>
      </c>
      <c r="L135" s="196"/>
      <c r="M135" s="545">
        <f t="shared" si="7"/>
        <v>-5800000</v>
      </c>
      <c r="N135" s="285">
        <f>SUM(K135:K147)</f>
        <v>104400000</v>
      </c>
      <c r="O135" s="341"/>
      <c r="P135" s="341"/>
      <c r="Q135" s="164"/>
    </row>
    <row r="136" s="629" customFormat="1" ht="94.5" spans="1:17">
      <c r="A136" s="198" t="s">
        <v>1855</v>
      </c>
      <c r="B136" s="196">
        <v>1383261</v>
      </c>
      <c r="C136" s="1561" t="s">
        <v>1856</v>
      </c>
      <c r="D136" s="197">
        <v>43393</v>
      </c>
      <c r="E136" s="197">
        <v>43395</v>
      </c>
      <c r="F136" s="196">
        <f t="shared" si="4"/>
        <v>2</v>
      </c>
      <c r="G136" s="196">
        <v>3</v>
      </c>
      <c r="H136" s="196" t="s">
        <v>37</v>
      </c>
      <c r="I136" s="196">
        <f t="shared" si="5"/>
        <v>6</v>
      </c>
      <c r="J136" s="224">
        <v>2900000</v>
      </c>
      <c r="K136" s="225">
        <f t="shared" si="6"/>
        <v>17400000</v>
      </c>
      <c r="L136" s="196"/>
      <c r="M136" s="545">
        <f t="shared" si="7"/>
        <v>-17400000</v>
      </c>
      <c r="N136" s="286"/>
      <c r="O136" s="341"/>
      <c r="P136" s="341"/>
      <c r="Q136" s="164"/>
    </row>
    <row r="137" s="164" customFormat="1" spans="1:16">
      <c r="A137" s="196">
        <v>319274</v>
      </c>
      <c r="B137" s="196">
        <v>1383888</v>
      </c>
      <c r="C137" s="196" t="s">
        <v>1857</v>
      </c>
      <c r="D137" s="197">
        <v>43394</v>
      </c>
      <c r="E137" s="197">
        <v>43395</v>
      </c>
      <c r="F137" s="196">
        <f t="shared" si="4"/>
        <v>1</v>
      </c>
      <c r="G137" s="196">
        <v>1</v>
      </c>
      <c r="H137" s="196" t="s">
        <v>37</v>
      </c>
      <c r="I137" s="196">
        <f t="shared" si="5"/>
        <v>1</v>
      </c>
      <c r="J137" s="196">
        <v>2900000</v>
      </c>
      <c r="K137" s="225">
        <f t="shared" si="6"/>
        <v>2900000</v>
      </c>
      <c r="L137" s="196"/>
      <c r="M137" s="545">
        <f t="shared" si="7"/>
        <v>-2900000</v>
      </c>
      <c r="N137" s="286"/>
      <c r="O137" s="341"/>
      <c r="P137" s="341"/>
    </row>
    <row r="138" s="629" customFormat="1" ht="40.5" spans="1:17">
      <c r="A138" s="198" t="s">
        <v>1858</v>
      </c>
      <c r="B138" s="196">
        <v>1383315</v>
      </c>
      <c r="C138" s="1561" t="s">
        <v>1859</v>
      </c>
      <c r="D138" s="197">
        <v>43394</v>
      </c>
      <c r="E138" s="197">
        <v>43397</v>
      </c>
      <c r="F138" s="196">
        <f t="shared" ref="F138:F191" si="8">E138-D138</f>
        <v>3</v>
      </c>
      <c r="G138" s="196">
        <v>2</v>
      </c>
      <c r="H138" s="196" t="s">
        <v>37</v>
      </c>
      <c r="I138" s="196">
        <f t="shared" ref="I138:I201" si="9">G138*F138</f>
        <v>6</v>
      </c>
      <c r="J138" s="224">
        <v>2900000</v>
      </c>
      <c r="K138" s="225">
        <f t="shared" ref="K138:K201" si="10">J138*F138*G138</f>
        <v>17400000</v>
      </c>
      <c r="L138" s="196"/>
      <c r="M138" s="545">
        <f t="shared" ref="M138:M201" si="11">L138-K138</f>
        <v>-17400000</v>
      </c>
      <c r="N138" s="286"/>
      <c r="O138" s="341"/>
      <c r="P138" s="341"/>
      <c r="Q138" s="164"/>
    </row>
    <row r="139" s="164" customFormat="1" spans="1:16">
      <c r="A139" s="196">
        <v>319278</v>
      </c>
      <c r="B139" s="196">
        <v>1383909</v>
      </c>
      <c r="C139" s="196" t="s">
        <v>1860</v>
      </c>
      <c r="D139" s="197">
        <v>43394</v>
      </c>
      <c r="E139" s="197">
        <v>43396</v>
      </c>
      <c r="F139" s="196">
        <f t="shared" si="8"/>
        <v>2</v>
      </c>
      <c r="G139" s="196">
        <v>2</v>
      </c>
      <c r="H139" s="196" t="s">
        <v>37</v>
      </c>
      <c r="I139" s="196">
        <f t="shared" si="9"/>
        <v>4</v>
      </c>
      <c r="J139" s="196">
        <v>2900000</v>
      </c>
      <c r="K139" s="225">
        <f t="shared" si="10"/>
        <v>11600000</v>
      </c>
      <c r="L139" s="196"/>
      <c r="M139" s="545">
        <f t="shared" si="11"/>
        <v>-11600000</v>
      </c>
      <c r="N139" s="286"/>
      <c r="O139" s="341"/>
      <c r="P139" s="341"/>
    </row>
    <row r="140" s="629" customFormat="1" ht="67.5" spans="1:17">
      <c r="A140" s="198" t="s">
        <v>1861</v>
      </c>
      <c r="B140" s="196">
        <v>1383526</v>
      </c>
      <c r="C140" s="1561" t="s">
        <v>1862</v>
      </c>
      <c r="D140" s="197">
        <v>43395</v>
      </c>
      <c r="E140" s="197">
        <v>43397</v>
      </c>
      <c r="F140" s="196">
        <f t="shared" si="8"/>
        <v>2</v>
      </c>
      <c r="G140" s="196">
        <v>2</v>
      </c>
      <c r="H140" s="196" t="s">
        <v>37</v>
      </c>
      <c r="I140" s="196">
        <f t="shared" si="9"/>
        <v>4</v>
      </c>
      <c r="J140" s="224">
        <v>2900000</v>
      </c>
      <c r="K140" s="225">
        <f t="shared" si="10"/>
        <v>11600000</v>
      </c>
      <c r="L140" s="196"/>
      <c r="M140" s="545">
        <f t="shared" si="11"/>
        <v>-11600000</v>
      </c>
      <c r="N140" s="286"/>
      <c r="O140" s="341"/>
      <c r="P140" s="341"/>
      <c r="Q140" s="164"/>
    </row>
    <row r="141" s="629" customFormat="1" spans="1:17">
      <c r="A141" s="198">
        <v>319305</v>
      </c>
      <c r="B141" s="196">
        <v>1383999</v>
      </c>
      <c r="C141" s="196" t="s">
        <v>1854</v>
      </c>
      <c r="D141" s="197">
        <v>43395</v>
      </c>
      <c r="E141" s="197">
        <v>43396</v>
      </c>
      <c r="F141" s="196">
        <f t="shared" si="8"/>
        <v>1</v>
      </c>
      <c r="G141" s="196">
        <v>1</v>
      </c>
      <c r="H141" s="196" t="s">
        <v>37</v>
      </c>
      <c r="I141" s="196">
        <f t="shared" si="9"/>
        <v>1</v>
      </c>
      <c r="J141" s="224">
        <v>2900000</v>
      </c>
      <c r="K141" s="225">
        <f t="shared" si="10"/>
        <v>2900000</v>
      </c>
      <c r="L141" s="196"/>
      <c r="M141" s="545">
        <f t="shared" si="11"/>
        <v>-2900000</v>
      </c>
      <c r="N141" s="286"/>
      <c r="O141" s="341"/>
      <c r="P141" s="341"/>
      <c r="Q141" s="164"/>
    </row>
    <row r="142" s="629" customFormat="1" spans="1:17">
      <c r="A142" s="198">
        <v>319306</v>
      </c>
      <c r="B142" s="196">
        <v>1384032</v>
      </c>
      <c r="C142" s="196" t="s">
        <v>1863</v>
      </c>
      <c r="D142" s="197">
        <v>43395</v>
      </c>
      <c r="E142" s="197">
        <v>43396</v>
      </c>
      <c r="F142" s="196">
        <f t="shared" si="8"/>
        <v>1</v>
      </c>
      <c r="G142" s="196">
        <v>1</v>
      </c>
      <c r="H142" s="196" t="s">
        <v>37</v>
      </c>
      <c r="I142" s="196">
        <f t="shared" si="9"/>
        <v>1</v>
      </c>
      <c r="J142" s="224">
        <v>2900000</v>
      </c>
      <c r="K142" s="225">
        <f t="shared" si="10"/>
        <v>2900000</v>
      </c>
      <c r="L142" s="196"/>
      <c r="M142" s="545">
        <f t="shared" si="11"/>
        <v>-2900000</v>
      </c>
      <c r="N142" s="286"/>
      <c r="O142" s="341"/>
      <c r="P142" s="341"/>
      <c r="Q142" s="164"/>
    </row>
    <row r="143" s="164" customFormat="1" spans="1:16">
      <c r="A143" s="196">
        <v>308061</v>
      </c>
      <c r="B143" s="196">
        <v>1350793</v>
      </c>
      <c r="C143" s="196" t="s">
        <v>1864</v>
      </c>
      <c r="D143" s="197">
        <v>43396</v>
      </c>
      <c r="E143" s="197">
        <v>43398</v>
      </c>
      <c r="F143" s="196">
        <f t="shared" si="8"/>
        <v>2</v>
      </c>
      <c r="G143" s="196">
        <v>1</v>
      </c>
      <c r="H143" s="196" t="s">
        <v>37</v>
      </c>
      <c r="I143" s="196">
        <f t="shared" si="9"/>
        <v>2</v>
      </c>
      <c r="J143" s="225">
        <v>2900000</v>
      </c>
      <c r="K143" s="225">
        <f t="shared" si="10"/>
        <v>5800000</v>
      </c>
      <c r="L143" s="196"/>
      <c r="M143" s="545">
        <f t="shared" si="11"/>
        <v>-5800000</v>
      </c>
      <c r="N143" s="286"/>
      <c r="O143" s="341"/>
      <c r="P143" s="341"/>
    </row>
    <row r="144" s="164" customFormat="1" spans="1:16">
      <c r="A144" s="196">
        <v>317896</v>
      </c>
      <c r="B144" s="196">
        <v>1380114</v>
      </c>
      <c r="C144" s="196" t="s">
        <v>1865</v>
      </c>
      <c r="D144" s="197">
        <v>43396</v>
      </c>
      <c r="E144" s="197">
        <v>43398</v>
      </c>
      <c r="F144" s="196">
        <f t="shared" si="8"/>
        <v>2</v>
      </c>
      <c r="G144" s="196">
        <v>1</v>
      </c>
      <c r="H144" s="196" t="s">
        <v>37</v>
      </c>
      <c r="I144" s="196">
        <f t="shared" si="9"/>
        <v>2</v>
      </c>
      <c r="J144" s="225">
        <v>2900000</v>
      </c>
      <c r="K144" s="225">
        <f t="shared" si="10"/>
        <v>5800000</v>
      </c>
      <c r="L144" s="196"/>
      <c r="M144" s="545">
        <f t="shared" si="11"/>
        <v>-5800000</v>
      </c>
      <c r="N144" s="286"/>
      <c r="O144" s="341"/>
      <c r="P144" s="341"/>
    </row>
    <row r="145" s="164" customFormat="1" spans="1:16">
      <c r="A145" s="196">
        <v>317903</v>
      </c>
      <c r="B145" s="196">
        <v>1380156</v>
      </c>
      <c r="C145" s="196" t="s">
        <v>1866</v>
      </c>
      <c r="D145" s="197">
        <v>43396</v>
      </c>
      <c r="E145" s="197">
        <v>43398</v>
      </c>
      <c r="F145" s="196">
        <f t="shared" si="8"/>
        <v>2</v>
      </c>
      <c r="G145" s="196">
        <v>1</v>
      </c>
      <c r="H145" s="196" t="s">
        <v>37</v>
      </c>
      <c r="I145" s="196">
        <f t="shared" si="9"/>
        <v>2</v>
      </c>
      <c r="J145" s="225">
        <v>2900000</v>
      </c>
      <c r="K145" s="225">
        <f t="shared" si="10"/>
        <v>5800000</v>
      </c>
      <c r="L145" s="196"/>
      <c r="M145" s="545">
        <f t="shared" si="11"/>
        <v>-5800000</v>
      </c>
      <c r="N145" s="286"/>
      <c r="O145" s="341"/>
      <c r="P145" s="341"/>
    </row>
    <row r="146" s="164" customFormat="1" spans="1:16">
      <c r="A146" s="196">
        <v>318744</v>
      </c>
      <c r="B146" s="196">
        <v>1382282</v>
      </c>
      <c r="C146" s="196" t="s">
        <v>1867</v>
      </c>
      <c r="D146" s="197">
        <v>43396</v>
      </c>
      <c r="E146" s="197">
        <v>43399</v>
      </c>
      <c r="F146" s="196">
        <f t="shared" si="8"/>
        <v>3</v>
      </c>
      <c r="G146" s="196">
        <v>1</v>
      </c>
      <c r="H146" s="196" t="s">
        <v>37</v>
      </c>
      <c r="I146" s="196">
        <f t="shared" si="9"/>
        <v>3</v>
      </c>
      <c r="J146" s="225">
        <v>2900000</v>
      </c>
      <c r="K146" s="225">
        <f t="shared" si="10"/>
        <v>8700000</v>
      </c>
      <c r="L146" s="196"/>
      <c r="M146" s="545">
        <f t="shared" si="11"/>
        <v>-8700000</v>
      </c>
      <c r="N146" s="286"/>
      <c r="O146" s="341"/>
      <c r="P146" s="341"/>
    </row>
    <row r="147" s="164" customFormat="1" spans="1:16">
      <c r="A147" s="196">
        <v>318827</v>
      </c>
      <c r="B147" s="196">
        <v>1382661</v>
      </c>
      <c r="C147" s="196" t="s">
        <v>1868</v>
      </c>
      <c r="D147" s="197">
        <v>43396</v>
      </c>
      <c r="E147" s="197">
        <v>43397</v>
      </c>
      <c r="F147" s="196">
        <f t="shared" si="8"/>
        <v>1</v>
      </c>
      <c r="G147" s="196">
        <v>2</v>
      </c>
      <c r="H147" s="196" t="s">
        <v>37</v>
      </c>
      <c r="I147" s="196">
        <f t="shared" si="9"/>
        <v>2</v>
      </c>
      <c r="J147" s="225">
        <v>2900000</v>
      </c>
      <c r="K147" s="225">
        <f t="shared" si="10"/>
        <v>5800000</v>
      </c>
      <c r="L147" s="196"/>
      <c r="M147" s="545">
        <f t="shared" si="11"/>
        <v>-5800000</v>
      </c>
      <c r="N147" s="290"/>
      <c r="O147" s="341"/>
      <c r="P147" s="341"/>
    </row>
    <row r="148" s="164" customFormat="1" spans="1:16">
      <c r="A148" s="622">
        <v>318531</v>
      </c>
      <c r="B148" s="622">
        <v>1382148</v>
      </c>
      <c r="C148" s="622" t="s">
        <v>1869</v>
      </c>
      <c r="D148" s="623">
        <v>43397</v>
      </c>
      <c r="E148" s="623">
        <v>43399</v>
      </c>
      <c r="F148" s="622">
        <f t="shared" si="8"/>
        <v>2</v>
      </c>
      <c r="G148" s="622">
        <v>3</v>
      </c>
      <c r="H148" s="622" t="s">
        <v>37</v>
      </c>
      <c r="I148" s="622">
        <f t="shared" si="9"/>
        <v>6</v>
      </c>
      <c r="J148" s="625">
        <v>2900000</v>
      </c>
      <c r="K148" s="625">
        <f t="shared" si="10"/>
        <v>17400000</v>
      </c>
      <c r="L148" s="622"/>
      <c r="M148" s="1285">
        <f t="shared" si="11"/>
        <v>-17400000</v>
      </c>
      <c r="N148" s="1248">
        <f>SUM(K148:K156)</f>
        <v>69600000</v>
      </c>
      <c r="O148" s="341"/>
      <c r="P148" s="341"/>
    </row>
    <row r="149" s="164" customFormat="1" spans="1:16">
      <c r="A149" s="622">
        <v>317900</v>
      </c>
      <c r="B149" s="622">
        <v>1379970</v>
      </c>
      <c r="C149" s="622" t="s">
        <v>1870</v>
      </c>
      <c r="D149" s="623">
        <v>43397</v>
      </c>
      <c r="E149" s="623">
        <v>43399</v>
      </c>
      <c r="F149" s="622">
        <f t="shared" si="8"/>
        <v>2</v>
      </c>
      <c r="G149" s="622">
        <v>1</v>
      </c>
      <c r="H149" s="622" t="s">
        <v>37</v>
      </c>
      <c r="I149" s="622">
        <f t="shared" si="9"/>
        <v>2</v>
      </c>
      <c r="J149" s="624">
        <v>2900000</v>
      </c>
      <c r="K149" s="625">
        <f t="shared" si="10"/>
        <v>5800000</v>
      </c>
      <c r="L149" s="622"/>
      <c r="M149" s="1285">
        <f t="shared" si="11"/>
        <v>-5800000</v>
      </c>
      <c r="N149" s="1286"/>
      <c r="O149" s="341"/>
      <c r="P149" s="341"/>
    </row>
    <row r="150" s="164" customFormat="1" spans="1:16">
      <c r="A150" s="621" t="s">
        <v>1871</v>
      </c>
      <c r="B150" s="622">
        <v>1380030</v>
      </c>
      <c r="C150" s="622" t="s">
        <v>1872</v>
      </c>
      <c r="D150" s="623">
        <v>43397</v>
      </c>
      <c r="E150" s="623">
        <v>43399</v>
      </c>
      <c r="F150" s="622">
        <f t="shared" si="8"/>
        <v>2</v>
      </c>
      <c r="G150" s="622">
        <v>2</v>
      </c>
      <c r="H150" s="622" t="s">
        <v>37</v>
      </c>
      <c r="I150" s="622">
        <f t="shared" si="9"/>
        <v>4</v>
      </c>
      <c r="J150" s="624">
        <v>2900000</v>
      </c>
      <c r="K150" s="625">
        <f t="shared" si="10"/>
        <v>11600000</v>
      </c>
      <c r="L150" s="622"/>
      <c r="M150" s="1285">
        <f t="shared" si="11"/>
        <v>-11600000</v>
      </c>
      <c r="N150" s="1286"/>
      <c r="O150" s="341"/>
      <c r="P150" s="341"/>
    </row>
    <row r="151" s="164" customFormat="1" spans="1:16">
      <c r="A151" s="622">
        <v>319261</v>
      </c>
      <c r="B151" s="622">
        <v>1383763</v>
      </c>
      <c r="C151" s="622" t="s">
        <v>1873</v>
      </c>
      <c r="D151" s="623">
        <v>43397</v>
      </c>
      <c r="E151" s="623">
        <v>43398</v>
      </c>
      <c r="F151" s="622">
        <f t="shared" si="8"/>
        <v>1</v>
      </c>
      <c r="G151" s="622">
        <v>1</v>
      </c>
      <c r="H151" s="622" t="s">
        <v>37</v>
      </c>
      <c r="I151" s="622">
        <f t="shared" si="9"/>
        <v>1</v>
      </c>
      <c r="J151" s="622">
        <v>2900000</v>
      </c>
      <c r="K151" s="625">
        <f t="shared" si="10"/>
        <v>2900000</v>
      </c>
      <c r="L151" s="622"/>
      <c r="M151" s="1285">
        <f t="shared" si="11"/>
        <v>-2900000</v>
      </c>
      <c r="N151" s="1286"/>
      <c r="O151" s="341"/>
      <c r="P151" s="341"/>
    </row>
    <row r="152" s="164" customFormat="1" spans="1:16">
      <c r="A152" s="621">
        <v>318747</v>
      </c>
      <c r="B152" s="622">
        <v>1382429</v>
      </c>
      <c r="C152" s="622" t="s">
        <v>1874</v>
      </c>
      <c r="D152" s="623">
        <v>43398</v>
      </c>
      <c r="E152" s="623">
        <v>43401</v>
      </c>
      <c r="F152" s="622">
        <f t="shared" si="8"/>
        <v>3</v>
      </c>
      <c r="G152" s="622">
        <v>1</v>
      </c>
      <c r="H152" s="622" t="s">
        <v>37</v>
      </c>
      <c r="I152" s="622">
        <f t="shared" si="9"/>
        <v>3</v>
      </c>
      <c r="J152" s="624">
        <v>2900000</v>
      </c>
      <c r="K152" s="625">
        <f t="shared" si="10"/>
        <v>8700000</v>
      </c>
      <c r="L152" s="622"/>
      <c r="M152" s="1285">
        <f t="shared" si="11"/>
        <v>-8700000</v>
      </c>
      <c r="N152" s="1286"/>
      <c r="O152" s="341"/>
      <c r="P152" s="341"/>
    </row>
    <row r="153" s="164" customFormat="1" spans="1:16">
      <c r="A153" s="622">
        <v>318501</v>
      </c>
      <c r="B153" s="622">
        <v>1382025</v>
      </c>
      <c r="C153" s="622" t="s">
        <v>1875</v>
      </c>
      <c r="D153" s="623">
        <v>43398</v>
      </c>
      <c r="E153" s="623">
        <v>43399</v>
      </c>
      <c r="F153" s="622">
        <f t="shared" si="8"/>
        <v>1</v>
      </c>
      <c r="G153" s="622">
        <v>1</v>
      </c>
      <c r="H153" s="622" t="s">
        <v>37</v>
      </c>
      <c r="I153" s="622">
        <f t="shared" si="9"/>
        <v>1</v>
      </c>
      <c r="J153" s="624">
        <v>2900000</v>
      </c>
      <c r="K153" s="625">
        <f t="shared" si="10"/>
        <v>2900000</v>
      </c>
      <c r="L153" s="622"/>
      <c r="M153" s="1285">
        <f t="shared" si="11"/>
        <v>-2900000</v>
      </c>
      <c r="N153" s="1286"/>
      <c r="O153" s="341"/>
      <c r="P153" s="341"/>
    </row>
    <row r="154" s="164" customFormat="1" spans="1:16">
      <c r="A154" s="622">
        <v>307500</v>
      </c>
      <c r="B154" s="622">
        <v>1348230</v>
      </c>
      <c r="C154" s="622" t="s">
        <v>1876</v>
      </c>
      <c r="D154" s="623">
        <v>43398</v>
      </c>
      <c r="E154" s="623">
        <v>43400</v>
      </c>
      <c r="F154" s="622">
        <f t="shared" si="8"/>
        <v>2</v>
      </c>
      <c r="G154" s="622">
        <v>1</v>
      </c>
      <c r="H154" s="622" t="s">
        <v>37</v>
      </c>
      <c r="I154" s="622">
        <f t="shared" si="9"/>
        <v>2</v>
      </c>
      <c r="J154" s="1571">
        <v>2900000</v>
      </c>
      <c r="K154" s="625">
        <f t="shared" si="10"/>
        <v>5800000</v>
      </c>
      <c r="L154" s="622"/>
      <c r="M154" s="1285">
        <f t="shared" si="11"/>
        <v>-5800000</v>
      </c>
      <c r="N154" s="1286"/>
      <c r="O154" s="341"/>
      <c r="P154" s="341"/>
    </row>
    <row r="155" s="164" customFormat="1" spans="1:16">
      <c r="A155" s="622">
        <v>318139</v>
      </c>
      <c r="B155" s="622">
        <v>1381155</v>
      </c>
      <c r="C155" s="622" t="s">
        <v>1877</v>
      </c>
      <c r="D155" s="623">
        <v>43398</v>
      </c>
      <c r="E155" s="623">
        <v>43401</v>
      </c>
      <c r="F155" s="622">
        <f t="shared" si="8"/>
        <v>3</v>
      </c>
      <c r="G155" s="622">
        <v>1</v>
      </c>
      <c r="H155" s="622" t="s">
        <v>37</v>
      </c>
      <c r="I155" s="622">
        <f t="shared" si="9"/>
        <v>3</v>
      </c>
      <c r="J155" s="624">
        <v>2900000</v>
      </c>
      <c r="K155" s="625">
        <f t="shared" si="10"/>
        <v>8700000</v>
      </c>
      <c r="L155" s="622"/>
      <c r="M155" s="1285">
        <f t="shared" si="11"/>
        <v>-8700000</v>
      </c>
      <c r="N155" s="1286"/>
      <c r="O155" s="341"/>
      <c r="P155" s="341"/>
    </row>
    <row r="156" s="164" customFormat="1" spans="1:16">
      <c r="A156" s="622">
        <v>319056</v>
      </c>
      <c r="B156" s="622">
        <v>1383215</v>
      </c>
      <c r="C156" s="622" t="s">
        <v>1878</v>
      </c>
      <c r="D156" s="623">
        <v>43399</v>
      </c>
      <c r="E156" s="623">
        <v>43401</v>
      </c>
      <c r="F156" s="622">
        <f t="shared" si="8"/>
        <v>2</v>
      </c>
      <c r="G156" s="622">
        <v>1</v>
      </c>
      <c r="H156" s="622" t="s">
        <v>37</v>
      </c>
      <c r="I156" s="622">
        <f t="shared" si="9"/>
        <v>2</v>
      </c>
      <c r="J156" s="624">
        <v>2900000</v>
      </c>
      <c r="K156" s="625">
        <f t="shared" si="10"/>
        <v>5800000</v>
      </c>
      <c r="L156" s="622"/>
      <c r="M156" s="1285">
        <f t="shared" si="11"/>
        <v>-5800000</v>
      </c>
      <c r="N156" s="1287"/>
      <c r="O156" s="341"/>
      <c r="P156" s="341"/>
    </row>
    <row r="157" s="629" customFormat="1" spans="1:17">
      <c r="A157" s="324">
        <v>319424</v>
      </c>
      <c r="B157" s="324">
        <v>1384586</v>
      </c>
      <c r="C157" s="324" t="s">
        <v>1863</v>
      </c>
      <c r="D157" s="325">
        <v>43396</v>
      </c>
      <c r="E157" s="325">
        <v>43397</v>
      </c>
      <c r="F157" s="324">
        <f t="shared" si="8"/>
        <v>1</v>
      </c>
      <c r="G157" s="324">
        <v>1</v>
      </c>
      <c r="H157" s="324" t="s">
        <v>37</v>
      </c>
      <c r="I157" s="324">
        <f t="shared" si="9"/>
        <v>1</v>
      </c>
      <c r="J157" s="348">
        <v>2900000</v>
      </c>
      <c r="K157" s="349">
        <f t="shared" si="10"/>
        <v>2900000</v>
      </c>
      <c r="L157" s="324"/>
      <c r="M157" s="1200">
        <f t="shared" si="11"/>
        <v>-2900000</v>
      </c>
      <c r="N157" s="350">
        <f>SUM(K157:K163)</f>
        <v>43500000</v>
      </c>
      <c r="O157" s="341"/>
      <c r="P157" s="341"/>
      <c r="Q157" s="164"/>
    </row>
    <row r="158" s="164" customFormat="1" spans="1:16">
      <c r="A158" s="324">
        <v>318163</v>
      </c>
      <c r="B158" s="324">
        <v>1381273</v>
      </c>
      <c r="C158" s="324" t="s">
        <v>1879</v>
      </c>
      <c r="D158" s="325">
        <v>43400</v>
      </c>
      <c r="E158" s="325">
        <v>43402</v>
      </c>
      <c r="F158" s="324">
        <f t="shared" si="8"/>
        <v>2</v>
      </c>
      <c r="G158" s="324">
        <v>1</v>
      </c>
      <c r="H158" s="324" t="s">
        <v>37</v>
      </c>
      <c r="I158" s="324">
        <f t="shared" si="9"/>
        <v>2</v>
      </c>
      <c r="J158" s="348">
        <v>2900000</v>
      </c>
      <c r="K158" s="349">
        <f t="shared" si="10"/>
        <v>5800000</v>
      </c>
      <c r="L158" s="324"/>
      <c r="M158" s="1200">
        <f t="shared" si="11"/>
        <v>-5800000</v>
      </c>
      <c r="N158" s="1572"/>
      <c r="O158" s="341"/>
      <c r="P158" s="341"/>
    </row>
    <row r="159" s="164" customFormat="1" spans="1:16">
      <c r="A159" s="324">
        <v>318830</v>
      </c>
      <c r="B159" s="324">
        <v>1382697</v>
      </c>
      <c r="C159" s="324" t="s">
        <v>1880</v>
      </c>
      <c r="D159" s="325">
        <v>43400</v>
      </c>
      <c r="E159" s="325">
        <v>43404</v>
      </c>
      <c r="F159" s="324">
        <f t="shared" si="8"/>
        <v>4</v>
      </c>
      <c r="G159" s="324">
        <v>1</v>
      </c>
      <c r="H159" s="324" t="s">
        <v>37</v>
      </c>
      <c r="I159" s="324">
        <f t="shared" si="9"/>
        <v>4</v>
      </c>
      <c r="J159" s="348">
        <v>2900000</v>
      </c>
      <c r="K159" s="349">
        <f t="shared" si="10"/>
        <v>11600000</v>
      </c>
      <c r="L159" s="324"/>
      <c r="M159" s="1200">
        <f t="shared" si="11"/>
        <v>-11600000</v>
      </c>
      <c r="N159" s="1572"/>
      <c r="O159" s="341"/>
      <c r="P159" s="341"/>
    </row>
    <row r="160" s="164" customFormat="1" spans="1:16">
      <c r="A160" s="324">
        <v>319307</v>
      </c>
      <c r="B160" s="324">
        <v>1384098</v>
      </c>
      <c r="C160" s="324" t="s">
        <v>1881</v>
      </c>
      <c r="D160" s="325">
        <v>43400</v>
      </c>
      <c r="E160" s="325">
        <v>43401</v>
      </c>
      <c r="F160" s="324">
        <f t="shared" si="8"/>
        <v>1</v>
      </c>
      <c r="G160" s="324">
        <v>1</v>
      </c>
      <c r="H160" s="324" t="s">
        <v>37</v>
      </c>
      <c r="I160" s="324">
        <f t="shared" si="9"/>
        <v>1</v>
      </c>
      <c r="J160" s="348">
        <v>2900000</v>
      </c>
      <c r="K160" s="349">
        <f t="shared" si="10"/>
        <v>2900000</v>
      </c>
      <c r="L160" s="324"/>
      <c r="M160" s="1200">
        <f t="shared" si="11"/>
        <v>-2900000</v>
      </c>
      <c r="N160" s="1572"/>
      <c r="O160" s="341"/>
      <c r="P160" s="341"/>
    </row>
    <row r="161" s="164" customFormat="1" spans="1:16">
      <c r="A161" s="323" t="s">
        <v>1882</v>
      </c>
      <c r="B161" s="411">
        <v>1388923</v>
      </c>
      <c r="C161" s="324" t="s">
        <v>1883</v>
      </c>
      <c r="D161" s="325">
        <v>43401</v>
      </c>
      <c r="E161" s="325">
        <v>43405</v>
      </c>
      <c r="F161" s="324">
        <f t="shared" si="8"/>
        <v>4</v>
      </c>
      <c r="G161" s="324">
        <v>1</v>
      </c>
      <c r="H161" s="324" t="s">
        <v>37</v>
      </c>
      <c r="I161" s="324">
        <f t="shared" si="9"/>
        <v>4</v>
      </c>
      <c r="J161" s="348">
        <v>2900000</v>
      </c>
      <c r="K161" s="349">
        <f t="shared" si="10"/>
        <v>11600000</v>
      </c>
      <c r="L161" s="324"/>
      <c r="M161" s="1200">
        <f t="shared" si="11"/>
        <v>-11600000</v>
      </c>
      <c r="N161" s="1572"/>
      <c r="O161" s="1573">
        <v>1379168</v>
      </c>
      <c r="P161" s="411">
        <v>1388924</v>
      </c>
    </row>
    <row r="162" s="164" customFormat="1" spans="1:16">
      <c r="A162" s="323">
        <v>319058</v>
      </c>
      <c r="B162" s="324">
        <v>1383278</v>
      </c>
      <c r="C162" s="324" t="s">
        <v>1884</v>
      </c>
      <c r="D162" s="325">
        <v>43401</v>
      </c>
      <c r="E162" s="325">
        <v>43403</v>
      </c>
      <c r="F162" s="324">
        <f t="shared" si="8"/>
        <v>2</v>
      </c>
      <c r="G162" s="324">
        <v>1</v>
      </c>
      <c r="H162" s="324" t="s">
        <v>37</v>
      </c>
      <c r="I162" s="324">
        <f t="shared" si="9"/>
        <v>2</v>
      </c>
      <c r="J162" s="348">
        <v>2900000</v>
      </c>
      <c r="K162" s="349">
        <f t="shared" si="10"/>
        <v>5800000</v>
      </c>
      <c r="L162" s="324"/>
      <c r="M162" s="1200">
        <f t="shared" si="11"/>
        <v>-5800000</v>
      </c>
      <c r="N162" s="1572"/>
      <c r="O162" s="341"/>
      <c r="P162" s="341"/>
    </row>
    <row r="163" s="164" customFormat="1" spans="1:16">
      <c r="A163" s="324">
        <v>319441</v>
      </c>
      <c r="B163" s="324">
        <v>1384607</v>
      </c>
      <c r="C163" s="324" t="s">
        <v>1885</v>
      </c>
      <c r="D163" s="325">
        <v>43402</v>
      </c>
      <c r="E163" s="325">
        <v>43403</v>
      </c>
      <c r="F163" s="324">
        <f t="shared" si="8"/>
        <v>1</v>
      </c>
      <c r="G163" s="324">
        <v>1</v>
      </c>
      <c r="H163" s="324" t="s">
        <v>37</v>
      </c>
      <c r="I163" s="324">
        <f t="shared" si="9"/>
        <v>1</v>
      </c>
      <c r="J163" s="348">
        <v>2900000</v>
      </c>
      <c r="K163" s="349">
        <f t="shared" si="10"/>
        <v>2900000</v>
      </c>
      <c r="L163" s="324"/>
      <c r="M163" s="1200">
        <f t="shared" si="11"/>
        <v>-2900000</v>
      </c>
      <c r="N163" s="1574"/>
      <c r="O163" s="341"/>
      <c r="P163" s="341"/>
    </row>
    <row r="164" s="629" customFormat="1" spans="1:17">
      <c r="A164" s="1289">
        <v>319754</v>
      </c>
      <c r="B164" s="1289">
        <v>1385044</v>
      </c>
      <c r="C164" s="1289" t="s">
        <v>1863</v>
      </c>
      <c r="D164" s="1290">
        <v>43397</v>
      </c>
      <c r="E164" s="1290">
        <v>43398</v>
      </c>
      <c r="F164" s="1289">
        <f t="shared" si="8"/>
        <v>1</v>
      </c>
      <c r="G164" s="1289">
        <v>1</v>
      </c>
      <c r="H164" s="1289" t="s">
        <v>37</v>
      </c>
      <c r="I164" s="1289">
        <f t="shared" si="9"/>
        <v>1</v>
      </c>
      <c r="J164" s="1294">
        <v>2900000</v>
      </c>
      <c r="K164" s="1295">
        <f t="shared" si="10"/>
        <v>2900000</v>
      </c>
      <c r="L164" s="1289"/>
      <c r="M164" s="1296">
        <f t="shared" si="11"/>
        <v>-2900000</v>
      </c>
      <c r="N164" s="1297">
        <f>SUM(K164:K172)</f>
        <v>72500000</v>
      </c>
      <c r="O164" s="341"/>
      <c r="P164" s="341"/>
      <c r="Q164" s="164"/>
    </row>
    <row r="165" s="629" customFormat="1" spans="1:17">
      <c r="A165" s="1289">
        <v>319791</v>
      </c>
      <c r="B165" s="1289">
        <v>1385138</v>
      </c>
      <c r="C165" s="1289" t="s">
        <v>1886</v>
      </c>
      <c r="D165" s="1290">
        <v>43397</v>
      </c>
      <c r="E165" s="1290">
        <v>43398</v>
      </c>
      <c r="F165" s="1289">
        <f t="shared" si="8"/>
        <v>1</v>
      </c>
      <c r="G165" s="1289">
        <v>1</v>
      </c>
      <c r="H165" s="1289" t="s">
        <v>37</v>
      </c>
      <c r="I165" s="1289">
        <f t="shared" si="9"/>
        <v>1</v>
      </c>
      <c r="J165" s="1294">
        <v>2900000</v>
      </c>
      <c r="K165" s="1295">
        <f t="shared" si="10"/>
        <v>2900000</v>
      </c>
      <c r="L165" s="1289"/>
      <c r="M165" s="1296">
        <f t="shared" si="11"/>
        <v>-2900000</v>
      </c>
      <c r="N165" s="1298"/>
      <c r="O165" s="341"/>
      <c r="P165" s="341"/>
      <c r="Q165" s="164"/>
    </row>
    <row r="166" s="629" customFormat="1" spans="1:17">
      <c r="A166" s="1289" t="s">
        <v>1887</v>
      </c>
      <c r="B166" s="1289">
        <v>1385125</v>
      </c>
      <c r="C166" s="1289" t="s">
        <v>1888</v>
      </c>
      <c r="D166" s="1290">
        <v>43397</v>
      </c>
      <c r="E166" s="1290">
        <v>43398</v>
      </c>
      <c r="F166" s="1289">
        <f t="shared" si="8"/>
        <v>1</v>
      </c>
      <c r="G166" s="1289">
        <v>3</v>
      </c>
      <c r="H166" s="1289" t="s">
        <v>37</v>
      </c>
      <c r="I166" s="1289">
        <f t="shared" si="9"/>
        <v>3</v>
      </c>
      <c r="J166" s="1294">
        <v>2900000</v>
      </c>
      <c r="K166" s="1295">
        <f t="shared" si="10"/>
        <v>8700000</v>
      </c>
      <c r="L166" s="1289"/>
      <c r="M166" s="1296">
        <f t="shared" si="11"/>
        <v>-8700000</v>
      </c>
      <c r="N166" s="1298"/>
      <c r="O166" s="341"/>
      <c r="P166" s="341"/>
      <c r="Q166" s="164"/>
    </row>
    <row r="167" s="629" customFormat="1" spans="1:17">
      <c r="A167" s="1291" t="s">
        <v>1889</v>
      </c>
      <c r="B167" s="1289">
        <v>1384852</v>
      </c>
      <c r="C167" s="1289" t="s">
        <v>1890</v>
      </c>
      <c r="D167" s="1290">
        <v>43398</v>
      </c>
      <c r="E167" s="1290">
        <v>43399</v>
      </c>
      <c r="F167" s="1289">
        <f t="shared" si="8"/>
        <v>1</v>
      </c>
      <c r="G167" s="1289">
        <v>2</v>
      </c>
      <c r="H167" s="1289" t="s">
        <v>37</v>
      </c>
      <c r="I167" s="1289">
        <f t="shared" si="9"/>
        <v>2</v>
      </c>
      <c r="J167" s="1294">
        <v>2900000</v>
      </c>
      <c r="K167" s="1295">
        <f t="shared" si="10"/>
        <v>5800000</v>
      </c>
      <c r="L167" s="1289"/>
      <c r="M167" s="1296">
        <f t="shared" si="11"/>
        <v>-5800000</v>
      </c>
      <c r="N167" s="1298"/>
      <c r="O167" s="341"/>
      <c r="P167" s="341"/>
      <c r="Q167" s="164"/>
    </row>
    <row r="168" s="629" customFormat="1" spans="1:17">
      <c r="A168" s="1289">
        <v>319501</v>
      </c>
      <c r="B168" s="1289">
        <v>1384851</v>
      </c>
      <c r="C168" s="1289" t="s">
        <v>1891</v>
      </c>
      <c r="D168" s="1290">
        <v>43398</v>
      </c>
      <c r="E168" s="1290">
        <v>43399</v>
      </c>
      <c r="F168" s="1289">
        <f t="shared" si="8"/>
        <v>1</v>
      </c>
      <c r="G168" s="1289">
        <v>1</v>
      </c>
      <c r="H168" s="1289" t="s">
        <v>37</v>
      </c>
      <c r="I168" s="1289">
        <f t="shared" si="9"/>
        <v>1</v>
      </c>
      <c r="J168" s="1294">
        <v>2900000</v>
      </c>
      <c r="K168" s="1295">
        <f t="shared" si="10"/>
        <v>2900000</v>
      </c>
      <c r="L168" s="1289"/>
      <c r="M168" s="1296">
        <f t="shared" si="11"/>
        <v>-2900000</v>
      </c>
      <c r="N168" s="1298"/>
      <c r="O168" s="341"/>
      <c r="P168" s="341"/>
      <c r="Q168" s="164"/>
    </row>
    <row r="169" s="629" customFormat="1" spans="1:17">
      <c r="A169" s="1291" t="s">
        <v>1892</v>
      </c>
      <c r="B169" s="1289">
        <v>1385103</v>
      </c>
      <c r="C169" s="1289" t="s">
        <v>1893</v>
      </c>
      <c r="D169" s="1290">
        <v>43399</v>
      </c>
      <c r="E169" s="1290">
        <v>43401</v>
      </c>
      <c r="F169" s="1289">
        <f t="shared" si="8"/>
        <v>2</v>
      </c>
      <c r="G169" s="1289">
        <v>4</v>
      </c>
      <c r="H169" s="1289" t="s">
        <v>37</v>
      </c>
      <c r="I169" s="1289">
        <f t="shared" si="9"/>
        <v>8</v>
      </c>
      <c r="J169" s="1294">
        <v>2900000</v>
      </c>
      <c r="K169" s="1295">
        <f t="shared" si="10"/>
        <v>23200000</v>
      </c>
      <c r="L169" s="1289"/>
      <c r="M169" s="1296">
        <f t="shared" si="11"/>
        <v>-23200000</v>
      </c>
      <c r="N169" s="1298"/>
      <c r="O169" s="341"/>
      <c r="P169" s="341"/>
      <c r="Q169" s="164"/>
    </row>
    <row r="170" s="629" customFormat="1" spans="1:17">
      <c r="A170" s="1291" t="s">
        <v>1894</v>
      </c>
      <c r="B170" s="1289">
        <v>1385092</v>
      </c>
      <c r="C170" s="1289" t="s">
        <v>1895</v>
      </c>
      <c r="D170" s="1290">
        <v>43401</v>
      </c>
      <c r="E170" s="1290">
        <v>43403</v>
      </c>
      <c r="F170" s="1289">
        <f t="shared" si="8"/>
        <v>2</v>
      </c>
      <c r="G170" s="1289">
        <v>3</v>
      </c>
      <c r="H170" s="1289" t="s">
        <v>37</v>
      </c>
      <c r="I170" s="1289">
        <f t="shared" si="9"/>
        <v>6</v>
      </c>
      <c r="J170" s="1294">
        <v>2900000</v>
      </c>
      <c r="K170" s="1295">
        <f t="shared" si="10"/>
        <v>17400000</v>
      </c>
      <c r="L170" s="1289"/>
      <c r="M170" s="1296">
        <f t="shared" si="11"/>
        <v>-17400000</v>
      </c>
      <c r="N170" s="1298"/>
      <c r="O170" s="341"/>
      <c r="P170" s="341"/>
      <c r="Q170" s="164"/>
    </row>
    <row r="171" s="629" customFormat="1" spans="1:17">
      <c r="A171" s="1289">
        <v>319751</v>
      </c>
      <c r="B171" s="1289">
        <v>1385017</v>
      </c>
      <c r="C171" s="1289" t="s">
        <v>1896</v>
      </c>
      <c r="D171" s="1290">
        <v>43401</v>
      </c>
      <c r="E171" s="1290">
        <v>43402</v>
      </c>
      <c r="F171" s="1289">
        <f t="shared" si="8"/>
        <v>1</v>
      </c>
      <c r="G171" s="1289">
        <v>1</v>
      </c>
      <c r="H171" s="1289" t="s">
        <v>37</v>
      </c>
      <c r="I171" s="1289">
        <f t="shared" si="9"/>
        <v>1</v>
      </c>
      <c r="J171" s="1294">
        <v>2900000</v>
      </c>
      <c r="K171" s="1295">
        <f t="shared" si="10"/>
        <v>2900000</v>
      </c>
      <c r="L171" s="1289"/>
      <c r="M171" s="1296">
        <f t="shared" si="11"/>
        <v>-2900000</v>
      </c>
      <c r="N171" s="1298"/>
      <c r="O171" s="341"/>
      <c r="P171" s="341"/>
      <c r="Q171" s="164"/>
    </row>
    <row r="172" s="629" customFormat="1" spans="1:17">
      <c r="A172" s="1289">
        <v>319490</v>
      </c>
      <c r="B172" s="1289">
        <v>1384808</v>
      </c>
      <c r="C172" s="1289" t="s">
        <v>1897</v>
      </c>
      <c r="D172" s="1290">
        <v>43402</v>
      </c>
      <c r="E172" s="1290">
        <v>43404</v>
      </c>
      <c r="F172" s="1289">
        <f t="shared" si="8"/>
        <v>2</v>
      </c>
      <c r="G172" s="1289">
        <v>1</v>
      </c>
      <c r="H172" s="1289" t="s">
        <v>37</v>
      </c>
      <c r="I172" s="1289">
        <f t="shared" si="9"/>
        <v>2</v>
      </c>
      <c r="J172" s="1294">
        <v>2900000</v>
      </c>
      <c r="K172" s="1295">
        <f t="shared" si="10"/>
        <v>5800000</v>
      </c>
      <c r="L172" s="1289"/>
      <c r="M172" s="1296">
        <f t="shared" si="11"/>
        <v>-5800000</v>
      </c>
      <c r="N172" s="1299"/>
      <c r="O172" s="341"/>
      <c r="P172" s="341"/>
      <c r="Q172" s="164"/>
    </row>
    <row r="173" s="629" customFormat="1" spans="1:17">
      <c r="A173" s="1562">
        <v>320243</v>
      </c>
      <c r="B173" s="1562">
        <v>1386335</v>
      </c>
      <c r="C173" s="1562" t="s">
        <v>1898</v>
      </c>
      <c r="D173" s="1563">
        <v>43401</v>
      </c>
      <c r="E173" s="1563">
        <v>43402</v>
      </c>
      <c r="F173" s="1562">
        <f t="shared" si="8"/>
        <v>1</v>
      </c>
      <c r="G173" s="1562">
        <v>1</v>
      </c>
      <c r="H173" s="1562" t="s">
        <v>37</v>
      </c>
      <c r="I173" s="1562">
        <f t="shared" si="9"/>
        <v>1</v>
      </c>
      <c r="J173" s="1575">
        <v>2900000</v>
      </c>
      <c r="K173" s="1576">
        <f t="shared" si="10"/>
        <v>2900000</v>
      </c>
      <c r="L173" s="1562"/>
      <c r="M173" s="1577">
        <f t="shared" si="11"/>
        <v>-2900000</v>
      </c>
      <c r="N173" s="1578">
        <f>SUM(K173:K186)</f>
        <v>110200000</v>
      </c>
      <c r="O173" s="341"/>
      <c r="P173" s="341"/>
      <c r="Q173" s="164"/>
    </row>
    <row r="174" s="629" customFormat="1" spans="1:17">
      <c r="A174" s="1562">
        <v>320492</v>
      </c>
      <c r="B174" s="1562">
        <v>1386787</v>
      </c>
      <c r="C174" s="1562" t="s">
        <v>1899</v>
      </c>
      <c r="D174" s="1563">
        <v>43402</v>
      </c>
      <c r="E174" s="1563">
        <v>43404</v>
      </c>
      <c r="F174" s="1562">
        <f t="shared" si="8"/>
        <v>2</v>
      </c>
      <c r="G174" s="1562">
        <v>1</v>
      </c>
      <c r="H174" s="1562" t="s">
        <v>37</v>
      </c>
      <c r="I174" s="1562">
        <f t="shared" si="9"/>
        <v>2</v>
      </c>
      <c r="J174" s="1575">
        <v>2900000</v>
      </c>
      <c r="K174" s="1576">
        <f t="shared" si="10"/>
        <v>5800000</v>
      </c>
      <c r="L174" s="1562"/>
      <c r="M174" s="1577">
        <f t="shared" si="11"/>
        <v>-5800000</v>
      </c>
      <c r="N174" s="1579"/>
      <c r="O174" s="341"/>
      <c r="P174" s="341"/>
      <c r="Q174" s="164"/>
    </row>
    <row r="175" s="164" customFormat="1" spans="1:16">
      <c r="A175" s="1562">
        <v>320311</v>
      </c>
      <c r="B175" s="1562">
        <v>1386720</v>
      </c>
      <c r="C175" s="1562" t="s">
        <v>1900</v>
      </c>
      <c r="D175" s="1563">
        <v>43403</v>
      </c>
      <c r="E175" s="1563">
        <v>43404</v>
      </c>
      <c r="F175" s="1562">
        <f t="shared" si="8"/>
        <v>1</v>
      </c>
      <c r="G175" s="1562">
        <v>1</v>
      </c>
      <c r="H175" s="1562" t="s">
        <v>37</v>
      </c>
      <c r="I175" s="1562">
        <f t="shared" si="9"/>
        <v>1</v>
      </c>
      <c r="J175" s="1575">
        <v>2900000</v>
      </c>
      <c r="K175" s="1576">
        <f t="shared" si="10"/>
        <v>2900000</v>
      </c>
      <c r="L175" s="1562"/>
      <c r="M175" s="1577">
        <f t="shared" si="11"/>
        <v>-2900000</v>
      </c>
      <c r="N175" s="1579"/>
      <c r="O175" s="341"/>
      <c r="P175" s="341"/>
    </row>
    <row r="176" s="164" customFormat="1" spans="1:16">
      <c r="A176" s="1562">
        <v>320305</v>
      </c>
      <c r="B176" s="411">
        <v>1388920</v>
      </c>
      <c r="C176" s="1562" t="s">
        <v>1901</v>
      </c>
      <c r="D176" s="1563">
        <v>43403</v>
      </c>
      <c r="E176" s="1563">
        <v>43405</v>
      </c>
      <c r="F176" s="1562">
        <f t="shared" si="8"/>
        <v>2</v>
      </c>
      <c r="G176" s="1562">
        <v>1</v>
      </c>
      <c r="H176" s="1562" t="s">
        <v>37</v>
      </c>
      <c r="I176" s="1562">
        <f t="shared" si="9"/>
        <v>2</v>
      </c>
      <c r="J176" s="1575">
        <v>2900000</v>
      </c>
      <c r="K176" s="1576">
        <f t="shared" si="10"/>
        <v>5800000</v>
      </c>
      <c r="L176" s="1562"/>
      <c r="M176" s="1577">
        <f t="shared" si="11"/>
        <v>-5800000</v>
      </c>
      <c r="N176" s="1579"/>
      <c r="O176" s="341">
        <v>1386435</v>
      </c>
      <c r="P176" s="1580">
        <v>1388921</v>
      </c>
    </row>
    <row r="177" s="164" customFormat="1" spans="1:16">
      <c r="A177" s="1562">
        <v>317833</v>
      </c>
      <c r="B177" s="1562">
        <v>1379658</v>
      </c>
      <c r="C177" s="1562" t="s">
        <v>1902</v>
      </c>
      <c r="D177" s="1563">
        <v>43403</v>
      </c>
      <c r="E177" s="1563">
        <v>43405</v>
      </c>
      <c r="F177" s="1562">
        <f t="shared" si="8"/>
        <v>2</v>
      </c>
      <c r="G177" s="1562">
        <v>1</v>
      </c>
      <c r="H177" s="1562" t="s">
        <v>37</v>
      </c>
      <c r="I177" s="1562">
        <f t="shared" si="9"/>
        <v>2</v>
      </c>
      <c r="J177" s="1575">
        <v>2900000</v>
      </c>
      <c r="K177" s="1576">
        <f t="shared" si="10"/>
        <v>5800000</v>
      </c>
      <c r="L177" s="1562"/>
      <c r="M177" s="1577">
        <f t="shared" si="11"/>
        <v>-5800000</v>
      </c>
      <c r="N177" s="1579"/>
      <c r="O177" s="341"/>
      <c r="P177" s="341"/>
    </row>
    <row r="178" s="164" customFormat="1" spans="1:16">
      <c r="A178" s="1562">
        <v>317832</v>
      </c>
      <c r="B178" s="1562">
        <v>1379657</v>
      </c>
      <c r="C178" s="1562" t="s">
        <v>1903</v>
      </c>
      <c r="D178" s="1563">
        <v>43403</v>
      </c>
      <c r="E178" s="1563">
        <v>43405</v>
      </c>
      <c r="F178" s="1562">
        <f t="shared" si="8"/>
        <v>2</v>
      </c>
      <c r="G178" s="1562">
        <v>1</v>
      </c>
      <c r="H178" s="1562" t="s">
        <v>37</v>
      </c>
      <c r="I178" s="1562">
        <f t="shared" si="9"/>
        <v>2</v>
      </c>
      <c r="J178" s="1575">
        <v>2900000</v>
      </c>
      <c r="K178" s="1576">
        <f t="shared" si="10"/>
        <v>5800000</v>
      </c>
      <c r="L178" s="1562"/>
      <c r="M178" s="1577">
        <f t="shared" si="11"/>
        <v>-5800000</v>
      </c>
      <c r="N178" s="1579"/>
      <c r="O178" s="341"/>
      <c r="P178" s="341"/>
    </row>
    <row r="179" s="164" customFormat="1" spans="1:16">
      <c r="A179" s="1562">
        <v>318824</v>
      </c>
      <c r="B179" s="1562">
        <v>1382653</v>
      </c>
      <c r="C179" s="1562" t="s">
        <v>1904</v>
      </c>
      <c r="D179" s="1563">
        <v>43403</v>
      </c>
      <c r="E179" s="1563">
        <v>43405</v>
      </c>
      <c r="F179" s="1562">
        <f t="shared" si="8"/>
        <v>2</v>
      </c>
      <c r="G179" s="1562">
        <v>1</v>
      </c>
      <c r="H179" s="1562" t="s">
        <v>37</v>
      </c>
      <c r="I179" s="1562">
        <f t="shared" si="9"/>
        <v>2</v>
      </c>
      <c r="J179" s="1575">
        <v>2900000</v>
      </c>
      <c r="K179" s="1576">
        <f t="shared" si="10"/>
        <v>5800000</v>
      </c>
      <c r="L179" s="1562"/>
      <c r="M179" s="1577">
        <f t="shared" si="11"/>
        <v>-5800000</v>
      </c>
      <c r="N179" s="1579"/>
      <c r="O179" s="341"/>
      <c r="P179" s="341"/>
    </row>
    <row r="180" s="164" customFormat="1" ht="81" spans="1:16">
      <c r="A180" s="1564" t="s">
        <v>1905</v>
      </c>
      <c r="B180" s="411">
        <v>1388718</v>
      </c>
      <c r="C180" s="1565" t="s">
        <v>1906</v>
      </c>
      <c r="D180" s="1563">
        <v>43403</v>
      </c>
      <c r="E180" s="1563">
        <v>43405</v>
      </c>
      <c r="F180" s="1562">
        <f t="shared" si="8"/>
        <v>2</v>
      </c>
      <c r="G180" s="1562">
        <v>4</v>
      </c>
      <c r="H180" s="1562" t="s">
        <v>37</v>
      </c>
      <c r="I180" s="1562">
        <f t="shared" si="9"/>
        <v>8</v>
      </c>
      <c r="J180" s="1575">
        <v>2900000</v>
      </c>
      <c r="K180" s="1576">
        <f t="shared" si="10"/>
        <v>23200000</v>
      </c>
      <c r="L180" s="1562"/>
      <c r="M180" s="1577">
        <f t="shared" si="11"/>
        <v>-23200000</v>
      </c>
      <c r="N180" s="1579"/>
      <c r="O180" s="341">
        <v>1383212</v>
      </c>
      <c r="P180" s="1580">
        <v>1388719</v>
      </c>
    </row>
    <row r="181" s="164" customFormat="1" spans="1:16">
      <c r="A181" s="1564" t="s">
        <v>1907</v>
      </c>
      <c r="B181" s="411">
        <v>1388909</v>
      </c>
      <c r="C181" s="1562" t="s">
        <v>1908</v>
      </c>
      <c r="D181" s="1563">
        <v>43403</v>
      </c>
      <c r="E181" s="1563">
        <v>43405</v>
      </c>
      <c r="F181" s="1562">
        <f t="shared" si="8"/>
        <v>2</v>
      </c>
      <c r="G181" s="1562">
        <v>4</v>
      </c>
      <c r="H181" s="1562" t="s">
        <v>37</v>
      </c>
      <c r="I181" s="1562">
        <f t="shared" si="9"/>
        <v>8</v>
      </c>
      <c r="J181" s="1575">
        <v>2900000</v>
      </c>
      <c r="K181" s="1576">
        <f t="shared" si="10"/>
        <v>23200000</v>
      </c>
      <c r="L181" s="1562"/>
      <c r="M181" s="1577">
        <f t="shared" si="11"/>
        <v>-23200000</v>
      </c>
      <c r="N181" s="1579"/>
      <c r="O181" s="341">
        <v>1383488</v>
      </c>
      <c r="P181" s="1581">
        <v>1388908</v>
      </c>
    </row>
    <row r="182" s="164" customFormat="1" spans="1:16">
      <c r="A182" s="1564">
        <v>320244</v>
      </c>
      <c r="B182" s="1562">
        <v>1386165</v>
      </c>
      <c r="C182" s="1562" t="s">
        <v>1909</v>
      </c>
      <c r="D182" s="1563">
        <v>43403</v>
      </c>
      <c r="E182" s="1563">
        <v>43405</v>
      </c>
      <c r="F182" s="1562">
        <f t="shared" si="8"/>
        <v>2</v>
      </c>
      <c r="G182" s="1562">
        <v>1</v>
      </c>
      <c r="H182" s="1562" t="s">
        <v>37</v>
      </c>
      <c r="I182" s="1562">
        <f t="shared" si="9"/>
        <v>2</v>
      </c>
      <c r="J182" s="1575">
        <v>2900000</v>
      </c>
      <c r="K182" s="1576">
        <f t="shared" si="10"/>
        <v>5800000</v>
      </c>
      <c r="L182" s="1562"/>
      <c r="M182" s="1577">
        <f t="shared" si="11"/>
        <v>-5800000</v>
      </c>
      <c r="N182" s="1579"/>
      <c r="O182" s="341"/>
      <c r="P182" s="341"/>
    </row>
    <row r="183" s="164" customFormat="1" spans="1:16">
      <c r="A183" s="1564" t="s">
        <v>1910</v>
      </c>
      <c r="B183" s="1562">
        <v>1386568</v>
      </c>
      <c r="C183" s="1562" t="s">
        <v>1911</v>
      </c>
      <c r="D183" s="1563">
        <v>43403</v>
      </c>
      <c r="E183" s="1563">
        <v>43405</v>
      </c>
      <c r="F183" s="1562">
        <f t="shared" si="8"/>
        <v>2</v>
      </c>
      <c r="G183" s="1562">
        <v>2</v>
      </c>
      <c r="H183" s="1562" t="s">
        <v>37</v>
      </c>
      <c r="I183" s="1562">
        <f t="shared" si="9"/>
        <v>4</v>
      </c>
      <c r="J183" s="1575">
        <v>2900000</v>
      </c>
      <c r="K183" s="1576">
        <f t="shared" si="10"/>
        <v>11600000</v>
      </c>
      <c r="L183" s="1562"/>
      <c r="M183" s="1577">
        <f t="shared" si="11"/>
        <v>-11600000</v>
      </c>
      <c r="N183" s="1579"/>
      <c r="O183" s="341"/>
      <c r="P183" s="341"/>
    </row>
    <row r="184" s="164" customFormat="1" ht="18" customHeight="1" spans="1:16">
      <c r="A184" s="1564">
        <v>320493</v>
      </c>
      <c r="B184" s="1562">
        <v>1386860</v>
      </c>
      <c r="C184" s="1562" t="s">
        <v>1912</v>
      </c>
      <c r="D184" s="1563">
        <v>43404</v>
      </c>
      <c r="E184" s="1563">
        <v>43405</v>
      </c>
      <c r="F184" s="1562">
        <f t="shared" si="8"/>
        <v>1</v>
      </c>
      <c r="G184" s="1562">
        <v>1</v>
      </c>
      <c r="H184" s="1562" t="s">
        <v>37</v>
      </c>
      <c r="I184" s="1562">
        <f t="shared" si="9"/>
        <v>1</v>
      </c>
      <c r="J184" s="1575">
        <v>2900000</v>
      </c>
      <c r="K184" s="1576">
        <f t="shared" si="10"/>
        <v>2900000</v>
      </c>
      <c r="L184" s="1562"/>
      <c r="M184" s="1577">
        <f t="shared" si="11"/>
        <v>-2900000</v>
      </c>
      <c r="N184" s="1579"/>
      <c r="O184" s="341"/>
      <c r="P184" s="341"/>
    </row>
    <row r="185" s="164" customFormat="1" spans="1:16">
      <c r="A185" s="1562">
        <v>319264</v>
      </c>
      <c r="B185" s="1562">
        <v>1388939</v>
      </c>
      <c r="C185" s="1562" t="s">
        <v>1913</v>
      </c>
      <c r="D185" s="1563">
        <v>43404</v>
      </c>
      <c r="E185" s="1563">
        <v>43405</v>
      </c>
      <c r="F185" s="1562">
        <f t="shared" si="8"/>
        <v>1</v>
      </c>
      <c r="G185" s="1562">
        <v>2</v>
      </c>
      <c r="H185" s="1562" t="s">
        <v>37</v>
      </c>
      <c r="I185" s="1562">
        <f t="shared" si="9"/>
        <v>2</v>
      </c>
      <c r="J185" s="1575">
        <v>2900000</v>
      </c>
      <c r="K185" s="1576">
        <f t="shared" si="10"/>
        <v>5800000</v>
      </c>
      <c r="L185" s="1562"/>
      <c r="M185" s="1577">
        <f t="shared" si="11"/>
        <v>-5800000</v>
      </c>
      <c r="N185" s="1579"/>
      <c r="O185" s="341">
        <v>1383804</v>
      </c>
      <c r="P185" s="341">
        <v>1388940</v>
      </c>
    </row>
    <row r="186" s="164" customFormat="1" spans="1:16">
      <c r="A186" s="1564" t="s">
        <v>1914</v>
      </c>
      <c r="B186" s="411">
        <v>1388915</v>
      </c>
      <c r="C186" s="1562" t="s">
        <v>1915</v>
      </c>
      <c r="D186" s="1563">
        <v>43404</v>
      </c>
      <c r="E186" s="1563">
        <v>43405</v>
      </c>
      <c r="F186" s="1562">
        <f t="shared" si="8"/>
        <v>1</v>
      </c>
      <c r="G186" s="1562">
        <v>1</v>
      </c>
      <c r="H186" s="1562" t="s">
        <v>37</v>
      </c>
      <c r="I186" s="1562">
        <f t="shared" si="9"/>
        <v>1</v>
      </c>
      <c r="J186" s="1575">
        <v>2900000</v>
      </c>
      <c r="K186" s="1576">
        <f t="shared" si="10"/>
        <v>2900000</v>
      </c>
      <c r="L186" s="1562"/>
      <c r="M186" s="1577">
        <f t="shared" si="11"/>
        <v>-2900000</v>
      </c>
      <c r="N186" s="1582"/>
      <c r="O186" s="341">
        <v>1385495</v>
      </c>
      <c r="P186" s="1580">
        <v>1388916</v>
      </c>
    </row>
    <row r="187" s="164" customFormat="1" spans="1:16">
      <c r="A187" s="840">
        <v>320668</v>
      </c>
      <c r="B187" s="411">
        <v>1388902</v>
      </c>
      <c r="C187" s="840" t="s">
        <v>1916</v>
      </c>
      <c r="D187" s="841">
        <v>43403</v>
      </c>
      <c r="E187" s="841">
        <v>43405</v>
      </c>
      <c r="F187" s="840">
        <f t="shared" si="8"/>
        <v>2</v>
      </c>
      <c r="G187" s="840">
        <v>1</v>
      </c>
      <c r="H187" s="840" t="s">
        <v>37</v>
      </c>
      <c r="I187" s="840">
        <f t="shared" si="9"/>
        <v>2</v>
      </c>
      <c r="J187" s="856">
        <v>2900000</v>
      </c>
      <c r="K187" s="853">
        <f t="shared" si="10"/>
        <v>5800000</v>
      </c>
      <c r="L187" s="840"/>
      <c r="M187" s="1553">
        <f t="shared" si="11"/>
        <v>-5800000</v>
      </c>
      <c r="N187" s="953">
        <f>SUM(K187:K188)</f>
        <v>8700000</v>
      </c>
      <c r="O187" s="341">
        <v>1387369</v>
      </c>
      <c r="P187" s="1580">
        <v>1388903</v>
      </c>
    </row>
    <row r="188" s="164" customFormat="1" spans="1:16">
      <c r="A188" s="840">
        <v>320686</v>
      </c>
      <c r="B188" s="840">
        <v>1387383</v>
      </c>
      <c r="C188" s="840" t="s">
        <v>1917</v>
      </c>
      <c r="D188" s="841">
        <v>43404</v>
      </c>
      <c r="E188" s="841">
        <v>43405</v>
      </c>
      <c r="F188" s="840">
        <f t="shared" si="8"/>
        <v>1</v>
      </c>
      <c r="G188" s="840">
        <v>1</v>
      </c>
      <c r="H188" s="840" t="s">
        <v>37</v>
      </c>
      <c r="I188" s="840">
        <f t="shared" si="9"/>
        <v>1</v>
      </c>
      <c r="J188" s="856">
        <v>2900000</v>
      </c>
      <c r="K188" s="853">
        <f t="shared" si="10"/>
        <v>2900000</v>
      </c>
      <c r="L188" s="840"/>
      <c r="M188" s="1553">
        <f t="shared" si="11"/>
        <v>-2900000</v>
      </c>
      <c r="N188" s="956"/>
      <c r="O188" s="341"/>
      <c r="P188" s="341"/>
    </row>
    <row r="189" s="164" customFormat="1" spans="1:16">
      <c r="A189" s="1566">
        <v>320694</v>
      </c>
      <c r="B189" s="1567">
        <v>1387467</v>
      </c>
      <c r="C189" s="1567" t="s">
        <v>1918</v>
      </c>
      <c r="D189" s="1568">
        <v>43404</v>
      </c>
      <c r="E189" s="1568">
        <v>43405</v>
      </c>
      <c r="F189" s="1567">
        <f t="shared" si="8"/>
        <v>1</v>
      </c>
      <c r="G189" s="1567">
        <v>1</v>
      </c>
      <c r="H189" s="1567" t="s">
        <v>37</v>
      </c>
      <c r="I189" s="1567">
        <f t="shared" si="9"/>
        <v>1</v>
      </c>
      <c r="J189" s="1583">
        <v>2900000</v>
      </c>
      <c r="K189" s="1584">
        <f t="shared" si="10"/>
        <v>2900000</v>
      </c>
      <c r="L189" s="1567"/>
      <c r="M189" s="1585">
        <f t="shared" si="11"/>
        <v>-2900000</v>
      </c>
      <c r="N189" s="1586">
        <f>SUM(K189:K190)</f>
        <v>5800000</v>
      </c>
      <c r="O189" s="341"/>
      <c r="P189" s="341"/>
    </row>
    <row r="190" s="164" customFormat="1" spans="1:16">
      <c r="A190" s="1567">
        <v>320519</v>
      </c>
      <c r="B190" s="1567">
        <v>1387053</v>
      </c>
      <c r="C190" s="1567" t="s">
        <v>1919</v>
      </c>
      <c r="D190" s="1568">
        <v>43402</v>
      </c>
      <c r="E190" s="1568">
        <v>43403</v>
      </c>
      <c r="F190" s="1567">
        <f t="shared" si="8"/>
        <v>1</v>
      </c>
      <c r="G190" s="1567">
        <v>1</v>
      </c>
      <c r="H190" s="1567" t="s">
        <v>37</v>
      </c>
      <c r="I190" s="1567">
        <f t="shared" si="9"/>
        <v>1</v>
      </c>
      <c r="J190" s="1583">
        <v>2900000</v>
      </c>
      <c r="K190" s="1584">
        <f t="shared" si="10"/>
        <v>2900000</v>
      </c>
      <c r="L190" s="1567"/>
      <c r="M190" s="1585">
        <f t="shared" si="11"/>
        <v>-2900000</v>
      </c>
      <c r="N190" s="1587"/>
      <c r="O190" s="341"/>
      <c r="P190" s="341"/>
    </row>
    <row r="191" s="629" customFormat="1" spans="1:17">
      <c r="A191" s="609">
        <v>320944</v>
      </c>
      <c r="B191" s="411">
        <v>1388906</v>
      </c>
      <c r="C191" s="550" t="s">
        <v>1920</v>
      </c>
      <c r="D191" s="1569">
        <v>43404</v>
      </c>
      <c r="E191" s="1569">
        <v>43405</v>
      </c>
      <c r="F191" s="550">
        <f t="shared" si="8"/>
        <v>1</v>
      </c>
      <c r="G191" s="550">
        <v>1</v>
      </c>
      <c r="H191" s="550" t="s">
        <v>37</v>
      </c>
      <c r="I191" s="550">
        <f t="shared" si="9"/>
        <v>1</v>
      </c>
      <c r="J191" s="558">
        <v>2900000</v>
      </c>
      <c r="K191" s="559">
        <f t="shared" si="10"/>
        <v>2900000</v>
      </c>
      <c r="L191" s="550"/>
      <c r="M191" s="565">
        <f t="shared" si="11"/>
        <v>-2900000</v>
      </c>
      <c r="N191" s="565">
        <f>SUM(K191)</f>
        <v>2900000</v>
      </c>
      <c r="O191" s="341">
        <v>1387701</v>
      </c>
      <c r="P191" s="1580">
        <v>1388907</v>
      </c>
      <c r="Q191" s="164"/>
    </row>
    <row r="192" s="164" customFormat="1" spans="1:16">
      <c r="A192" s="571">
        <v>321027</v>
      </c>
      <c r="B192" s="411">
        <v>1388911</v>
      </c>
      <c r="C192" s="571" t="s">
        <v>1921</v>
      </c>
      <c r="D192" s="572">
        <v>43404</v>
      </c>
      <c r="E192" s="572">
        <v>43405</v>
      </c>
      <c r="F192" s="571">
        <v>1</v>
      </c>
      <c r="G192" s="571">
        <v>1</v>
      </c>
      <c r="H192" s="571" t="s">
        <v>37</v>
      </c>
      <c r="I192" s="571">
        <f t="shared" si="9"/>
        <v>1</v>
      </c>
      <c r="J192" s="585">
        <v>2900000</v>
      </c>
      <c r="K192" s="586">
        <f t="shared" si="10"/>
        <v>2900000</v>
      </c>
      <c r="L192" s="571"/>
      <c r="M192" s="1588">
        <f t="shared" si="11"/>
        <v>-2900000</v>
      </c>
      <c r="N192" s="1588">
        <f>SUM(K192:K192)</f>
        <v>2900000</v>
      </c>
      <c r="O192" s="341">
        <v>1388008</v>
      </c>
      <c r="P192" s="1580">
        <v>1388912</v>
      </c>
    </row>
  </sheetData>
  <mergeCells count="44">
    <mergeCell ref="A1:K1"/>
    <mergeCell ref="A8:A9"/>
    <mergeCell ref="A49:A50"/>
    <mergeCell ref="A55:A56"/>
    <mergeCell ref="A63:A64"/>
    <mergeCell ref="A65:A67"/>
    <mergeCell ref="A87:A88"/>
    <mergeCell ref="B8:B9"/>
    <mergeCell ref="B49:B50"/>
    <mergeCell ref="B55:B56"/>
    <mergeCell ref="B63:B64"/>
    <mergeCell ref="B65:B67"/>
    <mergeCell ref="C8:C9"/>
    <mergeCell ref="C49:C50"/>
    <mergeCell ref="C55:C56"/>
    <mergeCell ref="C63:C64"/>
    <mergeCell ref="C65:C67"/>
    <mergeCell ref="C87:C88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N10:N64"/>
    <mergeCell ref="N65:N77"/>
    <mergeCell ref="N79:N98"/>
    <mergeCell ref="N100:N104"/>
    <mergeCell ref="N105:N113"/>
    <mergeCell ref="N115:N131"/>
    <mergeCell ref="N132:N134"/>
    <mergeCell ref="N135:N147"/>
    <mergeCell ref="N148:N156"/>
    <mergeCell ref="N157:N163"/>
    <mergeCell ref="N164:N172"/>
    <mergeCell ref="N173:N186"/>
    <mergeCell ref="N187:N188"/>
    <mergeCell ref="N189:N190"/>
    <mergeCell ref="O87:O88"/>
  </mergeCells>
  <conditionalFormatting sqref="O176">
    <cfRule type="duplicateValues" dxfId="0" priority="1"/>
  </conditionalFormatting>
  <conditionalFormatting sqref="A191">
    <cfRule type="duplicateValues" dxfId="1" priority="9"/>
  </conditionalFormatting>
  <conditionalFormatting sqref="O180:O181">
    <cfRule type="duplicateValues" dxfId="0" priority="4"/>
  </conditionalFormatting>
  <conditionalFormatting sqref="O185:O187">
    <cfRule type="duplicateValues" dxfId="0" priority="3"/>
  </conditionalFormatting>
  <conditionalFormatting sqref="O191:O192">
    <cfRule type="duplicateValues" dxfId="0" priority="2"/>
  </conditionalFormatting>
  <conditionalFormatting sqref="B11 B188:B190 B182:B185 B177:B179 B162:B175 B17:B160 B13">
    <cfRule type="duplicateValues" dxfId="0" priority="10"/>
  </conditionalFormatting>
  <pageMargins left="0.75" right="0.75" top="1" bottom="1" header="0.511805555555556" footer="0.511805555555556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2"/>
  <sheetViews>
    <sheetView topLeftCell="C1" workbookViewId="0">
      <selection activeCell="N7" sqref="N7"/>
    </sheetView>
  </sheetViews>
  <sheetFormatPr defaultColWidth="9" defaultRowHeight="12"/>
  <cols>
    <col min="1" max="1" width="9" style="1343" customWidth="1"/>
    <col min="2" max="2" width="9.28333333333333" style="1343" customWidth="1"/>
    <col min="3" max="3" width="35.8583333333333" style="1345" customWidth="1"/>
    <col min="4" max="4" width="7.75" style="1343" customWidth="1"/>
    <col min="5" max="5" width="10" style="1343" customWidth="1"/>
    <col min="6" max="6" width="6.75" style="1343" customWidth="1"/>
    <col min="7" max="7" width="11" style="1343" customWidth="1"/>
    <col min="8" max="8" width="9.425" style="1343" customWidth="1"/>
    <col min="9" max="9" width="11.5666666666667" style="1343" customWidth="1"/>
    <col min="10" max="10" width="13.2833333333333" style="1343" customWidth="1"/>
    <col min="11" max="11" width="15.5666666666667" style="1343" customWidth="1"/>
    <col min="12" max="12" width="7.85833333333333" style="1343" customWidth="1"/>
    <col min="13" max="13" width="15.125" style="1343" customWidth="1"/>
    <col min="14" max="14" width="21.25" style="1343" customWidth="1"/>
    <col min="15" max="16382" width="9" style="1343"/>
    <col min="16383" max="16384" width="9" style="1346"/>
  </cols>
  <sheetData>
    <row r="1" s="1343" customFormat="1" spans="1:11">
      <c r="A1" s="1347" t="s">
        <v>1922</v>
      </c>
      <c r="B1" s="1347"/>
      <c r="C1" s="1347"/>
      <c r="D1" s="1347"/>
      <c r="E1" s="1347"/>
      <c r="F1" s="1347"/>
      <c r="G1" s="1347"/>
      <c r="H1" s="1347"/>
      <c r="I1" s="1347"/>
      <c r="J1" s="1347"/>
      <c r="K1" s="1347"/>
    </row>
    <row r="2" s="1343" customFormat="1" ht="21" customHeight="1" spans="1:11">
      <c r="A2" s="1347"/>
      <c r="B2" s="1347"/>
      <c r="C2" s="1348"/>
      <c r="D2" s="1347"/>
      <c r="E2" s="1347"/>
      <c r="F2" s="1347"/>
      <c r="G2" s="1347"/>
      <c r="H2" s="1347"/>
      <c r="I2" s="1347"/>
      <c r="J2" s="1347"/>
      <c r="K2" s="1347"/>
    </row>
    <row r="3" s="1343" customFormat="1" ht="20.25" customHeight="1" spans="1:13">
      <c r="A3" s="1349"/>
      <c r="B3" s="1349"/>
      <c r="C3" s="1350"/>
      <c r="D3" s="1351"/>
      <c r="E3" s="1351"/>
      <c r="F3" s="1352"/>
      <c r="G3" s="1347"/>
      <c r="H3" s="1353" t="s">
        <v>21</v>
      </c>
      <c r="I3" s="1376">
        <f>SUM(I11:I203)</f>
        <v>612</v>
      </c>
      <c r="J3" s="1377"/>
      <c r="K3" s="1377">
        <f>SUM(K11:K363)</f>
        <v>1776840000</v>
      </c>
      <c r="L3" s="1343" t="s">
        <v>1923</v>
      </c>
      <c r="M3" s="1378"/>
    </row>
    <row r="4" s="1343" customFormat="1" ht="20.25" customHeight="1" spans="1:13">
      <c r="A4" s="1347"/>
      <c r="B4" s="1347"/>
      <c r="C4" s="1348"/>
      <c r="D4" s="1347"/>
      <c r="E4" s="1347"/>
      <c r="F4" s="1347"/>
      <c r="G4" s="1347"/>
      <c r="H4" s="1353" t="s">
        <v>22</v>
      </c>
      <c r="I4" s="1376" t="s">
        <v>1731</v>
      </c>
      <c r="J4" s="1377"/>
      <c r="K4" s="1377">
        <f>2212156960-N11-N41-N51-N59-N66-N80-N83-N101-N106+1442312400-800000000-N113-N149-N168-N188-N189-N195-N196-46800000</f>
        <v>1030829360</v>
      </c>
      <c r="M4" s="1378"/>
    </row>
    <row r="5" s="1343" customFormat="1" ht="20.25" customHeight="1" spans="1:13">
      <c r="A5" s="1347"/>
      <c r="B5" s="1347"/>
      <c r="C5" s="1348"/>
      <c r="D5" s="1347"/>
      <c r="E5" s="1347"/>
      <c r="F5" s="1347"/>
      <c r="G5" s="1347"/>
      <c r="H5" s="1354" t="s">
        <v>1924</v>
      </c>
      <c r="K5" s="1343">
        <v>1442312400</v>
      </c>
      <c r="M5" s="1378"/>
    </row>
    <row r="6" s="1343" customFormat="1" ht="20.25" customHeight="1" spans="1:13">
      <c r="A6" s="1347"/>
      <c r="B6" s="1347"/>
      <c r="C6" s="1348"/>
      <c r="D6" s="1347"/>
      <c r="E6" s="1347"/>
      <c r="F6" s="1347"/>
      <c r="G6" s="1347"/>
      <c r="H6" s="1354" t="s">
        <v>1925</v>
      </c>
      <c r="I6" s="1379"/>
      <c r="J6" s="1379"/>
      <c r="K6" s="1377">
        <f>Oct!K7</f>
        <v>1407933955</v>
      </c>
      <c r="M6" s="1378"/>
    </row>
    <row r="7" s="1343" customFormat="1" ht="20.25" customHeight="1" spans="1:14">
      <c r="A7" s="1347"/>
      <c r="B7" s="1347"/>
      <c r="C7" s="1348"/>
      <c r="D7" s="1347"/>
      <c r="E7" s="1347"/>
      <c r="F7" s="1347"/>
      <c r="G7" s="1347"/>
      <c r="H7" s="1354" t="s">
        <v>1926</v>
      </c>
      <c r="I7" s="1379"/>
      <c r="J7" s="1379"/>
      <c r="K7" s="1377">
        <v>46800000</v>
      </c>
      <c r="L7" s="1343" t="s">
        <v>1927</v>
      </c>
      <c r="M7" s="1378"/>
      <c r="N7" s="1343" t="s">
        <v>1928</v>
      </c>
    </row>
    <row r="8" s="1343" customFormat="1" ht="20.25" customHeight="1" spans="1:13">
      <c r="A8" s="1347"/>
      <c r="B8" s="1347"/>
      <c r="C8" s="1348"/>
      <c r="D8" s="1347"/>
      <c r="E8" s="1347"/>
      <c r="F8" s="1347"/>
      <c r="G8" s="1347"/>
      <c r="H8" s="1353" t="s">
        <v>17</v>
      </c>
      <c r="I8" s="1379"/>
      <c r="J8" s="1379"/>
      <c r="K8" s="1377">
        <f>K5+K6-K3-K7</f>
        <v>1026606355</v>
      </c>
      <c r="M8" s="1378"/>
    </row>
    <row r="9" s="1343" customFormat="1" spans="1:16">
      <c r="A9" s="1355" t="s">
        <v>24</v>
      </c>
      <c r="B9" s="1355" t="s">
        <v>25</v>
      </c>
      <c r="C9" s="1355" t="s">
        <v>26</v>
      </c>
      <c r="D9" s="1356" t="s">
        <v>27</v>
      </c>
      <c r="E9" s="1356" t="s">
        <v>28</v>
      </c>
      <c r="F9" s="1355" t="s">
        <v>29</v>
      </c>
      <c r="G9" s="1357" t="s">
        <v>30</v>
      </c>
      <c r="H9" s="1357" t="s">
        <v>1929</v>
      </c>
      <c r="I9" s="1357" t="s">
        <v>32</v>
      </c>
      <c r="J9" s="1380" t="s">
        <v>33</v>
      </c>
      <c r="K9" s="1381" t="s">
        <v>34</v>
      </c>
      <c r="L9" s="1381" t="s">
        <v>166</v>
      </c>
      <c r="M9" s="1381" t="s">
        <v>167</v>
      </c>
      <c r="N9" s="1381" t="s">
        <v>168</v>
      </c>
      <c r="O9" s="1381" t="s">
        <v>1147</v>
      </c>
      <c r="P9" s="1381" t="s">
        <v>1930</v>
      </c>
    </row>
    <row r="10" s="1343" customFormat="1" spans="1:16">
      <c r="A10" s="1355"/>
      <c r="B10" s="1355"/>
      <c r="C10" s="1355"/>
      <c r="D10" s="1356"/>
      <c r="E10" s="1356"/>
      <c r="F10" s="1355"/>
      <c r="G10" s="1357"/>
      <c r="H10" s="1357"/>
      <c r="I10" s="1357"/>
      <c r="J10" s="1380"/>
      <c r="K10" s="1381"/>
      <c r="L10" s="1381"/>
      <c r="M10" s="1381"/>
      <c r="N10" s="1381"/>
      <c r="O10" s="1381"/>
      <c r="P10" s="1381"/>
    </row>
    <row r="11" s="1343" customFormat="1" spans="1:16">
      <c r="A11" s="1358">
        <v>319264</v>
      </c>
      <c r="B11" s="1343">
        <v>1388940</v>
      </c>
      <c r="C11" s="1358" t="s">
        <v>1913</v>
      </c>
      <c r="D11" s="1359">
        <v>43405</v>
      </c>
      <c r="E11" s="1359">
        <v>43409</v>
      </c>
      <c r="F11" s="1358">
        <f t="shared" ref="F11:F74" si="0">E11-D11</f>
        <v>4</v>
      </c>
      <c r="G11" s="1358">
        <v>2</v>
      </c>
      <c r="H11" s="1358" t="s">
        <v>37</v>
      </c>
      <c r="I11" s="1358">
        <f t="shared" ref="I11:I74" si="1">G11*F11</f>
        <v>8</v>
      </c>
      <c r="J11" s="1382">
        <v>2900000</v>
      </c>
      <c r="K11" s="1382">
        <f t="shared" ref="K11:K74" si="2">J11*F11*G11</f>
        <v>23200000</v>
      </c>
      <c r="L11" s="1358"/>
      <c r="M11" s="1383">
        <f t="shared" ref="M11:M74" si="3">L11-K11</f>
        <v>-23200000</v>
      </c>
      <c r="N11" s="1384">
        <f>SUM(K11:K40)</f>
        <v>292900000</v>
      </c>
      <c r="O11" s="1385"/>
      <c r="P11" s="1385"/>
    </row>
    <row r="12" s="1343" customFormat="1" spans="1:16">
      <c r="A12" s="1360" t="s">
        <v>1914</v>
      </c>
      <c r="B12" s="1343">
        <v>1388916</v>
      </c>
      <c r="C12" s="1358" t="s">
        <v>1915</v>
      </c>
      <c r="D12" s="1359">
        <v>43405</v>
      </c>
      <c r="E12" s="1359">
        <v>43407</v>
      </c>
      <c r="F12" s="1358">
        <f t="shared" si="0"/>
        <v>2</v>
      </c>
      <c r="G12" s="1358">
        <v>1</v>
      </c>
      <c r="H12" s="1358" t="s">
        <v>37</v>
      </c>
      <c r="I12" s="1358">
        <f t="shared" si="1"/>
        <v>2</v>
      </c>
      <c r="J12" s="1382">
        <v>2900000</v>
      </c>
      <c r="K12" s="1382">
        <f t="shared" si="2"/>
        <v>5800000</v>
      </c>
      <c r="L12" s="1358"/>
      <c r="M12" s="1383">
        <f t="shared" si="3"/>
        <v>-5800000</v>
      </c>
      <c r="N12" s="1386"/>
      <c r="O12" s="1385" t="s">
        <v>1931</v>
      </c>
      <c r="P12" s="1385"/>
    </row>
    <row r="13" s="1343" customFormat="1" spans="1:16">
      <c r="A13" s="1360">
        <v>319959</v>
      </c>
      <c r="B13" s="1358">
        <v>1385944</v>
      </c>
      <c r="C13" s="1358" t="s">
        <v>1932</v>
      </c>
      <c r="D13" s="1359">
        <v>43405</v>
      </c>
      <c r="E13" s="1359">
        <v>43407</v>
      </c>
      <c r="F13" s="1358">
        <f t="shared" si="0"/>
        <v>2</v>
      </c>
      <c r="G13" s="1358">
        <v>1</v>
      </c>
      <c r="H13" s="1358" t="s">
        <v>37</v>
      </c>
      <c r="I13" s="1358">
        <f t="shared" si="1"/>
        <v>2</v>
      </c>
      <c r="J13" s="1382">
        <v>2900000</v>
      </c>
      <c r="K13" s="1382">
        <f t="shared" si="2"/>
        <v>5800000</v>
      </c>
      <c r="L13" s="1358"/>
      <c r="M13" s="1383">
        <f t="shared" si="3"/>
        <v>-5800000</v>
      </c>
      <c r="N13" s="1386"/>
      <c r="O13" s="1385" t="s">
        <v>1931</v>
      </c>
      <c r="P13" s="1385"/>
    </row>
    <row r="14" s="1343" customFormat="1" spans="1:16">
      <c r="A14" s="1360">
        <v>319954</v>
      </c>
      <c r="B14" s="1358">
        <v>1385989</v>
      </c>
      <c r="C14" s="1358" t="s">
        <v>1933</v>
      </c>
      <c r="D14" s="1359">
        <v>43405</v>
      </c>
      <c r="E14" s="1359">
        <v>43408</v>
      </c>
      <c r="F14" s="1358">
        <f t="shared" si="0"/>
        <v>3</v>
      </c>
      <c r="G14" s="1358">
        <v>1</v>
      </c>
      <c r="H14" s="1358" t="s">
        <v>37</v>
      </c>
      <c r="I14" s="1358">
        <f t="shared" si="1"/>
        <v>3</v>
      </c>
      <c r="J14" s="1382">
        <v>2900000</v>
      </c>
      <c r="K14" s="1382">
        <f t="shared" si="2"/>
        <v>8700000</v>
      </c>
      <c r="L14" s="1358"/>
      <c r="M14" s="1383">
        <f t="shared" si="3"/>
        <v>-8700000</v>
      </c>
      <c r="N14" s="1386"/>
      <c r="O14" s="1385" t="s">
        <v>1931</v>
      </c>
      <c r="P14" s="1385"/>
    </row>
    <row r="15" s="1343" customFormat="1" spans="1:16">
      <c r="A15" s="1358">
        <v>319868</v>
      </c>
      <c r="B15" s="1358">
        <v>1385455</v>
      </c>
      <c r="C15" s="1358" t="s">
        <v>1934</v>
      </c>
      <c r="D15" s="1359">
        <v>43405</v>
      </c>
      <c r="E15" s="1359">
        <v>43406</v>
      </c>
      <c r="F15" s="1358">
        <f t="shared" si="0"/>
        <v>1</v>
      </c>
      <c r="G15" s="1358">
        <v>1</v>
      </c>
      <c r="H15" s="1358" t="s">
        <v>37</v>
      </c>
      <c r="I15" s="1358">
        <f t="shared" si="1"/>
        <v>1</v>
      </c>
      <c r="J15" s="1382">
        <v>2900000</v>
      </c>
      <c r="K15" s="1382">
        <f t="shared" si="2"/>
        <v>2900000</v>
      </c>
      <c r="L15" s="1358"/>
      <c r="M15" s="1383">
        <f t="shared" si="3"/>
        <v>-2900000</v>
      </c>
      <c r="N15" s="1386"/>
      <c r="O15" s="1385"/>
      <c r="P15" s="1385"/>
    </row>
    <row r="16" s="1343" customFormat="1" spans="1:16">
      <c r="A16" s="1358">
        <v>319389</v>
      </c>
      <c r="B16" s="1358">
        <v>1384355</v>
      </c>
      <c r="C16" s="1358" t="s">
        <v>1935</v>
      </c>
      <c r="D16" s="1359">
        <v>43405</v>
      </c>
      <c r="E16" s="1359">
        <v>43407</v>
      </c>
      <c r="F16" s="1358">
        <f t="shared" si="0"/>
        <v>2</v>
      </c>
      <c r="G16" s="1358">
        <v>2</v>
      </c>
      <c r="H16" s="1358" t="s">
        <v>37</v>
      </c>
      <c r="I16" s="1358">
        <f t="shared" si="1"/>
        <v>4</v>
      </c>
      <c r="J16" s="1382">
        <v>2900000</v>
      </c>
      <c r="K16" s="1382">
        <f t="shared" si="2"/>
        <v>11600000</v>
      </c>
      <c r="L16" s="1358"/>
      <c r="M16" s="1383">
        <f t="shared" si="3"/>
        <v>-11600000</v>
      </c>
      <c r="N16" s="1386"/>
      <c r="O16" s="1385" t="s">
        <v>1936</v>
      </c>
      <c r="P16" s="1385"/>
    </row>
    <row r="17" s="1343" customFormat="1" spans="1:16">
      <c r="A17" s="1358">
        <v>317284</v>
      </c>
      <c r="B17" s="1358">
        <v>1378265</v>
      </c>
      <c r="C17" s="1361" t="s">
        <v>1937</v>
      </c>
      <c r="D17" s="1359">
        <v>43405</v>
      </c>
      <c r="E17" s="1359">
        <v>43407</v>
      </c>
      <c r="F17" s="1358">
        <f t="shared" si="0"/>
        <v>2</v>
      </c>
      <c r="G17" s="1358">
        <v>1</v>
      </c>
      <c r="H17" s="1358" t="s">
        <v>37</v>
      </c>
      <c r="I17" s="1358">
        <f t="shared" si="1"/>
        <v>2</v>
      </c>
      <c r="J17" s="1382">
        <v>2900000</v>
      </c>
      <c r="K17" s="1382">
        <f t="shared" si="2"/>
        <v>5800000</v>
      </c>
      <c r="L17" s="1358"/>
      <c r="M17" s="1383">
        <f t="shared" si="3"/>
        <v>-5800000</v>
      </c>
      <c r="N17" s="1386"/>
      <c r="O17" s="1385"/>
      <c r="P17" s="1385"/>
    </row>
    <row r="18" s="1343" customFormat="1" ht="36" spans="1:16">
      <c r="A18" s="1360" t="s">
        <v>1907</v>
      </c>
      <c r="B18" s="1343">
        <v>1388908</v>
      </c>
      <c r="C18" s="1361" t="s">
        <v>1908</v>
      </c>
      <c r="D18" s="1359">
        <v>43405</v>
      </c>
      <c r="E18" s="1359">
        <v>43407</v>
      </c>
      <c r="F18" s="1358">
        <f t="shared" si="0"/>
        <v>2</v>
      </c>
      <c r="G18" s="1358">
        <v>4</v>
      </c>
      <c r="H18" s="1358" t="s">
        <v>37</v>
      </c>
      <c r="I18" s="1358">
        <f t="shared" si="1"/>
        <v>8</v>
      </c>
      <c r="J18" s="1387">
        <v>2900000</v>
      </c>
      <c r="K18" s="1382">
        <f t="shared" si="2"/>
        <v>23200000</v>
      </c>
      <c r="L18" s="1358"/>
      <c r="M18" s="1383">
        <f t="shared" si="3"/>
        <v>-23200000</v>
      </c>
      <c r="N18" s="1386"/>
      <c r="O18" s="1385"/>
      <c r="P18" s="1385"/>
    </row>
    <row r="19" s="1343" customFormat="1" spans="1:16">
      <c r="A19" s="1360" t="s">
        <v>1882</v>
      </c>
      <c r="B19" s="1343">
        <v>1379168</v>
      </c>
      <c r="C19" s="1358" t="s">
        <v>1883</v>
      </c>
      <c r="D19" s="1359">
        <v>43405</v>
      </c>
      <c r="E19" s="1359">
        <v>43406</v>
      </c>
      <c r="F19" s="1358">
        <f t="shared" si="0"/>
        <v>1</v>
      </c>
      <c r="G19" s="1358">
        <v>1</v>
      </c>
      <c r="H19" s="1358" t="s">
        <v>37</v>
      </c>
      <c r="I19" s="1358">
        <f t="shared" si="1"/>
        <v>1</v>
      </c>
      <c r="J19" s="1387">
        <v>2900000</v>
      </c>
      <c r="K19" s="1382">
        <f t="shared" si="2"/>
        <v>2900000</v>
      </c>
      <c r="L19" s="1358"/>
      <c r="M19" s="1383">
        <f t="shared" si="3"/>
        <v>-2900000</v>
      </c>
      <c r="N19" s="1386"/>
      <c r="O19" s="1385" t="s">
        <v>1938</v>
      </c>
      <c r="P19" s="1385"/>
    </row>
    <row r="20" s="1343" customFormat="1" spans="1:16">
      <c r="A20" s="1358">
        <v>320306</v>
      </c>
      <c r="B20" s="1343">
        <v>1388921</v>
      </c>
      <c r="C20" s="1361" t="s">
        <v>1901</v>
      </c>
      <c r="D20" s="1359">
        <v>43405</v>
      </c>
      <c r="E20" s="1359">
        <v>43408</v>
      </c>
      <c r="F20" s="1358">
        <f t="shared" si="0"/>
        <v>3</v>
      </c>
      <c r="G20" s="1358">
        <v>1</v>
      </c>
      <c r="H20" s="1358" t="s">
        <v>37</v>
      </c>
      <c r="I20" s="1358">
        <f t="shared" si="1"/>
        <v>3</v>
      </c>
      <c r="J20" s="1387">
        <v>2900000</v>
      </c>
      <c r="K20" s="1382">
        <f t="shared" si="2"/>
        <v>8700000</v>
      </c>
      <c r="L20" s="1358"/>
      <c r="M20" s="1383">
        <f t="shared" si="3"/>
        <v>-8700000</v>
      </c>
      <c r="N20" s="1386"/>
      <c r="O20" s="1385"/>
      <c r="P20" s="1385"/>
    </row>
    <row r="21" s="1343" customFormat="1" ht="36" spans="1:16">
      <c r="A21" s="1360" t="s">
        <v>1939</v>
      </c>
      <c r="B21" s="1343">
        <v>1388719</v>
      </c>
      <c r="C21" s="1361" t="s">
        <v>1906</v>
      </c>
      <c r="D21" s="1359">
        <v>43405</v>
      </c>
      <c r="E21" s="1359">
        <v>43407</v>
      </c>
      <c r="F21" s="1358">
        <f t="shared" si="0"/>
        <v>2</v>
      </c>
      <c r="G21" s="1358">
        <v>4</v>
      </c>
      <c r="H21" s="1358" t="s">
        <v>37</v>
      </c>
      <c r="I21" s="1358">
        <f t="shared" si="1"/>
        <v>8</v>
      </c>
      <c r="J21" s="1387">
        <v>2900000</v>
      </c>
      <c r="K21" s="1382">
        <f t="shared" si="2"/>
        <v>23200000</v>
      </c>
      <c r="L21" s="1358"/>
      <c r="M21" s="1383">
        <f t="shared" si="3"/>
        <v>-23200000</v>
      </c>
      <c r="N21" s="1386"/>
      <c r="O21" s="1385"/>
      <c r="P21" s="1385"/>
    </row>
    <row r="22" s="1343" customFormat="1" spans="1:16">
      <c r="A22" s="1358">
        <v>320674</v>
      </c>
      <c r="B22" s="1358">
        <v>1387223</v>
      </c>
      <c r="C22" s="1361" t="s">
        <v>1940</v>
      </c>
      <c r="D22" s="1359">
        <v>43405</v>
      </c>
      <c r="E22" s="1359">
        <v>43406</v>
      </c>
      <c r="F22" s="1358">
        <f t="shared" si="0"/>
        <v>1</v>
      </c>
      <c r="G22" s="1358">
        <v>1</v>
      </c>
      <c r="H22" s="1358" t="s">
        <v>37</v>
      </c>
      <c r="I22" s="1358">
        <f t="shared" si="1"/>
        <v>1</v>
      </c>
      <c r="J22" s="1358">
        <v>2900000</v>
      </c>
      <c r="K22" s="1382">
        <f t="shared" si="2"/>
        <v>2900000</v>
      </c>
      <c r="L22" s="1358"/>
      <c r="M22" s="1383">
        <f t="shared" si="3"/>
        <v>-2900000</v>
      </c>
      <c r="N22" s="1386"/>
      <c r="O22" s="1385"/>
      <c r="P22" s="1385"/>
    </row>
    <row r="23" s="1343" customFormat="1" spans="1:16">
      <c r="A23" s="1358">
        <v>320669</v>
      </c>
      <c r="B23" s="1343">
        <v>1388903</v>
      </c>
      <c r="C23" s="1361" t="s">
        <v>1916</v>
      </c>
      <c r="D23" s="1359">
        <v>43405</v>
      </c>
      <c r="E23" s="1359">
        <v>43407</v>
      </c>
      <c r="F23" s="1358">
        <f t="shared" si="0"/>
        <v>2</v>
      </c>
      <c r="G23" s="1358">
        <v>1</v>
      </c>
      <c r="H23" s="1358" t="s">
        <v>37</v>
      </c>
      <c r="I23" s="1358">
        <f t="shared" si="1"/>
        <v>2</v>
      </c>
      <c r="J23" s="1358">
        <v>2900000</v>
      </c>
      <c r="K23" s="1382">
        <f t="shared" si="2"/>
        <v>5800000</v>
      </c>
      <c r="L23" s="1358"/>
      <c r="M23" s="1383">
        <f t="shared" si="3"/>
        <v>-5800000</v>
      </c>
      <c r="N23" s="1386"/>
      <c r="O23" s="1385"/>
      <c r="P23" s="1385"/>
    </row>
    <row r="24" s="1343" customFormat="1" spans="1:16">
      <c r="A24" s="1358">
        <v>320576</v>
      </c>
      <c r="B24" s="1358">
        <v>1387165</v>
      </c>
      <c r="C24" s="1361" t="s">
        <v>1941</v>
      </c>
      <c r="D24" s="1359">
        <v>43405</v>
      </c>
      <c r="E24" s="1359">
        <v>43406</v>
      </c>
      <c r="F24" s="1358">
        <f t="shared" si="0"/>
        <v>1</v>
      </c>
      <c r="G24" s="1358">
        <v>1</v>
      </c>
      <c r="H24" s="1358" t="s">
        <v>37</v>
      </c>
      <c r="I24" s="1358">
        <f t="shared" si="1"/>
        <v>1</v>
      </c>
      <c r="J24" s="1358">
        <v>2900000</v>
      </c>
      <c r="K24" s="1382">
        <f t="shared" si="2"/>
        <v>2900000</v>
      </c>
      <c r="L24" s="1358"/>
      <c r="M24" s="1383">
        <f t="shared" si="3"/>
        <v>-2900000</v>
      </c>
      <c r="N24" s="1386"/>
      <c r="O24" s="1385"/>
      <c r="P24" s="1385"/>
    </row>
    <row r="25" s="1343" customFormat="1" spans="1:16">
      <c r="A25" s="1358">
        <v>318569</v>
      </c>
      <c r="B25" s="1358">
        <v>1382243</v>
      </c>
      <c r="C25" s="1358" t="s">
        <v>1942</v>
      </c>
      <c r="D25" s="1359">
        <v>43406</v>
      </c>
      <c r="E25" s="1359">
        <v>43409</v>
      </c>
      <c r="F25" s="1358">
        <f t="shared" si="0"/>
        <v>3</v>
      </c>
      <c r="G25" s="1358">
        <v>2</v>
      </c>
      <c r="H25" s="1358" t="s">
        <v>37</v>
      </c>
      <c r="I25" s="1358">
        <f t="shared" si="1"/>
        <v>6</v>
      </c>
      <c r="J25" s="1382">
        <v>2900000</v>
      </c>
      <c r="K25" s="1382">
        <f t="shared" si="2"/>
        <v>17400000</v>
      </c>
      <c r="L25" s="1358"/>
      <c r="M25" s="1383">
        <f t="shared" si="3"/>
        <v>-17400000</v>
      </c>
      <c r="N25" s="1386"/>
      <c r="O25" s="1385"/>
      <c r="P25" s="1385"/>
    </row>
    <row r="26" s="1343" customFormat="1" ht="14.25" customHeight="1" spans="1:16">
      <c r="A26" s="1358">
        <v>317264</v>
      </c>
      <c r="B26" s="1358">
        <v>1378112</v>
      </c>
      <c r="C26" s="1361" t="s">
        <v>1943</v>
      </c>
      <c r="D26" s="1359">
        <v>43406</v>
      </c>
      <c r="E26" s="1359">
        <v>43410</v>
      </c>
      <c r="F26" s="1358">
        <f t="shared" si="0"/>
        <v>4</v>
      </c>
      <c r="G26" s="1358">
        <v>1</v>
      </c>
      <c r="H26" s="1358" t="s">
        <v>37</v>
      </c>
      <c r="I26" s="1358">
        <f t="shared" si="1"/>
        <v>4</v>
      </c>
      <c r="J26" s="1387">
        <v>2900000</v>
      </c>
      <c r="K26" s="1382">
        <f t="shared" si="2"/>
        <v>11600000</v>
      </c>
      <c r="L26" s="1358"/>
      <c r="M26" s="1383">
        <f t="shared" si="3"/>
        <v>-11600000</v>
      </c>
      <c r="N26" s="1386"/>
      <c r="O26" s="1385"/>
      <c r="P26" s="1385"/>
    </row>
    <row r="27" s="1343" customFormat="1" ht="14.25" customHeight="1" spans="1:16">
      <c r="A27" s="1358">
        <v>317834</v>
      </c>
      <c r="B27" s="1358">
        <v>1379679</v>
      </c>
      <c r="C27" s="1361" t="s">
        <v>1944</v>
      </c>
      <c r="D27" s="1359">
        <v>43406</v>
      </c>
      <c r="E27" s="1359">
        <v>43409</v>
      </c>
      <c r="F27" s="1358">
        <f t="shared" si="0"/>
        <v>3</v>
      </c>
      <c r="G27" s="1358">
        <v>1</v>
      </c>
      <c r="H27" s="1358" t="s">
        <v>37</v>
      </c>
      <c r="I27" s="1358">
        <f t="shared" si="1"/>
        <v>3</v>
      </c>
      <c r="J27" s="1387">
        <v>2900000</v>
      </c>
      <c r="K27" s="1382">
        <f t="shared" si="2"/>
        <v>8700000</v>
      </c>
      <c r="L27" s="1358"/>
      <c r="M27" s="1383">
        <f t="shared" si="3"/>
        <v>-8700000</v>
      </c>
      <c r="N27" s="1386"/>
      <c r="O27" s="1385"/>
      <c r="P27" s="1385"/>
    </row>
    <row r="28" s="1343" customFormat="1" spans="1:16">
      <c r="A28" s="1358">
        <v>318530</v>
      </c>
      <c r="B28" s="1358">
        <v>1382099</v>
      </c>
      <c r="C28" s="1361" t="s">
        <v>1945</v>
      </c>
      <c r="D28" s="1359">
        <v>43407</v>
      </c>
      <c r="E28" s="1359">
        <v>43409</v>
      </c>
      <c r="F28" s="1358">
        <f t="shared" si="0"/>
        <v>2</v>
      </c>
      <c r="G28" s="1358">
        <v>1</v>
      </c>
      <c r="H28" s="1358" t="s">
        <v>37</v>
      </c>
      <c r="I28" s="1358">
        <f t="shared" si="1"/>
        <v>2</v>
      </c>
      <c r="J28" s="1382">
        <v>2900000</v>
      </c>
      <c r="K28" s="1382">
        <f t="shared" si="2"/>
        <v>5800000</v>
      </c>
      <c r="L28" s="1358"/>
      <c r="M28" s="1383">
        <f t="shared" si="3"/>
        <v>-5800000</v>
      </c>
      <c r="N28" s="1386"/>
      <c r="O28" s="1385"/>
      <c r="P28" s="1385"/>
    </row>
    <row r="29" s="1343" customFormat="1" spans="1:16">
      <c r="A29" s="1358">
        <v>311553</v>
      </c>
      <c r="B29" s="1358">
        <v>1363107</v>
      </c>
      <c r="C29" s="1361" t="s">
        <v>1946</v>
      </c>
      <c r="D29" s="1359">
        <v>43407</v>
      </c>
      <c r="E29" s="1359">
        <v>43409</v>
      </c>
      <c r="F29" s="1358">
        <f t="shared" si="0"/>
        <v>2</v>
      </c>
      <c r="G29" s="1358">
        <v>1</v>
      </c>
      <c r="H29" s="1358" t="s">
        <v>37</v>
      </c>
      <c r="I29" s="1358">
        <f t="shared" si="1"/>
        <v>2</v>
      </c>
      <c r="J29" s="1382">
        <v>2900000</v>
      </c>
      <c r="K29" s="1382">
        <f t="shared" si="2"/>
        <v>5800000</v>
      </c>
      <c r="L29" s="1358"/>
      <c r="M29" s="1383">
        <f t="shared" si="3"/>
        <v>-5800000</v>
      </c>
      <c r="N29" s="1386"/>
      <c r="O29" s="1385"/>
      <c r="P29" s="1385"/>
    </row>
    <row r="30" s="1343" customFormat="1" spans="1:16">
      <c r="A30" s="1358">
        <v>318127</v>
      </c>
      <c r="B30" s="1358">
        <v>1380921</v>
      </c>
      <c r="C30" s="1361" t="s">
        <v>1947</v>
      </c>
      <c r="D30" s="1359">
        <v>43407</v>
      </c>
      <c r="E30" s="1359">
        <v>43409</v>
      </c>
      <c r="F30" s="1358">
        <f t="shared" si="0"/>
        <v>2</v>
      </c>
      <c r="G30" s="1358">
        <v>1</v>
      </c>
      <c r="H30" s="1358" t="s">
        <v>37</v>
      </c>
      <c r="I30" s="1358">
        <f t="shared" si="1"/>
        <v>2</v>
      </c>
      <c r="J30" s="1382">
        <v>2900000</v>
      </c>
      <c r="K30" s="1382">
        <f t="shared" si="2"/>
        <v>5800000</v>
      </c>
      <c r="L30" s="1358"/>
      <c r="M30" s="1383">
        <f t="shared" si="3"/>
        <v>-5800000</v>
      </c>
      <c r="N30" s="1386"/>
      <c r="O30" s="1385"/>
      <c r="P30" s="1385"/>
    </row>
    <row r="31" s="1343" customFormat="1" ht="24" spans="1:16">
      <c r="A31" s="1360" t="s">
        <v>1948</v>
      </c>
      <c r="B31" s="1358">
        <v>1381572</v>
      </c>
      <c r="C31" s="1361" t="s">
        <v>1949</v>
      </c>
      <c r="D31" s="1359">
        <v>43407</v>
      </c>
      <c r="E31" s="1359">
        <v>43411</v>
      </c>
      <c r="F31" s="1358">
        <f t="shared" si="0"/>
        <v>4</v>
      </c>
      <c r="G31" s="1358">
        <v>3</v>
      </c>
      <c r="H31" s="1358" t="s">
        <v>37</v>
      </c>
      <c r="I31" s="1358">
        <f t="shared" si="1"/>
        <v>12</v>
      </c>
      <c r="J31" s="1382">
        <v>2900000</v>
      </c>
      <c r="K31" s="1382">
        <f t="shared" si="2"/>
        <v>34800000</v>
      </c>
      <c r="L31" s="1358"/>
      <c r="M31" s="1383">
        <f t="shared" si="3"/>
        <v>-34800000</v>
      </c>
      <c r="N31" s="1386"/>
      <c r="O31" s="1385" t="s">
        <v>1950</v>
      </c>
      <c r="P31" s="1385"/>
    </row>
    <row r="32" s="1343" customFormat="1" spans="1:16">
      <c r="A32" s="1360">
        <v>319979</v>
      </c>
      <c r="B32" s="1358">
        <v>1386151</v>
      </c>
      <c r="C32" s="1361" t="s">
        <v>1951</v>
      </c>
      <c r="D32" s="1359">
        <v>43407</v>
      </c>
      <c r="E32" s="1359">
        <v>43410</v>
      </c>
      <c r="F32" s="1358">
        <f t="shared" si="0"/>
        <v>3</v>
      </c>
      <c r="G32" s="1358">
        <v>1</v>
      </c>
      <c r="H32" s="1358" t="s">
        <v>37</v>
      </c>
      <c r="I32" s="1358">
        <f t="shared" si="1"/>
        <v>3</v>
      </c>
      <c r="J32" s="1382">
        <v>2900000</v>
      </c>
      <c r="K32" s="1382">
        <f t="shared" si="2"/>
        <v>8700000</v>
      </c>
      <c r="L32" s="1358"/>
      <c r="M32" s="1383">
        <f t="shared" si="3"/>
        <v>-8700000</v>
      </c>
      <c r="N32" s="1386"/>
      <c r="O32" s="1385"/>
      <c r="P32" s="1385"/>
    </row>
    <row r="33" s="1343" customFormat="1" spans="1:16">
      <c r="A33" s="1360">
        <v>318746</v>
      </c>
      <c r="B33" s="1358">
        <v>1382288</v>
      </c>
      <c r="C33" s="1361" t="s">
        <v>1952</v>
      </c>
      <c r="D33" s="1359">
        <v>43407</v>
      </c>
      <c r="E33" s="1359">
        <v>43410</v>
      </c>
      <c r="F33" s="1358">
        <f t="shared" si="0"/>
        <v>3</v>
      </c>
      <c r="G33" s="1358">
        <v>1</v>
      </c>
      <c r="H33" s="1358" t="s">
        <v>37</v>
      </c>
      <c r="I33" s="1358">
        <f t="shared" si="1"/>
        <v>3</v>
      </c>
      <c r="J33" s="1382">
        <v>2900000</v>
      </c>
      <c r="K33" s="1382">
        <f t="shared" si="2"/>
        <v>8700000</v>
      </c>
      <c r="L33" s="1358"/>
      <c r="M33" s="1383">
        <f t="shared" si="3"/>
        <v>-8700000</v>
      </c>
      <c r="N33" s="1386"/>
      <c r="O33" s="1385"/>
      <c r="P33" s="1385"/>
    </row>
    <row r="34" s="1343" customFormat="1" spans="1:16">
      <c r="A34" s="1360" t="s">
        <v>1953</v>
      </c>
      <c r="B34" s="1358">
        <v>1386373</v>
      </c>
      <c r="C34" s="1361" t="s">
        <v>1954</v>
      </c>
      <c r="D34" s="1359">
        <v>43407</v>
      </c>
      <c r="E34" s="1359">
        <v>43409</v>
      </c>
      <c r="F34" s="1358">
        <f t="shared" si="0"/>
        <v>2</v>
      </c>
      <c r="G34" s="1358">
        <v>2</v>
      </c>
      <c r="H34" s="1358" t="s">
        <v>37</v>
      </c>
      <c r="I34" s="1358">
        <f t="shared" si="1"/>
        <v>4</v>
      </c>
      <c r="J34" s="1382">
        <v>2900000</v>
      </c>
      <c r="K34" s="1382">
        <f t="shared" si="2"/>
        <v>11600000</v>
      </c>
      <c r="L34" s="1358"/>
      <c r="M34" s="1383">
        <f t="shared" si="3"/>
        <v>-11600000</v>
      </c>
      <c r="N34" s="1386"/>
      <c r="O34" s="1385"/>
      <c r="P34" s="1385"/>
    </row>
    <row r="35" s="1343" customFormat="1" spans="1:16">
      <c r="A35" s="1360">
        <v>318528</v>
      </c>
      <c r="B35" s="1358">
        <v>1382056</v>
      </c>
      <c r="C35" s="1361" t="s">
        <v>1955</v>
      </c>
      <c r="D35" s="1359">
        <v>43408</v>
      </c>
      <c r="E35" s="1359">
        <v>43412</v>
      </c>
      <c r="F35" s="1358">
        <f t="shared" si="0"/>
        <v>4</v>
      </c>
      <c r="G35" s="1358">
        <v>1</v>
      </c>
      <c r="H35" s="1358" t="s">
        <v>37</v>
      </c>
      <c r="I35" s="1358">
        <f t="shared" si="1"/>
        <v>4</v>
      </c>
      <c r="J35" s="1382">
        <v>2900000</v>
      </c>
      <c r="K35" s="1382">
        <f t="shared" si="2"/>
        <v>11600000</v>
      </c>
      <c r="L35" s="1358"/>
      <c r="M35" s="1383">
        <f t="shared" si="3"/>
        <v>-11600000</v>
      </c>
      <c r="N35" s="1386"/>
      <c r="O35" s="1385"/>
      <c r="P35" s="1385"/>
    </row>
    <row r="36" s="1343" customFormat="1" spans="1:16">
      <c r="A36" s="1360">
        <v>319099</v>
      </c>
      <c r="B36" s="1358">
        <v>1383504</v>
      </c>
      <c r="C36" s="1361" t="s">
        <v>1956</v>
      </c>
      <c r="D36" s="1359">
        <v>43408</v>
      </c>
      <c r="E36" s="1359">
        <v>43409</v>
      </c>
      <c r="F36" s="1358">
        <f t="shared" si="0"/>
        <v>1</v>
      </c>
      <c r="G36" s="1358">
        <v>1</v>
      </c>
      <c r="H36" s="1358" t="s">
        <v>37</v>
      </c>
      <c r="I36" s="1358">
        <f t="shared" si="1"/>
        <v>1</v>
      </c>
      <c r="J36" s="1382">
        <v>2900000</v>
      </c>
      <c r="K36" s="1382">
        <f t="shared" si="2"/>
        <v>2900000</v>
      </c>
      <c r="L36" s="1358"/>
      <c r="M36" s="1383">
        <f t="shared" si="3"/>
        <v>-2900000</v>
      </c>
      <c r="N36" s="1386"/>
      <c r="O36" s="1385"/>
      <c r="P36" s="1385"/>
    </row>
    <row r="37" s="1343" customFormat="1" spans="1:16">
      <c r="A37" s="1360">
        <v>319309</v>
      </c>
      <c r="B37" s="1358">
        <v>1384102</v>
      </c>
      <c r="C37" s="1361" t="s">
        <v>1957</v>
      </c>
      <c r="D37" s="1359">
        <v>43408</v>
      </c>
      <c r="E37" s="1359">
        <v>43410</v>
      </c>
      <c r="F37" s="1358">
        <f t="shared" si="0"/>
        <v>2</v>
      </c>
      <c r="G37" s="1358">
        <v>1</v>
      </c>
      <c r="H37" s="1358" t="s">
        <v>37</v>
      </c>
      <c r="I37" s="1358">
        <f t="shared" si="1"/>
        <v>2</v>
      </c>
      <c r="J37" s="1382">
        <v>2900000</v>
      </c>
      <c r="K37" s="1382">
        <f t="shared" si="2"/>
        <v>5800000</v>
      </c>
      <c r="L37" s="1358"/>
      <c r="M37" s="1383">
        <f t="shared" si="3"/>
        <v>-5800000</v>
      </c>
      <c r="N37" s="1386"/>
      <c r="O37" s="1385"/>
      <c r="P37" s="1385"/>
    </row>
    <row r="38" s="1343" customFormat="1" spans="1:16">
      <c r="A38" s="1358">
        <v>320675</v>
      </c>
      <c r="B38" s="1358">
        <v>1387227</v>
      </c>
      <c r="C38" s="1361" t="s">
        <v>1958</v>
      </c>
      <c r="D38" s="1359">
        <v>43408</v>
      </c>
      <c r="E38" s="1359">
        <v>43412</v>
      </c>
      <c r="F38" s="1358">
        <f t="shared" si="0"/>
        <v>4</v>
      </c>
      <c r="G38" s="1358">
        <v>1</v>
      </c>
      <c r="H38" s="1358" t="s">
        <v>37</v>
      </c>
      <c r="I38" s="1358">
        <f t="shared" si="1"/>
        <v>4</v>
      </c>
      <c r="J38" s="1358">
        <v>2900000</v>
      </c>
      <c r="K38" s="1382">
        <f t="shared" si="2"/>
        <v>11600000</v>
      </c>
      <c r="L38" s="1358"/>
      <c r="M38" s="1383">
        <f t="shared" si="3"/>
        <v>-11600000</v>
      </c>
      <c r="N38" s="1386"/>
      <c r="O38" s="1385"/>
      <c r="P38" s="1385"/>
    </row>
    <row r="39" s="1343" customFormat="1" spans="1:16">
      <c r="A39" s="1358">
        <v>318211</v>
      </c>
      <c r="B39" s="1358">
        <v>1381418</v>
      </c>
      <c r="C39" s="1361" t="s">
        <v>1959</v>
      </c>
      <c r="D39" s="1359">
        <v>43409</v>
      </c>
      <c r="E39" s="1359">
        <v>43410</v>
      </c>
      <c r="F39" s="1358">
        <f t="shared" si="0"/>
        <v>1</v>
      </c>
      <c r="G39" s="1358">
        <v>1</v>
      </c>
      <c r="H39" s="1358" t="s">
        <v>37</v>
      </c>
      <c r="I39" s="1358">
        <f t="shared" si="1"/>
        <v>1</v>
      </c>
      <c r="J39" s="1382">
        <v>2900000</v>
      </c>
      <c r="K39" s="1382">
        <f t="shared" si="2"/>
        <v>2900000</v>
      </c>
      <c r="L39" s="1358"/>
      <c r="M39" s="1383">
        <f t="shared" si="3"/>
        <v>-2900000</v>
      </c>
      <c r="N39" s="1386"/>
      <c r="O39" s="1385" t="s">
        <v>1960</v>
      </c>
      <c r="P39" s="1385"/>
    </row>
    <row r="40" s="1343" customFormat="1" spans="1:16">
      <c r="A40" s="1358">
        <v>319057</v>
      </c>
      <c r="B40" s="1358">
        <v>1383186</v>
      </c>
      <c r="C40" s="1361" t="s">
        <v>1961</v>
      </c>
      <c r="D40" s="1359">
        <v>43409</v>
      </c>
      <c r="E40" s="1359">
        <v>43411</v>
      </c>
      <c r="F40" s="1358">
        <f t="shared" si="0"/>
        <v>2</v>
      </c>
      <c r="G40" s="1358">
        <v>1</v>
      </c>
      <c r="H40" s="1358" t="s">
        <v>37</v>
      </c>
      <c r="I40" s="1358">
        <f t="shared" si="1"/>
        <v>2</v>
      </c>
      <c r="J40" s="1382">
        <v>2900000</v>
      </c>
      <c r="K40" s="1382">
        <f t="shared" si="2"/>
        <v>5800000</v>
      </c>
      <c r="L40" s="1358"/>
      <c r="M40" s="1383">
        <f t="shared" si="3"/>
        <v>-5800000</v>
      </c>
      <c r="N40" s="1388"/>
      <c r="O40" s="1385" t="s">
        <v>1962</v>
      </c>
      <c r="P40" s="1385"/>
    </row>
    <row r="41" s="1344" customFormat="1" ht="19.5" customHeight="1" spans="1:16">
      <c r="A41" s="1362">
        <v>320946</v>
      </c>
      <c r="B41" s="1343">
        <v>1388907</v>
      </c>
      <c r="C41" s="1363" t="s">
        <v>1920</v>
      </c>
      <c r="D41" s="1364">
        <v>43405</v>
      </c>
      <c r="E41" s="1364">
        <v>43406</v>
      </c>
      <c r="F41" s="1362">
        <f t="shared" si="0"/>
        <v>1</v>
      </c>
      <c r="G41" s="1362">
        <v>1</v>
      </c>
      <c r="H41" s="1362" t="s">
        <v>37</v>
      </c>
      <c r="I41" s="1362">
        <f t="shared" si="1"/>
        <v>1</v>
      </c>
      <c r="J41" s="1389">
        <v>2900000</v>
      </c>
      <c r="K41" s="1389">
        <f t="shared" si="2"/>
        <v>2900000</v>
      </c>
      <c r="L41" s="1362"/>
      <c r="M41" s="1390">
        <f t="shared" si="3"/>
        <v>-2900000</v>
      </c>
      <c r="N41" s="1391">
        <f>SUM(K41:K50)</f>
        <v>113100000</v>
      </c>
      <c r="O41" s="1392"/>
      <c r="P41" s="1392"/>
    </row>
    <row r="42" s="1344" customFormat="1" ht="19.5" customHeight="1" spans="1:16">
      <c r="A42" s="1362">
        <v>320996</v>
      </c>
      <c r="B42" s="1362">
        <v>1387910</v>
      </c>
      <c r="C42" s="1363" t="s">
        <v>1963</v>
      </c>
      <c r="D42" s="1364">
        <v>43405</v>
      </c>
      <c r="E42" s="1364">
        <v>43409</v>
      </c>
      <c r="F42" s="1362">
        <f t="shared" si="0"/>
        <v>4</v>
      </c>
      <c r="G42" s="1362">
        <v>1</v>
      </c>
      <c r="H42" s="1362" t="s">
        <v>37</v>
      </c>
      <c r="I42" s="1362">
        <f t="shared" si="1"/>
        <v>4</v>
      </c>
      <c r="J42" s="1389">
        <v>2900000</v>
      </c>
      <c r="K42" s="1389">
        <f t="shared" si="2"/>
        <v>11600000</v>
      </c>
      <c r="L42" s="1362"/>
      <c r="M42" s="1390">
        <f t="shared" si="3"/>
        <v>-11600000</v>
      </c>
      <c r="N42" s="1393"/>
      <c r="O42" s="1392"/>
      <c r="P42" s="1392"/>
    </row>
    <row r="43" s="1344" customFormat="1" ht="19.5" customHeight="1" spans="1:16">
      <c r="A43" s="1362">
        <v>320988</v>
      </c>
      <c r="B43" s="1362">
        <v>1387713</v>
      </c>
      <c r="C43" s="1363" t="s">
        <v>1964</v>
      </c>
      <c r="D43" s="1364">
        <v>43408</v>
      </c>
      <c r="E43" s="1364">
        <v>43410</v>
      </c>
      <c r="F43" s="1362">
        <f t="shared" si="0"/>
        <v>2</v>
      </c>
      <c r="G43" s="1362">
        <v>1</v>
      </c>
      <c r="H43" s="1362" t="s">
        <v>37</v>
      </c>
      <c r="I43" s="1362">
        <f t="shared" si="1"/>
        <v>2</v>
      </c>
      <c r="J43" s="1389">
        <v>2900000</v>
      </c>
      <c r="K43" s="1389">
        <f t="shared" si="2"/>
        <v>5800000</v>
      </c>
      <c r="L43" s="1362"/>
      <c r="M43" s="1390">
        <f t="shared" si="3"/>
        <v>-5800000</v>
      </c>
      <c r="N43" s="1393"/>
      <c r="O43" s="1392"/>
      <c r="P43" s="1392"/>
    </row>
    <row r="44" s="1343" customFormat="1" spans="1:16">
      <c r="A44" s="1362">
        <v>319262</v>
      </c>
      <c r="B44" s="1362">
        <v>1383795</v>
      </c>
      <c r="C44" s="1363" t="s">
        <v>1965</v>
      </c>
      <c r="D44" s="1364">
        <v>43410</v>
      </c>
      <c r="E44" s="1364">
        <v>43413</v>
      </c>
      <c r="F44" s="1362">
        <f t="shared" si="0"/>
        <v>3</v>
      </c>
      <c r="G44" s="1362">
        <v>1</v>
      </c>
      <c r="H44" s="1362" t="s">
        <v>37</v>
      </c>
      <c r="I44" s="1362">
        <f t="shared" si="1"/>
        <v>3</v>
      </c>
      <c r="J44" s="1389">
        <v>2900000</v>
      </c>
      <c r="K44" s="1389">
        <f t="shared" si="2"/>
        <v>8700000</v>
      </c>
      <c r="L44" s="1362"/>
      <c r="M44" s="1390">
        <f t="shared" si="3"/>
        <v>-8700000</v>
      </c>
      <c r="N44" s="1393"/>
      <c r="O44" s="1385"/>
      <c r="P44" s="1385"/>
    </row>
    <row r="45" s="1343" customFormat="1" spans="1:16">
      <c r="A45" s="1362">
        <v>318529</v>
      </c>
      <c r="B45" s="1362">
        <v>1382100</v>
      </c>
      <c r="C45" s="1363" t="s">
        <v>1945</v>
      </c>
      <c r="D45" s="1364">
        <v>43410</v>
      </c>
      <c r="E45" s="1364">
        <v>43411</v>
      </c>
      <c r="F45" s="1362">
        <f t="shared" si="0"/>
        <v>1</v>
      </c>
      <c r="G45" s="1362">
        <v>1</v>
      </c>
      <c r="H45" s="1362" t="s">
        <v>37</v>
      </c>
      <c r="I45" s="1362">
        <f t="shared" si="1"/>
        <v>1</v>
      </c>
      <c r="J45" s="1389">
        <v>2900000</v>
      </c>
      <c r="K45" s="1389">
        <f t="shared" si="2"/>
        <v>2900000</v>
      </c>
      <c r="L45" s="1362"/>
      <c r="M45" s="1390">
        <f t="shared" si="3"/>
        <v>-2900000</v>
      </c>
      <c r="N45" s="1393"/>
      <c r="O45" s="1385"/>
      <c r="P45" s="1385"/>
    </row>
    <row r="46" s="1343" customFormat="1" spans="1:16">
      <c r="A46" s="1362">
        <v>318749</v>
      </c>
      <c r="B46" s="1362">
        <v>1382324</v>
      </c>
      <c r="C46" s="1363" t="s">
        <v>1966</v>
      </c>
      <c r="D46" s="1364">
        <v>43410</v>
      </c>
      <c r="E46" s="1364">
        <v>43412</v>
      </c>
      <c r="F46" s="1362">
        <f t="shared" si="0"/>
        <v>2</v>
      </c>
      <c r="G46" s="1362">
        <v>1</v>
      </c>
      <c r="H46" s="1362" t="s">
        <v>37</v>
      </c>
      <c r="I46" s="1362">
        <f t="shared" si="1"/>
        <v>2</v>
      </c>
      <c r="J46" s="1389">
        <v>2900000</v>
      </c>
      <c r="K46" s="1389">
        <f t="shared" si="2"/>
        <v>5800000</v>
      </c>
      <c r="L46" s="1362"/>
      <c r="M46" s="1390">
        <f t="shared" si="3"/>
        <v>-5800000</v>
      </c>
      <c r="N46" s="1393"/>
      <c r="O46" s="1385" t="s">
        <v>1967</v>
      </c>
      <c r="P46" s="1385"/>
    </row>
    <row r="47" s="1343" customFormat="1" spans="1:16">
      <c r="A47" s="1362">
        <v>320245</v>
      </c>
      <c r="B47" s="1362">
        <v>1386196</v>
      </c>
      <c r="C47" s="1363" t="s">
        <v>1968</v>
      </c>
      <c r="D47" s="1364">
        <v>43410</v>
      </c>
      <c r="E47" s="1364">
        <v>43412</v>
      </c>
      <c r="F47" s="1362">
        <f t="shared" si="0"/>
        <v>2</v>
      </c>
      <c r="G47" s="1362">
        <v>1</v>
      </c>
      <c r="H47" s="1362" t="s">
        <v>37</v>
      </c>
      <c r="I47" s="1362">
        <f t="shared" si="1"/>
        <v>2</v>
      </c>
      <c r="J47" s="1389">
        <v>2900000</v>
      </c>
      <c r="K47" s="1389">
        <f t="shared" si="2"/>
        <v>5800000</v>
      </c>
      <c r="L47" s="1362"/>
      <c r="M47" s="1390">
        <f t="shared" si="3"/>
        <v>-5800000</v>
      </c>
      <c r="N47" s="1393"/>
      <c r="O47" s="1385" t="s">
        <v>1969</v>
      </c>
      <c r="P47" s="1385"/>
    </row>
    <row r="48" s="1343" customFormat="1" ht="36" spans="1:16">
      <c r="A48" s="1365" t="s">
        <v>1970</v>
      </c>
      <c r="B48" s="1362">
        <v>1384674</v>
      </c>
      <c r="C48" s="1366" t="s">
        <v>1971</v>
      </c>
      <c r="D48" s="1364">
        <v>43411</v>
      </c>
      <c r="E48" s="1364">
        <v>43414</v>
      </c>
      <c r="F48" s="1362">
        <f t="shared" si="0"/>
        <v>3</v>
      </c>
      <c r="G48" s="1362">
        <v>5</v>
      </c>
      <c r="H48" s="1362" t="s">
        <v>37</v>
      </c>
      <c r="I48" s="1362">
        <f t="shared" si="1"/>
        <v>15</v>
      </c>
      <c r="J48" s="1389">
        <v>2900000</v>
      </c>
      <c r="K48" s="1389">
        <f t="shared" si="2"/>
        <v>43500000</v>
      </c>
      <c r="L48" s="1362"/>
      <c r="M48" s="1390">
        <f t="shared" si="3"/>
        <v>-43500000</v>
      </c>
      <c r="N48" s="1393"/>
      <c r="O48" s="1385"/>
      <c r="P48" s="1385"/>
    </row>
    <row r="49" s="1343" customFormat="1" spans="1:16">
      <c r="A49" s="1365">
        <v>319452</v>
      </c>
      <c r="B49" s="1362">
        <v>1384678</v>
      </c>
      <c r="C49" s="1366" t="s">
        <v>1972</v>
      </c>
      <c r="D49" s="1364">
        <v>43411</v>
      </c>
      <c r="E49" s="1364">
        <v>43414</v>
      </c>
      <c r="F49" s="1362">
        <f t="shared" si="0"/>
        <v>3</v>
      </c>
      <c r="G49" s="1362">
        <v>1</v>
      </c>
      <c r="H49" s="1362" t="s">
        <v>37</v>
      </c>
      <c r="I49" s="1362">
        <f t="shared" si="1"/>
        <v>3</v>
      </c>
      <c r="J49" s="1389">
        <v>2900000</v>
      </c>
      <c r="K49" s="1389">
        <f t="shared" si="2"/>
        <v>8700000</v>
      </c>
      <c r="L49" s="1362"/>
      <c r="M49" s="1390">
        <f t="shared" si="3"/>
        <v>-8700000</v>
      </c>
      <c r="N49" s="1393"/>
      <c r="O49" s="1385"/>
      <c r="P49" s="1385"/>
    </row>
    <row r="50" s="1343" customFormat="1" spans="1:16">
      <c r="A50" s="1362">
        <v>321020</v>
      </c>
      <c r="B50" s="1362">
        <v>1387957</v>
      </c>
      <c r="C50" s="1362" t="s">
        <v>1973</v>
      </c>
      <c r="D50" s="1364">
        <v>43411</v>
      </c>
      <c r="E50" s="1364">
        <v>43413</v>
      </c>
      <c r="F50" s="1362">
        <f t="shared" si="0"/>
        <v>2</v>
      </c>
      <c r="G50" s="1362">
        <v>3</v>
      </c>
      <c r="H50" s="1362" t="s">
        <v>37</v>
      </c>
      <c r="I50" s="1362">
        <f t="shared" si="1"/>
        <v>6</v>
      </c>
      <c r="J50" s="1389">
        <v>2900000</v>
      </c>
      <c r="K50" s="1389">
        <f t="shared" si="2"/>
        <v>17400000</v>
      </c>
      <c r="L50" s="1362"/>
      <c r="M50" s="1390">
        <f t="shared" si="3"/>
        <v>-17400000</v>
      </c>
      <c r="N50" s="1394"/>
      <c r="O50" s="1385"/>
      <c r="P50" s="1385"/>
    </row>
    <row r="51" s="1343" customFormat="1" spans="1:16">
      <c r="A51" s="1367">
        <v>321029</v>
      </c>
      <c r="B51" s="1343">
        <v>1388912</v>
      </c>
      <c r="C51" s="1368" t="s">
        <v>1921</v>
      </c>
      <c r="D51" s="1369">
        <v>43405</v>
      </c>
      <c r="E51" s="1369">
        <v>43407</v>
      </c>
      <c r="F51" s="1367">
        <f t="shared" si="0"/>
        <v>2</v>
      </c>
      <c r="G51" s="1367">
        <v>1</v>
      </c>
      <c r="H51" s="1367" t="s">
        <v>37</v>
      </c>
      <c r="I51" s="1367">
        <f t="shared" si="1"/>
        <v>2</v>
      </c>
      <c r="J51" s="1367">
        <v>2900000</v>
      </c>
      <c r="K51" s="1395">
        <f t="shared" si="2"/>
        <v>5800000</v>
      </c>
      <c r="L51" s="1367"/>
      <c r="M51" s="1396">
        <f t="shared" si="3"/>
        <v>-5800000</v>
      </c>
      <c r="N51" s="1397">
        <f>SUM(K51:K58)</f>
        <v>104400000</v>
      </c>
      <c r="O51" s="1385"/>
      <c r="P51" s="1385"/>
    </row>
    <row r="52" s="1343" customFormat="1" spans="1:16">
      <c r="A52" s="1367">
        <v>321181</v>
      </c>
      <c r="B52" s="1367">
        <v>1388445</v>
      </c>
      <c r="C52" s="1368" t="s">
        <v>1974</v>
      </c>
      <c r="D52" s="1369">
        <v>43405</v>
      </c>
      <c r="E52" s="1369">
        <v>43406</v>
      </c>
      <c r="F52" s="1367">
        <f t="shared" si="0"/>
        <v>1</v>
      </c>
      <c r="G52" s="1367">
        <v>1</v>
      </c>
      <c r="H52" s="1367" t="s">
        <v>37</v>
      </c>
      <c r="I52" s="1367">
        <f t="shared" si="1"/>
        <v>1</v>
      </c>
      <c r="J52" s="1367">
        <v>2900000</v>
      </c>
      <c r="K52" s="1395">
        <f t="shared" si="2"/>
        <v>2900000</v>
      </c>
      <c r="L52" s="1367"/>
      <c r="M52" s="1396">
        <f t="shared" si="3"/>
        <v>-2900000</v>
      </c>
      <c r="N52" s="1398"/>
      <c r="O52" s="1385"/>
      <c r="P52" s="1385"/>
    </row>
    <row r="53" s="1343" customFormat="1" spans="1:16">
      <c r="A53" s="1367">
        <v>321171</v>
      </c>
      <c r="B53" s="1367">
        <v>1388391</v>
      </c>
      <c r="C53" s="1368" t="s">
        <v>1975</v>
      </c>
      <c r="D53" s="1369">
        <v>43408</v>
      </c>
      <c r="E53" s="1369">
        <v>43410</v>
      </c>
      <c r="F53" s="1367">
        <f t="shared" si="0"/>
        <v>2</v>
      </c>
      <c r="G53" s="1367">
        <v>1</v>
      </c>
      <c r="H53" s="1367" t="s">
        <v>37</v>
      </c>
      <c r="I53" s="1367">
        <f t="shared" si="1"/>
        <v>2</v>
      </c>
      <c r="J53" s="1367">
        <v>2900000</v>
      </c>
      <c r="K53" s="1395">
        <f t="shared" si="2"/>
        <v>5800000</v>
      </c>
      <c r="L53" s="1367"/>
      <c r="M53" s="1396">
        <f t="shared" si="3"/>
        <v>-5800000</v>
      </c>
      <c r="N53" s="1398"/>
      <c r="O53" s="1385"/>
      <c r="P53" s="1385"/>
    </row>
    <row r="54" s="1343" customFormat="1" ht="24" spans="1:16">
      <c r="A54" s="1367">
        <v>318254</v>
      </c>
      <c r="B54" s="1367">
        <v>1381749</v>
      </c>
      <c r="C54" s="1368" t="s">
        <v>1976</v>
      </c>
      <c r="D54" s="1369">
        <v>43412</v>
      </c>
      <c r="E54" s="1369">
        <v>43415</v>
      </c>
      <c r="F54" s="1367">
        <f t="shared" si="0"/>
        <v>3</v>
      </c>
      <c r="G54" s="1367">
        <v>3</v>
      </c>
      <c r="H54" s="1367" t="s">
        <v>37</v>
      </c>
      <c r="I54" s="1367">
        <f t="shared" si="1"/>
        <v>9</v>
      </c>
      <c r="J54" s="1395">
        <v>2900000</v>
      </c>
      <c r="K54" s="1395">
        <f t="shared" si="2"/>
        <v>26100000</v>
      </c>
      <c r="L54" s="1367"/>
      <c r="M54" s="1396">
        <f t="shared" si="3"/>
        <v>-26100000</v>
      </c>
      <c r="N54" s="1398"/>
      <c r="O54" s="1385"/>
      <c r="P54" s="1385"/>
    </row>
    <row r="55" s="1343" customFormat="1" spans="1:16">
      <c r="A55" s="1370" t="s">
        <v>1977</v>
      </c>
      <c r="B55" s="1367">
        <v>1381699</v>
      </c>
      <c r="C55" s="1371" t="s">
        <v>1978</v>
      </c>
      <c r="D55" s="1369">
        <v>43412</v>
      </c>
      <c r="E55" s="1369">
        <v>43415</v>
      </c>
      <c r="F55" s="1367">
        <f t="shared" si="0"/>
        <v>3</v>
      </c>
      <c r="G55" s="1367">
        <v>5</v>
      </c>
      <c r="H55" s="1367" t="s">
        <v>37</v>
      </c>
      <c r="I55" s="1367">
        <f t="shared" si="1"/>
        <v>15</v>
      </c>
      <c r="J55" s="1395">
        <v>2900000</v>
      </c>
      <c r="K55" s="1395">
        <f t="shared" si="2"/>
        <v>43500000</v>
      </c>
      <c r="L55" s="1367"/>
      <c r="M55" s="1396">
        <f t="shared" si="3"/>
        <v>-43500000</v>
      </c>
      <c r="N55" s="1398"/>
      <c r="O55" s="1385" t="s">
        <v>1960</v>
      </c>
      <c r="P55" s="1385"/>
    </row>
    <row r="56" s="1343" customFormat="1" spans="1:16">
      <c r="A56" s="1370">
        <v>319752</v>
      </c>
      <c r="B56" s="1367">
        <v>1384856</v>
      </c>
      <c r="C56" s="1371" t="s">
        <v>1979</v>
      </c>
      <c r="D56" s="1369">
        <v>43412</v>
      </c>
      <c r="E56" s="1369">
        <v>43413</v>
      </c>
      <c r="F56" s="1367">
        <f t="shared" si="0"/>
        <v>1</v>
      </c>
      <c r="G56" s="1367">
        <v>1</v>
      </c>
      <c r="H56" s="1367" t="s">
        <v>37</v>
      </c>
      <c r="I56" s="1367">
        <f t="shared" si="1"/>
        <v>1</v>
      </c>
      <c r="J56" s="1395">
        <v>2900000</v>
      </c>
      <c r="K56" s="1395">
        <f t="shared" si="2"/>
        <v>2900000</v>
      </c>
      <c r="L56" s="1367"/>
      <c r="M56" s="1396">
        <f t="shared" si="3"/>
        <v>-2900000</v>
      </c>
      <c r="N56" s="1398"/>
      <c r="O56" s="1399" t="s">
        <v>1980</v>
      </c>
      <c r="P56" s="1385"/>
    </row>
    <row r="57" s="1343" customFormat="1" spans="1:16">
      <c r="A57" s="1367">
        <v>318123</v>
      </c>
      <c r="B57" s="1367">
        <v>1380594</v>
      </c>
      <c r="C57" s="1368" t="s">
        <v>1981</v>
      </c>
      <c r="D57" s="1369">
        <v>43413</v>
      </c>
      <c r="E57" s="1369">
        <v>43416</v>
      </c>
      <c r="F57" s="1367">
        <f t="shared" si="0"/>
        <v>3</v>
      </c>
      <c r="G57" s="1367">
        <v>1</v>
      </c>
      <c r="H57" s="1367" t="s">
        <v>37</v>
      </c>
      <c r="I57" s="1367">
        <f t="shared" si="1"/>
        <v>3</v>
      </c>
      <c r="J57" s="1395">
        <v>2900000</v>
      </c>
      <c r="K57" s="1395">
        <f t="shared" si="2"/>
        <v>8700000</v>
      </c>
      <c r="L57" s="1367"/>
      <c r="M57" s="1396">
        <f t="shared" si="3"/>
        <v>-8700000</v>
      </c>
      <c r="N57" s="1398"/>
      <c r="O57" s="1385"/>
      <c r="P57" s="1385"/>
    </row>
    <row r="58" s="1343" customFormat="1" spans="1:16">
      <c r="A58" s="1367">
        <v>318129</v>
      </c>
      <c r="B58" s="1367">
        <v>1380670</v>
      </c>
      <c r="C58" s="1368" t="s">
        <v>1982</v>
      </c>
      <c r="D58" s="1369">
        <v>43412</v>
      </c>
      <c r="E58" s="1369">
        <v>43415</v>
      </c>
      <c r="F58" s="1367">
        <f t="shared" si="0"/>
        <v>3</v>
      </c>
      <c r="G58" s="1367">
        <v>1</v>
      </c>
      <c r="H58" s="1367" t="s">
        <v>37</v>
      </c>
      <c r="I58" s="1367">
        <f t="shared" si="1"/>
        <v>3</v>
      </c>
      <c r="J58" s="1395">
        <v>2900000</v>
      </c>
      <c r="K58" s="1395">
        <f t="shared" si="2"/>
        <v>8700000</v>
      </c>
      <c r="L58" s="1367"/>
      <c r="M58" s="1396">
        <f t="shared" si="3"/>
        <v>-8700000</v>
      </c>
      <c r="N58" s="1400"/>
      <c r="O58" s="1385"/>
      <c r="P58" s="1385"/>
    </row>
    <row r="59" s="1343" customFormat="1" spans="1:16">
      <c r="A59" s="1372">
        <v>322021</v>
      </c>
      <c r="B59" s="1372">
        <v>1389603</v>
      </c>
      <c r="C59" s="1373" t="s">
        <v>1983</v>
      </c>
      <c r="D59" s="1374">
        <v>43408</v>
      </c>
      <c r="E59" s="1374">
        <v>43410</v>
      </c>
      <c r="F59" s="1372">
        <f t="shared" si="0"/>
        <v>2</v>
      </c>
      <c r="G59" s="1372">
        <v>1</v>
      </c>
      <c r="H59" s="1372" t="s">
        <v>37</v>
      </c>
      <c r="I59" s="1372">
        <f t="shared" si="1"/>
        <v>2</v>
      </c>
      <c r="J59" s="1372">
        <v>2900000</v>
      </c>
      <c r="K59" s="1401">
        <f t="shared" si="2"/>
        <v>5800000</v>
      </c>
      <c r="L59" s="1372"/>
      <c r="M59" s="1402">
        <f t="shared" si="3"/>
        <v>-5800000</v>
      </c>
      <c r="N59" s="1403">
        <f>SUM(K59:K65)</f>
        <v>63800000</v>
      </c>
      <c r="O59" s="1385"/>
      <c r="P59" s="1385"/>
    </row>
    <row r="60" s="1343" customFormat="1" spans="1:16">
      <c r="A60" s="1372">
        <v>322243</v>
      </c>
      <c r="B60" s="1372">
        <v>1389685</v>
      </c>
      <c r="C60" s="1373" t="s">
        <v>1984</v>
      </c>
      <c r="D60" s="1374">
        <v>43409</v>
      </c>
      <c r="E60" s="1374">
        <v>43410</v>
      </c>
      <c r="F60" s="1372">
        <f t="shared" si="0"/>
        <v>1</v>
      </c>
      <c r="G60" s="1372">
        <v>1</v>
      </c>
      <c r="H60" s="1372" t="s">
        <v>37</v>
      </c>
      <c r="I60" s="1372">
        <f t="shared" si="1"/>
        <v>1</v>
      </c>
      <c r="J60" s="1404">
        <v>2900000</v>
      </c>
      <c r="K60" s="1401">
        <f t="shared" si="2"/>
        <v>2900000</v>
      </c>
      <c r="L60" s="1372"/>
      <c r="M60" s="1402">
        <f t="shared" si="3"/>
        <v>-2900000</v>
      </c>
      <c r="N60" s="1405"/>
      <c r="O60" s="1385"/>
      <c r="P60" s="1385"/>
    </row>
    <row r="61" s="1344" customFormat="1" ht="24" spans="1:16">
      <c r="A61" s="1375" t="s">
        <v>1985</v>
      </c>
      <c r="B61" s="1372">
        <v>1389082</v>
      </c>
      <c r="C61" s="1373" t="s">
        <v>1986</v>
      </c>
      <c r="D61" s="1374">
        <v>43408</v>
      </c>
      <c r="E61" s="1374">
        <v>43410</v>
      </c>
      <c r="F61" s="1372">
        <f t="shared" si="0"/>
        <v>2</v>
      </c>
      <c r="G61" s="1372">
        <v>3</v>
      </c>
      <c r="H61" s="1372" t="s">
        <v>37</v>
      </c>
      <c r="I61" s="1372">
        <f t="shared" si="1"/>
        <v>6</v>
      </c>
      <c r="J61" s="1401">
        <v>2900000</v>
      </c>
      <c r="K61" s="1401">
        <f t="shared" si="2"/>
        <v>17400000</v>
      </c>
      <c r="L61" s="1372"/>
      <c r="M61" s="1402">
        <f t="shared" si="3"/>
        <v>-17400000</v>
      </c>
      <c r="N61" s="1405"/>
      <c r="O61" s="1392" t="s">
        <v>1987</v>
      </c>
      <c r="P61" s="1392"/>
    </row>
    <row r="62" s="1344" customFormat="1" spans="1:16">
      <c r="A62" s="1375">
        <v>321798</v>
      </c>
      <c r="B62" s="1372">
        <v>1389224</v>
      </c>
      <c r="C62" s="1373" t="s">
        <v>1988</v>
      </c>
      <c r="D62" s="1374">
        <v>43408</v>
      </c>
      <c r="E62" s="1374">
        <v>43410</v>
      </c>
      <c r="F62" s="1372">
        <f t="shared" si="0"/>
        <v>2</v>
      </c>
      <c r="G62" s="1372">
        <v>1</v>
      </c>
      <c r="H62" s="1372" t="s">
        <v>37</v>
      </c>
      <c r="I62" s="1372">
        <f t="shared" si="1"/>
        <v>2</v>
      </c>
      <c r="J62" s="1401">
        <v>2900000</v>
      </c>
      <c r="K62" s="1401">
        <f t="shared" si="2"/>
        <v>5800000</v>
      </c>
      <c r="L62" s="1372"/>
      <c r="M62" s="1402">
        <f t="shared" si="3"/>
        <v>-5800000</v>
      </c>
      <c r="N62" s="1405"/>
      <c r="O62" s="1392" t="s">
        <v>1960</v>
      </c>
      <c r="P62" s="1392"/>
    </row>
    <row r="63" s="1343" customFormat="1" spans="1:16">
      <c r="A63" s="1372">
        <v>321999</v>
      </c>
      <c r="B63" s="1372">
        <v>1389441</v>
      </c>
      <c r="C63" s="1373" t="s">
        <v>1989</v>
      </c>
      <c r="D63" s="1374">
        <v>43408</v>
      </c>
      <c r="E63" s="1374">
        <v>43409</v>
      </c>
      <c r="F63" s="1372">
        <f t="shared" si="0"/>
        <v>1</v>
      </c>
      <c r="G63" s="1372">
        <v>1</v>
      </c>
      <c r="H63" s="1372" t="s">
        <v>37</v>
      </c>
      <c r="I63" s="1372">
        <f t="shared" si="1"/>
        <v>1</v>
      </c>
      <c r="J63" s="1372">
        <v>2900000</v>
      </c>
      <c r="K63" s="1401">
        <f t="shared" si="2"/>
        <v>2900000</v>
      </c>
      <c r="L63" s="1372"/>
      <c r="M63" s="1402">
        <f t="shared" si="3"/>
        <v>-2900000</v>
      </c>
      <c r="N63" s="1405"/>
      <c r="O63" s="1385"/>
      <c r="P63" s="1385"/>
    </row>
    <row r="64" s="1344" customFormat="1" spans="1:16">
      <c r="A64" s="1375">
        <v>321386</v>
      </c>
      <c r="B64" s="1372">
        <v>1388693</v>
      </c>
      <c r="C64" s="1373" t="s">
        <v>1990</v>
      </c>
      <c r="D64" s="1374">
        <v>43411</v>
      </c>
      <c r="E64" s="1374">
        <v>43415</v>
      </c>
      <c r="F64" s="1372">
        <f t="shared" si="0"/>
        <v>4</v>
      </c>
      <c r="G64" s="1372">
        <v>1</v>
      </c>
      <c r="H64" s="1372" t="s">
        <v>37</v>
      </c>
      <c r="I64" s="1372">
        <f t="shared" si="1"/>
        <v>4</v>
      </c>
      <c r="J64" s="1401">
        <v>2900000</v>
      </c>
      <c r="K64" s="1401">
        <f t="shared" si="2"/>
        <v>11600000</v>
      </c>
      <c r="L64" s="1372"/>
      <c r="M64" s="1402">
        <f t="shared" si="3"/>
        <v>-11600000</v>
      </c>
      <c r="N64" s="1405"/>
      <c r="O64" s="1392"/>
      <c r="P64" s="1392"/>
    </row>
    <row r="65" s="1344" customFormat="1" ht="24" spans="1:16">
      <c r="A65" s="1375" t="s">
        <v>1991</v>
      </c>
      <c r="B65" s="1372">
        <v>1389008</v>
      </c>
      <c r="C65" s="1373" t="s">
        <v>1992</v>
      </c>
      <c r="D65" s="1374">
        <v>43411</v>
      </c>
      <c r="E65" s="1374">
        <v>43413</v>
      </c>
      <c r="F65" s="1372">
        <f t="shared" si="0"/>
        <v>2</v>
      </c>
      <c r="G65" s="1372">
        <v>3</v>
      </c>
      <c r="H65" s="1372" t="s">
        <v>37</v>
      </c>
      <c r="I65" s="1372">
        <f t="shared" si="1"/>
        <v>6</v>
      </c>
      <c r="J65" s="1401">
        <v>2900000</v>
      </c>
      <c r="K65" s="1401">
        <f t="shared" si="2"/>
        <v>17400000</v>
      </c>
      <c r="L65" s="1372"/>
      <c r="M65" s="1402">
        <f t="shared" si="3"/>
        <v>-17400000</v>
      </c>
      <c r="N65" s="1427"/>
      <c r="O65" s="1392"/>
      <c r="P65" s="1392"/>
    </row>
    <row r="66" s="1344" customFormat="1" spans="1:16">
      <c r="A66" s="1406">
        <v>322286</v>
      </c>
      <c r="B66" s="1407">
        <v>1390037</v>
      </c>
      <c r="C66" s="1408" t="s">
        <v>1993</v>
      </c>
      <c r="D66" s="1409">
        <v>43409</v>
      </c>
      <c r="E66" s="1409">
        <v>43411</v>
      </c>
      <c r="F66" s="1407">
        <f t="shared" si="0"/>
        <v>2</v>
      </c>
      <c r="G66" s="1407">
        <v>1</v>
      </c>
      <c r="H66" s="1407" t="s">
        <v>37</v>
      </c>
      <c r="I66" s="1407">
        <f t="shared" si="1"/>
        <v>2</v>
      </c>
      <c r="J66" s="1428">
        <v>2900000</v>
      </c>
      <c r="K66" s="1428">
        <f t="shared" si="2"/>
        <v>5800000</v>
      </c>
      <c r="L66" s="1407"/>
      <c r="M66" s="1429">
        <f t="shared" si="3"/>
        <v>-5800000</v>
      </c>
      <c r="N66" s="1430">
        <f>SUM(K66:K79)</f>
        <v>147900000</v>
      </c>
      <c r="O66" s="1392"/>
      <c r="P66" s="1392"/>
    </row>
    <row r="67" s="1344" customFormat="1" spans="1:16">
      <c r="A67" s="1406">
        <v>322252</v>
      </c>
      <c r="B67" s="1407">
        <v>1389860</v>
      </c>
      <c r="C67" s="1408" t="s">
        <v>1994</v>
      </c>
      <c r="D67" s="1409">
        <v>43410</v>
      </c>
      <c r="E67" s="1409">
        <v>43411</v>
      </c>
      <c r="F67" s="1407">
        <f t="shared" si="0"/>
        <v>1</v>
      </c>
      <c r="G67" s="1407">
        <v>1</v>
      </c>
      <c r="H67" s="1407" t="s">
        <v>37</v>
      </c>
      <c r="I67" s="1407">
        <f t="shared" si="1"/>
        <v>1</v>
      </c>
      <c r="J67" s="1428">
        <v>2900000</v>
      </c>
      <c r="K67" s="1428">
        <f t="shared" si="2"/>
        <v>2900000</v>
      </c>
      <c r="L67" s="1407"/>
      <c r="M67" s="1429">
        <f t="shared" si="3"/>
        <v>-2900000</v>
      </c>
      <c r="N67" s="1431"/>
      <c r="O67" s="1392"/>
      <c r="P67" s="1392"/>
    </row>
    <row r="68" s="1344" customFormat="1" spans="1:16">
      <c r="A68" s="1406">
        <v>321392</v>
      </c>
      <c r="B68" s="1407">
        <v>1388813</v>
      </c>
      <c r="C68" s="1408" t="s">
        <v>1995</v>
      </c>
      <c r="D68" s="1409">
        <v>43412</v>
      </c>
      <c r="E68" s="1409">
        <v>43414</v>
      </c>
      <c r="F68" s="1407">
        <f t="shared" si="0"/>
        <v>2</v>
      </c>
      <c r="G68" s="1407">
        <v>1</v>
      </c>
      <c r="H68" s="1407" t="s">
        <v>37</v>
      </c>
      <c r="I68" s="1407">
        <f t="shared" si="1"/>
        <v>2</v>
      </c>
      <c r="J68" s="1428">
        <v>2900000</v>
      </c>
      <c r="K68" s="1428">
        <f t="shared" si="2"/>
        <v>5800000</v>
      </c>
      <c r="L68" s="1407"/>
      <c r="M68" s="1429">
        <f t="shared" si="3"/>
        <v>-5800000</v>
      </c>
      <c r="N68" s="1431"/>
      <c r="O68" s="1392" t="s">
        <v>1987</v>
      </c>
      <c r="P68" s="1392"/>
    </row>
    <row r="69" s="1343" customFormat="1" spans="1:16">
      <c r="A69" s="1407">
        <v>322013</v>
      </c>
      <c r="B69" s="1407">
        <v>1389290</v>
      </c>
      <c r="C69" s="1408" t="s">
        <v>1996</v>
      </c>
      <c r="D69" s="1409">
        <v>43412</v>
      </c>
      <c r="E69" s="1409">
        <v>43415</v>
      </c>
      <c r="F69" s="1407">
        <f t="shared" si="0"/>
        <v>3</v>
      </c>
      <c r="G69" s="1407">
        <v>1</v>
      </c>
      <c r="H69" s="1407" t="s">
        <v>37</v>
      </c>
      <c r="I69" s="1407">
        <f t="shared" si="1"/>
        <v>3</v>
      </c>
      <c r="J69" s="1407">
        <v>2900000</v>
      </c>
      <c r="K69" s="1428">
        <f t="shared" si="2"/>
        <v>8700000</v>
      </c>
      <c r="L69" s="1407"/>
      <c r="M69" s="1429">
        <f t="shared" si="3"/>
        <v>-8700000</v>
      </c>
      <c r="N69" s="1431"/>
      <c r="O69" s="1385"/>
      <c r="P69" s="1385"/>
    </row>
    <row r="70" s="1343" customFormat="1" spans="1:16">
      <c r="A70" s="1407">
        <v>322012</v>
      </c>
      <c r="B70" s="1407">
        <v>1389446</v>
      </c>
      <c r="C70" s="1408" t="s">
        <v>1997</v>
      </c>
      <c r="D70" s="1409">
        <v>43412</v>
      </c>
      <c r="E70" s="1409">
        <v>43414</v>
      </c>
      <c r="F70" s="1407">
        <f t="shared" si="0"/>
        <v>2</v>
      </c>
      <c r="G70" s="1407">
        <v>1</v>
      </c>
      <c r="H70" s="1407" t="s">
        <v>37</v>
      </c>
      <c r="I70" s="1407">
        <f t="shared" si="1"/>
        <v>2</v>
      </c>
      <c r="J70" s="1407">
        <v>2900000</v>
      </c>
      <c r="K70" s="1428">
        <f t="shared" si="2"/>
        <v>5800000</v>
      </c>
      <c r="L70" s="1407"/>
      <c r="M70" s="1429">
        <f t="shared" si="3"/>
        <v>-5800000</v>
      </c>
      <c r="N70" s="1431"/>
      <c r="O70" s="1385"/>
      <c r="P70" s="1385"/>
    </row>
    <row r="71" s="1344" customFormat="1" spans="1:16">
      <c r="A71" s="1406" t="s">
        <v>1998</v>
      </c>
      <c r="B71" s="1407">
        <v>1388696</v>
      </c>
      <c r="C71" s="1408" t="s">
        <v>1999</v>
      </c>
      <c r="D71" s="1409">
        <v>43413</v>
      </c>
      <c r="E71" s="1409">
        <v>43415</v>
      </c>
      <c r="F71" s="1407">
        <f t="shared" si="0"/>
        <v>2</v>
      </c>
      <c r="G71" s="1407">
        <v>3</v>
      </c>
      <c r="H71" s="1407" t="s">
        <v>37</v>
      </c>
      <c r="I71" s="1407">
        <f t="shared" si="1"/>
        <v>6</v>
      </c>
      <c r="J71" s="1428">
        <v>2900000</v>
      </c>
      <c r="K71" s="1428">
        <f t="shared" si="2"/>
        <v>17400000</v>
      </c>
      <c r="L71" s="1407"/>
      <c r="M71" s="1429">
        <f t="shared" si="3"/>
        <v>-17400000</v>
      </c>
      <c r="N71" s="1431"/>
      <c r="O71" s="1392"/>
      <c r="P71" s="1392"/>
    </row>
    <row r="72" s="1343" customFormat="1" ht="24" spans="1:16">
      <c r="A72" s="1406" t="s">
        <v>2000</v>
      </c>
      <c r="B72" s="1407">
        <v>1380026</v>
      </c>
      <c r="C72" s="1408" t="s">
        <v>2001</v>
      </c>
      <c r="D72" s="1409">
        <v>43414</v>
      </c>
      <c r="E72" s="1409">
        <v>43417</v>
      </c>
      <c r="F72" s="1407">
        <f t="shared" si="0"/>
        <v>3</v>
      </c>
      <c r="G72" s="1407">
        <v>2</v>
      </c>
      <c r="H72" s="1407" t="s">
        <v>37</v>
      </c>
      <c r="I72" s="1407">
        <f t="shared" si="1"/>
        <v>6</v>
      </c>
      <c r="J72" s="1428">
        <v>2900000</v>
      </c>
      <c r="K72" s="1428">
        <f t="shared" si="2"/>
        <v>17400000</v>
      </c>
      <c r="L72" s="1407"/>
      <c r="M72" s="1429">
        <f t="shared" si="3"/>
        <v>-17400000</v>
      </c>
      <c r="N72" s="1431"/>
      <c r="O72" s="1385" t="s">
        <v>1960</v>
      </c>
      <c r="P72" s="1385"/>
    </row>
    <row r="73" s="1343" customFormat="1" spans="1:16">
      <c r="A73" s="1406">
        <v>319798</v>
      </c>
      <c r="B73" s="1407">
        <v>1385187</v>
      </c>
      <c r="C73" s="1408" t="s">
        <v>2002</v>
      </c>
      <c r="D73" s="1409">
        <v>43415</v>
      </c>
      <c r="E73" s="1409">
        <v>43416</v>
      </c>
      <c r="F73" s="1407">
        <f t="shared" si="0"/>
        <v>1</v>
      </c>
      <c r="G73" s="1407">
        <v>1</v>
      </c>
      <c r="H73" s="1407" t="s">
        <v>37</v>
      </c>
      <c r="I73" s="1407">
        <f t="shared" si="1"/>
        <v>1</v>
      </c>
      <c r="J73" s="1428">
        <v>2900000</v>
      </c>
      <c r="K73" s="1428">
        <f t="shared" si="2"/>
        <v>2900000</v>
      </c>
      <c r="L73" s="1407"/>
      <c r="M73" s="1429">
        <f t="shared" si="3"/>
        <v>-2900000</v>
      </c>
      <c r="N73" s="1431"/>
      <c r="O73" s="1385"/>
      <c r="P73" s="1385"/>
    </row>
    <row r="74" s="1343" customFormat="1" spans="1:16">
      <c r="A74" s="1407">
        <v>319436</v>
      </c>
      <c r="B74" s="1407">
        <v>1384589</v>
      </c>
      <c r="C74" s="1410" t="s">
        <v>2003</v>
      </c>
      <c r="D74" s="1409">
        <v>43415</v>
      </c>
      <c r="E74" s="1409">
        <v>43417</v>
      </c>
      <c r="F74" s="1407">
        <f t="shared" si="0"/>
        <v>2</v>
      </c>
      <c r="G74" s="1407">
        <v>5</v>
      </c>
      <c r="H74" s="1407" t="s">
        <v>37</v>
      </c>
      <c r="I74" s="1407">
        <f t="shared" si="1"/>
        <v>10</v>
      </c>
      <c r="J74" s="1428">
        <v>2900000</v>
      </c>
      <c r="K74" s="1428">
        <f t="shared" si="2"/>
        <v>29000000</v>
      </c>
      <c r="L74" s="1407"/>
      <c r="M74" s="1429">
        <f t="shared" si="3"/>
        <v>-29000000</v>
      </c>
      <c r="N74" s="1431"/>
      <c r="O74" s="1385"/>
      <c r="P74" s="1385"/>
    </row>
    <row r="75" s="1343" customFormat="1" spans="1:16">
      <c r="A75" s="1407">
        <v>321775</v>
      </c>
      <c r="B75" s="1407">
        <v>1389022</v>
      </c>
      <c r="C75" s="1410" t="s">
        <v>2004</v>
      </c>
      <c r="D75" s="1409">
        <v>43415</v>
      </c>
      <c r="E75" s="1409">
        <v>43420</v>
      </c>
      <c r="F75" s="1407">
        <f t="shared" ref="F75:F87" si="4">E75-D75</f>
        <v>5</v>
      </c>
      <c r="G75" s="1407">
        <v>1</v>
      </c>
      <c r="H75" s="1407" t="s">
        <v>37</v>
      </c>
      <c r="I75" s="1407">
        <f t="shared" ref="I75:I87" si="5">G75*F75</f>
        <v>5</v>
      </c>
      <c r="J75" s="1428">
        <v>2900000</v>
      </c>
      <c r="K75" s="1428">
        <f t="shared" ref="K75:K87" si="6">J75*F75*G75</f>
        <v>14500000</v>
      </c>
      <c r="L75" s="1407"/>
      <c r="M75" s="1429">
        <f t="shared" ref="M75:M87" si="7">L75-K75</f>
        <v>-14500000</v>
      </c>
      <c r="N75" s="1431"/>
      <c r="O75" s="1385" t="s">
        <v>1936</v>
      </c>
      <c r="P75" s="1385"/>
    </row>
    <row r="76" s="1343" customFormat="1" spans="1:16">
      <c r="A76" s="1407">
        <v>321776</v>
      </c>
      <c r="B76" s="1407">
        <v>1389023</v>
      </c>
      <c r="C76" s="1410" t="s">
        <v>2005</v>
      </c>
      <c r="D76" s="1409">
        <v>43415</v>
      </c>
      <c r="E76" s="1409">
        <v>43420</v>
      </c>
      <c r="F76" s="1407">
        <f t="shared" si="4"/>
        <v>5</v>
      </c>
      <c r="G76" s="1407">
        <v>1</v>
      </c>
      <c r="H76" s="1407" t="s">
        <v>37</v>
      </c>
      <c r="I76" s="1407">
        <f t="shared" si="5"/>
        <v>5</v>
      </c>
      <c r="J76" s="1428">
        <v>2900000</v>
      </c>
      <c r="K76" s="1428">
        <f t="shared" si="6"/>
        <v>14500000</v>
      </c>
      <c r="L76" s="1407"/>
      <c r="M76" s="1429">
        <f t="shared" si="7"/>
        <v>-14500000</v>
      </c>
      <c r="N76" s="1431"/>
      <c r="O76" s="1385" t="s">
        <v>1987</v>
      </c>
      <c r="P76" s="1385"/>
    </row>
    <row r="77" s="1343" customFormat="1" spans="1:16">
      <c r="A77" s="1406">
        <v>317943</v>
      </c>
      <c r="B77" s="1407">
        <v>1380233</v>
      </c>
      <c r="C77" s="1408" t="s">
        <v>2006</v>
      </c>
      <c r="D77" s="1409">
        <v>43416</v>
      </c>
      <c r="E77" s="1409">
        <v>43419</v>
      </c>
      <c r="F77" s="1407">
        <f t="shared" si="4"/>
        <v>3</v>
      </c>
      <c r="G77" s="1407">
        <v>1</v>
      </c>
      <c r="H77" s="1407" t="s">
        <v>37</v>
      </c>
      <c r="I77" s="1407">
        <f t="shared" si="5"/>
        <v>3</v>
      </c>
      <c r="J77" s="1428">
        <v>2900000</v>
      </c>
      <c r="K77" s="1428">
        <f t="shared" si="6"/>
        <v>8700000</v>
      </c>
      <c r="L77" s="1407"/>
      <c r="M77" s="1429">
        <f t="shared" si="7"/>
        <v>-8700000</v>
      </c>
      <c r="N77" s="1431"/>
      <c r="O77" s="1385" t="s">
        <v>1987</v>
      </c>
      <c r="P77" s="1385"/>
    </row>
    <row r="78" s="1343" customFormat="1" spans="1:16">
      <c r="A78" s="1407">
        <v>320673</v>
      </c>
      <c r="B78" s="1407">
        <v>1387222</v>
      </c>
      <c r="C78" s="1408" t="s">
        <v>2007</v>
      </c>
      <c r="D78" s="1409">
        <v>43416</v>
      </c>
      <c r="E78" s="1409">
        <v>43419</v>
      </c>
      <c r="F78" s="1407">
        <f t="shared" si="4"/>
        <v>3</v>
      </c>
      <c r="G78" s="1407">
        <v>1</v>
      </c>
      <c r="H78" s="1407" t="s">
        <v>37</v>
      </c>
      <c r="I78" s="1407">
        <f t="shared" si="5"/>
        <v>3</v>
      </c>
      <c r="J78" s="1428">
        <v>2900000</v>
      </c>
      <c r="K78" s="1428">
        <f t="shared" si="6"/>
        <v>8700000</v>
      </c>
      <c r="L78" s="1407"/>
      <c r="M78" s="1429">
        <f t="shared" si="7"/>
        <v>-8700000</v>
      </c>
      <c r="N78" s="1431"/>
      <c r="O78" s="1385"/>
      <c r="P78" s="1385"/>
    </row>
    <row r="79" s="1343" customFormat="1" ht="15" customHeight="1" spans="1:16">
      <c r="A79" s="1406" t="s">
        <v>2008</v>
      </c>
      <c r="B79" s="1407">
        <v>1390164</v>
      </c>
      <c r="C79" s="1408" t="s">
        <v>2009</v>
      </c>
      <c r="D79" s="1409">
        <v>43417</v>
      </c>
      <c r="E79" s="1409">
        <v>43418</v>
      </c>
      <c r="F79" s="1407">
        <f t="shared" si="4"/>
        <v>1</v>
      </c>
      <c r="G79" s="1407">
        <v>2</v>
      </c>
      <c r="H79" s="1407" t="s">
        <v>37</v>
      </c>
      <c r="I79" s="1407">
        <f t="shared" si="5"/>
        <v>2</v>
      </c>
      <c r="J79" s="1428">
        <v>2900000</v>
      </c>
      <c r="K79" s="1428">
        <f t="shared" si="6"/>
        <v>5800000</v>
      </c>
      <c r="L79" s="1407"/>
      <c r="M79" s="1429">
        <f t="shared" si="7"/>
        <v>-5800000</v>
      </c>
      <c r="N79" s="1432"/>
      <c r="O79" s="1385"/>
      <c r="P79" s="1385"/>
    </row>
    <row r="80" s="1344" customFormat="1" ht="15" customHeight="1" spans="1:16">
      <c r="A80" s="1370">
        <v>322748</v>
      </c>
      <c r="B80" s="1367">
        <v>1391052</v>
      </c>
      <c r="C80" s="1368" t="s">
        <v>2010</v>
      </c>
      <c r="D80" s="1369">
        <v>43412</v>
      </c>
      <c r="E80" s="1369">
        <v>43414</v>
      </c>
      <c r="F80" s="1367">
        <f t="shared" si="4"/>
        <v>2</v>
      </c>
      <c r="G80" s="1367">
        <v>1</v>
      </c>
      <c r="H80" s="1367" t="s">
        <v>37</v>
      </c>
      <c r="I80" s="1367">
        <f t="shared" si="5"/>
        <v>2</v>
      </c>
      <c r="J80" s="1395">
        <v>2900000</v>
      </c>
      <c r="K80" s="1395">
        <f t="shared" si="6"/>
        <v>5800000</v>
      </c>
      <c r="L80" s="1367"/>
      <c r="M80" s="1396">
        <f t="shared" si="7"/>
        <v>-5800000</v>
      </c>
      <c r="N80" s="1433">
        <f>SUM(K80:K82)</f>
        <v>23200000</v>
      </c>
      <c r="O80" s="1392"/>
      <c r="P80" s="1392"/>
    </row>
    <row r="81" s="1343" customFormat="1" ht="24" spans="1:16">
      <c r="A81" s="1370" t="s">
        <v>2011</v>
      </c>
      <c r="B81" s="1367">
        <v>1390545</v>
      </c>
      <c r="C81" s="1368" t="s">
        <v>2012</v>
      </c>
      <c r="D81" s="1369">
        <v>43414</v>
      </c>
      <c r="E81" s="1369">
        <v>43416</v>
      </c>
      <c r="F81" s="1367">
        <f t="shared" si="4"/>
        <v>2</v>
      </c>
      <c r="G81" s="1367">
        <v>2</v>
      </c>
      <c r="H81" s="1367" t="s">
        <v>37</v>
      </c>
      <c r="I81" s="1367">
        <f t="shared" si="5"/>
        <v>4</v>
      </c>
      <c r="J81" s="1434">
        <v>2900000</v>
      </c>
      <c r="K81" s="1395">
        <f t="shared" si="6"/>
        <v>11600000</v>
      </c>
      <c r="L81" s="1367"/>
      <c r="M81" s="1396">
        <f t="shared" si="7"/>
        <v>-11600000</v>
      </c>
      <c r="N81" s="1435"/>
      <c r="O81" s="1385"/>
      <c r="P81" s="1385"/>
    </row>
    <row r="82" s="1343" customFormat="1" spans="1:16">
      <c r="A82" s="1367">
        <v>317995</v>
      </c>
      <c r="B82" s="1367">
        <v>1380446</v>
      </c>
      <c r="C82" s="1368" t="s">
        <v>2013</v>
      </c>
      <c r="D82" s="1369">
        <v>43418</v>
      </c>
      <c r="E82" s="1369">
        <v>43420</v>
      </c>
      <c r="F82" s="1367">
        <f t="shared" si="4"/>
        <v>2</v>
      </c>
      <c r="G82" s="1367">
        <v>1</v>
      </c>
      <c r="H82" s="1367" t="s">
        <v>37</v>
      </c>
      <c r="I82" s="1367">
        <f t="shared" si="5"/>
        <v>2</v>
      </c>
      <c r="J82" s="1395">
        <v>2900000</v>
      </c>
      <c r="K82" s="1395">
        <f t="shared" si="6"/>
        <v>5800000</v>
      </c>
      <c r="L82" s="1367"/>
      <c r="M82" s="1396">
        <f t="shared" si="7"/>
        <v>-5800000</v>
      </c>
      <c r="N82" s="1436"/>
      <c r="O82" s="1385"/>
      <c r="P82" s="1385"/>
    </row>
    <row r="83" s="1344" customFormat="1" ht="36" spans="1:16">
      <c r="A83" s="1411" t="s">
        <v>2014</v>
      </c>
      <c r="B83" s="1412">
        <v>1391920</v>
      </c>
      <c r="C83" s="1413" t="s">
        <v>2015</v>
      </c>
      <c r="D83" s="1414">
        <v>43413</v>
      </c>
      <c r="E83" s="1414">
        <v>43417</v>
      </c>
      <c r="F83" s="1412">
        <f t="shared" si="4"/>
        <v>4</v>
      </c>
      <c r="G83" s="1412">
        <v>4</v>
      </c>
      <c r="H83" s="1412" t="s">
        <v>37</v>
      </c>
      <c r="I83" s="1412">
        <f t="shared" si="5"/>
        <v>16</v>
      </c>
      <c r="J83" s="1437">
        <v>2900000</v>
      </c>
      <c r="K83" s="1437">
        <f t="shared" si="6"/>
        <v>46400000</v>
      </c>
      <c r="L83" s="1412"/>
      <c r="M83" s="1438">
        <f t="shared" si="7"/>
        <v>-46400000</v>
      </c>
      <c r="N83" s="1439">
        <f>SUM(K83:K100)</f>
        <v>220400000</v>
      </c>
      <c r="O83" s="1392"/>
      <c r="P83" s="1392"/>
    </row>
    <row r="84" s="1344" customFormat="1" spans="1:16">
      <c r="A84" s="1412">
        <v>324243</v>
      </c>
      <c r="B84" s="1412">
        <v>1393444</v>
      </c>
      <c r="C84" s="1413" t="s">
        <v>2016</v>
      </c>
      <c r="D84" s="1414">
        <v>43416</v>
      </c>
      <c r="E84" s="1414">
        <v>43418</v>
      </c>
      <c r="F84" s="1412">
        <f t="shared" si="4"/>
        <v>2</v>
      </c>
      <c r="G84" s="1412">
        <v>1</v>
      </c>
      <c r="H84" s="1412" t="s">
        <v>37</v>
      </c>
      <c r="I84" s="1412">
        <f t="shared" si="5"/>
        <v>2</v>
      </c>
      <c r="J84" s="1437">
        <v>2900000</v>
      </c>
      <c r="K84" s="1437">
        <f t="shared" si="6"/>
        <v>5800000</v>
      </c>
      <c r="L84" s="1412"/>
      <c r="M84" s="1438">
        <f t="shared" si="7"/>
        <v>-5800000</v>
      </c>
      <c r="N84" s="1440"/>
      <c r="O84" s="1392"/>
      <c r="P84" s="1392"/>
    </row>
    <row r="85" s="1344" customFormat="1" ht="47.25" customHeight="1" spans="1:16">
      <c r="A85" s="1411" t="s">
        <v>2017</v>
      </c>
      <c r="B85" s="1412">
        <v>1393624</v>
      </c>
      <c r="C85" s="1415" t="s">
        <v>2018</v>
      </c>
      <c r="D85" s="1414">
        <v>43417</v>
      </c>
      <c r="E85" s="1414">
        <v>43419</v>
      </c>
      <c r="F85" s="1412">
        <f t="shared" si="4"/>
        <v>2</v>
      </c>
      <c r="G85" s="1412">
        <v>4</v>
      </c>
      <c r="H85" s="1412" t="s">
        <v>37</v>
      </c>
      <c r="I85" s="1412">
        <f t="shared" si="5"/>
        <v>8</v>
      </c>
      <c r="J85" s="1437">
        <v>2900000</v>
      </c>
      <c r="K85" s="1437">
        <f t="shared" si="6"/>
        <v>23200000</v>
      </c>
      <c r="L85" s="1412"/>
      <c r="M85" s="1438">
        <f t="shared" si="7"/>
        <v>-23200000</v>
      </c>
      <c r="N85" s="1440"/>
      <c r="O85" s="1392"/>
      <c r="P85" s="1392"/>
    </row>
    <row r="86" s="1344" customFormat="1" ht="47.25" customHeight="1" spans="1:16">
      <c r="A86" s="1411">
        <v>324492</v>
      </c>
      <c r="B86" s="1412">
        <v>1394263</v>
      </c>
      <c r="C86" s="1415" t="s">
        <v>2019</v>
      </c>
      <c r="D86" s="1414">
        <v>43417</v>
      </c>
      <c r="E86" s="1414">
        <v>43418</v>
      </c>
      <c r="F86" s="1412">
        <f t="shared" si="4"/>
        <v>1</v>
      </c>
      <c r="G86" s="1412">
        <v>1</v>
      </c>
      <c r="H86" s="1412" t="s">
        <v>37</v>
      </c>
      <c r="I86" s="1412">
        <f t="shared" si="5"/>
        <v>1</v>
      </c>
      <c r="J86" s="1437">
        <v>2900000</v>
      </c>
      <c r="K86" s="1437">
        <f t="shared" si="6"/>
        <v>2900000</v>
      </c>
      <c r="L86" s="1412"/>
      <c r="M86" s="1438">
        <f t="shared" si="7"/>
        <v>-2900000</v>
      </c>
      <c r="N86" s="1440"/>
      <c r="O86" s="1392"/>
      <c r="P86" s="1392"/>
    </row>
    <row r="87" s="1343" customFormat="1" ht="24" spans="1:16">
      <c r="A87" s="1411" t="s">
        <v>2020</v>
      </c>
      <c r="B87" s="1412">
        <v>1393029</v>
      </c>
      <c r="C87" s="1413" t="s">
        <v>2012</v>
      </c>
      <c r="D87" s="1414">
        <v>43418</v>
      </c>
      <c r="E87" s="1414">
        <v>43419</v>
      </c>
      <c r="F87" s="1412">
        <f t="shared" si="4"/>
        <v>1</v>
      </c>
      <c r="G87" s="1412">
        <v>2</v>
      </c>
      <c r="H87" s="1412" t="s">
        <v>37</v>
      </c>
      <c r="I87" s="1412">
        <f t="shared" si="5"/>
        <v>2</v>
      </c>
      <c r="J87" s="1441">
        <v>2900000</v>
      </c>
      <c r="K87" s="1437">
        <f t="shared" si="6"/>
        <v>5800000</v>
      </c>
      <c r="L87" s="1412"/>
      <c r="M87" s="1438">
        <f t="shared" si="7"/>
        <v>-5800000</v>
      </c>
      <c r="N87" s="1440"/>
      <c r="O87" s="1385"/>
      <c r="P87" s="1385"/>
    </row>
    <row r="88" s="1343" customFormat="1" spans="1:16">
      <c r="A88" s="1412">
        <v>320528</v>
      </c>
      <c r="B88" s="1412">
        <v>1387000</v>
      </c>
      <c r="C88" s="1413" t="s">
        <v>2021</v>
      </c>
      <c r="D88" s="1414">
        <v>43419</v>
      </c>
      <c r="E88" s="1414">
        <v>43421</v>
      </c>
      <c r="F88" s="1412">
        <v>2</v>
      </c>
      <c r="G88" s="1412">
        <v>1</v>
      </c>
      <c r="H88" s="1412" t="s">
        <v>37</v>
      </c>
      <c r="I88" s="1412">
        <v>2</v>
      </c>
      <c r="J88" s="1437">
        <v>2900000</v>
      </c>
      <c r="K88" s="1437">
        <v>5800000</v>
      </c>
      <c r="L88" s="1412"/>
      <c r="M88" s="1438">
        <v>-5800000</v>
      </c>
      <c r="N88" s="1440"/>
      <c r="O88" s="1385"/>
      <c r="P88" s="1385"/>
    </row>
    <row r="89" s="1343" customFormat="1" spans="1:16">
      <c r="A89" s="1412">
        <v>320680</v>
      </c>
      <c r="B89" s="1412">
        <v>1387306</v>
      </c>
      <c r="C89" s="1413" t="s">
        <v>2022</v>
      </c>
      <c r="D89" s="1414">
        <v>43419</v>
      </c>
      <c r="E89" s="1414">
        <v>43423</v>
      </c>
      <c r="F89" s="1412">
        <f t="shared" ref="F89:F152" si="8">E89-D89</f>
        <v>4</v>
      </c>
      <c r="G89" s="1412">
        <v>1</v>
      </c>
      <c r="H89" s="1412" t="s">
        <v>37</v>
      </c>
      <c r="I89" s="1412">
        <f t="shared" ref="I89:I152" si="9">G89*F89</f>
        <v>4</v>
      </c>
      <c r="J89" s="1437">
        <v>2900000</v>
      </c>
      <c r="K89" s="1437">
        <f t="shared" ref="K89:K152" si="10">J89*F89*G89</f>
        <v>11600000</v>
      </c>
      <c r="L89" s="1412"/>
      <c r="M89" s="1438">
        <f t="shared" ref="M89:M152" si="11">L89-K89</f>
        <v>-11600000</v>
      </c>
      <c r="N89" s="1440"/>
      <c r="O89" s="1385"/>
      <c r="P89" s="1385"/>
    </row>
    <row r="90" s="1343" customFormat="1" spans="1:16">
      <c r="A90" s="1412">
        <v>320679</v>
      </c>
      <c r="B90" s="1412">
        <v>1387304</v>
      </c>
      <c r="C90" s="1413" t="s">
        <v>2023</v>
      </c>
      <c r="D90" s="1414">
        <v>43419</v>
      </c>
      <c r="E90" s="1414">
        <v>43423</v>
      </c>
      <c r="F90" s="1412">
        <f t="shared" si="8"/>
        <v>4</v>
      </c>
      <c r="G90" s="1412">
        <v>1</v>
      </c>
      <c r="H90" s="1412" t="s">
        <v>37</v>
      </c>
      <c r="I90" s="1412">
        <f t="shared" si="9"/>
        <v>4</v>
      </c>
      <c r="J90" s="1437">
        <v>2900000</v>
      </c>
      <c r="K90" s="1437">
        <f t="shared" si="10"/>
        <v>11600000</v>
      </c>
      <c r="L90" s="1412"/>
      <c r="M90" s="1438">
        <f t="shared" si="11"/>
        <v>-11600000</v>
      </c>
      <c r="N90" s="1440"/>
      <c r="O90" s="1385"/>
      <c r="P90" s="1385"/>
    </row>
    <row r="91" s="1343" customFormat="1" spans="1:16">
      <c r="A91" s="1412">
        <v>320677</v>
      </c>
      <c r="B91" s="1412">
        <v>1387302</v>
      </c>
      <c r="C91" s="1413" t="s">
        <v>2024</v>
      </c>
      <c r="D91" s="1414">
        <v>43419</v>
      </c>
      <c r="E91" s="1414">
        <v>43423</v>
      </c>
      <c r="F91" s="1412">
        <f t="shared" si="8"/>
        <v>4</v>
      </c>
      <c r="G91" s="1412">
        <v>1</v>
      </c>
      <c r="H91" s="1412" t="s">
        <v>37</v>
      </c>
      <c r="I91" s="1412">
        <f t="shared" si="9"/>
        <v>4</v>
      </c>
      <c r="J91" s="1437">
        <v>2900000</v>
      </c>
      <c r="K91" s="1437">
        <f t="shared" si="10"/>
        <v>11600000</v>
      </c>
      <c r="L91" s="1412"/>
      <c r="M91" s="1438">
        <f t="shared" si="11"/>
        <v>-11600000</v>
      </c>
      <c r="N91" s="1440"/>
      <c r="O91" s="1385"/>
      <c r="P91" s="1385"/>
    </row>
    <row r="92" s="1343" customFormat="1" spans="1:16">
      <c r="A92" s="1412">
        <v>324007</v>
      </c>
      <c r="B92" s="1412">
        <v>1393006</v>
      </c>
      <c r="C92" s="1413" t="s">
        <v>2025</v>
      </c>
      <c r="D92" s="1414">
        <v>43419</v>
      </c>
      <c r="E92" s="1414">
        <v>43420</v>
      </c>
      <c r="F92" s="1412">
        <f t="shared" si="8"/>
        <v>1</v>
      </c>
      <c r="G92" s="1412">
        <v>1</v>
      </c>
      <c r="H92" s="1412" t="s">
        <v>37</v>
      </c>
      <c r="I92" s="1412">
        <f t="shared" si="9"/>
        <v>1</v>
      </c>
      <c r="J92" s="1441">
        <v>2900000</v>
      </c>
      <c r="K92" s="1437">
        <f t="shared" si="10"/>
        <v>2900000</v>
      </c>
      <c r="L92" s="1412"/>
      <c r="M92" s="1438">
        <f t="shared" si="11"/>
        <v>-2900000</v>
      </c>
      <c r="N92" s="1440"/>
      <c r="O92" s="1385"/>
      <c r="P92" s="1385"/>
    </row>
    <row r="93" s="1343" customFormat="1" spans="1:16">
      <c r="A93" s="1412">
        <v>321051</v>
      </c>
      <c r="B93" s="1412">
        <v>1388078</v>
      </c>
      <c r="C93" s="1412" t="s">
        <v>2026</v>
      </c>
      <c r="D93" s="1414">
        <v>43420</v>
      </c>
      <c r="E93" s="1414">
        <v>43421</v>
      </c>
      <c r="F93" s="1412">
        <f t="shared" si="8"/>
        <v>1</v>
      </c>
      <c r="G93" s="1412">
        <v>2</v>
      </c>
      <c r="H93" s="1412" t="s">
        <v>37</v>
      </c>
      <c r="I93" s="1412">
        <f t="shared" si="9"/>
        <v>2</v>
      </c>
      <c r="J93" s="1437">
        <v>2900000</v>
      </c>
      <c r="K93" s="1437">
        <f t="shared" si="10"/>
        <v>5800000</v>
      </c>
      <c r="L93" s="1412"/>
      <c r="M93" s="1438">
        <f t="shared" si="11"/>
        <v>-5800000</v>
      </c>
      <c r="N93" s="1440"/>
      <c r="O93" s="1385"/>
      <c r="P93" s="1385"/>
    </row>
    <row r="94" s="1343" customFormat="1" spans="1:16">
      <c r="A94" s="1412">
        <v>317907</v>
      </c>
      <c r="B94" s="1412">
        <v>1380108</v>
      </c>
      <c r="C94" s="1413" t="s">
        <v>2027</v>
      </c>
      <c r="D94" s="1414">
        <v>43420</v>
      </c>
      <c r="E94" s="1414">
        <v>43424</v>
      </c>
      <c r="F94" s="1412">
        <f t="shared" si="8"/>
        <v>4</v>
      </c>
      <c r="G94" s="1412">
        <v>1</v>
      </c>
      <c r="H94" s="1412" t="s">
        <v>37</v>
      </c>
      <c r="I94" s="1412">
        <f t="shared" si="9"/>
        <v>4</v>
      </c>
      <c r="J94" s="1437">
        <v>2900000</v>
      </c>
      <c r="K94" s="1437">
        <f t="shared" si="10"/>
        <v>11600000</v>
      </c>
      <c r="L94" s="1412"/>
      <c r="M94" s="1438">
        <f t="shared" si="11"/>
        <v>-11600000</v>
      </c>
      <c r="N94" s="1440"/>
      <c r="O94" s="1385" t="s">
        <v>1936</v>
      </c>
      <c r="P94" s="1385"/>
    </row>
    <row r="95" s="1343" customFormat="1" spans="1:16">
      <c r="A95" s="1411" t="s">
        <v>2028</v>
      </c>
      <c r="B95" s="1412">
        <v>1380484</v>
      </c>
      <c r="C95" s="1413" t="s">
        <v>2029</v>
      </c>
      <c r="D95" s="1414">
        <v>43420</v>
      </c>
      <c r="E95" s="1414">
        <v>43423</v>
      </c>
      <c r="F95" s="1412">
        <f t="shared" si="8"/>
        <v>3</v>
      </c>
      <c r="G95" s="1412">
        <v>2</v>
      </c>
      <c r="H95" s="1412" t="s">
        <v>37</v>
      </c>
      <c r="I95" s="1412">
        <f t="shared" si="9"/>
        <v>6</v>
      </c>
      <c r="J95" s="1437">
        <v>2900000</v>
      </c>
      <c r="K95" s="1437">
        <f t="shared" si="10"/>
        <v>17400000</v>
      </c>
      <c r="L95" s="1412"/>
      <c r="M95" s="1438">
        <f t="shared" si="11"/>
        <v>-17400000</v>
      </c>
      <c r="N95" s="1440"/>
      <c r="O95" s="1385" t="s">
        <v>2030</v>
      </c>
      <c r="P95" s="1385"/>
    </row>
    <row r="96" s="1343" customFormat="1" ht="24" spans="1:16">
      <c r="A96" s="1412">
        <v>319872</v>
      </c>
      <c r="B96" s="1412">
        <v>1385504</v>
      </c>
      <c r="C96" s="1413" t="s">
        <v>2031</v>
      </c>
      <c r="D96" s="1414">
        <v>43420</v>
      </c>
      <c r="E96" s="1414">
        <v>43423</v>
      </c>
      <c r="F96" s="1412">
        <f t="shared" si="8"/>
        <v>3</v>
      </c>
      <c r="G96" s="1412">
        <v>1</v>
      </c>
      <c r="H96" s="1412" t="s">
        <v>37</v>
      </c>
      <c r="I96" s="1412">
        <f t="shared" si="9"/>
        <v>3</v>
      </c>
      <c r="J96" s="1437">
        <v>2900000</v>
      </c>
      <c r="K96" s="1437">
        <f t="shared" si="10"/>
        <v>8700000</v>
      </c>
      <c r="L96" s="1412"/>
      <c r="M96" s="1438">
        <f t="shared" si="11"/>
        <v>-8700000</v>
      </c>
      <c r="N96" s="1440"/>
      <c r="O96" s="1385" t="s">
        <v>2032</v>
      </c>
      <c r="P96" s="1385"/>
    </row>
    <row r="97" s="1343" customFormat="1" spans="1:16">
      <c r="A97" s="1412">
        <v>320516</v>
      </c>
      <c r="B97" s="1412">
        <v>1386979</v>
      </c>
      <c r="C97" s="1412" t="s">
        <v>2033</v>
      </c>
      <c r="D97" s="1414">
        <v>43420</v>
      </c>
      <c r="E97" s="1414">
        <v>43422</v>
      </c>
      <c r="F97" s="1412">
        <f t="shared" si="8"/>
        <v>2</v>
      </c>
      <c r="G97" s="1412">
        <v>3</v>
      </c>
      <c r="H97" s="1412" t="s">
        <v>37</v>
      </c>
      <c r="I97" s="1412">
        <f t="shared" si="9"/>
        <v>6</v>
      </c>
      <c r="J97" s="1437">
        <v>2900000</v>
      </c>
      <c r="K97" s="1437">
        <f t="shared" si="10"/>
        <v>17400000</v>
      </c>
      <c r="L97" s="1412"/>
      <c r="M97" s="1438">
        <f t="shared" si="11"/>
        <v>-17400000</v>
      </c>
      <c r="N97" s="1440"/>
      <c r="O97" s="1385"/>
      <c r="P97" s="1385"/>
    </row>
    <row r="98" s="1343" customFormat="1" spans="1:16">
      <c r="A98" s="1412">
        <v>323751</v>
      </c>
      <c r="B98" s="1412">
        <v>1392284</v>
      </c>
      <c r="C98" s="1412" t="s">
        <v>2034</v>
      </c>
      <c r="D98" s="1414">
        <v>43420</v>
      </c>
      <c r="E98" s="1414">
        <v>43422</v>
      </c>
      <c r="F98" s="1412">
        <f t="shared" si="8"/>
        <v>2</v>
      </c>
      <c r="G98" s="1412">
        <v>1</v>
      </c>
      <c r="H98" s="1412" t="s">
        <v>37</v>
      </c>
      <c r="I98" s="1412">
        <f t="shared" si="9"/>
        <v>2</v>
      </c>
      <c r="J98" s="1437">
        <v>2900000</v>
      </c>
      <c r="K98" s="1437">
        <f t="shared" si="10"/>
        <v>5800000</v>
      </c>
      <c r="L98" s="1412"/>
      <c r="M98" s="1438">
        <f t="shared" si="11"/>
        <v>-5800000</v>
      </c>
      <c r="N98" s="1440"/>
      <c r="O98" s="1385"/>
      <c r="P98" s="1385"/>
    </row>
    <row r="99" s="1343" customFormat="1" spans="1:16">
      <c r="A99" s="1412">
        <v>321809</v>
      </c>
      <c r="B99" s="1412">
        <v>1389258</v>
      </c>
      <c r="C99" s="1412" t="s">
        <v>2035</v>
      </c>
      <c r="D99" s="1414">
        <v>43420</v>
      </c>
      <c r="E99" s="1414">
        <v>43423</v>
      </c>
      <c r="F99" s="1412">
        <f t="shared" si="8"/>
        <v>3</v>
      </c>
      <c r="G99" s="1412">
        <v>1</v>
      </c>
      <c r="H99" s="1412" t="s">
        <v>37</v>
      </c>
      <c r="I99" s="1412">
        <f t="shared" si="9"/>
        <v>3</v>
      </c>
      <c r="J99" s="1437">
        <v>2900000</v>
      </c>
      <c r="K99" s="1437">
        <f t="shared" si="10"/>
        <v>8700000</v>
      </c>
      <c r="L99" s="1412"/>
      <c r="M99" s="1438">
        <f t="shared" si="11"/>
        <v>-8700000</v>
      </c>
      <c r="N99" s="1440"/>
      <c r="O99" s="1385"/>
      <c r="P99" s="1385"/>
    </row>
    <row r="100" s="1343" customFormat="1" spans="1:16">
      <c r="A100" s="1411" t="s">
        <v>2036</v>
      </c>
      <c r="B100" s="1412">
        <v>1392094</v>
      </c>
      <c r="C100" s="1412" t="s">
        <v>2037</v>
      </c>
      <c r="D100" s="1414">
        <v>43421</v>
      </c>
      <c r="E100" s="1414">
        <v>43424</v>
      </c>
      <c r="F100" s="1412">
        <f t="shared" si="8"/>
        <v>3</v>
      </c>
      <c r="G100" s="1412">
        <v>2</v>
      </c>
      <c r="H100" s="1412" t="s">
        <v>37</v>
      </c>
      <c r="I100" s="1412">
        <f t="shared" si="9"/>
        <v>6</v>
      </c>
      <c r="J100" s="1437">
        <v>2900000</v>
      </c>
      <c r="K100" s="1437">
        <f t="shared" si="10"/>
        <v>17400000</v>
      </c>
      <c r="L100" s="1412"/>
      <c r="M100" s="1438">
        <f t="shared" si="11"/>
        <v>-17400000</v>
      </c>
      <c r="N100" s="1442"/>
      <c r="O100" s="1385"/>
      <c r="P100" s="1385"/>
    </row>
    <row r="101" s="1344" customFormat="1" spans="1:16">
      <c r="A101" s="1416" t="s">
        <v>2038</v>
      </c>
      <c r="B101" s="1417">
        <v>1395127</v>
      </c>
      <c r="C101" s="1417" t="s">
        <v>2039</v>
      </c>
      <c r="D101" s="1418">
        <v>43418</v>
      </c>
      <c r="E101" s="1418">
        <v>43419</v>
      </c>
      <c r="F101" s="1417">
        <f t="shared" si="8"/>
        <v>1</v>
      </c>
      <c r="G101" s="1417">
        <v>3</v>
      </c>
      <c r="H101" s="1417" t="s">
        <v>37</v>
      </c>
      <c r="I101" s="1417">
        <f t="shared" si="9"/>
        <v>3</v>
      </c>
      <c r="J101" s="1443">
        <v>2900000</v>
      </c>
      <c r="K101" s="1443">
        <f t="shared" si="10"/>
        <v>8700000</v>
      </c>
      <c r="L101" s="1417"/>
      <c r="M101" s="1444">
        <f t="shared" si="11"/>
        <v>-8700000</v>
      </c>
      <c r="N101" s="1445">
        <f>SUM(K101:K105)</f>
        <v>34800000</v>
      </c>
      <c r="O101" s="1392"/>
      <c r="P101" s="1392"/>
    </row>
    <row r="102" s="1344" customFormat="1" spans="1:16">
      <c r="A102" s="1416">
        <v>324743</v>
      </c>
      <c r="B102" s="1417">
        <v>1394485</v>
      </c>
      <c r="C102" s="1417" t="s">
        <v>2040</v>
      </c>
      <c r="D102" s="1418">
        <v>43417</v>
      </c>
      <c r="E102" s="1418">
        <v>43419</v>
      </c>
      <c r="F102" s="1417">
        <f t="shared" si="8"/>
        <v>2</v>
      </c>
      <c r="G102" s="1417">
        <v>1</v>
      </c>
      <c r="H102" s="1417" t="s">
        <v>37</v>
      </c>
      <c r="I102" s="1417">
        <f t="shared" si="9"/>
        <v>2</v>
      </c>
      <c r="J102" s="1443">
        <v>2900000</v>
      </c>
      <c r="K102" s="1443">
        <f t="shared" si="10"/>
        <v>5800000</v>
      </c>
      <c r="L102" s="1417"/>
      <c r="M102" s="1444">
        <f t="shared" si="11"/>
        <v>-5800000</v>
      </c>
      <c r="N102" s="1446"/>
      <c r="O102" s="1392"/>
      <c r="P102" s="1392"/>
    </row>
    <row r="103" s="1343" customFormat="1" spans="1:16">
      <c r="A103" s="1419">
        <v>311790</v>
      </c>
      <c r="B103" s="1419">
        <v>1363808</v>
      </c>
      <c r="C103" s="1420" t="s">
        <v>2041</v>
      </c>
      <c r="D103" s="1418">
        <v>43422</v>
      </c>
      <c r="E103" s="1418">
        <v>43423</v>
      </c>
      <c r="F103" s="1417">
        <f t="shared" si="8"/>
        <v>1</v>
      </c>
      <c r="G103" s="1417">
        <v>3</v>
      </c>
      <c r="H103" s="1417" t="s">
        <v>37</v>
      </c>
      <c r="I103" s="1417">
        <f t="shared" si="9"/>
        <v>3</v>
      </c>
      <c r="J103" s="1443">
        <v>2900000</v>
      </c>
      <c r="K103" s="1443">
        <f t="shared" si="10"/>
        <v>8700000</v>
      </c>
      <c r="L103" s="1417"/>
      <c r="M103" s="1444">
        <f t="shared" si="11"/>
        <v>-8700000</v>
      </c>
      <c r="N103" s="1446"/>
      <c r="O103" s="1385"/>
      <c r="P103" s="1385"/>
    </row>
    <row r="104" s="1343" customFormat="1" spans="1:16">
      <c r="A104" s="1417">
        <v>318563</v>
      </c>
      <c r="B104" s="1417">
        <v>1382206</v>
      </c>
      <c r="C104" s="1421" t="s">
        <v>2042</v>
      </c>
      <c r="D104" s="1418">
        <v>43422</v>
      </c>
      <c r="E104" s="1418">
        <v>43425</v>
      </c>
      <c r="F104" s="1417">
        <f t="shared" si="8"/>
        <v>3</v>
      </c>
      <c r="G104" s="1417">
        <v>1</v>
      </c>
      <c r="H104" s="1417" t="s">
        <v>37</v>
      </c>
      <c r="I104" s="1417">
        <f t="shared" si="9"/>
        <v>3</v>
      </c>
      <c r="J104" s="1443">
        <v>2900000</v>
      </c>
      <c r="K104" s="1443">
        <f t="shared" si="10"/>
        <v>8700000</v>
      </c>
      <c r="L104" s="1417"/>
      <c r="M104" s="1444">
        <f t="shared" si="11"/>
        <v>-8700000</v>
      </c>
      <c r="N104" s="1446"/>
      <c r="O104" s="1385"/>
      <c r="P104" s="1385"/>
    </row>
    <row r="105" s="1343" customFormat="1" spans="1:16">
      <c r="A105" s="1417">
        <v>324281</v>
      </c>
      <c r="B105" s="1417">
        <v>1394191</v>
      </c>
      <c r="C105" s="1421" t="s">
        <v>2043</v>
      </c>
      <c r="D105" s="1418">
        <v>43422</v>
      </c>
      <c r="E105" s="1418">
        <v>43423</v>
      </c>
      <c r="F105" s="1417">
        <f t="shared" si="8"/>
        <v>1</v>
      </c>
      <c r="G105" s="1417">
        <v>1</v>
      </c>
      <c r="H105" s="1417" t="s">
        <v>37</v>
      </c>
      <c r="I105" s="1417">
        <f t="shared" si="9"/>
        <v>1</v>
      </c>
      <c r="J105" s="1443">
        <v>2900000</v>
      </c>
      <c r="K105" s="1443">
        <f t="shared" si="10"/>
        <v>2900000</v>
      </c>
      <c r="L105" s="1417"/>
      <c r="M105" s="1444">
        <f t="shared" si="11"/>
        <v>-2900000</v>
      </c>
      <c r="N105" s="1447"/>
      <c r="O105" s="1385"/>
      <c r="P105" s="1385"/>
    </row>
    <row r="106" s="1344" customFormat="1" spans="1:16">
      <c r="A106" s="1407">
        <v>325010</v>
      </c>
      <c r="B106" s="1407">
        <v>1395697</v>
      </c>
      <c r="C106" s="1408" t="s">
        <v>2044</v>
      </c>
      <c r="D106" s="1409">
        <v>43419</v>
      </c>
      <c r="E106" s="1409">
        <v>43420</v>
      </c>
      <c r="F106" s="1407">
        <f t="shared" si="8"/>
        <v>1</v>
      </c>
      <c r="G106" s="1407">
        <v>1</v>
      </c>
      <c r="H106" s="1407" t="s">
        <v>37</v>
      </c>
      <c r="I106" s="1407">
        <f t="shared" si="9"/>
        <v>1</v>
      </c>
      <c r="J106" s="1428">
        <v>2900000</v>
      </c>
      <c r="K106" s="1428">
        <f t="shared" si="10"/>
        <v>2900000</v>
      </c>
      <c r="L106" s="1407"/>
      <c r="M106" s="1429">
        <f t="shared" si="11"/>
        <v>-2900000</v>
      </c>
      <c r="N106" s="1448">
        <f>SUM(K106:K112)</f>
        <v>40600000</v>
      </c>
      <c r="O106" s="1392"/>
      <c r="P106" s="1392"/>
    </row>
    <row r="107" s="1344" customFormat="1" spans="1:16">
      <c r="A107" s="1406" t="s">
        <v>2045</v>
      </c>
      <c r="B107" s="1407">
        <v>1395858</v>
      </c>
      <c r="C107" s="1408" t="s">
        <v>2046</v>
      </c>
      <c r="D107" s="1409">
        <v>43419</v>
      </c>
      <c r="E107" s="1409">
        <v>43421</v>
      </c>
      <c r="F107" s="1407">
        <f t="shared" si="8"/>
        <v>2</v>
      </c>
      <c r="G107" s="1407">
        <v>2</v>
      </c>
      <c r="H107" s="1407" t="s">
        <v>37</v>
      </c>
      <c r="I107" s="1407">
        <f t="shared" si="9"/>
        <v>4</v>
      </c>
      <c r="J107" s="1428">
        <v>2900000</v>
      </c>
      <c r="K107" s="1428">
        <f t="shared" si="10"/>
        <v>11600000</v>
      </c>
      <c r="L107" s="1407"/>
      <c r="M107" s="1429">
        <f t="shared" si="11"/>
        <v>-11600000</v>
      </c>
      <c r="N107" s="1449"/>
      <c r="O107" s="1392"/>
      <c r="P107" s="1392"/>
    </row>
    <row r="108" s="1344" customFormat="1" spans="1:16">
      <c r="A108" s="1407">
        <v>325051</v>
      </c>
      <c r="B108" s="1407">
        <v>1395949</v>
      </c>
      <c r="C108" s="1408" t="s">
        <v>2047</v>
      </c>
      <c r="D108" s="1409">
        <v>43421</v>
      </c>
      <c r="E108" s="1409">
        <v>43422</v>
      </c>
      <c r="F108" s="1407">
        <f t="shared" si="8"/>
        <v>1</v>
      </c>
      <c r="G108" s="1407">
        <v>1</v>
      </c>
      <c r="H108" s="1407" t="s">
        <v>37</v>
      </c>
      <c r="I108" s="1407">
        <f t="shared" si="9"/>
        <v>1</v>
      </c>
      <c r="J108" s="1428">
        <v>2900000</v>
      </c>
      <c r="K108" s="1428">
        <f t="shared" si="10"/>
        <v>2900000</v>
      </c>
      <c r="L108" s="1407"/>
      <c r="M108" s="1429">
        <f t="shared" si="11"/>
        <v>-2900000</v>
      </c>
      <c r="N108" s="1449"/>
      <c r="O108" s="1392"/>
      <c r="P108" s="1392"/>
    </row>
    <row r="109" s="1343" customFormat="1" spans="1:16">
      <c r="A109" s="1407">
        <v>324244</v>
      </c>
      <c r="B109" s="1407">
        <v>1393269</v>
      </c>
      <c r="C109" s="1408" t="s">
        <v>2048</v>
      </c>
      <c r="D109" s="1409">
        <v>43423</v>
      </c>
      <c r="E109" s="1409">
        <v>43425</v>
      </c>
      <c r="F109" s="1407">
        <f t="shared" si="8"/>
        <v>2</v>
      </c>
      <c r="G109" s="1407">
        <v>1</v>
      </c>
      <c r="H109" s="1407" t="s">
        <v>37</v>
      </c>
      <c r="I109" s="1407">
        <f t="shared" si="9"/>
        <v>2</v>
      </c>
      <c r="J109" s="1428">
        <v>2900000</v>
      </c>
      <c r="K109" s="1428">
        <f t="shared" si="10"/>
        <v>5800000</v>
      </c>
      <c r="L109" s="1407"/>
      <c r="M109" s="1429">
        <f t="shared" si="11"/>
        <v>-5800000</v>
      </c>
      <c r="N109" s="1449"/>
      <c r="O109" s="1385"/>
      <c r="P109" s="1385"/>
    </row>
    <row r="110" s="1343" customFormat="1" spans="1:16">
      <c r="A110" s="1407">
        <v>320312</v>
      </c>
      <c r="B110" s="1407">
        <v>1386741</v>
      </c>
      <c r="C110" s="1408" t="s">
        <v>2049</v>
      </c>
      <c r="D110" s="1409">
        <v>43423</v>
      </c>
      <c r="E110" s="1409">
        <v>43425</v>
      </c>
      <c r="F110" s="1407">
        <f t="shared" si="8"/>
        <v>2</v>
      </c>
      <c r="G110" s="1407">
        <v>1</v>
      </c>
      <c r="H110" s="1407" t="s">
        <v>37</v>
      </c>
      <c r="I110" s="1407">
        <f t="shared" si="9"/>
        <v>2</v>
      </c>
      <c r="J110" s="1428">
        <v>2900000</v>
      </c>
      <c r="K110" s="1428">
        <f t="shared" si="10"/>
        <v>5800000</v>
      </c>
      <c r="L110" s="1407"/>
      <c r="M110" s="1429">
        <f t="shared" si="11"/>
        <v>-5800000</v>
      </c>
      <c r="N110" s="1449"/>
      <c r="O110" s="1385"/>
      <c r="P110" s="1385"/>
    </row>
    <row r="111" s="1343" customFormat="1" spans="1:16">
      <c r="A111" s="1407">
        <v>322798</v>
      </c>
      <c r="B111" s="1407">
        <v>1391286</v>
      </c>
      <c r="C111" s="1408" t="s">
        <v>2050</v>
      </c>
      <c r="D111" s="1409">
        <v>43423</v>
      </c>
      <c r="E111" s="1409">
        <v>43425</v>
      </c>
      <c r="F111" s="1407">
        <f t="shared" si="8"/>
        <v>2</v>
      </c>
      <c r="G111" s="1407">
        <v>1</v>
      </c>
      <c r="H111" s="1407" t="s">
        <v>37</v>
      </c>
      <c r="I111" s="1407">
        <f t="shared" si="9"/>
        <v>2</v>
      </c>
      <c r="J111" s="1450">
        <v>2900000</v>
      </c>
      <c r="K111" s="1428">
        <f t="shared" si="10"/>
        <v>5800000</v>
      </c>
      <c r="L111" s="1407"/>
      <c r="M111" s="1429">
        <f t="shared" si="11"/>
        <v>-5800000</v>
      </c>
      <c r="N111" s="1449"/>
      <c r="O111" s="1385"/>
      <c r="P111" s="1385"/>
    </row>
    <row r="112" s="1343" customFormat="1" spans="1:16">
      <c r="A112" s="1407">
        <v>324259</v>
      </c>
      <c r="B112" s="1407">
        <v>1393436</v>
      </c>
      <c r="C112" s="1408" t="s">
        <v>2051</v>
      </c>
      <c r="D112" s="1409">
        <v>43424</v>
      </c>
      <c r="E112" s="1409">
        <v>43426</v>
      </c>
      <c r="F112" s="1407">
        <f t="shared" si="8"/>
        <v>2</v>
      </c>
      <c r="G112" s="1407">
        <v>1</v>
      </c>
      <c r="H112" s="1407" t="s">
        <v>37</v>
      </c>
      <c r="I112" s="1407">
        <f t="shared" si="9"/>
        <v>2</v>
      </c>
      <c r="J112" s="1450">
        <v>2900000</v>
      </c>
      <c r="K112" s="1428">
        <f t="shared" si="10"/>
        <v>5800000</v>
      </c>
      <c r="L112" s="1407"/>
      <c r="M112" s="1429">
        <f t="shared" si="11"/>
        <v>-5800000</v>
      </c>
      <c r="N112" s="1451"/>
      <c r="O112" s="1385"/>
      <c r="P112" s="1385"/>
    </row>
    <row r="113" s="1344" customFormat="1" spans="1:16">
      <c r="A113" s="1399">
        <v>325119</v>
      </c>
      <c r="B113" s="1399">
        <v>1396262</v>
      </c>
      <c r="C113" s="1422" t="s">
        <v>2052</v>
      </c>
      <c r="D113" s="1423">
        <v>43421</v>
      </c>
      <c r="E113" s="1423">
        <v>43423</v>
      </c>
      <c r="F113" s="1399">
        <f t="shared" si="8"/>
        <v>2</v>
      </c>
      <c r="G113" s="1399">
        <v>1</v>
      </c>
      <c r="H113" s="1399" t="s">
        <v>37</v>
      </c>
      <c r="I113" s="1399">
        <f t="shared" si="9"/>
        <v>2</v>
      </c>
      <c r="J113" s="1452">
        <v>2900000</v>
      </c>
      <c r="K113" s="1453">
        <f t="shared" si="10"/>
        <v>5800000</v>
      </c>
      <c r="L113" s="1399"/>
      <c r="M113" s="1454">
        <f t="shared" si="11"/>
        <v>-5800000</v>
      </c>
      <c r="N113" s="1455">
        <f>SUM(K113:K148)</f>
        <v>352100000</v>
      </c>
      <c r="O113" s="1392"/>
      <c r="P113" s="1392"/>
    </row>
    <row r="114" s="1343" customFormat="1" spans="1:16">
      <c r="A114" s="1399">
        <v>325289</v>
      </c>
      <c r="B114" s="1399">
        <v>1398312</v>
      </c>
      <c r="C114" s="1422" t="s">
        <v>2053</v>
      </c>
      <c r="D114" s="1423">
        <v>43423</v>
      </c>
      <c r="E114" s="1423">
        <v>43424</v>
      </c>
      <c r="F114" s="1399">
        <f t="shared" si="8"/>
        <v>1</v>
      </c>
      <c r="G114" s="1399">
        <v>1</v>
      </c>
      <c r="H114" s="1399" t="s">
        <v>37</v>
      </c>
      <c r="I114" s="1399">
        <f t="shared" si="9"/>
        <v>1</v>
      </c>
      <c r="J114" s="1452">
        <v>2900000</v>
      </c>
      <c r="K114" s="1453">
        <f t="shared" si="10"/>
        <v>2900000</v>
      </c>
      <c r="L114" s="1399"/>
      <c r="M114" s="1454">
        <f t="shared" si="11"/>
        <v>-2900000</v>
      </c>
      <c r="N114" s="1456"/>
      <c r="O114" s="1385"/>
      <c r="P114" s="1385"/>
    </row>
    <row r="115" s="1343" customFormat="1" ht="15" customHeight="1" spans="1:16">
      <c r="A115" s="1424" t="s">
        <v>2054</v>
      </c>
      <c r="B115" s="1424">
        <v>1379212</v>
      </c>
      <c r="C115" s="1425" t="s">
        <v>2055</v>
      </c>
      <c r="D115" s="1423">
        <v>43425</v>
      </c>
      <c r="E115" s="1423">
        <v>43428</v>
      </c>
      <c r="F115" s="1399">
        <f t="shared" si="8"/>
        <v>3</v>
      </c>
      <c r="G115" s="1399">
        <v>4</v>
      </c>
      <c r="H115" s="1399" t="s">
        <v>37</v>
      </c>
      <c r="I115" s="1399">
        <f t="shared" si="9"/>
        <v>12</v>
      </c>
      <c r="J115" s="1453">
        <v>2900000</v>
      </c>
      <c r="K115" s="1453">
        <f t="shared" si="10"/>
        <v>34800000</v>
      </c>
      <c r="L115" s="1399"/>
      <c r="M115" s="1454">
        <f t="shared" si="11"/>
        <v>-34800000</v>
      </c>
      <c r="N115" s="1456"/>
      <c r="O115" s="1385" t="s">
        <v>1960</v>
      </c>
      <c r="P115" s="1385"/>
    </row>
    <row r="116" s="1343" customFormat="1" ht="14.25" customHeight="1" spans="1:16">
      <c r="A116" s="1424" t="s">
        <v>2056</v>
      </c>
      <c r="B116" s="1424">
        <v>1379712</v>
      </c>
      <c r="C116" s="1425" t="s">
        <v>2057</v>
      </c>
      <c r="D116" s="1423">
        <v>43425</v>
      </c>
      <c r="E116" s="1423">
        <v>43428</v>
      </c>
      <c r="F116" s="1399">
        <f t="shared" si="8"/>
        <v>3</v>
      </c>
      <c r="G116" s="1399">
        <v>2</v>
      </c>
      <c r="H116" s="1399" t="s">
        <v>37</v>
      </c>
      <c r="I116" s="1399">
        <f t="shared" si="9"/>
        <v>6</v>
      </c>
      <c r="J116" s="1453">
        <v>2900000</v>
      </c>
      <c r="K116" s="1453">
        <f t="shared" si="10"/>
        <v>17400000</v>
      </c>
      <c r="L116" s="1399"/>
      <c r="M116" s="1454">
        <f t="shared" si="11"/>
        <v>-17400000</v>
      </c>
      <c r="N116" s="1456"/>
      <c r="O116" s="1385"/>
      <c r="P116" s="1385"/>
    </row>
    <row r="117" s="1343" customFormat="1" ht="15.75" customHeight="1" spans="1:16">
      <c r="A117" s="1424" t="s">
        <v>2058</v>
      </c>
      <c r="B117" s="1424">
        <v>1379229</v>
      </c>
      <c r="C117" s="1425" t="s">
        <v>2059</v>
      </c>
      <c r="D117" s="1423">
        <v>43425</v>
      </c>
      <c r="E117" s="1423">
        <v>43428</v>
      </c>
      <c r="F117" s="1399">
        <f t="shared" si="8"/>
        <v>3</v>
      </c>
      <c r="G117" s="1399">
        <v>2</v>
      </c>
      <c r="H117" s="1399" t="s">
        <v>37</v>
      </c>
      <c r="I117" s="1399">
        <f t="shared" si="9"/>
        <v>6</v>
      </c>
      <c r="J117" s="1453">
        <v>2900000</v>
      </c>
      <c r="K117" s="1453">
        <f t="shared" si="10"/>
        <v>17400000</v>
      </c>
      <c r="L117" s="1399"/>
      <c r="M117" s="1454">
        <f t="shared" si="11"/>
        <v>-17400000</v>
      </c>
      <c r="N117" s="1456"/>
      <c r="O117" s="1385" t="s">
        <v>1960</v>
      </c>
      <c r="P117" s="1385"/>
    </row>
    <row r="118" s="1343" customFormat="1" ht="16.5" customHeight="1" spans="1:16">
      <c r="A118" s="1424" t="s">
        <v>2060</v>
      </c>
      <c r="B118" s="1424">
        <v>1379436</v>
      </c>
      <c r="C118" s="1425" t="s">
        <v>2061</v>
      </c>
      <c r="D118" s="1423">
        <v>43425</v>
      </c>
      <c r="E118" s="1423">
        <v>43428</v>
      </c>
      <c r="F118" s="1399">
        <f t="shared" si="8"/>
        <v>3</v>
      </c>
      <c r="G118" s="1399">
        <v>4</v>
      </c>
      <c r="H118" s="1399" t="s">
        <v>37</v>
      </c>
      <c r="I118" s="1399">
        <f t="shared" si="9"/>
        <v>12</v>
      </c>
      <c r="J118" s="1453">
        <v>2900000</v>
      </c>
      <c r="K118" s="1453">
        <f t="shared" si="10"/>
        <v>34800000</v>
      </c>
      <c r="L118" s="1399"/>
      <c r="M118" s="1454">
        <f t="shared" si="11"/>
        <v>-34800000</v>
      </c>
      <c r="N118" s="1456"/>
      <c r="O118" s="1385" t="s">
        <v>1960</v>
      </c>
      <c r="P118" s="1385"/>
    </row>
    <row r="119" s="1343" customFormat="1" ht="16.5" customHeight="1" spans="1:16">
      <c r="A119" s="1424" t="s">
        <v>2062</v>
      </c>
      <c r="B119" s="1424">
        <v>1395740</v>
      </c>
      <c r="C119" s="1425" t="s">
        <v>2063</v>
      </c>
      <c r="D119" s="1423">
        <v>43425</v>
      </c>
      <c r="E119" s="1423">
        <v>43427</v>
      </c>
      <c r="F119" s="1399">
        <f t="shared" si="8"/>
        <v>2</v>
      </c>
      <c r="G119" s="1399">
        <v>2</v>
      </c>
      <c r="H119" s="1399" t="s">
        <v>37</v>
      </c>
      <c r="I119" s="1399">
        <f t="shared" si="9"/>
        <v>4</v>
      </c>
      <c r="J119" s="1453">
        <v>2900000</v>
      </c>
      <c r="K119" s="1453">
        <f t="shared" si="10"/>
        <v>11600000</v>
      </c>
      <c r="L119" s="1399"/>
      <c r="M119" s="1454">
        <f t="shared" si="11"/>
        <v>-11600000</v>
      </c>
      <c r="N119" s="1456"/>
      <c r="O119" s="1385"/>
      <c r="P119" s="1385"/>
    </row>
    <row r="120" s="1343" customFormat="1" spans="1:16">
      <c r="A120" s="1399">
        <v>322459</v>
      </c>
      <c r="B120" s="1399">
        <v>1390611</v>
      </c>
      <c r="C120" s="1422" t="s">
        <v>2064</v>
      </c>
      <c r="D120" s="1423">
        <v>43425</v>
      </c>
      <c r="E120" s="1423">
        <v>43427</v>
      </c>
      <c r="F120" s="1399">
        <f t="shared" si="8"/>
        <v>2</v>
      </c>
      <c r="G120" s="1399">
        <v>1</v>
      </c>
      <c r="H120" s="1399" t="s">
        <v>37</v>
      </c>
      <c r="I120" s="1399">
        <f t="shared" si="9"/>
        <v>2</v>
      </c>
      <c r="J120" s="1452">
        <v>2900000</v>
      </c>
      <c r="K120" s="1453">
        <f t="shared" si="10"/>
        <v>5800000</v>
      </c>
      <c r="L120" s="1399"/>
      <c r="M120" s="1454">
        <f t="shared" si="11"/>
        <v>-5800000</v>
      </c>
      <c r="N120" s="1456"/>
      <c r="O120" s="1385"/>
      <c r="P120" s="1385"/>
    </row>
    <row r="121" s="1343" customFormat="1" spans="1:16">
      <c r="A121" s="1424">
        <v>317517</v>
      </c>
      <c r="B121" s="1424">
        <v>1379044</v>
      </c>
      <c r="C121" s="1426" t="s">
        <v>2065</v>
      </c>
      <c r="D121" s="1423">
        <v>43426</v>
      </c>
      <c r="E121" s="1423">
        <v>43427</v>
      </c>
      <c r="F121" s="1399">
        <f t="shared" si="8"/>
        <v>1</v>
      </c>
      <c r="G121" s="1399">
        <v>1</v>
      </c>
      <c r="H121" s="1399" t="s">
        <v>37</v>
      </c>
      <c r="I121" s="1399">
        <f t="shared" si="9"/>
        <v>1</v>
      </c>
      <c r="J121" s="1453">
        <v>2900000</v>
      </c>
      <c r="K121" s="1453">
        <f t="shared" si="10"/>
        <v>2900000</v>
      </c>
      <c r="L121" s="1399"/>
      <c r="M121" s="1454">
        <f t="shared" si="11"/>
        <v>-2900000</v>
      </c>
      <c r="N121" s="1456"/>
      <c r="O121" s="1385" t="s">
        <v>1967</v>
      </c>
      <c r="P121" s="1385"/>
    </row>
    <row r="122" s="1343" customFormat="1" ht="24" spans="1:16">
      <c r="A122" s="1399">
        <v>325248</v>
      </c>
      <c r="B122" s="1399">
        <v>1398020</v>
      </c>
      <c r="C122" s="1422" t="s">
        <v>2066</v>
      </c>
      <c r="D122" s="1423">
        <v>43426</v>
      </c>
      <c r="E122" s="1423">
        <v>43428</v>
      </c>
      <c r="F122" s="1399">
        <f t="shared" si="8"/>
        <v>2</v>
      </c>
      <c r="G122" s="1399">
        <v>5</v>
      </c>
      <c r="H122" s="1399" t="s">
        <v>37</v>
      </c>
      <c r="I122" s="1399">
        <f t="shared" si="9"/>
        <v>10</v>
      </c>
      <c r="J122" s="1399">
        <v>2900000</v>
      </c>
      <c r="K122" s="1453">
        <f t="shared" si="10"/>
        <v>29000000</v>
      </c>
      <c r="L122" s="1399"/>
      <c r="M122" s="1454">
        <f t="shared" si="11"/>
        <v>-29000000</v>
      </c>
      <c r="N122" s="1456"/>
      <c r="O122" s="1385"/>
      <c r="P122" s="1385"/>
    </row>
    <row r="123" s="1343" customFormat="1" spans="1:16">
      <c r="A123" s="1424" t="s">
        <v>2067</v>
      </c>
      <c r="B123" s="1424">
        <v>1395989</v>
      </c>
      <c r="C123" s="1426" t="s">
        <v>2068</v>
      </c>
      <c r="D123" s="1423">
        <v>43426</v>
      </c>
      <c r="E123" s="1423">
        <v>43427</v>
      </c>
      <c r="F123" s="1399">
        <f t="shared" si="8"/>
        <v>1</v>
      </c>
      <c r="G123" s="1399">
        <v>2</v>
      </c>
      <c r="H123" s="1399" t="s">
        <v>37</v>
      </c>
      <c r="I123" s="1399">
        <f t="shared" si="9"/>
        <v>2</v>
      </c>
      <c r="J123" s="1453">
        <v>2900000</v>
      </c>
      <c r="K123" s="1453">
        <f t="shared" si="10"/>
        <v>5800000</v>
      </c>
      <c r="L123" s="1399"/>
      <c r="M123" s="1454">
        <f t="shared" si="11"/>
        <v>-5800000</v>
      </c>
      <c r="N123" s="1456"/>
      <c r="O123" s="1385"/>
      <c r="P123" s="1385"/>
    </row>
    <row r="124" s="1343" customFormat="1" ht="17.25" customHeight="1" spans="1:16">
      <c r="A124" s="1424" t="s">
        <v>2069</v>
      </c>
      <c r="B124" s="1424">
        <v>1379015</v>
      </c>
      <c r="C124" s="1425" t="s">
        <v>2070</v>
      </c>
      <c r="D124" s="1423">
        <v>43426</v>
      </c>
      <c r="E124" s="1423">
        <v>43427</v>
      </c>
      <c r="F124" s="1399">
        <f t="shared" si="8"/>
        <v>1</v>
      </c>
      <c r="G124" s="1399">
        <v>5</v>
      </c>
      <c r="H124" s="1399" t="s">
        <v>37</v>
      </c>
      <c r="I124" s="1399">
        <f t="shared" si="9"/>
        <v>5</v>
      </c>
      <c r="J124" s="1453">
        <v>2900000</v>
      </c>
      <c r="K124" s="1453">
        <f t="shared" si="10"/>
        <v>14500000</v>
      </c>
      <c r="L124" s="1399"/>
      <c r="M124" s="1454">
        <f t="shared" si="11"/>
        <v>-14500000</v>
      </c>
      <c r="N124" s="1456"/>
      <c r="O124" s="1385" t="s">
        <v>2071</v>
      </c>
      <c r="P124" s="1385"/>
    </row>
    <row r="125" s="1343" customFormat="1" ht="17.25" customHeight="1" spans="1:16">
      <c r="A125" s="1424">
        <v>317767</v>
      </c>
      <c r="B125" s="1424">
        <v>1379142</v>
      </c>
      <c r="C125" s="1425" t="s">
        <v>2072</v>
      </c>
      <c r="D125" s="1423">
        <v>43426</v>
      </c>
      <c r="E125" s="1423">
        <v>43427</v>
      </c>
      <c r="F125" s="1399">
        <f t="shared" si="8"/>
        <v>1</v>
      </c>
      <c r="G125" s="1399">
        <v>1</v>
      </c>
      <c r="H125" s="1399" t="s">
        <v>37</v>
      </c>
      <c r="I125" s="1399">
        <f t="shared" si="9"/>
        <v>1</v>
      </c>
      <c r="J125" s="1453">
        <v>2900000</v>
      </c>
      <c r="K125" s="1453">
        <f t="shared" si="10"/>
        <v>2900000</v>
      </c>
      <c r="L125" s="1399"/>
      <c r="M125" s="1454">
        <f t="shared" si="11"/>
        <v>-2900000</v>
      </c>
      <c r="N125" s="1456"/>
      <c r="O125" s="1385"/>
      <c r="P125" s="1385"/>
    </row>
    <row r="126" s="1343" customFormat="1" ht="17.25" customHeight="1" spans="1:16">
      <c r="A126" s="1424">
        <v>324261</v>
      </c>
      <c r="B126" s="1424">
        <v>1394117</v>
      </c>
      <c r="C126" s="1425" t="s">
        <v>2073</v>
      </c>
      <c r="D126" s="1423">
        <v>43426</v>
      </c>
      <c r="E126" s="1423">
        <v>43429</v>
      </c>
      <c r="F126" s="1399">
        <f t="shared" si="8"/>
        <v>3</v>
      </c>
      <c r="G126" s="1399">
        <v>1</v>
      </c>
      <c r="H126" s="1399" t="s">
        <v>37</v>
      </c>
      <c r="I126" s="1399">
        <f t="shared" si="9"/>
        <v>3</v>
      </c>
      <c r="J126" s="1453">
        <v>2900000</v>
      </c>
      <c r="K126" s="1453">
        <f t="shared" si="10"/>
        <v>8700000</v>
      </c>
      <c r="L126" s="1399"/>
      <c r="M126" s="1454">
        <f t="shared" si="11"/>
        <v>-8700000</v>
      </c>
      <c r="N126" s="1456"/>
      <c r="O126" s="1385"/>
      <c r="P126" s="1385"/>
    </row>
    <row r="127" s="1343" customFormat="1" spans="1:16">
      <c r="A127" s="1399">
        <v>320307</v>
      </c>
      <c r="B127" s="1399">
        <v>1386536</v>
      </c>
      <c r="C127" s="1422" t="s">
        <v>2074</v>
      </c>
      <c r="D127" s="1423">
        <v>43426</v>
      </c>
      <c r="E127" s="1423">
        <v>43429</v>
      </c>
      <c r="F127" s="1399">
        <f t="shared" si="8"/>
        <v>3</v>
      </c>
      <c r="G127" s="1399">
        <v>1</v>
      </c>
      <c r="H127" s="1399" t="s">
        <v>37</v>
      </c>
      <c r="I127" s="1399">
        <f t="shared" si="9"/>
        <v>3</v>
      </c>
      <c r="J127" s="1453">
        <v>2900000</v>
      </c>
      <c r="K127" s="1453">
        <f t="shared" si="10"/>
        <v>8700000</v>
      </c>
      <c r="L127" s="1399"/>
      <c r="M127" s="1454">
        <f t="shared" si="11"/>
        <v>-8700000</v>
      </c>
      <c r="N127" s="1456"/>
      <c r="O127" s="1385"/>
      <c r="P127" s="1385"/>
    </row>
    <row r="128" s="1343" customFormat="1" spans="1:16">
      <c r="A128" s="1424">
        <v>317528</v>
      </c>
      <c r="B128" s="1424">
        <v>1379022</v>
      </c>
      <c r="C128" s="1426" t="s">
        <v>2075</v>
      </c>
      <c r="D128" s="1423">
        <v>43426</v>
      </c>
      <c r="E128" s="1423">
        <v>43427</v>
      </c>
      <c r="F128" s="1399">
        <f t="shared" si="8"/>
        <v>1</v>
      </c>
      <c r="G128" s="1399">
        <v>1</v>
      </c>
      <c r="H128" s="1399" t="s">
        <v>37</v>
      </c>
      <c r="I128" s="1399">
        <f t="shared" si="9"/>
        <v>1</v>
      </c>
      <c r="J128" s="1453">
        <v>2900000</v>
      </c>
      <c r="K128" s="1453">
        <f t="shared" si="10"/>
        <v>2900000</v>
      </c>
      <c r="L128" s="1399"/>
      <c r="M128" s="1454">
        <f t="shared" si="11"/>
        <v>-2900000</v>
      </c>
      <c r="N128" s="1456"/>
      <c r="O128" s="1385"/>
      <c r="P128" s="1385"/>
    </row>
    <row r="129" s="1343" customFormat="1" spans="1:16">
      <c r="A129" s="1424">
        <v>317551</v>
      </c>
      <c r="B129" s="1424">
        <v>1379096</v>
      </c>
      <c r="C129" s="1426" t="s">
        <v>2076</v>
      </c>
      <c r="D129" s="1423">
        <v>43426</v>
      </c>
      <c r="E129" s="1423">
        <v>43427</v>
      </c>
      <c r="F129" s="1399">
        <f t="shared" si="8"/>
        <v>1</v>
      </c>
      <c r="G129" s="1399">
        <v>1</v>
      </c>
      <c r="H129" s="1399" t="s">
        <v>37</v>
      </c>
      <c r="I129" s="1399">
        <f t="shared" si="9"/>
        <v>1</v>
      </c>
      <c r="J129" s="1453">
        <v>2900000</v>
      </c>
      <c r="K129" s="1453">
        <f t="shared" si="10"/>
        <v>2900000</v>
      </c>
      <c r="L129" s="1399"/>
      <c r="M129" s="1454">
        <f t="shared" si="11"/>
        <v>-2900000</v>
      </c>
      <c r="N129" s="1456"/>
      <c r="O129" s="1385" t="s">
        <v>2077</v>
      </c>
      <c r="P129" s="1385"/>
    </row>
    <row r="130" s="1343" customFormat="1" spans="1:16">
      <c r="A130" s="1399">
        <v>324803</v>
      </c>
      <c r="B130" s="1399">
        <v>1394704</v>
      </c>
      <c r="C130" s="1422" t="s">
        <v>2078</v>
      </c>
      <c r="D130" s="1423">
        <v>43426</v>
      </c>
      <c r="E130" s="1423">
        <v>43427</v>
      </c>
      <c r="F130" s="1399">
        <f t="shared" si="8"/>
        <v>1</v>
      </c>
      <c r="G130" s="1399">
        <v>1</v>
      </c>
      <c r="H130" s="1399" t="s">
        <v>37</v>
      </c>
      <c r="I130" s="1399">
        <f t="shared" si="9"/>
        <v>1</v>
      </c>
      <c r="J130" s="1452">
        <v>2900000</v>
      </c>
      <c r="K130" s="1453">
        <f t="shared" si="10"/>
        <v>2900000</v>
      </c>
      <c r="L130" s="1399"/>
      <c r="M130" s="1454">
        <f t="shared" si="11"/>
        <v>-2900000</v>
      </c>
      <c r="N130" s="1456"/>
      <c r="O130" s="1385"/>
      <c r="P130" s="1385"/>
    </row>
    <row r="131" s="1343" customFormat="1" spans="1:16">
      <c r="A131" s="1399">
        <v>324920</v>
      </c>
      <c r="B131" s="1399">
        <v>1395296</v>
      </c>
      <c r="C131" s="1422" t="s">
        <v>2079</v>
      </c>
      <c r="D131" s="1423">
        <v>43426</v>
      </c>
      <c r="E131" s="1423">
        <v>43430</v>
      </c>
      <c r="F131" s="1399">
        <f t="shared" si="8"/>
        <v>4</v>
      </c>
      <c r="G131" s="1399">
        <v>1</v>
      </c>
      <c r="H131" s="1399" t="s">
        <v>37</v>
      </c>
      <c r="I131" s="1399">
        <f t="shared" si="9"/>
        <v>4</v>
      </c>
      <c r="J131" s="1452">
        <v>2900000</v>
      </c>
      <c r="K131" s="1453">
        <f t="shared" si="10"/>
        <v>11600000</v>
      </c>
      <c r="L131" s="1399"/>
      <c r="M131" s="1454">
        <f t="shared" si="11"/>
        <v>-11600000</v>
      </c>
      <c r="N131" s="1456"/>
      <c r="O131" s="1385" t="s">
        <v>2080</v>
      </c>
      <c r="P131" s="1385"/>
    </row>
    <row r="132" s="1343" customFormat="1" spans="1:16">
      <c r="A132" s="1457" t="s">
        <v>2081</v>
      </c>
      <c r="B132" s="1399">
        <v>1378375</v>
      </c>
      <c r="C132" s="1458" t="s">
        <v>2082</v>
      </c>
      <c r="D132" s="1423">
        <v>43427</v>
      </c>
      <c r="E132" s="1423">
        <v>43429</v>
      </c>
      <c r="F132" s="1399">
        <f t="shared" si="8"/>
        <v>2</v>
      </c>
      <c r="G132" s="1399">
        <v>2</v>
      </c>
      <c r="H132" s="1399" t="s">
        <v>37</v>
      </c>
      <c r="I132" s="1399">
        <f t="shared" si="9"/>
        <v>4</v>
      </c>
      <c r="J132" s="1453">
        <v>2900000</v>
      </c>
      <c r="K132" s="1453">
        <f t="shared" si="10"/>
        <v>11600000</v>
      </c>
      <c r="L132" s="1399"/>
      <c r="M132" s="1454">
        <f t="shared" si="11"/>
        <v>-11600000</v>
      </c>
      <c r="N132" s="1456"/>
      <c r="O132" s="1385"/>
      <c r="P132" s="1385"/>
    </row>
    <row r="133" s="1343" customFormat="1" spans="1:16">
      <c r="A133" s="1457">
        <v>325135</v>
      </c>
      <c r="B133" s="1399">
        <v>1396388</v>
      </c>
      <c r="C133" s="1458" t="s">
        <v>2083</v>
      </c>
      <c r="D133" s="1423">
        <v>43427</v>
      </c>
      <c r="E133" s="1423">
        <v>43429</v>
      </c>
      <c r="F133" s="1399">
        <f t="shared" si="8"/>
        <v>2</v>
      </c>
      <c r="G133" s="1399">
        <v>1</v>
      </c>
      <c r="H133" s="1399" t="s">
        <v>37</v>
      </c>
      <c r="I133" s="1399">
        <f t="shared" si="9"/>
        <v>2</v>
      </c>
      <c r="J133" s="1453">
        <v>2900000</v>
      </c>
      <c r="K133" s="1453">
        <f t="shared" si="10"/>
        <v>5800000</v>
      </c>
      <c r="L133" s="1399"/>
      <c r="M133" s="1454">
        <f t="shared" si="11"/>
        <v>-5800000</v>
      </c>
      <c r="N133" s="1456"/>
      <c r="O133" s="1385"/>
      <c r="P133" s="1385"/>
    </row>
    <row r="134" s="1343" customFormat="1" spans="1:16">
      <c r="A134" s="1457">
        <v>325177</v>
      </c>
      <c r="B134" s="1399">
        <v>1396402</v>
      </c>
      <c r="C134" s="1458" t="s">
        <v>2084</v>
      </c>
      <c r="D134" s="1423">
        <v>43427</v>
      </c>
      <c r="E134" s="1423">
        <v>43429</v>
      </c>
      <c r="F134" s="1399">
        <f t="shared" si="8"/>
        <v>2</v>
      </c>
      <c r="G134" s="1399">
        <v>1</v>
      </c>
      <c r="H134" s="1399" t="s">
        <v>37</v>
      </c>
      <c r="I134" s="1399">
        <f t="shared" si="9"/>
        <v>2</v>
      </c>
      <c r="J134" s="1453">
        <v>2900000</v>
      </c>
      <c r="K134" s="1453">
        <f t="shared" si="10"/>
        <v>5800000</v>
      </c>
      <c r="L134" s="1399"/>
      <c r="M134" s="1454">
        <f t="shared" si="11"/>
        <v>-5800000</v>
      </c>
      <c r="N134" s="1456"/>
      <c r="O134" s="1385"/>
      <c r="P134" s="1385"/>
    </row>
    <row r="135" s="1343" customFormat="1" spans="1:16">
      <c r="A135" s="1457">
        <v>321182</v>
      </c>
      <c r="B135" s="1399">
        <v>1388444</v>
      </c>
      <c r="C135" s="1458" t="s">
        <v>2085</v>
      </c>
      <c r="D135" s="1423">
        <v>43428</v>
      </c>
      <c r="E135" s="1423">
        <v>43429</v>
      </c>
      <c r="F135" s="1399">
        <f t="shared" si="8"/>
        <v>1</v>
      </c>
      <c r="G135" s="1399">
        <v>1</v>
      </c>
      <c r="H135" s="1399" t="s">
        <v>37</v>
      </c>
      <c r="I135" s="1399">
        <f t="shared" si="9"/>
        <v>1</v>
      </c>
      <c r="J135" s="1453">
        <v>4100000</v>
      </c>
      <c r="K135" s="1453">
        <f t="shared" si="10"/>
        <v>4100000</v>
      </c>
      <c r="L135" s="1399"/>
      <c r="M135" s="1454">
        <f t="shared" si="11"/>
        <v>-4100000</v>
      </c>
      <c r="N135" s="1456"/>
      <c r="O135" s="1385"/>
      <c r="P135" s="1385"/>
    </row>
    <row r="136" s="1343" customFormat="1" spans="1:16">
      <c r="A136" s="1457">
        <v>324260</v>
      </c>
      <c r="B136" s="1399">
        <v>1393527</v>
      </c>
      <c r="C136" s="1458" t="s">
        <v>2086</v>
      </c>
      <c r="D136" s="1423">
        <v>43428</v>
      </c>
      <c r="E136" s="1423">
        <v>43430</v>
      </c>
      <c r="F136" s="1399">
        <f t="shared" si="8"/>
        <v>2</v>
      </c>
      <c r="G136" s="1399">
        <v>1</v>
      </c>
      <c r="H136" s="1399" t="s">
        <v>37</v>
      </c>
      <c r="I136" s="1399">
        <f t="shared" si="9"/>
        <v>2</v>
      </c>
      <c r="J136" s="1453">
        <v>2900000</v>
      </c>
      <c r="K136" s="1453">
        <f t="shared" si="10"/>
        <v>5800000</v>
      </c>
      <c r="L136" s="1399"/>
      <c r="M136" s="1454">
        <f t="shared" si="11"/>
        <v>-5800000</v>
      </c>
      <c r="N136" s="1456"/>
      <c r="O136" s="1385"/>
      <c r="P136" s="1385"/>
    </row>
    <row r="137" s="1343" customFormat="1" spans="1:16">
      <c r="A137" s="1457">
        <v>322356</v>
      </c>
      <c r="B137" s="1399">
        <v>1390266</v>
      </c>
      <c r="C137" s="1458" t="s">
        <v>2087</v>
      </c>
      <c r="D137" s="1423">
        <v>43428</v>
      </c>
      <c r="E137" s="1423">
        <v>43430</v>
      </c>
      <c r="F137" s="1399">
        <f t="shared" si="8"/>
        <v>2</v>
      </c>
      <c r="G137" s="1399">
        <v>1</v>
      </c>
      <c r="H137" s="1399" t="s">
        <v>37</v>
      </c>
      <c r="I137" s="1399">
        <f t="shared" si="9"/>
        <v>2</v>
      </c>
      <c r="J137" s="1453">
        <v>2900000</v>
      </c>
      <c r="K137" s="1453">
        <f t="shared" si="10"/>
        <v>5800000</v>
      </c>
      <c r="L137" s="1399"/>
      <c r="M137" s="1454">
        <f t="shared" si="11"/>
        <v>-5800000</v>
      </c>
      <c r="N137" s="1456"/>
      <c r="O137" s="1385"/>
      <c r="P137" s="1385"/>
    </row>
    <row r="138" s="1343" customFormat="1" spans="1:16">
      <c r="A138" s="1457">
        <v>319015</v>
      </c>
      <c r="B138" s="1399">
        <v>1382759</v>
      </c>
      <c r="C138" s="1458" t="s">
        <v>2088</v>
      </c>
      <c r="D138" s="1423">
        <v>43428</v>
      </c>
      <c r="E138" s="1423">
        <v>43430</v>
      </c>
      <c r="F138" s="1399">
        <f t="shared" si="8"/>
        <v>2</v>
      </c>
      <c r="G138" s="1399">
        <v>1</v>
      </c>
      <c r="H138" s="1399" t="s">
        <v>37</v>
      </c>
      <c r="I138" s="1399">
        <f t="shared" si="9"/>
        <v>2</v>
      </c>
      <c r="J138" s="1453">
        <v>2900000</v>
      </c>
      <c r="K138" s="1453">
        <f t="shared" si="10"/>
        <v>5800000</v>
      </c>
      <c r="L138" s="1399"/>
      <c r="M138" s="1454">
        <f t="shared" si="11"/>
        <v>-5800000</v>
      </c>
      <c r="N138" s="1456"/>
      <c r="O138" s="1385"/>
      <c r="P138" s="1385"/>
    </row>
    <row r="139" s="1343" customFormat="1" spans="1:16">
      <c r="A139" s="1457">
        <v>319446</v>
      </c>
      <c r="B139" s="1399">
        <v>1384652</v>
      </c>
      <c r="C139" s="1458" t="s">
        <v>2089</v>
      </c>
      <c r="D139" s="1423">
        <v>43428</v>
      </c>
      <c r="E139" s="1423">
        <v>43430</v>
      </c>
      <c r="F139" s="1399">
        <f t="shared" si="8"/>
        <v>2</v>
      </c>
      <c r="G139" s="1399">
        <v>1</v>
      </c>
      <c r="H139" s="1399" t="s">
        <v>37</v>
      </c>
      <c r="I139" s="1399">
        <f t="shared" si="9"/>
        <v>2</v>
      </c>
      <c r="J139" s="1453">
        <v>2900000</v>
      </c>
      <c r="K139" s="1453">
        <f t="shared" si="10"/>
        <v>5800000</v>
      </c>
      <c r="L139" s="1399"/>
      <c r="M139" s="1454">
        <f t="shared" si="11"/>
        <v>-5800000</v>
      </c>
      <c r="N139" s="1456"/>
      <c r="O139" s="1385" t="s">
        <v>2090</v>
      </c>
      <c r="P139" s="1385"/>
    </row>
    <row r="140" s="1343" customFormat="1" spans="1:16">
      <c r="A140" s="1399">
        <v>324000</v>
      </c>
      <c r="B140" s="1399">
        <v>1392622</v>
      </c>
      <c r="C140" s="1422" t="s">
        <v>2091</v>
      </c>
      <c r="D140" s="1423">
        <v>43428</v>
      </c>
      <c r="E140" s="1423">
        <v>43430</v>
      </c>
      <c r="F140" s="1399">
        <f t="shared" si="8"/>
        <v>2</v>
      </c>
      <c r="G140" s="1399">
        <v>1</v>
      </c>
      <c r="H140" s="1399" t="s">
        <v>37</v>
      </c>
      <c r="I140" s="1399">
        <f t="shared" si="9"/>
        <v>2</v>
      </c>
      <c r="J140" s="1453">
        <v>2900000</v>
      </c>
      <c r="K140" s="1453">
        <f t="shared" si="10"/>
        <v>5800000</v>
      </c>
      <c r="L140" s="1399"/>
      <c r="M140" s="1454">
        <f t="shared" si="11"/>
        <v>-5800000</v>
      </c>
      <c r="N140" s="1456"/>
      <c r="O140" s="1385"/>
      <c r="P140" s="1385"/>
    </row>
    <row r="141" s="1343" customFormat="1" spans="1:16">
      <c r="A141" s="1399">
        <v>319492</v>
      </c>
      <c r="B141" s="1399">
        <v>1384715</v>
      </c>
      <c r="C141" s="1459" t="s">
        <v>2092</v>
      </c>
      <c r="D141" s="1423">
        <v>43428</v>
      </c>
      <c r="E141" s="1423">
        <v>43430</v>
      </c>
      <c r="F141" s="1399">
        <f t="shared" si="8"/>
        <v>2</v>
      </c>
      <c r="G141" s="1399">
        <v>1</v>
      </c>
      <c r="H141" s="1399" t="s">
        <v>37</v>
      </c>
      <c r="I141" s="1399">
        <f t="shared" si="9"/>
        <v>2</v>
      </c>
      <c r="J141" s="1453">
        <v>2900000</v>
      </c>
      <c r="K141" s="1453">
        <f t="shared" si="10"/>
        <v>5800000</v>
      </c>
      <c r="L141" s="1399"/>
      <c r="M141" s="1454">
        <f t="shared" si="11"/>
        <v>-5800000</v>
      </c>
      <c r="N141" s="1456"/>
      <c r="O141" s="1385"/>
      <c r="P141" s="1385"/>
    </row>
    <row r="142" s="1343" customFormat="1" spans="1:16">
      <c r="A142" s="1399">
        <v>324744</v>
      </c>
      <c r="B142" s="1399">
        <v>1394601</v>
      </c>
      <c r="C142" s="1459" t="s">
        <v>2093</v>
      </c>
      <c r="D142" s="1423">
        <v>43428</v>
      </c>
      <c r="E142" s="1423">
        <v>43430</v>
      </c>
      <c r="F142" s="1399">
        <f t="shared" si="8"/>
        <v>2</v>
      </c>
      <c r="G142" s="1399">
        <v>1</v>
      </c>
      <c r="H142" s="1399" t="s">
        <v>37</v>
      </c>
      <c r="I142" s="1399">
        <f t="shared" si="9"/>
        <v>2</v>
      </c>
      <c r="J142" s="1453">
        <v>2900000</v>
      </c>
      <c r="K142" s="1453">
        <f t="shared" si="10"/>
        <v>5800000</v>
      </c>
      <c r="L142" s="1399"/>
      <c r="M142" s="1454">
        <f t="shared" si="11"/>
        <v>-5800000</v>
      </c>
      <c r="N142" s="1456"/>
      <c r="O142" s="1385" t="s">
        <v>2094</v>
      </c>
      <c r="P142" s="1385"/>
    </row>
    <row r="143" s="1343" customFormat="1" spans="1:16">
      <c r="A143" s="1399">
        <v>325079</v>
      </c>
      <c r="B143" s="1399">
        <v>1396148</v>
      </c>
      <c r="C143" s="1459" t="s">
        <v>2095</v>
      </c>
      <c r="D143" s="1423">
        <v>43428</v>
      </c>
      <c r="E143" s="1423">
        <v>43431</v>
      </c>
      <c r="F143" s="1399">
        <f t="shared" si="8"/>
        <v>3</v>
      </c>
      <c r="G143" s="1399">
        <v>1</v>
      </c>
      <c r="H143" s="1399" t="s">
        <v>37</v>
      </c>
      <c r="I143" s="1399">
        <f t="shared" si="9"/>
        <v>3</v>
      </c>
      <c r="J143" s="1453">
        <v>2900000</v>
      </c>
      <c r="K143" s="1453">
        <f t="shared" si="10"/>
        <v>8700000</v>
      </c>
      <c r="L143" s="1399"/>
      <c r="M143" s="1454">
        <f t="shared" si="11"/>
        <v>-8700000</v>
      </c>
      <c r="N143" s="1456"/>
      <c r="O143" s="1385"/>
      <c r="P143" s="1385"/>
    </row>
    <row r="144" s="1343" customFormat="1" spans="1:16">
      <c r="A144" s="1399">
        <v>325084</v>
      </c>
      <c r="B144" s="1399">
        <v>1396157</v>
      </c>
      <c r="C144" s="1459" t="s">
        <v>2096</v>
      </c>
      <c r="D144" s="1423">
        <v>43428</v>
      </c>
      <c r="E144" s="1423">
        <v>43431</v>
      </c>
      <c r="F144" s="1399">
        <f t="shared" si="8"/>
        <v>3</v>
      </c>
      <c r="G144" s="1399">
        <v>1</v>
      </c>
      <c r="H144" s="1399" t="s">
        <v>37</v>
      </c>
      <c r="I144" s="1399">
        <f t="shared" si="9"/>
        <v>3</v>
      </c>
      <c r="J144" s="1453">
        <v>2900000</v>
      </c>
      <c r="K144" s="1453">
        <f t="shared" si="10"/>
        <v>8700000</v>
      </c>
      <c r="L144" s="1399"/>
      <c r="M144" s="1454">
        <f t="shared" si="11"/>
        <v>-8700000</v>
      </c>
      <c r="N144" s="1456"/>
      <c r="O144" s="1385"/>
      <c r="P144" s="1385"/>
    </row>
    <row r="145" s="1343" customFormat="1" spans="1:16">
      <c r="A145" s="1457" t="s">
        <v>2097</v>
      </c>
      <c r="B145" s="1399">
        <v>1396626</v>
      </c>
      <c r="C145" s="1459" t="s">
        <v>2098</v>
      </c>
      <c r="D145" s="1423">
        <v>43428</v>
      </c>
      <c r="E145" s="1423">
        <v>43431</v>
      </c>
      <c r="F145" s="1399">
        <f t="shared" si="8"/>
        <v>3</v>
      </c>
      <c r="G145" s="1399">
        <v>3</v>
      </c>
      <c r="H145" s="1399" t="s">
        <v>37</v>
      </c>
      <c r="I145" s="1399">
        <f t="shared" si="9"/>
        <v>9</v>
      </c>
      <c r="J145" s="1453">
        <v>2900000</v>
      </c>
      <c r="K145" s="1453">
        <f t="shared" si="10"/>
        <v>26100000</v>
      </c>
      <c r="L145" s="1399"/>
      <c r="M145" s="1454">
        <f t="shared" si="11"/>
        <v>-26100000</v>
      </c>
      <c r="N145" s="1456"/>
      <c r="O145" s="1385" t="s">
        <v>1960</v>
      </c>
      <c r="P145" s="1385"/>
    </row>
    <row r="146" s="1343" customFormat="1" spans="1:16">
      <c r="A146" s="1399">
        <v>322794</v>
      </c>
      <c r="B146" s="1399">
        <v>1391092</v>
      </c>
      <c r="C146" s="1459" t="s">
        <v>2099</v>
      </c>
      <c r="D146" s="1423">
        <v>43429</v>
      </c>
      <c r="E146" s="1423">
        <v>43431</v>
      </c>
      <c r="F146" s="1399">
        <f t="shared" si="8"/>
        <v>2</v>
      </c>
      <c r="G146" s="1399">
        <v>1</v>
      </c>
      <c r="H146" s="1399" t="s">
        <v>37</v>
      </c>
      <c r="I146" s="1399">
        <f t="shared" si="9"/>
        <v>2</v>
      </c>
      <c r="J146" s="1453">
        <v>2900000</v>
      </c>
      <c r="K146" s="1453">
        <f t="shared" si="10"/>
        <v>5800000</v>
      </c>
      <c r="L146" s="1399"/>
      <c r="M146" s="1454">
        <f t="shared" si="11"/>
        <v>-5800000</v>
      </c>
      <c r="N146" s="1456"/>
      <c r="O146" s="1385"/>
      <c r="P146" s="1385"/>
    </row>
    <row r="147" s="1343" customFormat="1" spans="1:16">
      <c r="A147" s="1399">
        <v>322805</v>
      </c>
      <c r="B147" s="1399">
        <v>1391380</v>
      </c>
      <c r="C147" s="1422" t="s">
        <v>2100</v>
      </c>
      <c r="D147" s="1423">
        <v>43429</v>
      </c>
      <c r="E147" s="1423">
        <v>43431</v>
      </c>
      <c r="F147" s="1399">
        <f t="shared" si="8"/>
        <v>2</v>
      </c>
      <c r="G147" s="1399">
        <v>1</v>
      </c>
      <c r="H147" s="1399" t="s">
        <v>37</v>
      </c>
      <c r="I147" s="1399">
        <f t="shared" si="9"/>
        <v>2</v>
      </c>
      <c r="J147" s="1453">
        <v>2900000</v>
      </c>
      <c r="K147" s="1453">
        <f t="shared" si="10"/>
        <v>5800000</v>
      </c>
      <c r="L147" s="1399"/>
      <c r="M147" s="1454">
        <f t="shared" si="11"/>
        <v>-5800000</v>
      </c>
      <c r="N147" s="1456"/>
      <c r="O147" s="1385"/>
      <c r="P147" s="1385"/>
    </row>
    <row r="148" s="1343" customFormat="1" spans="1:16">
      <c r="A148" s="1399">
        <v>322770</v>
      </c>
      <c r="B148" s="1399">
        <v>1391164</v>
      </c>
      <c r="C148" s="1459" t="s">
        <v>2101</v>
      </c>
      <c r="D148" s="1423">
        <v>43429</v>
      </c>
      <c r="E148" s="1423">
        <v>43431</v>
      </c>
      <c r="F148" s="1399">
        <f t="shared" si="8"/>
        <v>2</v>
      </c>
      <c r="G148" s="1399">
        <v>1</v>
      </c>
      <c r="H148" s="1399" t="s">
        <v>37</v>
      </c>
      <c r="I148" s="1399">
        <f t="shared" si="9"/>
        <v>2</v>
      </c>
      <c r="J148" s="1453">
        <v>2900000</v>
      </c>
      <c r="K148" s="1453">
        <f t="shared" si="10"/>
        <v>5800000</v>
      </c>
      <c r="L148" s="1399"/>
      <c r="M148" s="1454">
        <f t="shared" si="11"/>
        <v>-5800000</v>
      </c>
      <c r="N148" s="1465"/>
      <c r="O148" s="1385"/>
      <c r="P148" s="1385"/>
    </row>
    <row r="149" s="1344" customFormat="1" spans="1:16">
      <c r="A149" s="1372">
        <v>325356</v>
      </c>
      <c r="B149" s="1372">
        <v>1398473</v>
      </c>
      <c r="C149" s="1460" t="s">
        <v>2102</v>
      </c>
      <c r="D149" s="1374">
        <v>43424</v>
      </c>
      <c r="E149" s="1374">
        <v>43425</v>
      </c>
      <c r="F149" s="1372">
        <f t="shared" si="8"/>
        <v>1</v>
      </c>
      <c r="G149" s="1372">
        <v>1</v>
      </c>
      <c r="H149" s="1372" t="s">
        <v>37</v>
      </c>
      <c r="I149" s="1372">
        <f t="shared" si="9"/>
        <v>1</v>
      </c>
      <c r="J149" s="1401">
        <v>2900000</v>
      </c>
      <c r="K149" s="1401">
        <f t="shared" si="10"/>
        <v>2900000</v>
      </c>
      <c r="L149" s="1372"/>
      <c r="M149" s="1402">
        <f t="shared" si="11"/>
        <v>-2900000</v>
      </c>
      <c r="N149" s="1466">
        <f>SUM(K149:K167)</f>
        <v>212540000</v>
      </c>
      <c r="O149" s="1392"/>
      <c r="P149" s="1392"/>
    </row>
    <row r="150" s="1344" customFormat="1" spans="1:16">
      <c r="A150" s="1375" t="s">
        <v>2103</v>
      </c>
      <c r="B150" s="1372">
        <v>1398593</v>
      </c>
      <c r="C150" s="1460" t="s">
        <v>2104</v>
      </c>
      <c r="D150" s="1374">
        <v>43429</v>
      </c>
      <c r="E150" s="1374">
        <v>43432</v>
      </c>
      <c r="F150" s="1372">
        <f t="shared" si="8"/>
        <v>3</v>
      </c>
      <c r="G150" s="1372">
        <v>2</v>
      </c>
      <c r="H150" s="1372" t="s">
        <v>37</v>
      </c>
      <c r="I150" s="1372">
        <f t="shared" si="9"/>
        <v>6</v>
      </c>
      <c r="J150" s="1401">
        <v>2900000</v>
      </c>
      <c r="K150" s="1401">
        <f t="shared" si="10"/>
        <v>17400000</v>
      </c>
      <c r="L150" s="1372"/>
      <c r="M150" s="1402">
        <f t="shared" si="11"/>
        <v>-17400000</v>
      </c>
      <c r="N150" s="1467"/>
      <c r="O150" s="1392"/>
      <c r="P150" s="1392"/>
    </row>
    <row r="151" s="1343" customFormat="1" spans="1:16">
      <c r="A151" s="1372">
        <v>318839</v>
      </c>
      <c r="B151" s="1372">
        <v>1382724</v>
      </c>
      <c r="C151" s="1373" t="s">
        <v>2105</v>
      </c>
      <c r="D151" s="1374">
        <v>43430</v>
      </c>
      <c r="E151" s="1374">
        <v>43432</v>
      </c>
      <c r="F151" s="1372">
        <f t="shared" si="8"/>
        <v>2</v>
      </c>
      <c r="G151" s="1372">
        <v>1</v>
      </c>
      <c r="H151" s="1372" t="s">
        <v>37</v>
      </c>
      <c r="I151" s="1372">
        <f t="shared" si="9"/>
        <v>2</v>
      </c>
      <c r="J151" s="1401">
        <v>2900000</v>
      </c>
      <c r="K151" s="1401">
        <f t="shared" si="10"/>
        <v>5800000</v>
      </c>
      <c r="L151" s="1372"/>
      <c r="M151" s="1402">
        <f t="shared" si="11"/>
        <v>-5800000</v>
      </c>
      <c r="N151" s="1467"/>
      <c r="O151" s="1385"/>
      <c r="P151" s="1385"/>
    </row>
    <row r="152" s="1343" customFormat="1" spans="1:16">
      <c r="A152" s="1372">
        <v>319433</v>
      </c>
      <c r="B152" s="1372">
        <v>1384460</v>
      </c>
      <c r="C152" s="1372" t="s">
        <v>2106</v>
      </c>
      <c r="D152" s="1374">
        <v>43430</v>
      </c>
      <c r="E152" s="1374">
        <v>43434</v>
      </c>
      <c r="F152" s="1372">
        <f t="shared" si="8"/>
        <v>4</v>
      </c>
      <c r="G152" s="1372">
        <v>2</v>
      </c>
      <c r="H152" s="1372" t="s">
        <v>37</v>
      </c>
      <c r="I152" s="1372">
        <f t="shared" si="9"/>
        <v>8</v>
      </c>
      <c r="J152" s="1401">
        <v>2900000</v>
      </c>
      <c r="K152" s="1401">
        <f t="shared" si="10"/>
        <v>23200000</v>
      </c>
      <c r="L152" s="1372"/>
      <c r="M152" s="1402">
        <f t="shared" si="11"/>
        <v>-23200000</v>
      </c>
      <c r="N152" s="1467"/>
      <c r="O152" s="1385"/>
      <c r="P152" s="1385"/>
    </row>
    <row r="153" s="1343" customFormat="1" spans="1:16">
      <c r="A153" s="1372" t="s">
        <v>2107</v>
      </c>
      <c r="B153" s="1372">
        <v>1384541</v>
      </c>
      <c r="C153" s="1373" t="s">
        <v>2108</v>
      </c>
      <c r="D153" s="1374">
        <v>43430</v>
      </c>
      <c r="E153" s="1374">
        <v>43431</v>
      </c>
      <c r="F153" s="1372">
        <f t="shared" ref="F153:F202" si="12">E153-D153</f>
        <v>1</v>
      </c>
      <c r="G153" s="1372">
        <v>2</v>
      </c>
      <c r="H153" s="1372" t="s">
        <v>37</v>
      </c>
      <c r="I153" s="1372">
        <f t="shared" ref="I153:I202" si="13">G153*F153</f>
        <v>2</v>
      </c>
      <c r="J153" s="1401">
        <v>2900000</v>
      </c>
      <c r="K153" s="1401">
        <f t="shared" ref="K153:K202" si="14">J153*F153*G153</f>
        <v>5800000</v>
      </c>
      <c r="L153" s="1372"/>
      <c r="M153" s="1402">
        <f t="shared" ref="M153:M202" si="15">L153-K153</f>
        <v>-5800000</v>
      </c>
      <c r="N153" s="1467"/>
      <c r="O153" s="1385"/>
      <c r="P153" s="1385"/>
    </row>
    <row r="154" s="1343" customFormat="1" spans="1:16">
      <c r="A154" s="1375" t="s">
        <v>2109</v>
      </c>
      <c r="B154" s="1372">
        <v>1390966</v>
      </c>
      <c r="C154" s="1373" t="s">
        <v>2110</v>
      </c>
      <c r="D154" s="1374">
        <v>43430</v>
      </c>
      <c r="E154" s="1374">
        <v>43434</v>
      </c>
      <c r="F154" s="1372">
        <f t="shared" si="12"/>
        <v>4</v>
      </c>
      <c r="G154" s="1372">
        <v>2</v>
      </c>
      <c r="H154" s="1372" t="s">
        <v>37</v>
      </c>
      <c r="I154" s="1372">
        <f t="shared" si="13"/>
        <v>8</v>
      </c>
      <c r="J154" s="1401">
        <v>2900000</v>
      </c>
      <c r="K154" s="1401">
        <f t="shared" si="14"/>
        <v>23200000</v>
      </c>
      <c r="L154" s="1372"/>
      <c r="M154" s="1402">
        <f t="shared" si="15"/>
        <v>-23200000</v>
      </c>
      <c r="N154" s="1467"/>
      <c r="O154" s="1385"/>
      <c r="P154" s="1385"/>
    </row>
    <row r="155" s="1343" customFormat="1" spans="1:16">
      <c r="A155" s="1372">
        <v>320577</v>
      </c>
      <c r="B155" s="1372">
        <v>1387179</v>
      </c>
      <c r="C155" s="1373" t="s">
        <v>2111</v>
      </c>
      <c r="D155" s="1374">
        <v>43430</v>
      </c>
      <c r="E155" s="1374">
        <v>43434</v>
      </c>
      <c r="F155" s="1372">
        <f t="shared" si="12"/>
        <v>4</v>
      </c>
      <c r="G155" s="1372">
        <v>1</v>
      </c>
      <c r="H155" s="1372" t="s">
        <v>37</v>
      </c>
      <c r="I155" s="1372">
        <f t="shared" si="13"/>
        <v>4</v>
      </c>
      <c r="J155" s="1401">
        <v>2900000</v>
      </c>
      <c r="K155" s="1401">
        <f t="shared" si="14"/>
        <v>11600000</v>
      </c>
      <c r="L155" s="1372"/>
      <c r="M155" s="1402">
        <f t="shared" si="15"/>
        <v>-11600000</v>
      </c>
      <c r="N155" s="1467"/>
      <c r="O155" s="1385"/>
      <c r="P155" s="1385"/>
    </row>
    <row r="156" s="1343" customFormat="1" spans="1:16">
      <c r="A156" s="1372">
        <v>325011</v>
      </c>
      <c r="B156" s="1372">
        <v>1395664</v>
      </c>
      <c r="C156" s="1373" t="s">
        <v>2112</v>
      </c>
      <c r="D156" s="1374">
        <v>43430</v>
      </c>
      <c r="E156" s="1374">
        <v>43432</v>
      </c>
      <c r="F156" s="1372">
        <f t="shared" si="12"/>
        <v>2</v>
      </c>
      <c r="G156" s="1372">
        <v>1</v>
      </c>
      <c r="H156" s="1372" t="s">
        <v>37</v>
      </c>
      <c r="I156" s="1372">
        <f t="shared" si="13"/>
        <v>2</v>
      </c>
      <c r="J156" s="1401">
        <v>2900000</v>
      </c>
      <c r="K156" s="1401">
        <f t="shared" si="14"/>
        <v>5800000</v>
      </c>
      <c r="L156" s="1372"/>
      <c r="M156" s="1402">
        <f t="shared" si="15"/>
        <v>-5800000</v>
      </c>
      <c r="N156" s="1467"/>
      <c r="O156" s="1385" t="s">
        <v>1960</v>
      </c>
      <c r="P156" s="1385"/>
    </row>
    <row r="157" s="1343" customFormat="1" spans="1:16">
      <c r="A157" s="1372">
        <v>325190</v>
      </c>
      <c r="B157" s="1372">
        <v>1396855</v>
      </c>
      <c r="C157" s="1373" t="s">
        <v>2113</v>
      </c>
      <c r="D157" s="1374">
        <v>43430</v>
      </c>
      <c r="E157" s="1374">
        <v>43434</v>
      </c>
      <c r="F157" s="1372">
        <f t="shared" si="12"/>
        <v>4</v>
      </c>
      <c r="G157" s="1372">
        <v>1</v>
      </c>
      <c r="H157" s="1372" t="s">
        <v>37</v>
      </c>
      <c r="I157" s="1372">
        <f t="shared" si="13"/>
        <v>4</v>
      </c>
      <c r="J157" s="1401">
        <v>2900000</v>
      </c>
      <c r="K157" s="1401">
        <f t="shared" si="14"/>
        <v>11600000</v>
      </c>
      <c r="L157" s="1372"/>
      <c r="M157" s="1402">
        <f t="shared" si="15"/>
        <v>-11600000</v>
      </c>
      <c r="N157" s="1467"/>
      <c r="O157" s="1385"/>
      <c r="P157" s="1385"/>
    </row>
    <row r="158" s="1343" customFormat="1" spans="1:16">
      <c r="A158" s="1372">
        <v>325191</v>
      </c>
      <c r="B158" s="1372">
        <v>1396843</v>
      </c>
      <c r="C158" s="1373" t="s">
        <v>2114</v>
      </c>
      <c r="D158" s="1374">
        <v>43430</v>
      </c>
      <c r="E158" s="1374">
        <v>43434</v>
      </c>
      <c r="F158" s="1372">
        <f t="shared" si="12"/>
        <v>4</v>
      </c>
      <c r="G158" s="1372">
        <v>1</v>
      </c>
      <c r="H158" s="1372" t="s">
        <v>37</v>
      </c>
      <c r="I158" s="1372">
        <f t="shared" si="13"/>
        <v>4</v>
      </c>
      <c r="J158" s="1401">
        <v>2900000</v>
      </c>
      <c r="K158" s="1401">
        <f t="shared" si="14"/>
        <v>11600000</v>
      </c>
      <c r="L158" s="1372"/>
      <c r="M158" s="1402">
        <f t="shared" si="15"/>
        <v>-11600000</v>
      </c>
      <c r="N158" s="1467"/>
      <c r="O158" s="1385"/>
      <c r="P158" s="1385"/>
    </row>
    <row r="159" s="1343" customFormat="1" spans="1:16">
      <c r="A159" s="1372">
        <v>325087</v>
      </c>
      <c r="B159" s="1372">
        <v>1396196</v>
      </c>
      <c r="C159" s="1373" t="s">
        <v>2115</v>
      </c>
      <c r="D159" s="1374">
        <v>43431</v>
      </c>
      <c r="E159" s="1374">
        <v>43432</v>
      </c>
      <c r="F159" s="1372">
        <f t="shared" si="12"/>
        <v>1</v>
      </c>
      <c r="G159" s="1372">
        <v>1</v>
      </c>
      <c r="H159" s="1372" t="s">
        <v>37</v>
      </c>
      <c r="I159" s="1372">
        <f t="shared" si="13"/>
        <v>1</v>
      </c>
      <c r="J159" s="1401">
        <v>2900000</v>
      </c>
      <c r="K159" s="1401">
        <f t="shared" si="14"/>
        <v>2900000</v>
      </c>
      <c r="L159" s="1372"/>
      <c r="M159" s="1402">
        <f t="shared" si="15"/>
        <v>-2900000</v>
      </c>
      <c r="N159" s="1467"/>
      <c r="O159" s="1385"/>
      <c r="P159" s="1385"/>
    </row>
    <row r="160" s="1343" customFormat="1" spans="1:16">
      <c r="A160" s="1372">
        <v>324006</v>
      </c>
      <c r="B160" s="1372">
        <v>1392936</v>
      </c>
      <c r="C160" s="1373" t="s">
        <v>2091</v>
      </c>
      <c r="D160" s="1374">
        <v>43431</v>
      </c>
      <c r="E160" s="1374">
        <v>43432</v>
      </c>
      <c r="F160" s="1372">
        <f t="shared" si="12"/>
        <v>1</v>
      </c>
      <c r="G160" s="1372">
        <v>1</v>
      </c>
      <c r="H160" s="1372" t="s">
        <v>37</v>
      </c>
      <c r="I160" s="1372">
        <f t="shared" si="13"/>
        <v>1</v>
      </c>
      <c r="J160" s="1404">
        <v>2900000</v>
      </c>
      <c r="K160" s="1401">
        <f t="shared" si="14"/>
        <v>2900000</v>
      </c>
      <c r="L160" s="1372"/>
      <c r="M160" s="1402">
        <f t="shared" si="15"/>
        <v>-2900000</v>
      </c>
      <c r="N160" s="1467"/>
      <c r="O160" s="1385"/>
      <c r="P160" s="1385"/>
    </row>
    <row r="161" s="1343" customFormat="1" spans="1:16">
      <c r="A161" s="1375" t="s">
        <v>2116</v>
      </c>
      <c r="B161" s="1372">
        <v>1394171</v>
      </c>
      <c r="C161" s="1373" t="s">
        <v>2117</v>
      </c>
      <c r="D161" s="1374">
        <v>43431</v>
      </c>
      <c r="E161" s="1374">
        <v>43433</v>
      </c>
      <c r="F161" s="1372">
        <f t="shared" si="12"/>
        <v>2</v>
      </c>
      <c r="G161" s="1372">
        <v>3</v>
      </c>
      <c r="H161" s="1372" t="s">
        <v>37</v>
      </c>
      <c r="I161" s="1372">
        <f t="shared" si="13"/>
        <v>6</v>
      </c>
      <c r="J161" s="1404">
        <v>2900000</v>
      </c>
      <c r="K161" s="1401">
        <f t="shared" si="14"/>
        <v>17400000</v>
      </c>
      <c r="L161" s="1372"/>
      <c r="M161" s="1402">
        <f t="shared" si="15"/>
        <v>-17400000</v>
      </c>
      <c r="N161" s="1467"/>
      <c r="O161" s="1385" t="s">
        <v>1967</v>
      </c>
      <c r="P161" s="1385"/>
    </row>
    <row r="162" s="1343" customFormat="1" spans="1:16">
      <c r="A162" s="1375">
        <v>324282</v>
      </c>
      <c r="B162" s="1372">
        <v>1394197</v>
      </c>
      <c r="C162" s="1373" t="s">
        <v>2118</v>
      </c>
      <c r="D162" s="1374">
        <v>43431</v>
      </c>
      <c r="E162" s="1374">
        <v>43434</v>
      </c>
      <c r="F162" s="1372">
        <f t="shared" si="12"/>
        <v>3</v>
      </c>
      <c r="G162" s="1372">
        <v>1</v>
      </c>
      <c r="H162" s="1372" t="s">
        <v>37</v>
      </c>
      <c r="I162" s="1372">
        <f t="shared" si="13"/>
        <v>3</v>
      </c>
      <c r="J162" s="1404">
        <v>2900000</v>
      </c>
      <c r="K162" s="1401">
        <f t="shared" si="14"/>
        <v>8700000</v>
      </c>
      <c r="L162" s="1372"/>
      <c r="M162" s="1402">
        <f t="shared" si="15"/>
        <v>-8700000</v>
      </c>
      <c r="N162" s="1467"/>
      <c r="O162" s="1385" t="s">
        <v>1967</v>
      </c>
      <c r="P162" s="1385"/>
    </row>
    <row r="163" s="1343" customFormat="1" spans="1:16">
      <c r="A163" s="1375">
        <v>324746</v>
      </c>
      <c r="B163" s="1372">
        <v>1394650</v>
      </c>
      <c r="C163" s="1373" t="s">
        <v>2119</v>
      </c>
      <c r="D163" s="1374">
        <v>43431</v>
      </c>
      <c r="E163" s="1374">
        <v>43432</v>
      </c>
      <c r="F163" s="1372">
        <f t="shared" si="12"/>
        <v>1</v>
      </c>
      <c r="G163" s="1372">
        <v>1</v>
      </c>
      <c r="H163" s="1372" t="s">
        <v>37</v>
      </c>
      <c r="I163" s="1372">
        <f t="shared" si="13"/>
        <v>1</v>
      </c>
      <c r="J163" s="1404">
        <v>2900000</v>
      </c>
      <c r="K163" s="1401">
        <f t="shared" si="14"/>
        <v>2900000</v>
      </c>
      <c r="L163" s="1372"/>
      <c r="M163" s="1402">
        <f t="shared" si="15"/>
        <v>-2900000</v>
      </c>
      <c r="N163" s="1467"/>
      <c r="O163" s="1385"/>
      <c r="P163" s="1385"/>
    </row>
    <row r="164" s="1343" customFormat="1" spans="1:16">
      <c r="A164" s="1372">
        <v>324800</v>
      </c>
      <c r="B164" s="1372">
        <v>1394719</v>
      </c>
      <c r="C164" s="1373" t="s">
        <v>2120</v>
      </c>
      <c r="D164" s="1374">
        <v>43431</v>
      </c>
      <c r="E164" s="1374">
        <v>43434</v>
      </c>
      <c r="F164" s="1372">
        <f t="shared" si="12"/>
        <v>3</v>
      </c>
      <c r="G164" s="1372">
        <v>1</v>
      </c>
      <c r="H164" s="1372" t="s">
        <v>37</v>
      </c>
      <c r="I164" s="1372">
        <f t="shared" si="13"/>
        <v>3</v>
      </c>
      <c r="J164" s="1404">
        <v>2900000</v>
      </c>
      <c r="K164" s="1401">
        <f t="shared" si="14"/>
        <v>8700000</v>
      </c>
      <c r="L164" s="1372"/>
      <c r="M164" s="1402">
        <f t="shared" si="15"/>
        <v>-8700000</v>
      </c>
      <c r="N164" s="1467"/>
      <c r="O164" s="1385"/>
      <c r="P164" s="1385"/>
    </row>
    <row r="165" s="1343" customFormat="1" spans="1:16">
      <c r="A165" s="1375">
        <v>324273</v>
      </c>
      <c r="B165" s="1372">
        <v>1393401</v>
      </c>
      <c r="C165" s="1373" t="s">
        <v>2121</v>
      </c>
      <c r="D165" s="1374">
        <v>43432</v>
      </c>
      <c r="E165" s="1374">
        <v>43435</v>
      </c>
      <c r="F165" s="1372">
        <f t="shared" si="12"/>
        <v>3</v>
      </c>
      <c r="G165" s="1372">
        <v>1</v>
      </c>
      <c r="H165" s="1372" t="s">
        <v>37</v>
      </c>
      <c r="I165" s="1372">
        <f t="shared" si="13"/>
        <v>3</v>
      </c>
      <c r="J165" s="1404">
        <v>3180000</v>
      </c>
      <c r="K165" s="1401">
        <f t="shared" si="14"/>
        <v>9540000</v>
      </c>
      <c r="L165" s="1372"/>
      <c r="M165" s="1402">
        <f t="shared" si="15"/>
        <v>-9540000</v>
      </c>
      <c r="N165" s="1467"/>
      <c r="O165" s="1385"/>
      <c r="P165" s="1385"/>
    </row>
    <row r="166" s="1343" customFormat="1" ht="48" spans="1:16">
      <c r="A166" s="1375" t="s">
        <v>2122</v>
      </c>
      <c r="B166" s="1372">
        <v>1388480</v>
      </c>
      <c r="C166" s="1373" t="s">
        <v>2123</v>
      </c>
      <c r="D166" s="1374">
        <v>43432</v>
      </c>
      <c r="E166" s="1374">
        <v>43434</v>
      </c>
      <c r="F166" s="1372">
        <f t="shared" si="12"/>
        <v>2</v>
      </c>
      <c r="G166" s="1372">
        <v>6</v>
      </c>
      <c r="H166" s="1372" t="s">
        <v>37</v>
      </c>
      <c r="I166" s="1372">
        <f t="shared" si="13"/>
        <v>12</v>
      </c>
      <c r="J166" s="1401">
        <v>2900000</v>
      </c>
      <c r="K166" s="1401">
        <f t="shared" si="14"/>
        <v>34800000</v>
      </c>
      <c r="L166" s="1372"/>
      <c r="M166" s="1402">
        <f t="shared" si="15"/>
        <v>-34800000</v>
      </c>
      <c r="N166" s="1467"/>
      <c r="O166" s="1385"/>
      <c r="P166" s="1385"/>
    </row>
    <row r="167" s="1343" customFormat="1" spans="1:16">
      <c r="A167" s="1375">
        <v>324924</v>
      </c>
      <c r="B167" s="1372">
        <v>1394660</v>
      </c>
      <c r="C167" s="1373" t="s">
        <v>2124</v>
      </c>
      <c r="D167" s="1374">
        <v>43432</v>
      </c>
      <c r="E167" s="1374">
        <v>43434</v>
      </c>
      <c r="F167" s="1372">
        <f t="shared" si="12"/>
        <v>2</v>
      </c>
      <c r="G167" s="1372">
        <v>1</v>
      </c>
      <c r="H167" s="1372" t="s">
        <v>37</v>
      </c>
      <c r="I167" s="1372">
        <f t="shared" si="13"/>
        <v>2</v>
      </c>
      <c r="J167" s="1401">
        <v>2900000</v>
      </c>
      <c r="K167" s="1401">
        <f t="shared" si="14"/>
        <v>5800000</v>
      </c>
      <c r="L167" s="1372"/>
      <c r="M167" s="1402">
        <f t="shared" si="15"/>
        <v>-5800000</v>
      </c>
      <c r="N167" s="1468"/>
      <c r="O167" s="1385"/>
      <c r="P167" s="1385"/>
    </row>
    <row r="168" s="1343" customFormat="1" spans="1:16">
      <c r="A168" s="1461">
        <v>325630</v>
      </c>
      <c r="B168" s="1461">
        <v>1399472</v>
      </c>
      <c r="C168" s="1462" t="s">
        <v>2125</v>
      </c>
      <c r="D168" s="1463">
        <v>43425</v>
      </c>
      <c r="E168" s="1463">
        <v>43427</v>
      </c>
      <c r="F168" s="1461">
        <f t="shared" si="12"/>
        <v>2</v>
      </c>
      <c r="G168" s="1461">
        <v>1</v>
      </c>
      <c r="H168" s="1461" t="s">
        <v>37</v>
      </c>
      <c r="I168" s="1461">
        <f t="shared" si="13"/>
        <v>2</v>
      </c>
      <c r="J168" s="1469">
        <v>2900000</v>
      </c>
      <c r="K168" s="1470">
        <f t="shared" si="14"/>
        <v>5800000</v>
      </c>
      <c r="L168" s="1461"/>
      <c r="M168" s="1471">
        <f t="shared" si="15"/>
        <v>-5800000</v>
      </c>
      <c r="N168" s="1472">
        <f>SUM(K168:K187)</f>
        <v>127600000</v>
      </c>
      <c r="O168" s="1385"/>
      <c r="P168" s="1385"/>
    </row>
    <row r="169" s="1343" customFormat="1" spans="1:16">
      <c r="A169" s="1461">
        <v>325744</v>
      </c>
      <c r="B169" s="1461">
        <v>1399824</v>
      </c>
      <c r="C169" s="1462" t="s">
        <v>2126</v>
      </c>
      <c r="D169" s="1463">
        <v>43426</v>
      </c>
      <c r="E169" s="1463">
        <v>43427</v>
      </c>
      <c r="F169" s="1461">
        <f t="shared" si="12"/>
        <v>1</v>
      </c>
      <c r="G169" s="1461">
        <v>1</v>
      </c>
      <c r="H169" s="1461" t="s">
        <v>37</v>
      </c>
      <c r="I169" s="1461">
        <f t="shared" si="13"/>
        <v>1</v>
      </c>
      <c r="J169" s="1469">
        <v>2900000</v>
      </c>
      <c r="K169" s="1470">
        <f t="shared" si="14"/>
        <v>2900000</v>
      </c>
      <c r="L169" s="1461"/>
      <c r="M169" s="1471">
        <f t="shared" si="15"/>
        <v>-2900000</v>
      </c>
      <c r="N169" s="1473"/>
      <c r="O169" s="1385"/>
      <c r="P169" s="1385"/>
    </row>
    <row r="170" s="1343" customFormat="1" spans="1:16">
      <c r="A170" s="1461">
        <v>325825</v>
      </c>
      <c r="B170" s="1461">
        <v>1400235</v>
      </c>
      <c r="C170" s="1462" t="s">
        <v>2127</v>
      </c>
      <c r="D170" s="1463">
        <v>43427</v>
      </c>
      <c r="E170" s="1463">
        <v>43428</v>
      </c>
      <c r="F170" s="1461">
        <f t="shared" si="12"/>
        <v>1</v>
      </c>
      <c r="G170" s="1461">
        <v>1</v>
      </c>
      <c r="H170" s="1461" t="s">
        <v>37</v>
      </c>
      <c r="I170" s="1461">
        <f t="shared" si="13"/>
        <v>1</v>
      </c>
      <c r="J170" s="1469">
        <v>2900000</v>
      </c>
      <c r="K170" s="1470">
        <f t="shared" si="14"/>
        <v>2900000</v>
      </c>
      <c r="L170" s="1461"/>
      <c r="M170" s="1471">
        <f t="shared" si="15"/>
        <v>-2900000</v>
      </c>
      <c r="N170" s="1473"/>
      <c r="O170" s="1385"/>
      <c r="P170" s="1385"/>
    </row>
    <row r="171" s="1343" customFormat="1" spans="1:16">
      <c r="A171" s="1461">
        <v>325783</v>
      </c>
      <c r="B171" s="1461">
        <v>1399997</v>
      </c>
      <c r="C171" s="1462" t="s">
        <v>2128</v>
      </c>
      <c r="D171" s="1463">
        <v>43427</v>
      </c>
      <c r="E171" s="1463">
        <v>43428</v>
      </c>
      <c r="F171" s="1461">
        <f t="shared" si="12"/>
        <v>1</v>
      </c>
      <c r="G171" s="1461">
        <v>1</v>
      </c>
      <c r="H171" s="1461" t="s">
        <v>37</v>
      </c>
      <c r="I171" s="1461">
        <f t="shared" si="13"/>
        <v>1</v>
      </c>
      <c r="J171" s="1469">
        <v>2900000</v>
      </c>
      <c r="K171" s="1470">
        <f t="shared" si="14"/>
        <v>2900000</v>
      </c>
      <c r="L171" s="1461"/>
      <c r="M171" s="1471">
        <f t="shared" si="15"/>
        <v>-2900000</v>
      </c>
      <c r="N171" s="1473"/>
      <c r="O171" s="1385"/>
      <c r="P171" s="1385"/>
    </row>
    <row r="172" s="1343" customFormat="1" spans="1:16">
      <c r="A172" s="1461">
        <v>325782</v>
      </c>
      <c r="B172" s="1461">
        <v>1399998</v>
      </c>
      <c r="C172" s="1462" t="s">
        <v>2128</v>
      </c>
      <c r="D172" s="1463">
        <v>43428</v>
      </c>
      <c r="E172" s="1463">
        <v>43429</v>
      </c>
      <c r="F172" s="1461">
        <f t="shared" si="12"/>
        <v>1</v>
      </c>
      <c r="G172" s="1461">
        <v>1</v>
      </c>
      <c r="H172" s="1461" t="s">
        <v>37</v>
      </c>
      <c r="I172" s="1461">
        <f t="shared" si="13"/>
        <v>1</v>
      </c>
      <c r="J172" s="1469">
        <v>2900000</v>
      </c>
      <c r="K172" s="1470">
        <f t="shared" si="14"/>
        <v>2900000</v>
      </c>
      <c r="L172" s="1461"/>
      <c r="M172" s="1471">
        <f t="shared" si="15"/>
        <v>-2900000</v>
      </c>
      <c r="N172" s="1473"/>
      <c r="O172" s="1385"/>
      <c r="P172" s="1385"/>
    </row>
    <row r="173" s="1343" customFormat="1" spans="1:16">
      <c r="A173" s="1461">
        <v>325818</v>
      </c>
      <c r="B173" s="1461">
        <v>1399999</v>
      </c>
      <c r="C173" s="1462" t="s">
        <v>2128</v>
      </c>
      <c r="D173" s="1463">
        <v>43429</v>
      </c>
      <c r="E173" s="1463">
        <v>43430</v>
      </c>
      <c r="F173" s="1461">
        <f t="shared" si="12"/>
        <v>1</v>
      </c>
      <c r="G173" s="1461">
        <v>1</v>
      </c>
      <c r="H173" s="1461" t="s">
        <v>37</v>
      </c>
      <c r="I173" s="1461">
        <f t="shared" si="13"/>
        <v>1</v>
      </c>
      <c r="J173" s="1469">
        <v>2900000</v>
      </c>
      <c r="K173" s="1470">
        <f t="shared" si="14"/>
        <v>2900000</v>
      </c>
      <c r="L173" s="1461"/>
      <c r="M173" s="1471">
        <f t="shared" si="15"/>
        <v>-2900000</v>
      </c>
      <c r="N173" s="1473"/>
      <c r="O173" s="1385"/>
      <c r="P173" s="1385"/>
    </row>
    <row r="174" s="1343" customFormat="1" spans="1:16">
      <c r="A174" s="1461">
        <v>325863</v>
      </c>
      <c r="B174" s="1461">
        <v>1400281</v>
      </c>
      <c r="C174" s="1462" t="s">
        <v>2129</v>
      </c>
      <c r="D174" s="1463">
        <v>43429</v>
      </c>
      <c r="E174" s="1463">
        <v>43430</v>
      </c>
      <c r="F174" s="1461">
        <f t="shared" si="12"/>
        <v>1</v>
      </c>
      <c r="G174" s="1461">
        <v>1</v>
      </c>
      <c r="H174" s="1461" t="s">
        <v>37</v>
      </c>
      <c r="I174" s="1461">
        <f t="shared" si="13"/>
        <v>1</v>
      </c>
      <c r="J174" s="1469">
        <v>2900000</v>
      </c>
      <c r="K174" s="1470">
        <f t="shared" si="14"/>
        <v>2900000</v>
      </c>
      <c r="L174" s="1461"/>
      <c r="M174" s="1471">
        <f t="shared" si="15"/>
        <v>-2900000</v>
      </c>
      <c r="N174" s="1473"/>
      <c r="O174" s="1385"/>
      <c r="P174" s="1385"/>
    </row>
    <row r="175" s="1343" customFormat="1" spans="1:16">
      <c r="A175" s="1461">
        <v>325781</v>
      </c>
      <c r="B175" s="1461">
        <v>1400044</v>
      </c>
      <c r="C175" s="1462" t="s">
        <v>2130</v>
      </c>
      <c r="D175" s="1463">
        <v>43428</v>
      </c>
      <c r="E175" s="1463">
        <v>43431</v>
      </c>
      <c r="F175" s="1461">
        <f t="shared" si="12"/>
        <v>3</v>
      </c>
      <c r="G175" s="1461">
        <v>1</v>
      </c>
      <c r="H175" s="1461" t="s">
        <v>37</v>
      </c>
      <c r="I175" s="1461">
        <f t="shared" si="13"/>
        <v>3</v>
      </c>
      <c r="J175" s="1469">
        <v>2900000</v>
      </c>
      <c r="K175" s="1470">
        <f t="shared" si="14"/>
        <v>8700000</v>
      </c>
      <c r="L175" s="1461"/>
      <c r="M175" s="1471">
        <f t="shared" si="15"/>
        <v>-8700000</v>
      </c>
      <c r="N175" s="1473"/>
      <c r="O175" s="1385"/>
      <c r="P175" s="1385"/>
    </row>
    <row r="176" s="1343" customFormat="1" spans="1:16">
      <c r="A176" s="1461">
        <v>325745</v>
      </c>
      <c r="B176" s="1461">
        <v>1399823</v>
      </c>
      <c r="C176" s="1462" t="s">
        <v>2131</v>
      </c>
      <c r="D176" s="1463">
        <v>43431</v>
      </c>
      <c r="E176" s="1463">
        <v>43433</v>
      </c>
      <c r="F176" s="1461">
        <f t="shared" si="12"/>
        <v>2</v>
      </c>
      <c r="G176" s="1461">
        <v>1</v>
      </c>
      <c r="H176" s="1461" t="s">
        <v>37</v>
      </c>
      <c r="I176" s="1461">
        <f t="shared" si="13"/>
        <v>2</v>
      </c>
      <c r="J176" s="1469">
        <v>2900000</v>
      </c>
      <c r="K176" s="1470">
        <f t="shared" si="14"/>
        <v>5800000</v>
      </c>
      <c r="L176" s="1461"/>
      <c r="M176" s="1471">
        <f t="shared" si="15"/>
        <v>-5800000</v>
      </c>
      <c r="N176" s="1473"/>
      <c r="O176" s="1385"/>
      <c r="P176" s="1385"/>
    </row>
    <row r="177" s="1343" customFormat="1" spans="1:16">
      <c r="A177" s="1461">
        <v>325841</v>
      </c>
      <c r="B177" s="1461">
        <v>1400231</v>
      </c>
      <c r="C177" s="1462" t="s">
        <v>2132</v>
      </c>
      <c r="D177" s="1463">
        <v>43432</v>
      </c>
      <c r="E177" s="1463">
        <v>43434</v>
      </c>
      <c r="F177" s="1461">
        <f t="shared" si="12"/>
        <v>2</v>
      </c>
      <c r="G177" s="1461">
        <v>1</v>
      </c>
      <c r="H177" s="1461" t="s">
        <v>37</v>
      </c>
      <c r="I177" s="1461">
        <f t="shared" si="13"/>
        <v>2</v>
      </c>
      <c r="J177" s="1469">
        <v>2900000</v>
      </c>
      <c r="K177" s="1470">
        <f t="shared" si="14"/>
        <v>5800000</v>
      </c>
      <c r="L177" s="1461"/>
      <c r="M177" s="1471">
        <f t="shared" si="15"/>
        <v>-5800000</v>
      </c>
      <c r="N177" s="1473"/>
      <c r="O177" s="1385"/>
      <c r="P177" s="1385"/>
    </row>
    <row r="178" s="1343" customFormat="1" spans="1:16">
      <c r="A178" s="1461">
        <v>324249</v>
      </c>
      <c r="B178" s="1461">
        <v>1393368</v>
      </c>
      <c r="C178" s="1462" t="s">
        <v>2133</v>
      </c>
      <c r="D178" s="1463">
        <v>43433</v>
      </c>
      <c r="E178" s="1463">
        <v>43435</v>
      </c>
      <c r="F178" s="1461">
        <f t="shared" si="12"/>
        <v>2</v>
      </c>
      <c r="G178" s="1461">
        <v>1</v>
      </c>
      <c r="H178" s="1461" t="s">
        <v>37</v>
      </c>
      <c r="I178" s="1461">
        <f t="shared" si="13"/>
        <v>2</v>
      </c>
      <c r="J178" s="1470">
        <v>2900000</v>
      </c>
      <c r="K178" s="1470">
        <f t="shared" si="14"/>
        <v>5800000</v>
      </c>
      <c r="L178" s="1461"/>
      <c r="M178" s="1471">
        <f t="shared" si="15"/>
        <v>-5800000</v>
      </c>
      <c r="N178" s="1473"/>
      <c r="O178" s="1385"/>
      <c r="P178" s="1385"/>
    </row>
    <row r="179" s="1343" customFormat="1" spans="1:16">
      <c r="A179" s="1461">
        <v>318823</v>
      </c>
      <c r="B179" s="1461">
        <v>1382652</v>
      </c>
      <c r="C179" s="1462" t="s">
        <v>2134</v>
      </c>
      <c r="D179" s="1463">
        <v>43433</v>
      </c>
      <c r="E179" s="1463">
        <v>43435</v>
      </c>
      <c r="F179" s="1461">
        <f t="shared" si="12"/>
        <v>2</v>
      </c>
      <c r="G179" s="1461">
        <v>1</v>
      </c>
      <c r="H179" s="1461" t="s">
        <v>37</v>
      </c>
      <c r="I179" s="1461">
        <f t="shared" si="13"/>
        <v>2</v>
      </c>
      <c r="J179" s="1470">
        <v>2900000</v>
      </c>
      <c r="K179" s="1470">
        <f t="shared" si="14"/>
        <v>5800000</v>
      </c>
      <c r="L179" s="1461"/>
      <c r="M179" s="1471">
        <f t="shared" si="15"/>
        <v>-5800000</v>
      </c>
      <c r="N179" s="1473"/>
      <c r="O179" s="1385"/>
      <c r="P179" s="1385"/>
    </row>
    <row r="180" s="1343" customFormat="1" spans="1:16">
      <c r="A180" s="1461">
        <v>319122</v>
      </c>
      <c r="B180" s="1461">
        <v>1383437</v>
      </c>
      <c r="C180" s="1462" t="s">
        <v>2135</v>
      </c>
      <c r="D180" s="1463">
        <v>43433</v>
      </c>
      <c r="E180" s="1463">
        <v>43435</v>
      </c>
      <c r="F180" s="1461">
        <f t="shared" si="12"/>
        <v>2</v>
      </c>
      <c r="G180" s="1461">
        <v>1</v>
      </c>
      <c r="H180" s="1461" t="s">
        <v>37</v>
      </c>
      <c r="I180" s="1461">
        <f t="shared" si="13"/>
        <v>2</v>
      </c>
      <c r="J180" s="1470">
        <v>2900000</v>
      </c>
      <c r="K180" s="1470">
        <f t="shared" si="14"/>
        <v>5800000</v>
      </c>
      <c r="L180" s="1461"/>
      <c r="M180" s="1471">
        <f t="shared" si="15"/>
        <v>-5800000</v>
      </c>
      <c r="N180" s="1473"/>
      <c r="O180" s="1385" t="s">
        <v>1960</v>
      </c>
      <c r="P180" s="1385"/>
    </row>
    <row r="181" s="1343" customFormat="1" spans="1:16">
      <c r="A181" s="1461">
        <v>320533</v>
      </c>
      <c r="B181" s="1461">
        <v>1387133</v>
      </c>
      <c r="C181" s="1461" t="s">
        <v>2136</v>
      </c>
      <c r="D181" s="1463">
        <v>43433</v>
      </c>
      <c r="E181" s="1463">
        <v>43435</v>
      </c>
      <c r="F181" s="1461">
        <f t="shared" si="12"/>
        <v>2</v>
      </c>
      <c r="G181" s="1461">
        <v>2</v>
      </c>
      <c r="H181" s="1461"/>
      <c r="I181" s="1461">
        <f t="shared" si="13"/>
        <v>4</v>
      </c>
      <c r="J181" s="1470">
        <v>2900000</v>
      </c>
      <c r="K181" s="1470">
        <f t="shared" si="14"/>
        <v>11600000</v>
      </c>
      <c r="L181" s="1461"/>
      <c r="M181" s="1471">
        <f t="shared" si="15"/>
        <v>-11600000</v>
      </c>
      <c r="N181" s="1473"/>
      <c r="O181" s="1385"/>
      <c r="P181" s="1385"/>
    </row>
    <row r="182" s="1343" customFormat="1" ht="24" spans="1:16">
      <c r="A182" s="1461">
        <v>320681</v>
      </c>
      <c r="B182" s="1461">
        <v>1387230</v>
      </c>
      <c r="C182" s="1462" t="s">
        <v>2137</v>
      </c>
      <c r="D182" s="1463">
        <v>43433</v>
      </c>
      <c r="E182" s="1463">
        <v>43435</v>
      </c>
      <c r="F182" s="1461">
        <f t="shared" si="12"/>
        <v>2</v>
      </c>
      <c r="G182" s="1461">
        <v>2</v>
      </c>
      <c r="H182" s="1461" t="s">
        <v>37</v>
      </c>
      <c r="I182" s="1461">
        <f t="shared" si="13"/>
        <v>4</v>
      </c>
      <c r="J182" s="1470">
        <v>2900000</v>
      </c>
      <c r="K182" s="1470">
        <f t="shared" si="14"/>
        <v>11600000</v>
      </c>
      <c r="L182" s="1461"/>
      <c r="M182" s="1471">
        <f t="shared" si="15"/>
        <v>-11600000</v>
      </c>
      <c r="N182" s="1473"/>
      <c r="O182" s="1385"/>
      <c r="P182" s="1385"/>
    </row>
    <row r="183" s="1343" customFormat="1" spans="1:16">
      <c r="A183" s="1461">
        <v>325246</v>
      </c>
      <c r="B183" s="1461">
        <v>1397963</v>
      </c>
      <c r="C183" s="1462" t="s">
        <v>2138</v>
      </c>
      <c r="D183" s="1463">
        <v>43433</v>
      </c>
      <c r="E183" s="1463">
        <v>43435</v>
      </c>
      <c r="F183" s="1461">
        <f t="shared" si="12"/>
        <v>2</v>
      </c>
      <c r="G183" s="1461">
        <v>1</v>
      </c>
      <c r="H183" s="1461" t="s">
        <v>37</v>
      </c>
      <c r="I183" s="1461">
        <f t="shared" si="13"/>
        <v>2</v>
      </c>
      <c r="J183" s="1461">
        <v>2900000</v>
      </c>
      <c r="K183" s="1470">
        <f t="shared" si="14"/>
        <v>5800000</v>
      </c>
      <c r="L183" s="1461"/>
      <c r="M183" s="1471">
        <f t="shared" si="15"/>
        <v>-5800000</v>
      </c>
      <c r="N183" s="1473"/>
      <c r="O183" s="1385"/>
      <c r="P183" s="1385"/>
    </row>
    <row r="184" s="1343" customFormat="1" spans="1:16">
      <c r="A184" s="1461">
        <v>325247</v>
      </c>
      <c r="B184" s="1461">
        <v>1398001</v>
      </c>
      <c r="C184" s="1462" t="s">
        <v>2139</v>
      </c>
      <c r="D184" s="1463">
        <v>43433</v>
      </c>
      <c r="E184" s="1463">
        <v>43435</v>
      </c>
      <c r="F184" s="1461">
        <f t="shared" si="12"/>
        <v>2</v>
      </c>
      <c r="G184" s="1461">
        <v>1</v>
      </c>
      <c r="H184" s="1461" t="s">
        <v>37</v>
      </c>
      <c r="I184" s="1461">
        <f t="shared" si="13"/>
        <v>2</v>
      </c>
      <c r="J184" s="1461">
        <v>2900000</v>
      </c>
      <c r="K184" s="1470">
        <f t="shared" si="14"/>
        <v>5800000</v>
      </c>
      <c r="L184" s="1461"/>
      <c r="M184" s="1471">
        <f t="shared" si="15"/>
        <v>-5800000</v>
      </c>
      <c r="N184" s="1473"/>
      <c r="O184" s="1385"/>
      <c r="P184" s="1385"/>
    </row>
    <row r="185" s="1343" customFormat="1" spans="1:16">
      <c r="A185" s="1461">
        <v>325256</v>
      </c>
      <c r="B185" s="1461">
        <v>1398095</v>
      </c>
      <c r="C185" s="1462" t="s">
        <v>2140</v>
      </c>
      <c r="D185" s="1463">
        <v>43433</v>
      </c>
      <c r="E185" s="1463">
        <v>43435</v>
      </c>
      <c r="F185" s="1461">
        <f t="shared" si="12"/>
        <v>2</v>
      </c>
      <c r="G185" s="1461">
        <v>1</v>
      </c>
      <c r="H185" s="1461" t="s">
        <v>37</v>
      </c>
      <c r="I185" s="1461">
        <f t="shared" si="13"/>
        <v>2</v>
      </c>
      <c r="J185" s="1461">
        <v>2900000</v>
      </c>
      <c r="K185" s="1470">
        <f t="shared" si="14"/>
        <v>5800000</v>
      </c>
      <c r="L185" s="1461"/>
      <c r="M185" s="1471">
        <f t="shared" si="15"/>
        <v>-5800000</v>
      </c>
      <c r="N185" s="1473"/>
      <c r="O185" s="1385"/>
      <c r="P185" s="1385"/>
    </row>
    <row r="186" s="1343" customFormat="1" spans="1:16">
      <c r="A186" s="1461">
        <v>318143</v>
      </c>
      <c r="B186" s="1461">
        <v>1380859</v>
      </c>
      <c r="C186" s="1462" t="s">
        <v>2141</v>
      </c>
      <c r="D186" s="1463">
        <v>43434</v>
      </c>
      <c r="E186" s="1463">
        <v>43435</v>
      </c>
      <c r="F186" s="1461">
        <f t="shared" si="12"/>
        <v>1</v>
      </c>
      <c r="G186" s="1461">
        <v>1</v>
      </c>
      <c r="H186" s="1461" t="s">
        <v>37</v>
      </c>
      <c r="I186" s="1461">
        <f t="shared" si="13"/>
        <v>1</v>
      </c>
      <c r="J186" s="1470">
        <v>2900000</v>
      </c>
      <c r="K186" s="1470">
        <f t="shared" si="14"/>
        <v>2900000</v>
      </c>
      <c r="L186" s="1461"/>
      <c r="M186" s="1471">
        <f t="shared" si="15"/>
        <v>-2900000</v>
      </c>
      <c r="N186" s="1473"/>
      <c r="O186" s="1385"/>
      <c r="P186" s="1385"/>
    </row>
    <row r="187" s="1343" customFormat="1" ht="36" spans="1:16">
      <c r="A187" s="1464" t="s">
        <v>2142</v>
      </c>
      <c r="B187" s="1461">
        <v>1384941</v>
      </c>
      <c r="C187" s="1462" t="s">
        <v>2143</v>
      </c>
      <c r="D187" s="1463">
        <v>43434</v>
      </c>
      <c r="E187" s="1463">
        <v>43435</v>
      </c>
      <c r="F187" s="1461">
        <f t="shared" si="12"/>
        <v>1</v>
      </c>
      <c r="G187" s="1461">
        <v>8</v>
      </c>
      <c r="H187" s="1461" t="s">
        <v>37</v>
      </c>
      <c r="I187" s="1461">
        <f t="shared" si="13"/>
        <v>8</v>
      </c>
      <c r="J187" s="1470">
        <v>2900000</v>
      </c>
      <c r="K187" s="1470">
        <f t="shared" si="14"/>
        <v>23200000</v>
      </c>
      <c r="L187" s="1461"/>
      <c r="M187" s="1471">
        <f t="shared" si="15"/>
        <v>-23200000</v>
      </c>
      <c r="N187" s="1474"/>
      <c r="O187" s="1385" t="s">
        <v>1960</v>
      </c>
      <c r="P187" s="1385"/>
    </row>
    <row r="188" s="1343" customFormat="1" spans="1:16">
      <c r="A188" s="1412">
        <v>325920</v>
      </c>
      <c r="B188" s="1412">
        <v>1400641</v>
      </c>
      <c r="C188" s="1413" t="s">
        <v>2130</v>
      </c>
      <c r="D188" s="1414">
        <v>43427</v>
      </c>
      <c r="E188" s="1414">
        <v>43428</v>
      </c>
      <c r="F188" s="1412">
        <f t="shared" si="12"/>
        <v>1</v>
      </c>
      <c r="G188" s="1412">
        <v>1</v>
      </c>
      <c r="H188" s="1412" t="s">
        <v>37</v>
      </c>
      <c r="I188" s="1412">
        <f t="shared" si="13"/>
        <v>1</v>
      </c>
      <c r="J188" s="1441">
        <v>2900000</v>
      </c>
      <c r="K188" s="1437">
        <f t="shared" si="14"/>
        <v>2900000</v>
      </c>
      <c r="L188" s="1412"/>
      <c r="M188" s="1438">
        <f t="shared" si="15"/>
        <v>-2900000</v>
      </c>
      <c r="N188" s="1475">
        <f>SUM(K188:K188)</f>
        <v>2900000</v>
      </c>
      <c r="O188" s="1385"/>
      <c r="P188" s="1385"/>
    </row>
    <row r="189" s="1343" customFormat="1" ht="15" customHeight="1" spans="1:16">
      <c r="A189" s="1417" t="s">
        <v>2144</v>
      </c>
      <c r="B189" s="1417">
        <v>1401404</v>
      </c>
      <c r="C189" s="1421" t="s">
        <v>2145</v>
      </c>
      <c r="D189" s="1418">
        <v>43429</v>
      </c>
      <c r="E189" s="1418">
        <v>43431</v>
      </c>
      <c r="F189" s="1417">
        <f t="shared" si="12"/>
        <v>2</v>
      </c>
      <c r="G189" s="1417">
        <v>2</v>
      </c>
      <c r="H189" s="1417" t="s">
        <v>37</v>
      </c>
      <c r="I189" s="1417">
        <f t="shared" si="13"/>
        <v>4</v>
      </c>
      <c r="J189" s="1476">
        <v>2900000</v>
      </c>
      <c r="K189" s="1443">
        <f t="shared" si="14"/>
        <v>11600000</v>
      </c>
      <c r="L189" s="1417"/>
      <c r="M189" s="1444">
        <f t="shared" si="15"/>
        <v>-11600000</v>
      </c>
      <c r="N189" s="1477">
        <f>SUM(K189:K194)</f>
        <v>31900000</v>
      </c>
      <c r="O189" s="1385"/>
      <c r="P189" s="1385"/>
    </row>
    <row r="190" s="1343" customFormat="1" spans="1:16">
      <c r="A190" s="1417">
        <v>326354</v>
      </c>
      <c r="B190" s="1417">
        <v>1401497</v>
      </c>
      <c r="C190" s="1421" t="s">
        <v>2146</v>
      </c>
      <c r="D190" s="1418">
        <v>43429</v>
      </c>
      <c r="E190" s="1418">
        <v>43430</v>
      </c>
      <c r="F190" s="1417">
        <f t="shared" si="12"/>
        <v>1</v>
      </c>
      <c r="G190" s="1417">
        <v>1</v>
      </c>
      <c r="H190" s="1417" t="s">
        <v>37</v>
      </c>
      <c r="I190" s="1417">
        <f t="shared" si="13"/>
        <v>1</v>
      </c>
      <c r="J190" s="1476">
        <v>2900000</v>
      </c>
      <c r="K190" s="1443">
        <f t="shared" si="14"/>
        <v>2900000</v>
      </c>
      <c r="L190" s="1417"/>
      <c r="M190" s="1444">
        <f t="shared" si="15"/>
        <v>-2900000</v>
      </c>
      <c r="N190" s="1478"/>
      <c r="O190" s="1385"/>
      <c r="P190" s="1385"/>
    </row>
    <row r="191" s="1343" customFormat="1" spans="1:16">
      <c r="A191" s="1417">
        <v>326346</v>
      </c>
      <c r="B191" s="1417">
        <v>1401407</v>
      </c>
      <c r="C191" s="1421" t="s">
        <v>2147</v>
      </c>
      <c r="D191" s="1418">
        <v>43429</v>
      </c>
      <c r="E191" s="1418">
        <v>43430</v>
      </c>
      <c r="F191" s="1417">
        <f t="shared" si="12"/>
        <v>1</v>
      </c>
      <c r="G191" s="1417">
        <v>1</v>
      </c>
      <c r="H191" s="1417" t="s">
        <v>37</v>
      </c>
      <c r="I191" s="1417">
        <f t="shared" si="13"/>
        <v>1</v>
      </c>
      <c r="J191" s="1476">
        <v>2900000</v>
      </c>
      <c r="K191" s="1443">
        <f t="shared" si="14"/>
        <v>2900000</v>
      </c>
      <c r="L191" s="1417"/>
      <c r="M191" s="1444">
        <f t="shared" si="15"/>
        <v>-2900000</v>
      </c>
      <c r="N191" s="1478"/>
      <c r="O191" s="1385"/>
      <c r="P191" s="1385"/>
    </row>
    <row r="192" s="1343" customFormat="1" spans="1:16">
      <c r="A192" s="1417">
        <v>326357</v>
      </c>
      <c r="B192" s="1417">
        <v>1401437</v>
      </c>
      <c r="C192" s="1421" t="s">
        <v>2148</v>
      </c>
      <c r="D192" s="1418">
        <v>43430</v>
      </c>
      <c r="E192" s="1418">
        <v>43431</v>
      </c>
      <c r="F192" s="1417">
        <f t="shared" si="12"/>
        <v>1</v>
      </c>
      <c r="G192" s="1417">
        <v>1</v>
      </c>
      <c r="H192" s="1417" t="s">
        <v>37</v>
      </c>
      <c r="I192" s="1417">
        <f t="shared" si="13"/>
        <v>1</v>
      </c>
      <c r="J192" s="1476">
        <v>2900000</v>
      </c>
      <c r="K192" s="1443">
        <f t="shared" si="14"/>
        <v>2900000</v>
      </c>
      <c r="L192" s="1417"/>
      <c r="M192" s="1444">
        <f t="shared" si="15"/>
        <v>-2900000</v>
      </c>
      <c r="N192" s="1478"/>
      <c r="O192" s="1385"/>
      <c r="P192" s="1385"/>
    </row>
    <row r="193" s="1344" customFormat="1" spans="1:16">
      <c r="A193" s="1417">
        <v>326270</v>
      </c>
      <c r="B193" s="1417">
        <v>1400944</v>
      </c>
      <c r="C193" s="1421" t="s">
        <v>2149</v>
      </c>
      <c r="D193" s="1418">
        <v>43432</v>
      </c>
      <c r="E193" s="1418">
        <v>43434</v>
      </c>
      <c r="F193" s="1417">
        <f t="shared" si="12"/>
        <v>2</v>
      </c>
      <c r="G193" s="1417">
        <v>1</v>
      </c>
      <c r="H193" s="1417" t="s">
        <v>37</v>
      </c>
      <c r="I193" s="1417">
        <f t="shared" si="13"/>
        <v>2</v>
      </c>
      <c r="J193" s="1476">
        <v>2900000</v>
      </c>
      <c r="K193" s="1443">
        <f t="shared" si="14"/>
        <v>5800000</v>
      </c>
      <c r="L193" s="1417"/>
      <c r="M193" s="1444">
        <f t="shared" si="15"/>
        <v>-5800000</v>
      </c>
      <c r="N193" s="1478"/>
      <c r="O193" s="1392"/>
      <c r="P193" s="1392"/>
    </row>
    <row r="194" s="1344" customFormat="1" spans="1:16">
      <c r="A194" s="1416" t="s">
        <v>2150</v>
      </c>
      <c r="B194" s="1417">
        <v>1400921</v>
      </c>
      <c r="C194" s="1421" t="s">
        <v>2151</v>
      </c>
      <c r="D194" s="1418">
        <v>43433</v>
      </c>
      <c r="E194" s="1418">
        <v>43435</v>
      </c>
      <c r="F194" s="1417">
        <f t="shared" si="12"/>
        <v>2</v>
      </c>
      <c r="G194" s="1417">
        <v>1</v>
      </c>
      <c r="H194" s="1417" t="s">
        <v>37</v>
      </c>
      <c r="I194" s="1417">
        <f t="shared" si="13"/>
        <v>2</v>
      </c>
      <c r="J194" s="1476">
        <v>2900000</v>
      </c>
      <c r="K194" s="1443">
        <f t="shared" si="14"/>
        <v>5800000</v>
      </c>
      <c r="L194" s="1417"/>
      <c r="M194" s="1444">
        <f t="shared" si="15"/>
        <v>-5800000</v>
      </c>
      <c r="N194" s="1480"/>
      <c r="O194" s="1392"/>
      <c r="P194" s="1392"/>
    </row>
    <row r="195" s="1343" customFormat="1" spans="1:16">
      <c r="A195" s="1399">
        <v>325087</v>
      </c>
      <c r="B195" s="1399">
        <v>1396196</v>
      </c>
      <c r="C195" s="1422" t="s">
        <v>2115</v>
      </c>
      <c r="D195" s="1423">
        <v>43432</v>
      </c>
      <c r="E195" s="1423">
        <v>43433</v>
      </c>
      <c r="F195" s="1399">
        <f t="shared" si="12"/>
        <v>1</v>
      </c>
      <c r="G195" s="1399">
        <v>1</v>
      </c>
      <c r="H195" s="1399" t="s">
        <v>37</v>
      </c>
      <c r="I195" s="1399">
        <f t="shared" si="13"/>
        <v>1</v>
      </c>
      <c r="J195" s="1452">
        <v>2900000</v>
      </c>
      <c r="K195" s="1453">
        <f t="shared" si="14"/>
        <v>2900000</v>
      </c>
      <c r="L195" s="1399"/>
      <c r="M195" s="1454">
        <f t="shared" si="15"/>
        <v>-2900000</v>
      </c>
      <c r="N195" s="1454">
        <f>SUM(K195)</f>
        <v>2900000</v>
      </c>
      <c r="O195" s="1385"/>
      <c r="P195" s="1385"/>
    </row>
    <row r="196" s="1343" customFormat="1" spans="1:16">
      <c r="A196" s="1412">
        <v>326462</v>
      </c>
      <c r="B196" s="1412">
        <v>1401901</v>
      </c>
      <c r="C196" s="1413" t="s">
        <v>2152</v>
      </c>
      <c r="D196" s="1414">
        <v>43431</v>
      </c>
      <c r="E196" s="1414">
        <v>43433</v>
      </c>
      <c r="F196" s="1412">
        <f t="shared" si="12"/>
        <v>2</v>
      </c>
      <c r="G196" s="1412">
        <v>1</v>
      </c>
      <c r="H196" s="1412" t="s">
        <v>37</v>
      </c>
      <c r="I196" s="1412">
        <f t="shared" si="13"/>
        <v>2</v>
      </c>
      <c r="J196" s="1441">
        <v>2900000</v>
      </c>
      <c r="K196" s="1437">
        <f t="shared" si="14"/>
        <v>5800000</v>
      </c>
      <c r="L196" s="1412"/>
      <c r="M196" s="1438">
        <f t="shared" si="15"/>
        <v>-5800000</v>
      </c>
      <c r="N196" s="1438">
        <f>K196</f>
        <v>5800000</v>
      </c>
      <c r="O196" s="1385" t="s">
        <v>2153</v>
      </c>
      <c r="P196" s="1385"/>
    </row>
    <row r="197" s="1343" customFormat="1" spans="1:16">
      <c r="A197" s="1385"/>
      <c r="B197" s="1385"/>
      <c r="C197" s="1479"/>
      <c r="D197" s="1385"/>
      <c r="E197" s="1385"/>
      <c r="F197" s="1385">
        <f t="shared" si="12"/>
        <v>0</v>
      </c>
      <c r="G197" s="1385"/>
      <c r="H197" s="1385"/>
      <c r="I197" s="1385">
        <f t="shared" si="13"/>
        <v>0</v>
      </c>
      <c r="J197" s="1385"/>
      <c r="K197" s="1481">
        <f t="shared" si="14"/>
        <v>0</v>
      </c>
      <c r="L197" s="1385"/>
      <c r="M197" s="1482">
        <f t="shared" si="15"/>
        <v>0</v>
      </c>
      <c r="N197" s="1385"/>
      <c r="O197" s="1385"/>
      <c r="P197" s="1385"/>
    </row>
    <row r="198" s="1343" customFormat="1" spans="1:16">
      <c r="A198" s="1385"/>
      <c r="B198" s="1385"/>
      <c r="C198" s="1479"/>
      <c r="D198" s="1385"/>
      <c r="E198" s="1385"/>
      <c r="F198" s="1385">
        <f t="shared" si="12"/>
        <v>0</v>
      </c>
      <c r="G198" s="1385"/>
      <c r="H198" s="1385"/>
      <c r="I198" s="1385">
        <f t="shared" si="13"/>
        <v>0</v>
      </c>
      <c r="J198" s="1385"/>
      <c r="K198" s="1481">
        <f t="shared" si="14"/>
        <v>0</v>
      </c>
      <c r="L198" s="1385"/>
      <c r="M198" s="1482">
        <f t="shared" si="15"/>
        <v>0</v>
      </c>
      <c r="N198" s="1385"/>
      <c r="O198" s="1385"/>
      <c r="P198" s="1385"/>
    </row>
    <row r="199" s="1343" customFormat="1" spans="1:16">
      <c r="A199" s="1385"/>
      <c r="B199" s="1385"/>
      <c r="C199" s="1479"/>
      <c r="D199" s="1385"/>
      <c r="E199" s="1385"/>
      <c r="F199" s="1385">
        <f t="shared" si="12"/>
        <v>0</v>
      </c>
      <c r="G199" s="1385"/>
      <c r="H199" s="1385"/>
      <c r="I199" s="1385">
        <f t="shared" si="13"/>
        <v>0</v>
      </c>
      <c r="J199" s="1385"/>
      <c r="K199" s="1481">
        <f t="shared" si="14"/>
        <v>0</v>
      </c>
      <c r="L199" s="1385"/>
      <c r="M199" s="1482">
        <f t="shared" si="15"/>
        <v>0</v>
      </c>
      <c r="N199" s="1385"/>
      <c r="O199" s="1385"/>
      <c r="P199" s="1385"/>
    </row>
    <row r="200" s="1343" customFormat="1" spans="1:16">
      <c r="A200" s="1385"/>
      <c r="B200" s="1385"/>
      <c r="C200" s="1479"/>
      <c r="D200" s="1385"/>
      <c r="E200" s="1385"/>
      <c r="F200" s="1385">
        <f t="shared" si="12"/>
        <v>0</v>
      </c>
      <c r="G200" s="1385"/>
      <c r="H200" s="1385"/>
      <c r="I200" s="1385">
        <f t="shared" si="13"/>
        <v>0</v>
      </c>
      <c r="J200" s="1385"/>
      <c r="K200" s="1481">
        <f t="shared" si="14"/>
        <v>0</v>
      </c>
      <c r="L200" s="1385"/>
      <c r="M200" s="1482">
        <f t="shared" si="15"/>
        <v>0</v>
      </c>
      <c r="N200" s="1385"/>
      <c r="O200" s="1385"/>
      <c r="P200" s="1385"/>
    </row>
    <row r="201" s="1343" customFormat="1" spans="1:16">
      <c r="A201" s="1385"/>
      <c r="B201" s="1385"/>
      <c r="C201" s="1479"/>
      <c r="D201" s="1385"/>
      <c r="E201" s="1385"/>
      <c r="F201" s="1385">
        <f t="shared" si="12"/>
        <v>0</v>
      </c>
      <c r="G201" s="1385"/>
      <c r="H201" s="1385"/>
      <c r="I201" s="1385">
        <f t="shared" si="13"/>
        <v>0</v>
      </c>
      <c r="J201" s="1385"/>
      <c r="K201" s="1481">
        <f t="shared" si="14"/>
        <v>0</v>
      </c>
      <c r="L201" s="1385"/>
      <c r="M201" s="1482">
        <f t="shared" si="15"/>
        <v>0</v>
      </c>
      <c r="N201" s="1385"/>
      <c r="O201" s="1385"/>
      <c r="P201" s="1385"/>
    </row>
    <row r="202" s="1343" customFormat="1" spans="1:16">
      <c r="A202" s="1385"/>
      <c r="B202" s="1385"/>
      <c r="C202" s="1479"/>
      <c r="D202" s="1385"/>
      <c r="E202" s="1385"/>
      <c r="F202" s="1385">
        <f t="shared" si="12"/>
        <v>0</v>
      </c>
      <c r="G202" s="1385"/>
      <c r="H202" s="1385"/>
      <c r="I202" s="1385">
        <f t="shared" si="13"/>
        <v>0</v>
      </c>
      <c r="J202" s="1385"/>
      <c r="K202" s="1481">
        <f t="shared" si="14"/>
        <v>0</v>
      </c>
      <c r="L202" s="1385"/>
      <c r="M202" s="1482">
        <f t="shared" si="15"/>
        <v>0</v>
      </c>
      <c r="N202" s="1385"/>
      <c r="O202" s="1385"/>
      <c r="P202" s="1385"/>
    </row>
  </sheetData>
  <mergeCells count="30">
    <mergeCell ref="A1:K1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N11:N40"/>
    <mergeCell ref="N41:N50"/>
    <mergeCell ref="N51:N58"/>
    <mergeCell ref="N59:N65"/>
    <mergeCell ref="N66:N79"/>
    <mergeCell ref="N80:N82"/>
    <mergeCell ref="N83:N100"/>
    <mergeCell ref="N101:N105"/>
    <mergeCell ref="N106:N112"/>
    <mergeCell ref="N113:N148"/>
    <mergeCell ref="N149:N167"/>
    <mergeCell ref="N168:N187"/>
    <mergeCell ref="N189:N194"/>
    <mergeCell ref="O9:O10"/>
    <mergeCell ref="P9:P10"/>
  </mergeCells>
  <pageMargins left="0.75" right="0.75" top="1" bottom="1" header="0.511805555555556" footer="0.511805555555556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2"/>
  <sheetViews>
    <sheetView topLeftCell="B1" workbookViewId="0">
      <selection activeCell="K4" sqref="K4"/>
    </sheetView>
  </sheetViews>
  <sheetFormatPr defaultColWidth="9" defaultRowHeight="13.5"/>
  <cols>
    <col min="1" max="1" width="10.1416666666667" style="164" customWidth="1"/>
    <col min="2" max="2" width="9.28333333333333" style="164" customWidth="1"/>
    <col min="3" max="3" width="24" style="164" customWidth="1"/>
    <col min="4" max="4" width="10.7083333333333" style="164" customWidth="1"/>
    <col min="5" max="5" width="12.5666666666667" style="164" customWidth="1"/>
    <col min="6" max="6" width="10.2833333333333" style="164" customWidth="1"/>
    <col min="7" max="7" width="11" style="164" customWidth="1"/>
    <col min="8" max="8" width="11.5666666666667" style="164" customWidth="1"/>
    <col min="9" max="9" width="12.5666666666667" style="164" customWidth="1"/>
    <col min="10" max="10" width="13.2833333333333" style="164" customWidth="1"/>
    <col min="11" max="11" width="19.5" style="164" customWidth="1"/>
    <col min="12" max="12" width="13.425" style="164" hidden="1" customWidth="1"/>
    <col min="13" max="13" width="12.2833333333333" style="164" hidden="1" customWidth="1"/>
    <col min="14" max="14" width="17.7083333333333" style="164" hidden="1" customWidth="1"/>
    <col min="15" max="15" width="9" style="164" hidden="1" customWidth="1"/>
    <col min="16" max="16384" width="9" style="164"/>
  </cols>
  <sheetData>
    <row r="1" s="164" customFormat="1" ht="25.5" spans="1:11">
      <c r="A1" s="165" t="s">
        <v>2154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="164" customFormat="1" ht="21" customHeight="1" spans="1:1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="164" customFormat="1" ht="20.25" customHeight="1" spans="1:16">
      <c r="A3" s="166"/>
      <c r="B3" s="166"/>
      <c r="C3" s="167"/>
      <c r="D3" s="168"/>
      <c r="E3" s="168"/>
      <c r="F3" s="169"/>
      <c r="G3" s="165"/>
      <c r="H3" s="170" t="s">
        <v>21</v>
      </c>
      <c r="I3" s="201">
        <f>SUM(I8:I213)</f>
        <v>543</v>
      </c>
      <c r="J3" s="202"/>
      <c r="K3" s="202">
        <f>SUM(K8:K373)</f>
        <v>1713500000</v>
      </c>
      <c r="P3" s="164" t="s">
        <v>2155</v>
      </c>
    </row>
    <row r="4" s="164" customFormat="1" ht="20.25" customHeight="1" spans="1:16">
      <c r="A4" s="165"/>
      <c r="B4" s="165"/>
      <c r="C4" s="165"/>
      <c r="D4" s="165"/>
      <c r="E4" s="165"/>
      <c r="F4" s="165"/>
      <c r="G4" s="165"/>
      <c r="H4" s="170" t="s">
        <v>17</v>
      </c>
      <c r="I4" s="201" t="s">
        <v>2156</v>
      </c>
      <c r="J4" s="202"/>
      <c r="K4" s="202">
        <f>3077241680-N8-N23-N40-1999612320+800000000-46800000-N63-N71-N109-N130-N134-N173-N175-N184-N195</f>
        <v>117329360</v>
      </c>
      <c r="P4" s="164" t="s">
        <v>2157</v>
      </c>
    </row>
    <row r="5" s="164" customFormat="1" ht="20.25" customHeight="1" spans="1:11">
      <c r="A5" s="165"/>
      <c r="B5" s="165"/>
      <c r="C5" s="165"/>
      <c r="D5" s="165"/>
      <c r="E5" s="165"/>
      <c r="F5" s="165"/>
      <c r="G5" s="165"/>
      <c r="H5" s="170"/>
      <c r="I5" s="641"/>
      <c r="J5" s="641"/>
      <c r="K5" s="202"/>
    </row>
    <row r="6" s="164" customFormat="1" spans="1:14">
      <c r="A6" s="171" t="s">
        <v>24</v>
      </c>
      <c r="B6" s="172" t="s">
        <v>25</v>
      </c>
      <c r="C6" s="172" t="s">
        <v>26</v>
      </c>
      <c r="D6" s="173" t="s">
        <v>27</v>
      </c>
      <c r="E6" s="173" t="s">
        <v>28</v>
      </c>
      <c r="F6" s="171" t="s">
        <v>29</v>
      </c>
      <c r="G6" s="174" t="s">
        <v>30</v>
      </c>
      <c r="H6" s="174"/>
      <c r="I6" s="174" t="s">
        <v>32</v>
      </c>
      <c r="J6" s="1284" t="s">
        <v>33</v>
      </c>
      <c r="K6" s="204" t="s">
        <v>34</v>
      </c>
      <c r="L6" s="204" t="s">
        <v>166</v>
      </c>
      <c r="M6" s="204" t="s">
        <v>167</v>
      </c>
      <c r="N6" s="204" t="s">
        <v>168</v>
      </c>
    </row>
    <row r="7" s="164" customFormat="1" spans="1:14">
      <c r="A7" s="171"/>
      <c r="B7" s="175"/>
      <c r="C7" s="175"/>
      <c r="D7" s="173"/>
      <c r="E7" s="173"/>
      <c r="F7" s="171"/>
      <c r="G7" s="174"/>
      <c r="H7" s="174"/>
      <c r="I7" s="174"/>
      <c r="J7" s="1284"/>
      <c r="K7" s="204"/>
      <c r="L7" s="204"/>
      <c r="M7" s="204"/>
      <c r="N7" s="204"/>
    </row>
    <row r="8" s="164" customFormat="1" spans="1:14">
      <c r="A8" s="622">
        <v>318144</v>
      </c>
      <c r="B8" s="622">
        <v>1380859</v>
      </c>
      <c r="C8" s="622" t="s">
        <v>2141</v>
      </c>
      <c r="D8" s="623">
        <v>43435</v>
      </c>
      <c r="E8" s="623">
        <v>43437</v>
      </c>
      <c r="F8" s="622">
        <f t="shared" ref="F8:F71" si="0">E8-D8</f>
        <v>2</v>
      </c>
      <c r="G8" s="622">
        <v>1</v>
      </c>
      <c r="H8" s="622" t="s">
        <v>37</v>
      </c>
      <c r="I8" s="622">
        <f t="shared" ref="I8:I71" si="1">G8*F8</f>
        <v>2</v>
      </c>
      <c r="J8" s="625">
        <v>2900000</v>
      </c>
      <c r="K8" s="625">
        <f t="shared" ref="K8:K71" si="2">J8*F8*G8</f>
        <v>5800000</v>
      </c>
      <c r="L8" s="622"/>
      <c r="M8" s="1285">
        <f t="shared" ref="M8:M71" si="3">L8-K8</f>
        <v>-5800000</v>
      </c>
      <c r="N8" s="1248">
        <f>SUM(K8:K22)</f>
        <v>168200000</v>
      </c>
    </row>
    <row r="9" s="164" customFormat="1" ht="15" customHeight="1" spans="1:15">
      <c r="A9" s="621" t="s">
        <v>2158</v>
      </c>
      <c r="B9" s="622">
        <v>1384941</v>
      </c>
      <c r="C9" s="622" t="s">
        <v>2143</v>
      </c>
      <c r="D9" s="623">
        <v>43435</v>
      </c>
      <c r="E9" s="623">
        <v>43437</v>
      </c>
      <c r="F9" s="622">
        <f t="shared" si="0"/>
        <v>2</v>
      </c>
      <c r="G9" s="622">
        <v>8</v>
      </c>
      <c r="H9" s="622" t="s">
        <v>37</v>
      </c>
      <c r="I9" s="622">
        <f t="shared" si="1"/>
        <v>16</v>
      </c>
      <c r="J9" s="625">
        <v>2900000</v>
      </c>
      <c r="K9" s="625">
        <f t="shared" si="2"/>
        <v>46400000</v>
      </c>
      <c r="L9" s="622"/>
      <c r="M9" s="1285">
        <f t="shared" si="3"/>
        <v>-46400000</v>
      </c>
      <c r="N9" s="1286"/>
      <c r="O9" s="164" t="s">
        <v>1960</v>
      </c>
    </row>
    <row r="10" s="164" customFormat="1" ht="15" customHeight="1" spans="1:14">
      <c r="A10" s="621" t="s">
        <v>2150</v>
      </c>
      <c r="B10" s="622">
        <v>1400921</v>
      </c>
      <c r="C10" s="622" t="s">
        <v>2151</v>
      </c>
      <c r="D10" s="623">
        <v>43435</v>
      </c>
      <c r="E10" s="623">
        <v>43436</v>
      </c>
      <c r="F10" s="622">
        <f t="shared" si="0"/>
        <v>1</v>
      </c>
      <c r="G10" s="622">
        <v>1</v>
      </c>
      <c r="H10" s="622" t="s">
        <v>37</v>
      </c>
      <c r="I10" s="622">
        <f t="shared" si="1"/>
        <v>1</v>
      </c>
      <c r="J10" s="625">
        <v>2900000</v>
      </c>
      <c r="K10" s="625">
        <f t="shared" si="2"/>
        <v>2900000</v>
      </c>
      <c r="L10" s="622"/>
      <c r="M10" s="1285">
        <f t="shared" si="3"/>
        <v>-2900000</v>
      </c>
      <c r="N10" s="1286"/>
    </row>
    <row r="11" s="164" customFormat="1" ht="15" customHeight="1" spans="1:14">
      <c r="A11" s="621" t="s">
        <v>2159</v>
      </c>
      <c r="B11" s="622">
        <v>1401609</v>
      </c>
      <c r="C11" s="622" t="s">
        <v>2160</v>
      </c>
      <c r="D11" s="623">
        <v>43435</v>
      </c>
      <c r="E11" s="623">
        <v>43437</v>
      </c>
      <c r="F11" s="622">
        <f t="shared" si="0"/>
        <v>2</v>
      </c>
      <c r="G11" s="622">
        <v>4</v>
      </c>
      <c r="H11" s="622" t="s">
        <v>37</v>
      </c>
      <c r="I11" s="622">
        <f t="shared" si="1"/>
        <v>8</v>
      </c>
      <c r="J11" s="625">
        <v>2900000</v>
      </c>
      <c r="K11" s="625">
        <f t="shared" si="2"/>
        <v>23200000</v>
      </c>
      <c r="L11" s="622"/>
      <c r="M11" s="1285">
        <f t="shared" si="3"/>
        <v>-23200000</v>
      </c>
      <c r="N11" s="1286"/>
    </row>
    <row r="12" s="164" customFormat="1" ht="15" customHeight="1" spans="1:14">
      <c r="A12" s="621">
        <v>325182</v>
      </c>
      <c r="B12" s="622">
        <v>1396811</v>
      </c>
      <c r="C12" s="622" t="s">
        <v>2161</v>
      </c>
      <c r="D12" s="623">
        <v>43435</v>
      </c>
      <c r="E12" s="623">
        <v>43438</v>
      </c>
      <c r="F12" s="622">
        <f t="shared" si="0"/>
        <v>3</v>
      </c>
      <c r="G12" s="622">
        <v>1</v>
      </c>
      <c r="H12" s="622" t="s">
        <v>37</v>
      </c>
      <c r="I12" s="622">
        <f t="shared" si="1"/>
        <v>3</v>
      </c>
      <c r="J12" s="625">
        <v>2900000</v>
      </c>
      <c r="K12" s="625">
        <f t="shared" si="2"/>
        <v>8700000</v>
      </c>
      <c r="L12" s="622"/>
      <c r="M12" s="1285">
        <f t="shared" si="3"/>
        <v>-8700000</v>
      </c>
      <c r="N12" s="1286"/>
    </row>
    <row r="13" s="164" customFormat="1" ht="15" customHeight="1" spans="1:14">
      <c r="A13" s="621">
        <v>325134</v>
      </c>
      <c r="B13" s="622">
        <v>1396381</v>
      </c>
      <c r="C13" s="622" t="s">
        <v>2162</v>
      </c>
      <c r="D13" s="623">
        <v>43435</v>
      </c>
      <c r="E13" s="623">
        <v>43439</v>
      </c>
      <c r="F13" s="622">
        <f t="shared" si="0"/>
        <v>4</v>
      </c>
      <c r="G13" s="622">
        <v>1</v>
      </c>
      <c r="H13" s="622" t="s">
        <v>37</v>
      </c>
      <c r="I13" s="622">
        <f t="shared" si="1"/>
        <v>4</v>
      </c>
      <c r="J13" s="625">
        <v>2900000</v>
      </c>
      <c r="K13" s="625">
        <f t="shared" si="2"/>
        <v>11600000</v>
      </c>
      <c r="L13" s="622"/>
      <c r="M13" s="1285">
        <f t="shared" si="3"/>
        <v>-11600000</v>
      </c>
      <c r="N13" s="1286"/>
    </row>
    <row r="14" s="164" customFormat="1" spans="1:14">
      <c r="A14" s="622">
        <v>325794</v>
      </c>
      <c r="B14" s="622">
        <v>1400103</v>
      </c>
      <c r="C14" s="622" t="s">
        <v>2163</v>
      </c>
      <c r="D14" s="623">
        <v>43435</v>
      </c>
      <c r="E14" s="623">
        <v>43438</v>
      </c>
      <c r="F14" s="622">
        <f t="shared" si="0"/>
        <v>3</v>
      </c>
      <c r="G14" s="622">
        <v>1</v>
      </c>
      <c r="H14" s="622" t="s">
        <v>37</v>
      </c>
      <c r="I14" s="622">
        <f t="shared" si="1"/>
        <v>3</v>
      </c>
      <c r="J14" s="624">
        <v>2900000</v>
      </c>
      <c r="K14" s="625">
        <f t="shared" si="2"/>
        <v>8700000</v>
      </c>
      <c r="L14" s="622"/>
      <c r="M14" s="1285">
        <f t="shared" si="3"/>
        <v>-8700000</v>
      </c>
      <c r="N14" s="1286"/>
    </row>
    <row r="15" s="164" customFormat="1" ht="15" customHeight="1" spans="1:14">
      <c r="A15" s="621">
        <v>325022</v>
      </c>
      <c r="B15" s="622">
        <v>1395739</v>
      </c>
      <c r="C15" s="622" t="s">
        <v>2164</v>
      </c>
      <c r="D15" s="623">
        <v>43435</v>
      </c>
      <c r="E15" s="623">
        <v>43438</v>
      </c>
      <c r="F15" s="622">
        <f t="shared" si="0"/>
        <v>3</v>
      </c>
      <c r="G15" s="622">
        <v>1</v>
      </c>
      <c r="H15" s="622" t="s">
        <v>37</v>
      </c>
      <c r="I15" s="622">
        <f t="shared" si="1"/>
        <v>3</v>
      </c>
      <c r="J15" s="625">
        <v>2900000</v>
      </c>
      <c r="K15" s="625">
        <f t="shared" si="2"/>
        <v>8700000</v>
      </c>
      <c r="L15" s="622"/>
      <c r="M15" s="1285">
        <f t="shared" si="3"/>
        <v>-8700000</v>
      </c>
      <c r="N15" s="1286"/>
    </row>
    <row r="16" s="164" customFormat="1" spans="1:15">
      <c r="A16" s="622">
        <v>319013</v>
      </c>
      <c r="B16" s="622">
        <v>1383063</v>
      </c>
      <c r="C16" s="622" t="s">
        <v>2165</v>
      </c>
      <c r="D16" s="623">
        <v>43435</v>
      </c>
      <c r="E16" s="623">
        <v>43436</v>
      </c>
      <c r="F16" s="622">
        <f t="shared" si="0"/>
        <v>1</v>
      </c>
      <c r="G16" s="622">
        <v>1</v>
      </c>
      <c r="H16" s="622" t="s">
        <v>37</v>
      </c>
      <c r="I16" s="622">
        <f t="shared" si="1"/>
        <v>1</v>
      </c>
      <c r="J16" s="625">
        <v>2900000</v>
      </c>
      <c r="K16" s="625">
        <f t="shared" si="2"/>
        <v>2900000</v>
      </c>
      <c r="L16" s="622"/>
      <c r="M16" s="1285">
        <f t="shared" si="3"/>
        <v>-2900000</v>
      </c>
      <c r="N16" s="1286"/>
      <c r="O16" s="164" t="s">
        <v>2166</v>
      </c>
    </row>
    <row r="17" s="164" customFormat="1" spans="1:14">
      <c r="A17" s="622">
        <v>320681</v>
      </c>
      <c r="B17" s="622">
        <v>1387230</v>
      </c>
      <c r="C17" s="622" t="s">
        <v>2137</v>
      </c>
      <c r="D17" s="623">
        <v>43435</v>
      </c>
      <c r="E17" s="623">
        <v>43436</v>
      </c>
      <c r="F17" s="622">
        <f t="shared" si="0"/>
        <v>1</v>
      </c>
      <c r="G17" s="622">
        <v>2</v>
      </c>
      <c r="H17" s="622" t="s">
        <v>37</v>
      </c>
      <c r="I17" s="622">
        <f t="shared" si="1"/>
        <v>2</v>
      </c>
      <c r="J17" s="625">
        <v>2900000</v>
      </c>
      <c r="K17" s="625">
        <f t="shared" si="2"/>
        <v>5800000</v>
      </c>
      <c r="L17" s="622"/>
      <c r="M17" s="1285">
        <f t="shared" si="3"/>
        <v>-5800000</v>
      </c>
      <c r="N17" s="1286"/>
    </row>
    <row r="18" s="164" customFormat="1" spans="1:15">
      <c r="A18" s="621" t="s">
        <v>2167</v>
      </c>
      <c r="B18" s="622">
        <v>1383104</v>
      </c>
      <c r="C18" s="622" t="s">
        <v>2168</v>
      </c>
      <c r="D18" s="623">
        <v>43435</v>
      </c>
      <c r="E18" s="623">
        <v>43436</v>
      </c>
      <c r="F18" s="622">
        <f t="shared" si="0"/>
        <v>1</v>
      </c>
      <c r="G18" s="622">
        <v>2</v>
      </c>
      <c r="H18" s="622" t="s">
        <v>37</v>
      </c>
      <c r="I18" s="622">
        <f t="shared" si="1"/>
        <v>2</v>
      </c>
      <c r="J18" s="625">
        <v>2900000</v>
      </c>
      <c r="K18" s="625">
        <f t="shared" si="2"/>
        <v>5800000</v>
      </c>
      <c r="L18" s="622"/>
      <c r="M18" s="1285">
        <f t="shared" si="3"/>
        <v>-5800000</v>
      </c>
      <c r="N18" s="1286"/>
      <c r="O18" s="164" t="s">
        <v>1960</v>
      </c>
    </row>
    <row r="19" s="164" customFormat="1" spans="1:14">
      <c r="A19" s="621">
        <v>319030</v>
      </c>
      <c r="B19" s="622">
        <v>1383105</v>
      </c>
      <c r="C19" s="622" t="s">
        <v>2169</v>
      </c>
      <c r="D19" s="623">
        <v>43435</v>
      </c>
      <c r="E19" s="623">
        <v>43436</v>
      </c>
      <c r="F19" s="622">
        <f t="shared" si="0"/>
        <v>1</v>
      </c>
      <c r="G19" s="622">
        <v>1</v>
      </c>
      <c r="H19" s="622" t="s">
        <v>37</v>
      </c>
      <c r="I19" s="622">
        <f t="shared" si="1"/>
        <v>1</v>
      </c>
      <c r="J19" s="625">
        <v>2900000</v>
      </c>
      <c r="K19" s="625">
        <f t="shared" si="2"/>
        <v>2900000</v>
      </c>
      <c r="L19" s="622"/>
      <c r="M19" s="1285">
        <f t="shared" si="3"/>
        <v>-2900000</v>
      </c>
      <c r="N19" s="1286"/>
    </row>
    <row r="20" s="164" customFormat="1" spans="1:15">
      <c r="A20" s="621">
        <v>326418</v>
      </c>
      <c r="B20" s="622">
        <v>1401833</v>
      </c>
      <c r="C20" s="622" t="s">
        <v>2170</v>
      </c>
      <c r="D20" s="623">
        <v>43435</v>
      </c>
      <c r="E20" s="623">
        <v>43438</v>
      </c>
      <c r="F20" s="622">
        <f t="shared" si="0"/>
        <v>3</v>
      </c>
      <c r="G20" s="622">
        <v>1</v>
      </c>
      <c r="H20" s="622" t="s">
        <v>37</v>
      </c>
      <c r="I20" s="622">
        <f t="shared" si="1"/>
        <v>3</v>
      </c>
      <c r="J20" s="625">
        <v>2900000</v>
      </c>
      <c r="K20" s="625">
        <f t="shared" si="2"/>
        <v>8700000</v>
      </c>
      <c r="L20" s="622"/>
      <c r="M20" s="1285">
        <f t="shared" si="3"/>
        <v>-8700000</v>
      </c>
      <c r="N20" s="1286"/>
      <c r="O20" s="164" t="s">
        <v>2171</v>
      </c>
    </row>
    <row r="21" s="164" customFormat="1" spans="1:14">
      <c r="A21" s="621">
        <v>324802</v>
      </c>
      <c r="B21" s="622">
        <v>1394665</v>
      </c>
      <c r="C21" s="622" t="s">
        <v>2124</v>
      </c>
      <c r="D21" s="623">
        <v>43436</v>
      </c>
      <c r="E21" s="623">
        <v>43437</v>
      </c>
      <c r="F21" s="622">
        <f t="shared" si="0"/>
        <v>1</v>
      </c>
      <c r="G21" s="622">
        <v>1</v>
      </c>
      <c r="H21" s="622" t="s">
        <v>37</v>
      </c>
      <c r="I21" s="622">
        <f t="shared" si="1"/>
        <v>1</v>
      </c>
      <c r="J21" s="625">
        <v>2900000</v>
      </c>
      <c r="K21" s="625">
        <f t="shared" si="2"/>
        <v>2900000</v>
      </c>
      <c r="L21" s="622"/>
      <c r="M21" s="1285">
        <f t="shared" si="3"/>
        <v>-2900000</v>
      </c>
      <c r="N21" s="1286"/>
    </row>
    <row r="22" s="164" customFormat="1" spans="1:14">
      <c r="A22" s="621">
        <v>326420</v>
      </c>
      <c r="B22" s="622">
        <v>1401742</v>
      </c>
      <c r="C22" s="622" t="s">
        <v>2172</v>
      </c>
      <c r="D22" s="623">
        <v>43436</v>
      </c>
      <c r="E22" s="623">
        <v>43440</v>
      </c>
      <c r="F22" s="622">
        <f t="shared" si="0"/>
        <v>4</v>
      </c>
      <c r="G22" s="622">
        <v>2</v>
      </c>
      <c r="H22" s="622" t="s">
        <v>37</v>
      </c>
      <c r="I22" s="622">
        <f t="shared" si="1"/>
        <v>8</v>
      </c>
      <c r="J22" s="625">
        <v>2900000</v>
      </c>
      <c r="K22" s="625">
        <f t="shared" si="2"/>
        <v>23200000</v>
      </c>
      <c r="L22" s="622"/>
      <c r="M22" s="1285">
        <f t="shared" si="3"/>
        <v>-23200000</v>
      </c>
      <c r="N22" s="1287"/>
    </row>
    <row r="23" s="164" customFormat="1" spans="1:14">
      <c r="A23" s="234" t="s">
        <v>2173</v>
      </c>
      <c r="B23" s="199">
        <v>1405898</v>
      </c>
      <c r="C23" s="199" t="s">
        <v>2174</v>
      </c>
      <c r="D23" s="200">
        <v>43437</v>
      </c>
      <c r="E23" s="200">
        <v>43438</v>
      </c>
      <c r="F23" s="199">
        <f t="shared" si="0"/>
        <v>1</v>
      </c>
      <c r="G23" s="199">
        <v>3</v>
      </c>
      <c r="H23" s="199" t="s">
        <v>37</v>
      </c>
      <c r="I23" s="199">
        <f t="shared" si="1"/>
        <v>3</v>
      </c>
      <c r="J23" s="229">
        <v>2900000</v>
      </c>
      <c r="K23" s="230">
        <f t="shared" si="2"/>
        <v>8700000</v>
      </c>
      <c r="L23" s="199"/>
      <c r="M23" s="316">
        <f t="shared" si="3"/>
        <v>-8700000</v>
      </c>
      <c r="N23" s="231">
        <f>SUM(K23:K39)</f>
        <v>142100000</v>
      </c>
    </row>
    <row r="24" s="164" customFormat="1" spans="1:15">
      <c r="A24" s="234" t="s">
        <v>2175</v>
      </c>
      <c r="B24" s="199">
        <v>1381314</v>
      </c>
      <c r="C24" s="199" t="s">
        <v>2176</v>
      </c>
      <c r="D24" s="200">
        <v>43437</v>
      </c>
      <c r="E24" s="200">
        <v>43439</v>
      </c>
      <c r="F24" s="199">
        <f t="shared" si="0"/>
        <v>2</v>
      </c>
      <c r="G24" s="199">
        <v>3</v>
      </c>
      <c r="H24" s="199" t="s">
        <v>37</v>
      </c>
      <c r="I24" s="199">
        <f t="shared" si="1"/>
        <v>6</v>
      </c>
      <c r="J24" s="230">
        <v>2900000</v>
      </c>
      <c r="K24" s="230">
        <f t="shared" si="2"/>
        <v>17400000</v>
      </c>
      <c r="L24" s="199"/>
      <c r="M24" s="316">
        <f t="shared" si="3"/>
        <v>-17400000</v>
      </c>
      <c r="N24" s="232"/>
      <c r="O24" s="164" t="s">
        <v>1960</v>
      </c>
    </row>
    <row r="25" s="164" customFormat="1" spans="1:15">
      <c r="A25" s="234">
        <v>319319</v>
      </c>
      <c r="B25" s="199">
        <v>1384000</v>
      </c>
      <c r="C25" s="199" t="s">
        <v>2177</v>
      </c>
      <c r="D25" s="200">
        <v>43437</v>
      </c>
      <c r="E25" s="200">
        <v>43439</v>
      </c>
      <c r="F25" s="199">
        <f t="shared" si="0"/>
        <v>2</v>
      </c>
      <c r="G25" s="199">
        <v>1</v>
      </c>
      <c r="H25" s="199" t="s">
        <v>37</v>
      </c>
      <c r="I25" s="199">
        <f t="shared" si="1"/>
        <v>2</v>
      </c>
      <c r="J25" s="230">
        <v>2900000</v>
      </c>
      <c r="K25" s="230">
        <f t="shared" si="2"/>
        <v>5800000</v>
      </c>
      <c r="L25" s="199"/>
      <c r="M25" s="316">
        <f t="shared" si="3"/>
        <v>-5800000</v>
      </c>
      <c r="N25" s="232"/>
      <c r="O25" s="164" t="s">
        <v>2178</v>
      </c>
    </row>
    <row r="26" s="164" customFormat="1" spans="1:14">
      <c r="A26" s="199">
        <v>324005</v>
      </c>
      <c r="B26" s="199">
        <v>1392731</v>
      </c>
      <c r="C26" s="199" t="s">
        <v>2179</v>
      </c>
      <c r="D26" s="200">
        <v>43437</v>
      </c>
      <c r="E26" s="200">
        <v>43439</v>
      </c>
      <c r="F26" s="199">
        <f t="shared" si="0"/>
        <v>2</v>
      </c>
      <c r="G26" s="199">
        <v>1</v>
      </c>
      <c r="H26" s="199" t="s">
        <v>37</v>
      </c>
      <c r="I26" s="199">
        <f t="shared" si="1"/>
        <v>2</v>
      </c>
      <c r="J26" s="229">
        <v>2900000</v>
      </c>
      <c r="K26" s="230">
        <f t="shared" si="2"/>
        <v>5800000</v>
      </c>
      <c r="L26" s="199"/>
      <c r="M26" s="316">
        <f t="shared" si="3"/>
        <v>-5800000</v>
      </c>
      <c r="N26" s="232"/>
    </row>
    <row r="27" s="164" customFormat="1" spans="1:14">
      <c r="A27" s="199">
        <v>325974</v>
      </c>
      <c r="B27" s="199">
        <v>1400794</v>
      </c>
      <c r="C27" s="199" t="s">
        <v>2180</v>
      </c>
      <c r="D27" s="200">
        <v>43437</v>
      </c>
      <c r="E27" s="200">
        <v>43440</v>
      </c>
      <c r="F27" s="199">
        <f t="shared" si="0"/>
        <v>3</v>
      </c>
      <c r="G27" s="199">
        <v>1</v>
      </c>
      <c r="H27" s="199" t="s">
        <v>37</v>
      </c>
      <c r="I27" s="199">
        <f t="shared" si="1"/>
        <v>3</v>
      </c>
      <c r="J27" s="229">
        <v>2900000</v>
      </c>
      <c r="K27" s="230">
        <f t="shared" si="2"/>
        <v>8700000</v>
      </c>
      <c r="L27" s="199"/>
      <c r="M27" s="316">
        <f t="shared" si="3"/>
        <v>-8700000</v>
      </c>
      <c r="N27" s="232"/>
    </row>
    <row r="28" s="164" customFormat="1" spans="1:14">
      <c r="A28" s="199">
        <v>324004</v>
      </c>
      <c r="B28" s="199">
        <v>1392700</v>
      </c>
      <c r="C28" s="199" t="s">
        <v>2181</v>
      </c>
      <c r="D28" s="200">
        <v>43437</v>
      </c>
      <c r="E28" s="200">
        <v>43439</v>
      </c>
      <c r="F28" s="199">
        <f t="shared" si="0"/>
        <v>2</v>
      </c>
      <c r="G28" s="199">
        <v>1</v>
      </c>
      <c r="H28" s="199" t="s">
        <v>37</v>
      </c>
      <c r="I28" s="199">
        <f t="shared" si="1"/>
        <v>2</v>
      </c>
      <c r="J28" s="229">
        <v>2900000</v>
      </c>
      <c r="K28" s="230">
        <f t="shared" si="2"/>
        <v>5800000</v>
      </c>
      <c r="L28" s="199"/>
      <c r="M28" s="316">
        <f t="shared" si="3"/>
        <v>-5800000</v>
      </c>
      <c r="N28" s="232"/>
    </row>
    <row r="29" s="164" customFormat="1" spans="1:14">
      <c r="A29" s="199">
        <v>326361</v>
      </c>
      <c r="B29" s="199">
        <v>1401402</v>
      </c>
      <c r="C29" s="199" t="s">
        <v>2182</v>
      </c>
      <c r="D29" s="200">
        <v>43437</v>
      </c>
      <c r="E29" s="200">
        <v>43439</v>
      </c>
      <c r="F29" s="199">
        <f t="shared" si="0"/>
        <v>2</v>
      </c>
      <c r="G29" s="199">
        <v>1</v>
      </c>
      <c r="H29" s="199" t="s">
        <v>37</v>
      </c>
      <c r="I29" s="199">
        <f t="shared" si="1"/>
        <v>2</v>
      </c>
      <c r="J29" s="229">
        <v>2900000</v>
      </c>
      <c r="K29" s="230">
        <f t="shared" si="2"/>
        <v>5800000</v>
      </c>
      <c r="L29" s="199"/>
      <c r="M29" s="316">
        <f t="shared" si="3"/>
        <v>-5800000</v>
      </c>
      <c r="N29" s="232"/>
    </row>
    <row r="30" s="164" customFormat="1" spans="1:14">
      <c r="A30" s="199">
        <v>326394</v>
      </c>
      <c r="B30" s="199">
        <v>1401531</v>
      </c>
      <c r="C30" s="199" t="s">
        <v>2183</v>
      </c>
      <c r="D30" s="200">
        <v>43437</v>
      </c>
      <c r="E30" s="200">
        <v>43439</v>
      </c>
      <c r="F30" s="199">
        <f t="shared" si="0"/>
        <v>2</v>
      </c>
      <c r="G30" s="199">
        <v>1</v>
      </c>
      <c r="H30" s="199" t="s">
        <v>37</v>
      </c>
      <c r="I30" s="199">
        <f t="shared" si="1"/>
        <v>2</v>
      </c>
      <c r="J30" s="229">
        <v>2900000</v>
      </c>
      <c r="K30" s="230">
        <f t="shared" si="2"/>
        <v>5800000</v>
      </c>
      <c r="L30" s="199"/>
      <c r="M30" s="316">
        <f t="shared" si="3"/>
        <v>-5800000</v>
      </c>
      <c r="N30" s="232"/>
    </row>
    <row r="31" s="164" customFormat="1" spans="1:14">
      <c r="A31" s="199">
        <v>323999</v>
      </c>
      <c r="B31" s="199">
        <v>1392618</v>
      </c>
      <c r="C31" s="199" t="s">
        <v>2184</v>
      </c>
      <c r="D31" s="200">
        <v>43437</v>
      </c>
      <c r="E31" s="200">
        <v>43440</v>
      </c>
      <c r="F31" s="199">
        <f t="shared" si="0"/>
        <v>3</v>
      </c>
      <c r="G31" s="199">
        <v>1</v>
      </c>
      <c r="H31" s="199" t="s">
        <v>37</v>
      </c>
      <c r="I31" s="199">
        <f t="shared" si="1"/>
        <v>3</v>
      </c>
      <c r="J31" s="230">
        <v>2900000</v>
      </c>
      <c r="K31" s="230">
        <f t="shared" si="2"/>
        <v>8700000</v>
      </c>
      <c r="L31" s="199"/>
      <c r="M31" s="316">
        <f t="shared" si="3"/>
        <v>-8700000</v>
      </c>
      <c r="N31" s="232"/>
    </row>
    <row r="32" s="164" customFormat="1" spans="1:14">
      <c r="A32" s="199">
        <v>319898</v>
      </c>
      <c r="B32" s="199">
        <v>1385635</v>
      </c>
      <c r="C32" s="199" t="s">
        <v>2185</v>
      </c>
      <c r="D32" s="200">
        <v>43438</v>
      </c>
      <c r="E32" s="200">
        <v>43440</v>
      </c>
      <c r="F32" s="199">
        <f t="shared" si="0"/>
        <v>2</v>
      </c>
      <c r="G32" s="199">
        <v>1</v>
      </c>
      <c r="H32" s="199" t="s">
        <v>37</v>
      </c>
      <c r="I32" s="199">
        <f t="shared" si="1"/>
        <v>2</v>
      </c>
      <c r="J32" s="230">
        <v>2900000</v>
      </c>
      <c r="K32" s="230">
        <f t="shared" si="2"/>
        <v>5800000</v>
      </c>
      <c r="L32" s="199"/>
      <c r="M32" s="316">
        <f t="shared" si="3"/>
        <v>-5800000</v>
      </c>
      <c r="N32" s="232"/>
    </row>
    <row r="33" s="164" customFormat="1" spans="1:14">
      <c r="A33" s="199">
        <v>326424</v>
      </c>
      <c r="B33" s="199">
        <v>1401669</v>
      </c>
      <c r="C33" s="199" t="s">
        <v>2186</v>
      </c>
      <c r="D33" s="200">
        <v>43438</v>
      </c>
      <c r="E33" s="200">
        <v>43440</v>
      </c>
      <c r="F33" s="199">
        <f t="shared" si="0"/>
        <v>2</v>
      </c>
      <c r="G33" s="199">
        <v>1</v>
      </c>
      <c r="H33" s="199" t="s">
        <v>37</v>
      </c>
      <c r="I33" s="199">
        <f t="shared" si="1"/>
        <v>2</v>
      </c>
      <c r="J33" s="230">
        <v>2900000</v>
      </c>
      <c r="K33" s="230">
        <f t="shared" si="2"/>
        <v>5800000</v>
      </c>
      <c r="L33" s="199"/>
      <c r="M33" s="316">
        <f t="shared" si="3"/>
        <v>-5800000</v>
      </c>
      <c r="N33" s="232"/>
    </row>
    <row r="34" s="164" customFormat="1" spans="1:14">
      <c r="A34" s="199">
        <v>326415</v>
      </c>
      <c r="B34" s="199">
        <v>1401758</v>
      </c>
      <c r="C34" s="199" t="s">
        <v>2187</v>
      </c>
      <c r="D34" s="200">
        <v>43438</v>
      </c>
      <c r="E34" s="200">
        <v>43439</v>
      </c>
      <c r="F34" s="199">
        <f t="shared" si="0"/>
        <v>1</v>
      </c>
      <c r="G34" s="199">
        <v>1</v>
      </c>
      <c r="H34" s="199" t="s">
        <v>37</v>
      </c>
      <c r="I34" s="199">
        <f t="shared" si="1"/>
        <v>1</v>
      </c>
      <c r="J34" s="230">
        <v>2900000</v>
      </c>
      <c r="K34" s="230">
        <f t="shared" si="2"/>
        <v>2900000</v>
      </c>
      <c r="L34" s="199"/>
      <c r="M34" s="316">
        <f t="shared" si="3"/>
        <v>-2900000</v>
      </c>
      <c r="N34" s="232"/>
    </row>
    <row r="35" s="164" customFormat="1" spans="1:14">
      <c r="A35" s="234" t="s">
        <v>2188</v>
      </c>
      <c r="B35" s="199">
        <v>1402575</v>
      </c>
      <c r="C35" s="199" t="s">
        <v>2189</v>
      </c>
      <c r="D35" s="200">
        <v>43438</v>
      </c>
      <c r="E35" s="200">
        <v>43442</v>
      </c>
      <c r="F35" s="199">
        <f t="shared" si="0"/>
        <v>4</v>
      </c>
      <c r="G35" s="199">
        <v>2</v>
      </c>
      <c r="H35" s="199" t="s">
        <v>37</v>
      </c>
      <c r="I35" s="199">
        <f t="shared" si="1"/>
        <v>8</v>
      </c>
      <c r="J35" s="230">
        <v>2900000</v>
      </c>
      <c r="K35" s="230">
        <f t="shared" si="2"/>
        <v>23200000</v>
      </c>
      <c r="L35" s="199"/>
      <c r="M35" s="316">
        <f t="shared" si="3"/>
        <v>-23200000</v>
      </c>
      <c r="N35" s="232"/>
    </row>
    <row r="36" s="164" customFormat="1" spans="1:15">
      <c r="A36" s="199">
        <v>325012</v>
      </c>
      <c r="B36" s="199">
        <v>1395658</v>
      </c>
      <c r="C36" s="199" t="s">
        <v>2190</v>
      </c>
      <c r="D36" s="200">
        <v>43438</v>
      </c>
      <c r="E36" s="200">
        <v>43440</v>
      </c>
      <c r="F36" s="199">
        <f t="shared" si="0"/>
        <v>2</v>
      </c>
      <c r="G36" s="199">
        <v>1</v>
      </c>
      <c r="H36" s="199" t="s">
        <v>37</v>
      </c>
      <c r="I36" s="199">
        <f t="shared" si="1"/>
        <v>2</v>
      </c>
      <c r="J36" s="230">
        <v>2900000</v>
      </c>
      <c r="K36" s="230">
        <f t="shared" si="2"/>
        <v>5800000</v>
      </c>
      <c r="L36" s="199"/>
      <c r="M36" s="316">
        <f t="shared" si="3"/>
        <v>-5800000</v>
      </c>
      <c r="N36" s="232"/>
      <c r="O36" s="164" t="s">
        <v>2191</v>
      </c>
    </row>
    <row r="37" s="164" customFormat="1" spans="1:14">
      <c r="A37" s="199">
        <v>324245</v>
      </c>
      <c r="B37" s="199">
        <v>1393287</v>
      </c>
      <c r="C37" s="199" t="s">
        <v>2192</v>
      </c>
      <c r="D37" s="200">
        <v>43439</v>
      </c>
      <c r="E37" s="200">
        <v>43441</v>
      </c>
      <c r="F37" s="199">
        <f t="shared" si="0"/>
        <v>2</v>
      </c>
      <c r="G37" s="199">
        <v>1</v>
      </c>
      <c r="H37" s="199" t="s">
        <v>37</v>
      </c>
      <c r="I37" s="199">
        <f t="shared" si="1"/>
        <v>2</v>
      </c>
      <c r="J37" s="230">
        <v>2900000</v>
      </c>
      <c r="K37" s="230">
        <f t="shared" si="2"/>
        <v>5800000</v>
      </c>
      <c r="L37" s="199"/>
      <c r="M37" s="316">
        <f t="shared" si="3"/>
        <v>-5800000</v>
      </c>
      <c r="N37" s="232"/>
    </row>
    <row r="38" s="164" customFormat="1" spans="1:14">
      <c r="A38" s="199">
        <v>324287</v>
      </c>
      <c r="B38" s="199">
        <v>1393792</v>
      </c>
      <c r="C38" s="199" t="s">
        <v>2193</v>
      </c>
      <c r="D38" s="200">
        <v>43439</v>
      </c>
      <c r="E38" s="200">
        <v>43442</v>
      </c>
      <c r="F38" s="199">
        <f t="shared" si="0"/>
        <v>3</v>
      </c>
      <c r="G38" s="199">
        <v>1</v>
      </c>
      <c r="H38" s="199" t="s">
        <v>37</v>
      </c>
      <c r="I38" s="199">
        <f t="shared" si="1"/>
        <v>3</v>
      </c>
      <c r="J38" s="230">
        <v>2900000</v>
      </c>
      <c r="K38" s="230">
        <f t="shared" si="2"/>
        <v>8700000</v>
      </c>
      <c r="L38" s="199"/>
      <c r="M38" s="316">
        <f t="shared" si="3"/>
        <v>-8700000</v>
      </c>
      <c r="N38" s="232"/>
    </row>
    <row r="39" s="164" customFormat="1" spans="1:14">
      <c r="A39" s="199">
        <v>320685</v>
      </c>
      <c r="B39" s="199">
        <v>1387269</v>
      </c>
      <c r="C39" s="199" t="s">
        <v>2194</v>
      </c>
      <c r="D39" s="200">
        <v>43439</v>
      </c>
      <c r="E39" s="200">
        <v>43443</v>
      </c>
      <c r="F39" s="199">
        <f t="shared" si="0"/>
        <v>4</v>
      </c>
      <c r="G39" s="199">
        <v>1</v>
      </c>
      <c r="H39" s="199" t="s">
        <v>37</v>
      </c>
      <c r="I39" s="199">
        <f t="shared" si="1"/>
        <v>4</v>
      </c>
      <c r="J39" s="230">
        <v>2900000</v>
      </c>
      <c r="K39" s="230">
        <f t="shared" si="2"/>
        <v>11600000</v>
      </c>
      <c r="L39" s="199"/>
      <c r="M39" s="316">
        <f t="shared" si="3"/>
        <v>-11600000</v>
      </c>
      <c r="N39" s="279"/>
    </row>
    <row r="40" s="164" customFormat="1" spans="1:14">
      <c r="A40" s="264">
        <v>326875</v>
      </c>
      <c r="B40" s="264">
        <v>1402626</v>
      </c>
      <c r="C40" s="264" t="s">
        <v>2195</v>
      </c>
      <c r="D40" s="265">
        <v>43440</v>
      </c>
      <c r="E40" s="265">
        <v>43443</v>
      </c>
      <c r="F40" s="264">
        <f t="shared" si="0"/>
        <v>3</v>
      </c>
      <c r="G40" s="264">
        <v>1</v>
      </c>
      <c r="H40" s="264" t="s">
        <v>37</v>
      </c>
      <c r="I40" s="264">
        <f t="shared" si="1"/>
        <v>3</v>
      </c>
      <c r="J40" s="299">
        <v>2900000</v>
      </c>
      <c r="K40" s="299">
        <f t="shared" si="2"/>
        <v>8700000</v>
      </c>
      <c r="L40" s="264"/>
      <c r="M40" s="1288">
        <f t="shared" si="3"/>
        <v>-8700000</v>
      </c>
      <c r="N40" s="300">
        <f>SUM(K40:K62)</f>
        <v>220400000</v>
      </c>
    </row>
    <row r="41" s="164" customFormat="1" spans="1:14">
      <c r="A41" s="264">
        <v>327505</v>
      </c>
      <c r="B41" s="264">
        <v>1404684</v>
      </c>
      <c r="C41" s="264" t="s">
        <v>2196</v>
      </c>
      <c r="D41" s="265">
        <v>43440</v>
      </c>
      <c r="E41" s="265">
        <v>43442</v>
      </c>
      <c r="F41" s="264">
        <f t="shared" si="0"/>
        <v>2</v>
      </c>
      <c r="G41" s="264">
        <v>1</v>
      </c>
      <c r="H41" s="264" t="s">
        <v>37</v>
      </c>
      <c r="I41" s="264">
        <f t="shared" si="1"/>
        <v>2</v>
      </c>
      <c r="J41" s="299">
        <v>2900000</v>
      </c>
      <c r="K41" s="299">
        <f t="shared" si="2"/>
        <v>5800000</v>
      </c>
      <c r="L41" s="264"/>
      <c r="M41" s="1288">
        <f t="shared" si="3"/>
        <v>-5800000</v>
      </c>
      <c r="N41" s="301"/>
    </row>
    <row r="42" s="164" customFormat="1" spans="1:14">
      <c r="A42" s="264">
        <v>327560</v>
      </c>
      <c r="B42" s="264">
        <v>1404900</v>
      </c>
      <c r="C42" s="264" t="s">
        <v>2197</v>
      </c>
      <c r="D42" s="265">
        <v>43440</v>
      </c>
      <c r="E42" s="265">
        <v>43442</v>
      </c>
      <c r="F42" s="264">
        <f t="shared" si="0"/>
        <v>2</v>
      </c>
      <c r="G42" s="264">
        <v>1</v>
      </c>
      <c r="H42" s="264" t="s">
        <v>37</v>
      </c>
      <c r="I42" s="264">
        <f t="shared" si="1"/>
        <v>2</v>
      </c>
      <c r="J42" s="299">
        <v>2900000</v>
      </c>
      <c r="K42" s="299">
        <f t="shared" si="2"/>
        <v>5800000</v>
      </c>
      <c r="L42" s="264"/>
      <c r="M42" s="1288">
        <f t="shared" si="3"/>
        <v>-5800000</v>
      </c>
      <c r="N42" s="301"/>
    </row>
    <row r="43" s="164" customFormat="1" spans="1:15">
      <c r="A43" s="263">
        <v>319493</v>
      </c>
      <c r="B43" s="264">
        <v>1384774</v>
      </c>
      <c r="C43" s="264" t="s">
        <v>2198</v>
      </c>
      <c r="D43" s="265">
        <v>43441</v>
      </c>
      <c r="E43" s="265">
        <v>43444</v>
      </c>
      <c r="F43" s="264">
        <f t="shared" si="0"/>
        <v>3</v>
      </c>
      <c r="G43" s="264">
        <v>1</v>
      </c>
      <c r="H43" s="264" t="s">
        <v>37</v>
      </c>
      <c r="I43" s="264">
        <f t="shared" si="1"/>
        <v>3</v>
      </c>
      <c r="J43" s="299">
        <v>2900000</v>
      </c>
      <c r="K43" s="299">
        <f t="shared" si="2"/>
        <v>8700000</v>
      </c>
      <c r="L43" s="264"/>
      <c r="M43" s="1288">
        <f t="shared" si="3"/>
        <v>-8700000</v>
      </c>
      <c r="N43" s="301"/>
      <c r="O43" s="164" t="s">
        <v>1960</v>
      </c>
    </row>
    <row r="44" s="164" customFormat="1" spans="1:14">
      <c r="A44" s="264">
        <v>326712</v>
      </c>
      <c r="B44" s="264">
        <v>1402110</v>
      </c>
      <c r="C44" s="264" t="s">
        <v>2199</v>
      </c>
      <c r="D44" s="265">
        <v>43441</v>
      </c>
      <c r="E44" s="265">
        <v>43443</v>
      </c>
      <c r="F44" s="264">
        <f t="shared" si="0"/>
        <v>2</v>
      </c>
      <c r="G44" s="264">
        <v>1</v>
      </c>
      <c r="H44" s="264" t="s">
        <v>37</v>
      </c>
      <c r="I44" s="264">
        <f t="shared" si="1"/>
        <v>2</v>
      </c>
      <c r="J44" s="298">
        <v>2900000</v>
      </c>
      <c r="K44" s="299">
        <f t="shared" si="2"/>
        <v>5800000</v>
      </c>
      <c r="L44" s="264"/>
      <c r="M44" s="1288">
        <f t="shared" si="3"/>
        <v>-5800000</v>
      </c>
      <c r="N44" s="301"/>
    </row>
    <row r="45" s="164" customFormat="1" spans="1:14">
      <c r="A45" s="263">
        <v>325516</v>
      </c>
      <c r="B45" s="264">
        <v>1398793</v>
      </c>
      <c r="C45" s="264" t="s">
        <v>2200</v>
      </c>
      <c r="D45" s="265">
        <v>43441</v>
      </c>
      <c r="E45" s="265">
        <v>43444</v>
      </c>
      <c r="F45" s="264">
        <f t="shared" si="0"/>
        <v>3</v>
      </c>
      <c r="G45" s="264">
        <v>1</v>
      </c>
      <c r="H45" s="264" t="s">
        <v>37</v>
      </c>
      <c r="I45" s="264">
        <f t="shared" si="1"/>
        <v>3</v>
      </c>
      <c r="J45" s="299">
        <v>2900000</v>
      </c>
      <c r="K45" s="299">
        <f t="shared" si="2"/>
        <v>8700000</v>
      </c>
      <c r="L45" s="264"/>
      <c r="M45" s="1288">
        <f t="shared" si="3"/>
        <v>-8700000</v>
      </c>
      <c r="N45" s="301"/>
    </row>
    <row r="46" s="164" customFormat="1" spans="1:15">
      <c r="A46" s="263">
        <v>319496</v>
      </c>
      <c r="B46" s="264">
        <v>1384755</v>
      </c>
      <c r="C46" s="264" t="s">
        <v>2201</v>
      </c>
      <c r="D46" s="265">
        <v>43441</v>
      </c>
      <c r="E46" s="265">
        <v>43444</v>
      </c>
      <c r="F46" s="264">
        <f t="shared" si="0"/>
        <v>3</v>
      </c>
      <c r="G46" s="264">
        <v>1</v>
      </c>
      <c r="H46" s="264" t="s">
        <v>37</v>
      </c>
      <c r="I46" s="264">
        <f t="shared" si="1"/>
        <v>3</v>
      </c>
      <c r="J46" s="299">
        <v>2900000</v>
      </c>
      <c r="K46" s="299">
        <f t="shared" si="2"/>
        <v>8700000</v>
      </c>
      <c r="L46" s="264"/>
      <c r="M46" s="1288">
        <f t="shared" si="3"/>
        <v>-8700000</v>
      </c>
      <c r="N46" s="301"/>
      <c r="O46" s="164" t="s">
        <v>1960</v>
      </c>
    </row>
    <row r="47" s="164" customFormat="1" spans="1:14">
      <c r="A47" s="263" t="s">
        <v>2202</v>
      </c>
      <c r="B47" s="264">
        <v>1388135</v>
      </c>
      <c r="C47" s="264" t="s">
        <v>2203</v>
      </c>
      <c r="D47" s="265">
        <v>43441</v>
      </c>
      <c r="E47" s="265">
        <v>43442</v>
      </c>
      <c r="F47" s="264">
        <f t="shared" si="0"/>
        <v>1</v>
      </c>
      <c r="G47" s="264">
        <v>3</v>
      </c>
      <c r="H47" s="264" t="s">
        <v>37</v>
      </c>
      <c r="I47" s="264">
        <f t="shared" si="1"/>
        <v>3</v>
      </c>
      <c r="J47" s="299">
        <v>2900000</v>
      </c>
      <c r="K47" s="299">
        <f t="shared" si="2"/>
        <v>8700000</v>
      </c>
      <c r="L47" s="264"/>
      <c r="M47" s="1288">
        <f t="shared" si="3"/>
        <v>-8700000</v>
      </c>
      <c r="N47" s="301"/>
    </row>
    <row r="48" s="164" customFormat="1" spans="1:14">
      <c r="A48" s="263">
        <v>319310</v>
      </c>
      <c r="B48" s="264">
        <v>1384053</v>
      </c>
      <c r="C48" s="264" t="s">
        <v>2204</v>
      </c>
      <c r="D48" s="265">
        <v>43441</v>
      </c>
      <c r="E48" s="265">
        <v>43442</v>
      </c>
      <c r="F48" s="264">
        <f t="shared" si="0"/>
        <v>1</v>
      </c>
      <c r="G48" s="264">
        <v>1</v>
      </c>
      <c r="H48" s="264" t="s">
        <v>37</v>
      </c>
      <c r="I48" s="264">
        <f t="shared" si="1"/>
        <v>1</v>
      </c>
      <c r="J48" s="299">
        <v>2900000</v>
      </c>
      <c r="K48" s="299">
        <f t="shared" si="2"/>
        <v>2900000</v>
      </c>
      <c r="L48" s="264"/>
      <c r="M48" s="1288">
        <f t="shared" si="3"/>
        <v>-2900000</v>
      </c>
      <c r="N48" s="301"/>
    </row>
    <row r="49" s="164" customFormat="1" spans="1:14">
      <c r="A49" s="263" t="s">
        <v>2205</v>
      </c>
      <c r="B49" s="264">
        <v>1388588</v>
      </c>
      <c r="C49" s="264" t="s">
        <v>2206</v>
      </c>
      <c r="D49" s="265">
        <v>43441</v>
      </c>
      <c r="E49" s="265">
        <v>43443</v>
      </c>
      <c r="F49" s="264">
        <f t="shared" si="0"/>
        <v>2</v>
      </c>
      <c r="G49" s="264">
        <v>2</v>
      </c>
      <c r="H49" s="264" t="s">
        <v>37</v>
      </c>
      <c r="I49" s="264">
        <f t="shared" si="1"/>
        <v>4</v>
      </c>
      <c r="J49" s="299">
        <v>2900000</v>
      </c>
      <c r="K49" s="299">
        <f t="shared" si="2"/>
        <v>11600000</v>
      </c>
      <c r="L49" s="264"/>
      <c r="M49" s="1288">
        <f t="shared" si="3"/>
        <v>-11600000</v>
      </c>
      <c r="N49" s="301"/>
    </row>
    <row r="50" s="164" customFormat="1" spans="1:14">
      <c r="A50" s="264">
        <v>320538</v>
      </c>
      <c r="B50" s="264">
        <v>1387146</v>
      </c>
      <c r="C50" s="264" t="s">
        <v>2207</v>
      </c>
      <c r="D50" s="265">
        <v>43441</v>
      </c>
      <c r="E50" s="265">
        <v>43444</v>
      </c>
      <c r="F50" s="264">
        <f t="shared" si="0"/>
        <v>3</v>
      </c>
      <c r="G50" s="264">
        <v>1</v>
      </c>
      <c r="H50" s="264" t="s">
        <v>37</v>
      </c>
      <c r="I50" s="264">
        <f t="shared" si="1"/>
        <v>3</v>
      </c>
      <c r="J50" s="299">
        <v>2900000</v>
      </c>
      <c r="K50" s="299">
        <f t="shared" si="2"/>
        <v>8700000</v>
      </c>
      <c r="L50" s="264"/>
      <c r="M50" s="1288">
        <f t="shared" si="3"/>
        <v>-8700000</v>
      </c>
      <c r="N50" s="301"/>
    </row>
    <row r="51" s="164" customFormat="1" spans="1:14">
      <c r="A51" s="264">
        <v>324289</v>
      </c>
      <c r="B51" s="264">
        <v>1393591</v>
      </c>
      <c r="C51" s="264" t="s">
        <v>2208</v>
      </c>
      <c r="D51" s="265">
        <v>43442</v>
      </c>
      <c r="E51" s="265">
        <v>43445</v>
      </c>
      <c r="F51" s="264">
        <f t="shared" si="0"/>
        <v>3</v>
      </c>
      <c r="G51" s="264">
        <v>1</v>
      </c>
      <c r="H51" s="264" t="s">
        <v>37</v>
      </c>
      <c r="I51" s="264">
        <f t="shared" si="1"/>
        <v>3</v>
      </c>
      <c r="J51" s="299">
        <v>2900000</v>
      </c>
      <c r="K51" s="299">
        <f t="shared" si="2"/>
        <v>8700000</v>
      </c>
      <c r="L51" s="264"/>
      <c r="M51" s="1288">
        <f t="shared" si="3"/>
        <v>-8700000</v>
      </c>
      <c r="N51" s="301"/>
    </row>
    <row r="52" s="164" customFormat="1" spans="1:14">
      <c r="A52" s="264">
        <v>325215</v>
      </c>
      <c r="B52" s="264">
        <v>1397035</v>
      </c>
      <c r="C52" s="264" t="s">
        <v>2209</v>
      </c>
      <c r="D52" s="265">
        <v>43442</v>
      </c>
      <c r="E52" s="265">
        <v>43445</v>
      </c>
      <c r="F52" s="264">
        <f t="shared" si="0"/>
        <v>3</v>
      </c>
      <c r="G52" s="264">
        <v>1</v>
      </c>
      <c r="H52" s="264" t="s">
        <v>37</v>
      </c>
      <c r="I52" s="264">
        <f t="shared" si="1"/>
        <v>3</v>
      </c>
      <c r="J52" s="299">
        <v>2900000</v>
      </c>
      <c r="K52" s="299">
        <f t="shared" si="2"/>
        <v>8700000</v>
      </c>
      <c r="L52" s="264"/>
      <c r="M52" s="1288">
        <f t="shared" si="3"/>
        <v>-8700000</v>
      </c>
      <c r="N52" s="301"/>
    </row>
    <row r="53" s="164" customFormat="1" spans="1:14">
      <c r="A53" s="264">
        <v>318140</v>
      </c>
      <c r="B53" s="264">
        <v>1380969</v>
      </c>
      <c r="C53" s="264" t="s">
        <v>2210</v>
      </c>
      <c r="D53" s="265">
        <v>43442</v>
      </c>
      <c r="E53" s="265">
        <v>43443</v>
      </c>
      <c r="F53" s="264">
        <f t="shared" si="0"/>
        <v>1</v>
      </c>
      <c r="G53" s="264">
        <v>1</v>
      </c>
      <c r="H53" s="264" t="s">
        <v>37</v>
      </c>
      <c r="I53" s="264">
        <f t="shared" si="1"/>
        <v>1</v>
      </c>
      <c r="J53" s="299">
        <v>2900000</v>
      </c>
      <c r="K53" s="299">
        <f t="shared" si="2"/>
        <v>2900000</v>
      </c>
      <c r="L53" s="264"/>
      <c r="M53" s="1288">
        <f t="shared" si="3"/>
        <v>-2900000</v>
      </c>
      <c r="N53" s="301"/>
    </row>
    <row r="54" s="164" customFormat="1" spans="1:14">
      <c r="A54" s="263" t="s">
        <v>2211</v>
      </c>
      <c r="B54" s="264">
        <v>1403231</v>
      </c>
      <c r="C54" s="264" t="s">
        <v>2212</v>
      </c>
      <c r="D54" s="265">
        <v>43442</v>
      </c>
      <c r="E54" s="265">
        <v>43445</v>
      </c>
      <c r="F54" s="264">
        <f t="shared" si="0"/>
        <v>3</v>
      </c>
      <c r="G54" s="264">
        <v>3</v>
      </c>
      <c r="H54" s="264" t="s">
        <v>37</v>
      </c>
      <c r="I54" s="264">
        <f t="shared" si="1"/>
        <v>9</v>
      </c>
      <c r="J54" s="299">
        <v>2900000</v>
      </c>
      <c r="K54" s="299">
        <f t="shared" si="2"/>
        <v>26100000</v>
      </c>
      <c r="L54" s="264"/>
      <c r="M54" s="1288">
        <f t="shared" si="3"/>
        <v>-26100000</v>
      </c>
      <c r="N54" s="301"/>
    </row>
    <row r="55" s="164" customFormat="1" spans="1:14">
      <c r="A55" s="264">
        <v>327825</v>
      </c>
      <c r="B55" s="264">
        <v>1406038</v>
      </c>
      <c r="C55" s="264" t="s">
        <v>2213</v>
      </c>
      <c r="D55" s="265">
        <v>43442</v>
      </c>
      <c r="E55" s="265">
        <v>43444</v>
      </c>
      <c r="F55" s="264">
        <f t="shared" si="0"/>
        <v>2</v>
      </c>
      <c r="G55" s="264">
        <v>1</v>
      </c>
      <c r="H55" s="264" t="s">
        <v>37</v>
      </c>
      <c r="I55" s="264">
        <f t="shared" si="1"/>
        <v>2</v>
      </c>
      <c r="J55" s="298">
        <v>2900000</v>
      </c>
      <c r="K55" s="299">
        <f t="shared" si="2"/>
        <v>5800000</v>
      </c>
      <c r="L55" s="264"/>
      <c r="M55" s="1288">
        <f t="shared" si="3"/>
        <v>-5800000</v>
      </c>
      <c r="N55" s="301"/>
    </row>
    <row r="56" s="164" customFormat="1" spans="1:14">
      <c r="A56" s="263">
        <v>327526</v>
      </c>
      <c r="B56" s="264">
        <v>1404153</v>
      </c>
      <c r="C56" s="264" t="s">
        <v>2214</v>
      </c>
      <c r="D56" s="265">
        <v>43442</v>
      </c>
      <c r="E56" s="265">
        <v>43443</v>
      </c>
      <c r="F56" s="264">
        <f t="shared" si="0"/>
        <v>1</v>
      </c>
      <c r="G56" s="264">
        <v>1</v>
      </c>
      <c r="H56" s="264" t="s">
        <v>37</v>
      </c>
      <c r="I56" s="264">
        <f t="shared" si="1"/>
        <v>1</v>
      </c>
      <c r="J56" s="299">
        <v>2900000</v>
      </c>
      <c r="K56" s="299">
        <f t="shared" si="2"/>
        <v>2900000</v>
      </c>
      <c r="L56" s="264"/>
      <c r="M56" s="1288">
        <f t="shared" si="3"/>
        <v>-2900000</v>
      </c>
      <c r="N56" s="301"/>
    </row>
    <row r="57" s="164" customFormat="1" spans="1:14">
      <c r="A57" s="263" t="s">
        <v>2215</v>
      </c>
      <c r="B57" s="264">
        <v>1390432</v>
      </c>
      <c r="C57" s="264" t="s">
        <v>2216</v>
      </c>
      <c r="D57" s="265">
        <v>43443</v>
      </c>
      <c r="E57" s="265">
        <v>43447</v>
      </c>
      <c r="F57" s="264">
        <f t="shared" si="0"/>
        <v>4</v>
      </c>
      <c r="G57" s="264">
        <v>4</v>
      </c>
      <c r="H57" s="264" t="s">
        <v>37</v>
      </c>
      <c r="I57" s="264">
        <f t="shared" si="1"/>
        <v>16</v>
      </c>
      <c r="J57" s="299">
        <v>2900000</v>
      </c>
      <c r="K57" s="299">
        <f t="shared" si="2"/>
        <v>46400000</v>
      </c>
      <c r="L57" s="264"/>
      <c r="M57" s="1288">
        <f t="shared" si="3"/>
        <v>-46400000</v>
      </c>
      <c r="N57" s="301"/>
    </row>
    <row r="58" s="164" customFormat="1" spans="1:15">
      <c r="A58" s="263">
        <v>325124</v>
      </c>
      <c r="B58" s="264">
        <v>1396308</v>
      </c>
      <c r="C58" s="264" t="s">
        <v>2217</v>
      </c>
      <c r="D58" s="265">
        <v>43443</v>
      </c>
      <c r="E58" s="265">
        <v>43444</v>
      </c>
      <c r="F58" s="264">
        <f t="shared" si="0"/>
        <v>1</v>
      </c>
      <c r="G58" s="264">
        <v>1</v>
      </c>
      <c r="H58" s="264" t="s">
        <v>37</v>
      </c>
      <c r="I58" s="264">
        <f t="shared" si="1"/>
        <v>1</v>
      </c>
      <c r="J58" s="299">
        <v>2900000</v>
      </c>
      <c r="K58" s="299">
        <f t="shared" si="2"/>
        <v>2900000</v>
      </c>
      <c r="L58" s="264"/>
      <c r="M58" s="1288">
        <f t="shared" si="3"/>
        <v>-2900000</v>
      </c>
      <c r="N58" s="301"/>
      <c r="O58" s="164" t="s">
        <v>1960</v>
      </c>
    </row>
    <row r="59" s="164" customFormat="1" spans="1:14">
      <c r="A59" s="263">
        <v>326391</v>
      </c>
      <c r="B59" s="264">
        <v>1401519</v>
      </c>
      <c r="C59" s="264" t="s">
        <v>2218</v>
      </c>
      <c r="D59" s="265">
        <v>43443</v>
      </c>
      <c r="E59" s="265">
        <v>43447</v>
      </c>
      <c r="F59" s="264">
        <f t="shared" si="0"/>
        <v>4</v>
      </c>
      <c r="G59" s="264">
        <v>1</v>
      </c>
      <c r="H59" s="264" t="s">
        <v>37</v>
      </c>
      <c r="I59" s="264">
        <f t="shared" si="1"/>
        <v>4</v>
      </c>
      <c r="J59" s="299">
        <v>2900000</v>
      </c>
      <c r="K59" s="299">
        <f t="shared" si="2"/>
        <v>11600000</v>
      </c>
      <c r="L59" s="264"/>
      <c r="M59" s="1288">
        <f t="shared" si="3"/>
        <v>-11600000</v>
      </c>
      <c r="N59" s="301"/>
    </row>
    <row r="60" s="164" customFormat="1" spans="1:14">
      <c r="A60" s="263">
        <v>325136</v>
      </c>
      <c r="B60" s="264">
        <v>1396383</v>
      </c>
      <c r="C60" s="264" t="s">
        <v>2219</v>
      </c>
      <c r="D60" s="265">
        <v>43444</v>
      </c>
      <c r="E60" s="265">
        <v>43445</v>
      </c>
      <c r="F60" s="264">
        <f t="shared" si="0"/>
        <v>1</v>
      </c>
      <c r="G60" s="264">
        <v>1</v>
      </c>
      <c r="H60" s="264" t="s">
        <v>37</v>
      </c>
      <c r="I60" s="264">
        <f t="shared" si="1"/>
        <v>1</v>
      </c>
      <c r="J60" s="299">
        <v>2900000</v>
      </c>
      <c r="K60" s="299">
        <f t="shared" si="2"/>
        <v>2900000</v>
      </c>
      <c r="L60" s="264"/>
      <c r="M60" s="1288">
        <f t="shared" si="3"/>
        <v>-2900000</v>
      </c>
      <c r="N60" s="301"/>
    </row>
    <row r="61" s="164" customFormat="1" spans="1:14">
      <c r="A61" s="264">
        <v>321179</v>
      </c>
      <c r="B61" s="264">
        <v>1388430</v>
      </c>
      <c r="C61" s="264" t="s">
        <v>2220</v>
      </c>
      <c r="D61" s="265">
        <v>43444</v>
      </c>
      <c r="E61" s="265">
        <v>43446</v>
      </c>
      <c r="F61" s="264">
        <f t="shared" si="0"/>
        <v>2</v>
      </c>
      <c r="G61" s="264">
        <v>1</v>
      </c>
      <c r="H61" s="264" t="s">
        <v>37</v>
      </c>
      <c r="I61" s="264">
        <f t="shared" si="1"/>
        <v>2</v>
      </c>
      <c r="J61" s="299">
        <v>2900000</v>
      </c>
      <c r="K61" s="299">
        <f t="shared" si="2"/>
        <v>5800000</v>
      </c>
      <c r="L61" s="264"/>
      <c r="M61" s="1288">
        <f t="shared" si="3"/>
        <v>-5800000</v>
      </c>
      <c r="N61" s="301"/>
    </row>
    <row r="62" s="164" customFormat="1" spans="1:14">
      <c r="A62" s="264">
        <v>325987</v>
      </c>
      <c r="B62" s="264">
        <v>1400802</v>
      </c>
      <c r="C62" s="264" t="s">
        <v>2221</v>
      </c>
      <c r="D62" s="265">
        <v>43444</v>
      </c>
      <c r="E62" s="265">
        <v>43448</v>
      </c>
      <c r="F62" s="264">
        <f t="shared" si="0"/>
        <v>4</v>
      </c>
      <c r="G62" s="264">
        <v>1</v>
      </c>
      <c r="H62" s="264" t="s">
        <v>37</v>
      </c>
      <c r="I62" s="264">
        <f t="shared" si="1"/>
        <v>4</v>
      </c>
      <c r="J62" s="299">
        <v>2900000</v>
      </c>
      <c r="K62" s="299">
        <f t="shared" si="2"/>
        <v>11600000</v>
      </c>
      <c r="L62" s="264"/>
      <c r="M62" s="1288">
        <f t="shared" si="3"/>
        <v>-11600000</v>
      </c>
      <c r="N62" s="304"/>
    </row>
    <row r="63" s="629" customFormat="1" spans="1:15">
      <c r="A63" s="199">
        <v>328320</v>
      </c>
      <c r="B63" s="199">
        <v>1407527</v>
      </c>
      <c r="C63" s="199" t="s">
        <v>2222</v>
      </c>
      <c r="D63" s="200">
        <v>43441</v>
      </c>
      <c r="E63" s="200">
        <v>43443</v>
      </c>
      <c r="F63" s="199">
        <f t="shared" si="0"/>
        <v>2</v>
      </c>
      <c r="G63" s="199">
        <v>1</v>
      </c>
      <c r="H63" s="199" t="s">
        <v>37</v>
      </c>
      <c r="I63" s="199">
        <f t="shared" si="1"/>
        <v>2</v>
      </c>
      <c r="J63" s="230">
        <v>2900000</v>
      </c>
      <c r="K63" s="230">
        <f t="shared" si="2"/>
        <v>5800000</v>
      </c>
      <c r="L63" s="199"/>
      <c r="M63" s="316">
        <f t="shared" si="3"/>
        <v>-5800000</v>
      </c>
      <c r="N63" s="231">
        <f>SUM(K63:K70)</f>
        <v>49300000</v>
      </c>
      <c r="O63" s="629" t="s">
        <v>1960</v>
      </c>
    </row>
    <row r="64" s="164" customFormat="1" spans="1:14">
      <c r="A64" s="199">
        <v>328322</v>
      </c>
      <c r="B64" s="199">
        <v>1407301</v>
      </c>
      <c r="C64" s="199" t="s">
        <v>2223</v>
      </c>
      <c r="D64" s="200">
        <v>43442</v>
      </c>
      <c r="E64" s="200">
        <v>43444</v>
      </c>
      <c r="F64" s="199">
        <f t="shared" si="0"/>
        <v>2</v>
      </c>
      <c r="G64" s="199">
        <v>1</v>
      </c>
      <c r="H64" s="199" t="s">
        <v>37</v>
      </c>
      <c r="I64" s="199">
        <f t="shared" si="1"/>
        <v>2</v>
      </c>
      <c r="J64" s="230">
        <v>2900000</v>
      </c>
      <c r="K64" s="230">
        <f t="shared" si="2"/>
        <v>5800000</v>
      </c>
      <c r="L64" s="199"/>
      <c r="M64" s="316">
        <f t="shared" si="3"/>
        <v>-5800000</v>
      </c>
      <c r="N64" s="232"/>
    </row>
    <row r="65" s="164" customFormat="1" spans="1:14">
      <c r="A65" s="199">
        <v>327896</v>
      </c>
      <c r="B65" s="199">
        <v>1406252</v>
      </c>
      <c r="C65" s="199" t="s">
        <v>2224</v>
      </c>
      <c r="D65" s="200">
        <v>43443</v>
      </c>
      <c r="E65" s="200">
        <v>43445</v>
      </c>
      <c r="F65" s="199">
        <f t="shared" si="0"/>
        <v>2</v>
      </c>
      <c r="G65" s="199">
        <v>1</v>
      </c>
      <c r="H65" s="199" t="s">
        <v>37</v>
      </c>
      <c r="I65" s="199">
        <f t="shared" si="1"/>
        <v>2</v>
      </c>
      <c r="J65" s="230">
        <v>2900000</v>
      </c>
      <c r="K65" s="230">
        <f t="shared" si="2"/>
        <v>5800000</v>
      </c>
      <c r="L65" s="199"/>
      <c r="M65" s="316">
        <f t="shared" si="3"/>
        <v>-5800000</v>
      </c>
      <c r="N65" s="232"/>
    </row>
    <row r="66" s="164" customFormat="1" spans="1:14">
      <c r="A66" s="199">
        <v>326273</v>
      </c>
      <c r="B66" s="199">
        <v>1401107</v>
      </c>
      <c r="C66" s="199" t="s">
        <v>2225</v>
      </c>
      <c r="D66" s="200">
        <v>43445</v>
      </c>
      <c r="E66" s="200">
        <v>43449</v>
      </c>
      <c r="F66" s="199">
        <f t="shared" si="0"/>
        <v>4</v>
      </c>
      <c r="G66" s="199">
        <v>1</v>
      </c>
      <c r="H66" s="199" t="s">
        <v>37</v>
      </c>
      <c r="I66" s="199">
        <f t="shared" si="1"/>
        <v>4</v>
      </c>
      <c r="J66" s="230">
        <v>2900000</v>
      </c>
      <c r="K66" s="230">
        <f t="shared" si="2"/>
        <v>11600000</v>
      </c>
      <c r="L66" s="199"/>
      <c r="M66" s="316">
        <f t="shared" si="3"/>
        <v>-11600000</v>
      </c>
      <c r="N66" s="232"/>
    </row>
    <row r="67" s="164" customFormat="1" spans="1:14">
      <c r="A67" s="199">
        <v>324247</v>
      </c>
      <c r="B67" s="199">
        <v>1393317</v>
      </c>
      <c r="C67" s="199" t="s">
        <v>2226</v>
      </c>
      <c r="D67" s="200">
        <v>43445</v>
      </c>
      <c r="E67" s="200">
        <v>43446</v>
      </c>
      <c r="F67" s="199">
        <f t="shared" si="0"/>
        <v>1</v>
      </c>
      <c r="G67" s="199">
        <v>1</v>
      </c>
      <c r="H67" s="199" t="s">
        <v>37</v>
      </c>
      <c r="I67" s="199">
        <f t="shared" si="1"/>
        <v>1</v>
      </c>
      <c r="J67" s="230">
        <v>2900000</v>
      </c>
      <c r="K67" s="230">
        <f t="shared" si="2"/>
        <v>2900000</v>
      </c>
      <c r="L67" s="199"/>
      <c r="M67" s="316">
        <f t="shared" si="3"/>
        <v>-2900000</v>
      </c>
      <c r="N67" s="232"/>
    </row>
    <row r="68" s="164" customFormat="1" spans="1:14">
      <c r="A68" s="199" t="s">
        <v>2227</v>
      </c>
      <c r="B68" s="199">
        <v>1385661</v>
      </c>
      <c r="C68" s="199" t="s">
        <v>2228</v>
      </c>
      <c r="D68" s="200">
        <v>43445</v>
      </c>
      <c r="E68" s="200">
        <v>43447</v>
      </c>
      <c r="F68" s="199">
        <f t="shared" si="0"/>
        <v>2</v>
      </c>
      <c r="G68" s="199">
        <v>2</v>
      </c>
      <c r="H68" s="199" t="s">
        <v>37</v>
      </c>
      <c r="I68" s="199">
        <f t="shared" si="1"/>
        <v>4</v>
      </c>
      <c r="J68" s="230">
        <v>2900000</v>
      </c>
      <c r="K68" s="230">
        <f t="shared" si="2"/>
        <v>11600000</v>
      </c>
      <c r="L68" s="199"/>
      <c r="M68" s="316">
        <f t="shared" si="3"/>
        <v>-11600000</v>
      </c>
      <c r="N68" s="232"/>
    </row>
    <row r="69" s="164" customFormat="1" spans="1:14">
      <c r="A69" s="199">
        <v>324011</v>
      </c>
      <c r="B69" s="199">
        <v>1393239</v>
      </c>
      <c r="C69" s="199" t="s">
        <v>2229</v>
      </c>
      <c r="D69" s="200">
        <v>43445</v>
      </c>
      <c r="E69" s="200">
        <v>43446</v>
      </c>
      <c r="F69" s="199">
        <f t="shared" si="0"/>
        <v>1</v>
      </c>
      <c r="G69" s="199">
        <v>1</v>
      </c>
      <c r="H69" s="199" t="s">
        <v>37</v>
      </c>
      <c r="I69" s="199">
        <f t="shared" si="1"/>
        <v>1</v>
      </c>
      <c r="J69" s="230">
        <v>2900000</v>
      </c>
      <c r="K69" s="230">
        <f t="shared" si="2"/>
        <v>2900000</v>
      </c>
      <c r="L69" s="199"/>
      <c r="M69" s="316">
        <f t="shared" si="3"/>
        <v>-2900000</v>
      </c>
      <c r="N69" s="232"/>
    </row>
    <row r="70" s="164" customFormat="1" spans="1:14">
      <c r="A70" s="199">
        <v>324010</v>
      </c>
      <c r="B70" s="199">
        <v>1393230</v>
      </c>
      <c r="C70" s="199" t="s">
        <v>2230</v>
      </c>
      <c r="D70" s="200">
        <v>43445</v>
      </c>
      <c r="E70" s="200">
        <v>43446</v>
      </c>
      <c r="F70" s="199">
        <f t="shared" si="0"/>
        <v>1</v>
      </c>
      <c r="G70" s="199">
        <v>1</v>
      </c>
      <c r="H70" s="199" t="s">
        <v>37</v>
      </c>
      <c r="I70" s="199">
        <f t="shared" si="1"/>
        <v>1</v>
      </c>
      <c r="J70" s="230">
        <v>2900000</v>
      </c>
      <c r="K70" s="230">
        <f t="shared" si="2"/>
        <v>2900000</v>
      </c>
      <c r="L70" s="199"/>
      <c r="M70" s="316">
        <f t="shared" si="3"/>
        <v>-2900000</v>
      </c>
      <c r="N70" s="279"/>
    </row>
    <row r="71" s="629" customFormat="1" spans="1:14">
      <c r="A71" s="1289">
        <v>328766</v>
      </c>
      <c r="B71" s="1289">
        <v>1408820</v>
      </c>
      <c r="C71" s="1289" t="s">
        <v>2231</v>
      </c>
      <c r="D71" s="1290">
        <v>43443</v>
      </c>
      <c r="E71" s="1290">
        <v>43445</v>
      </c>
      <c r="F71" s="1289">
        <f t="shared" si="0"/>
        <v>2</v>
      </c>
      <c r="G71" s="1289">
        <v>1</v>
      </c>
      <c r="H71" s="1289" t="s">
        <v>37</v>
      </c>
      <c r="I71" s="1289">
        <f t="shared" si="1"/>
        <v>2</v>
      </c>
      <c r="J71" s="1294">
        <v>2900000</v>
      </c>
      <c r="K71" s="1295">
        <f t="shared" si="2"/>
        <v>5800000</v>
      </c>
      <c r="L71" s="1289"/>
      <c r="M71" s="1296">
        <f t="shared" si="3"/>
        <v>-5800000</v>
      </c>
      <c r="N71" s="1297">
        <f>SUM(K71:K108)</f>
        <v>319000000</v>
      </c>
    </row>
    <row r="72" s="629" customFormat="1" spans="1:15">
      <c r="A72" s="1289">
        <v>328916</v>
      </c>
      <c r="B72" s="1289">
        <v>1409460</v>
      </c>
      <c r="C72" s="1289" t="s">
        <v>2232</v>
      </c>
      <c r="D72" s="1290">
        <v>43444</v>
      </c>
      <c r="E72" s="1290">
        <v>43446</v>
      </c>
      <c r="F72" s="1289">
        <f t="shared" ref="F72:F122" si="4">E72-D72</f>
        <v>2</v>
      </c>
      <c r="G72" s="1289">
        <v>1</v>
      </c>
      <c r="H72" s="1289" t="s">
        <v>37</v>
      </c>
      <c r="I72" s="1289">
        <f t="shared" ref="I72:I122" si="5">G72*F72</f>
        <v>2</v>
      </c>
      <c r="J72" s="1294">
        <v>2900000</v>
      </c>
      <c r="K72" s="1295">
        <f t="shared" ref="K72:K122" si="6">J72*F72*G72</f>
        <v>5800000</v>
      </c>
      <c r="L72" s="1289"/>
      <c r="M72" s="1296">
        <f t="shared" ref="M72:M135" si="7">L72-K72</f>
        <v>-5800000</v>
      </c>
      <c r="N72" s="1298"/>
      <c r="O72" s="629" t="s">
        <v>1936</v>
      </c>
    </row>
    <row r="73" s="164" customFormat="1" spans="1:14">
      <c r="A73" s="1291" t="s">
        <v>2233</v>
      </c>
      <c r="B73" s="1289">
        <v>1408246</v>
      </c>
      <c r="C73" s="1289" t="s">
        <v>2234</v>
      </c>
      <c r="D73" s="1290">
        <v>43444</v>
      </c>
      <c r="E73" s="1290">
        <v>43448</v>
      </c>
      <c r="F73" s="1289">
        <f t="shared" si="4"/>
        <v>4</v>
      </c>
      <c r="G73" s="1289">
        <v>2</v>
      </c>
      <c r="H73" s="1289" t="s">
        <v>37</v>
      </c>
      <c r="I73" s="1289">
        <f t="shared" si="5"/>
        <v>8</v>
      </c>
      <c r="J73" s="1294">
        <v>2900000</v>
      </c>
      <c r="K73" s="1295">
        <f t="shared" si="6"/>
        <v>23200000</v>
      </c>
      <c r="L73" s="1289"/>
      <c r="M73" s="1296">
        <f t="shared" si="7"/>
        <v>-23200000</v>
      </c>
      <c r="N73" s="1298"/>
    </row>
    <row r="74" s="164" customFormat="1" spans="1:14">
      <c r="A74" s="1289">
        <v>324012</v>
      </c>
      <c r="B74" s="1289">
        <v>1393236</v>
      </c>
      <c r="C74" s="1289" t="s">
        <v>2235</v>
      </c>
      <c r="D74" s="1290">
        <v>43445</v>
      </c>
      <c r="E74" s="1290">
        <v>43446</v>
      </c>
      <c r="F74" s="1289">
        <f t="shared" si="4"/>
        <v>1</v>
      </c>
      <c r="G74" s="1289">
        <v>1</v>
      </c>
      <c r="H74" s="1289" t="s">
        <v>37</v>
      </c>
      <c r="I74" s="1289">
        <f t="shared" si="5"/>
        <v>1</v>
      </c>
      <c r="J74" s="1294">
        <v>2900000</v>
      </c>
      <c r="K74" s="1295">
        <f t="shared" si="6"/>
        <v>2900000</v>
      </c>
      <c r="L74" s="1289"/>
      <c r="M74" s="1296">
        <f t="shared" si="7"/>
        <v>-2900000</v>
      </c>
      <c r="N74" s="1298"/>
    </row>
    <row r="75" s="164" customFormat="1" spans="1:15">
      <c r="A75" s="1289">
        <v>324943</v>
      </c>
      <c r="B75" s="1289">
        <v>1395467</v>
      </c>
      <c r="C75" s="1289" t="s">
        <v>2236</v>
      </c>
      <c r="D75" s="1290">
        <v>43445</v>
      </c>
      <c r="E75" s="1290">
        <v>43447</v>
      </c>
      <c r="F75" s="1289">
        <f t="shared" si="4"/>
        <v>2</v>
      </c>
      <c r="G75" s="1289">
        <v>1</v>
      </c>
      <c r="H75" s="1289" t="s">
        <v>37</v>
      </c>
      <c r="I75" s="1289">
        <f t="shared" si="5"/>
        <v>2</v>
      </c>
      <c r="J75" s="1294">
        <v>2900000</v>
      </c>
      <c r="K75" s="1295">
        <f t="shared" si="6"/>
        <v>5800000</v>
      </c>
      <c r="L75" s="1289"/>
      <c r="M75" s="1296">
        <f t="shared" si="7"/>
        <v>-5800000</v>
      </c>
      <c r="N75" s="1298"/>
      <c r="O75" s="164" t="s">
        <v>1967</v>
      </c>
    </row>
    <row r="76" s="164" customFormat="1" spans="1:15">
      <c r="A76" s="1289">
        <v>325015</v>
      </c>
      <c r="B76" s="1289">
        <v>1395681</v>
      </c>
      <c r="C76" s="1289" t="s">
        <v>2237</v>
      </c>
      <c r="D76" s="1290">
        <v>43445</v>
      </c>
      <c r="E76" s="1290">
        <v>43448</v>
      </c>
      <c r="F76" s="1289">
        <f t="shared" si="4"/>
        <v>3</v>
      </c>
      <c r="G76" s="1289">
        <v>1</v>
      </c>
      <c r="H76" s="1289" t="s">
        <v>37</v>
      </c>
      <c r="I76" s="1289">
        <f t="shared" si="5"/>
        <v>3</v>
      </c>
      <c r="J76" s="1294">
        <v>2900000</v>
      </c>
      <c r="K76" s="1295">
        <f t="shared" si="6"/>
        <v>8700000</v>
      </c>
      <c r="L76" s="1289"/>
      <c r="M76" s="1296">
        <f t="shared" si="7"/>
        <v>-8700000</v>
      </c>
      <c r="N76" s="1298"/>
      <c r="O76" s="164" t="s">
        <v>2238</v>
      </c>
    </row>
    <row r="77" s="164" customFormat="1" spans="1:14">
      <c r="A77" s="1289">
        <v>327510</v>
      </c>
      <c r="B77" s="1289">
        <v>1404506</v>
      </c>
      <c r="C77" s="1289" t="s">
        <v>2239</v>
      </c>
      <c r="D77" s="1290">
        <v>43445</v>
      </c>
      <c r="E77" s="1290">
        <v>43446</v>
      </c>
      <c r="F77" s="1289">
        <f t="shared" si="4"/>
        <v>1</v>
      </c>
      <c r="G77" s="1289">
        <v>1</v>
      </c>
      <c r="H77" s="1289" t="s">
        <v>37</v>
      </c>
      <c r="I77" s="1289">
        <f t="shared" si="5"/>
        <v>1</v>
      </c>
      <c r="J77" s="1294">
        <v>2900000</v>
      </c>
      <c r="K77" s="1295">
        <f t="shared" si="6"/>
        <v>2900000</v>
      </c>
      <c r="L77" s="1289"/>
      <c r="M77" s="1296">
        <f t="shared" si="7"/>
        <v>-2900000</v>
      </c>
      <c r="N77" s="1298"/>
    </row>
    <row r="78" s="164" customFormat="1" spans="1:14">
      <c r="A78" s="1291" t="s">
        <v>2240</v>
      </c>
      <c r="B78" s="1289">
        <v>1409224</v>
      </c>
      <c r="C78" s="1289" t="s">
        <v>2241</v>
      </c>
      <c r="D78" s="1290">
        <v>43445</v>
      </c>
      <c r="E78" s="1290">
        <v>43448</v>
      </c>
      <c r="F78" s="1289">
        <f t="shared" si="4"/>
        <v>3</v>
      </c>
      <c r="G78" s="1289">
        <v>2</v>
      </c>
      <c r="H78" s="1289" t="s">
        <v>37</v>
      </c>
      <c r="I78" s="1289">
        <f t="shared" si="5"/>
        <v>6</v>
      </c>
      <c r="J78" s="1294">
        <v>2900000</v>
      </c>
      <c r="K78" s="1295">
        <f t="shared" si="6"/>
        <v>17400000</v>
      </c>
      <c r="L78" s="1289"/>
      <c r="M78" s="1296">
        <f t="shared" si="7"/>
        <v>-17400000</v>
      </c>
      <c r="N78" s="1298"/>
    </row>
    <row r="79" s="164" customFormat="1" spans="1:14">
      <c r="A79" s="1289">
        <v>324804</v>
      </c>
      <c r="B79" s="1289">
        <v>1394741</v>
      </c>
      <c r="C79" s="1289" t="s">
        <v>2242</v>
      </c>
      <c r="D79" s="1290">
        <v>43446</v>
      </c>
      <c r="E79" s="1290">
        <v>43448</v>
      </c>
      <c r="F79" s="1289">
        <f t="shared" si="4"/>
        <v>2</v>
      </c>
      <c r="G79" s="1289">
        <v>1</v>
      </c>
      <c r="H79" s="1289" t="s">
        <v>37</v>
      </c>
      <c r="I79" s="1289">
        <f t="shared" si="5"/>
        <v>2</v>
      </c>
      <c r="J79" s="1294">
        <v>2900000</v>
      </c>
      <c r="K79" s="1295">
        <f t="shared" si="6"/>
        <v>5800000</v>
      </c>
      <c r="L79" s="1289"/>
      <c r="M79" s="1296">
        <f t="shared" si="7"/>
        <v>-5800000</v>
      </c>
      <c r="N79" s="1298"/>
    </row>
    <row r="80" s="164" customFormat="1" spans="1:14">
      <c r="A80" s="1289">
        <v>326713</v>
      </c>
      <c r="B80" s="1289">
        <v>1402066</v>
      </c>
      <c r="C80" s="1289" t="s">
        <v>2243</v>
      </c>
      <c r="D80" s="1290">
        <v>43446</v>
      </c>
      <c r="E80" s="1290">
        <v>43447</v>
      </c>
      <c r="F80" s="1289">
        <f t="shared" si="4"/>
        <v>1</v>
      </c>
      <c r="G80" s="1289">
        <v>1</v>
      </c>
      <c r="H80" s="1289" t="s">
        <v>37</v>
      </c>
      <c r="I80" s="1289">
        <f t="shared" si="5"/>
        <v>1</v>
      </c>
      <c r="J80" s="1294">
        <v>2900000</v>
      </c>
      <c r="K80" s="1295">
        <f t="shared" si="6"/>
        <v>2900000</v>
      </c>
      <c r="L80" s="1289"/>
      <c r="M80" s="1296">
        <f t="shared" si="7"/>
        <v>-2900000</v>
      </c>
      <c r="N80" s="1298"/>
    </row>
    <row r="81" s="164" customFormat="1" spans="1:15">
      <c r="A81" s="1289">
        <v>325018</v>
      </c>
      <c r="B81" s="1289">
        <v>1395674</v>
      </c>
      <c r="C81" s="1289" t="s">
        <v>2244</v>
      </c>
      <c r="D81" s="1290">
        <v>43446</v>
      </c>
      <c r="E81" s="1290">
        <v>43450</v>
      </c>
      <c r="F81" s="1289">
        <f t="shared" si="4"/>
        <v>4</v>
      </c>
      <c r="G81" s="1289">
        <v>1</v>
      </c>
      <c r="H81" s="1289" t="s">
        <v>37</v>
      </c>
      <c r="I81" s="1289">
        <f t="shared" si="5"/>
        <v>4</v>
      </c>
      <c r="J81" s="1294">
        <v>2900000</v>
      </c>
      <c r="K81" s="1295">
        <f t="shared" si="6"/>
        <v>11600000</v>
      </c>
      <c r="L81" s="1289"/>
      <c r="M81" s="1296">
        <f t="shared" si="7"/>
        <v>-11600000</v>
      </c>
      <c r="N81" s="1298"/>
      <c r="O81" s="164" t="s">
        <v>2245</v>
      </c>
    </row>
    <row r="82" s="164" customFormat="1" spans="1:14">
      <c r="A82" s="1289">
        <v>326873</v>
      </c>
      <c r="B82" s="1289">
        <v>1402617</v>
      </c>
      <c r="C82" s="1289" t="s">
        <v>2246</v>
      </c>
      <c r="D82" s="1290">
        <v>43446</v>
      </c>
      <c r="E82" s="1290">
        <v>43448</v>
      </c>
      <c r="F82" s="1289">
        <f t="shared" si="4"/>
        <v>2</v>
      </c>
      <c r="G82" s="1289">
        <v>1</v>
      </c>
      <c r="H82" s="1289" t="s">
        <v>37</v>
      </c>
      <c r="I82" s="1289">
        <f t="shared" si="5"/>
        <v>2</v>
      </c>
      <c r="J82" s="1294">
        <v>2900000</v>
      </c>
      <c r="K82" s="1295">
        <f t="shared" si="6"/>
        <v>5800000</v>
      </c>
      <c r="L82" s="1289"/>
      <c r="M82" s="1296">
        <f t="shared" si="7"/>
        <v>-5800000</v>
      </c>
      <c r="N82" s="1298"/>
    </row>
    <row r="83" s="164" customFormat="1" spans="1:15">
      <c r="A83" s="1289">
        <v>325941</v>
      </c>
      <c r="B83" s="1289">
        <v>1400733</v>
      </c>
      <c r="C83" s="1289" t="s">
        <v>2247</v>
      </c>
      <c r="D83" s="1290">
        <v>43446</v>
      </c>
      <c r="E83" s="1290">
        <v>43447</v>
      </c>
      <c r="F83" s="1289">
        <f t="shared" si="4"/>
        <v>1</v>
      </c>
      <c r="G83" s="1289">
        <v>1</v>
      </c>
      <c r="H83" s="1289" t="s">
        <v>37</v>
      </c>
      <c r="I83" s="1289">
        <f t="shared" si="5"/>
        <v>1</v>
      </c>
      <c r="J83" s="1294">
        <v>2900000</v>
      </c>
      <c r="K83" s="1295">
        <f t="shared" si="6"/>
        <v>2900000</v>
      </c>
      <c r="L83" s="1289"/>
      <c r="M83" s="1296">
        <f t="shared" si="7"/>
        <v>-2900000</v>
      </c>
      <c r="N83" s="1298"/>
      <c r="O83" s="164" t="s">
        <v>2248</v>
      </c>
    </row>
    <row r="84" s="164" customFormat="1" spans="1:14">
      <c r="A84" s="1289">
        <v>326360</v>
      </c>
      <c r="B84" s="1289">
        <v>1401393</v>
      </c>
      <c r="C84" s="1289" t="s">
        <v>2249</v>
      </c>
      <c r="D84" s="1290">
        <v>43446</v>
      </c>
      <c r="E84" s="1290">
        <v>43449</v>
      </c>
      <c r="F84" s="1289">
        <f t="shared" si="4"/>
        <v>3</v>
      </c>
      <c r="G84" s="1289">
        <v>1</v>
      </c>
      <c r="H84" s="1289" t="s">
        <v>37</v>
      </c>
      <c r="I84" s="1289">
        <f t="shared" si="5"/>
        <v>3</v>
      </c>
      <c r="J84" s="1294">
        <v>2900000</v>
      </c>
      <c r="K84" s="1295">
        <f t="shared" si="6"/>
        <v>8700000</v>
      </c>
      <c r="L84" s="1289"/>
      <c r="M84" s="1296">
        <f t="shared" si="7"/>
        <v>-8700000</v>
      </c>
      <c r="N84" s="1298"/>
    </row>
    <row r="85" s="164" customFormat="1" spans="1:14">
      <c r="A85" s="1291" t="s">
        <v>2250</v>
      </c>
      <c r="B85" s="1289">
        <v>1403801</v>
      </c>
      <c r="C85" s="1289" t="s">
        <v>2251</v>
      </c>
      <c r="D85" s="1290">
        <v>43446</v>
      </c>
      <c r="E85" s="1290">
        <v>43449</v>
      </c>
      <c r="F85" s="1289">
        <f t="shared" si="4"/>
        <v>3</v>
      </c>
      <c r="G85" s="1289">
        <v>3</v>
      </c>
      <c r="H85" s="1289" t="s">
        <v>37</v>
      </c>
      <c r="I85" s="1289">
        <f t="shared" si="5"/>
        <v>9</v>
      </c>
      <c r="J85" s="1294">
        <v>2900000</v>
      </c>
      <c r="K85" s="1295">
        <f t="shared" si="6"/>
        <v>26100000</v>
      </c>
      <c r="L85" s="1289"/>
      <c r="M85" s="1296">
        <f t="shared" si="7"/>
        <v>-26100000</v>
      </c>
      <c r="N85" s="1298"/>
    </row>
    <row r="86" s="164" customFormat="1" spans="1:15">
      <c r="A86" s="1291" t="s">
        <v>2252</v>
      </c>
      <c r="B86" s="1289">
        <v>1408113</v>
      </c>
      <c r="C86" s="1289" t="s">
        <v>2253</v>
      </c>
      <c r="D86" s="1290">
        <v>43446</v>
      </c>
      <c r="E86" s="1290">
        <v>43447</v>
      </c>
      <c r="F86" s="1289">
        <f t="shared" si="4"/>
        <v>1</v>
      </c>
      <c r="G86" s="1289">
        <v>5</v>
      </c>
      <c r="H86" s="1289" t="s">
        <v>37</v>
      </c>
      <c r="I86" s="1289">
        <f t="shared" si="5"/>
        <v>5</v>
      </c>
      <c r="J86" s="1294">
        <v>2900000</v>
      </c>
      <c r="K86" s="1295">
        <f t="shared" si="6"/>
        <v>14500000</v>
      </c>
      <c r="L86" s="1289"/>
      <c r="M86" s="1296">
        <f t="shared" si="7"/>
        <v>-14500000</v>
      </c>
      <c r="N86" s="1298"/>
      <c r="O86" s="164" t="s">
        <v>1936</v>
      </c>
    </row>
    <row r="87" s="164" customFormat="1" spans="1:15">
      <c r="A87" s="1291">
        <v>328851</v>
      </c>
      <c r="B87" s="1289">
        <v>1409325</v>
      </c>
      <c r="C87" s="1289" t="s">
        <v>2254</v>
      </c>
      <c r="D87" s="1290">
        <v>43446</v>
      </c>
      <c r="E87" s="1290">
        <v>43448</v>
      </c>
      <c r="F87" s="1289">
        <f t="shared" si="4"/>
        <v>2</v>
      </c>
      <c r="G87" s="1289">
        <v>1</v>
      </c>
      <c r="H87" s="1289" t="s">
        <v>37</v>
      </c>
      <c r="I87" s="1289">
        <f t="shared" si="5"/>
        <v>2</v>
      </c>
      <c r="J87" s="1294">
        <v>2900000</v>
      </c>
      <c r="K87" s="1295">
        <f t="shared" si="6"/>
        <v>5800000</v>
      </c>
      <c r="L87" s="1289"/>
      <c r="M87" s="1296">
        <f t="shared" si="7"/>
        <v>-5800000</v>
      </c>
      <c r="N87" s="1298"/>
      <c r="O87" s="164" t="s">
        <v>2255</v>
      </c>
    </row>
    <row r="88" s="164" customFormat="1" spans="1:14">
      <c r="A88" s="1289">
        <v>326421</v>
      </c>
      <c r="B88" s="1289">
        <v>1401663</v>
      </c>
      <c r="C88" s="1289" t="s">
        <v>2256</v>
      </c>
      <c r="D88" s="1290">
        <v>43447</v>
      </c>
      <c r="E88" s="1290">
        <v>43450</v>
      </c>
      <c r="F88" s="1289">
        <f t="shared" si="4"/>
        <v>3</v>
      </c>
      <c r="G88" s="1289">
        <v>1</v>
      </c>
      <c r="H88" s="1289" t="s">
        <v>37</v>
      </c>
      <c r="I88" s="1289">
        <f t="shared" si="5"/>
        <v>3</v>
      </c>
      <c r="J88" s="1294">
        <v>2900000</v>
      </c>
      <c r="K88" s="1295">
        <f t="shared" si="6"/>
        <v>8700000</v>
      </c>
      <c r="L88" s="1289"/>
      <c r="M88" s="1296">
        <f t="shared" si="7"/>
        <v>-8700000</v>
      </c>
      <c r="N88" s="1298"/>
    </row>
    <row r="89" s="164" customFormat="1" spans="1:14">
      <c r="A89" s="1289">
        <v>326416</v>
      </c>
      <c r="B89" s="1289">
        <v>1401661</v>
      </c>
      <c r="C89" s="1289" t="s">
        <v>2257</v>
      </c>
      <c r="D89" s="1290">
        <v>43447</v>
      </c>
      <c r="E89" s="1290">
        <v>43450</v>
      </c>
      <c r="F89" s="1289">
        <f t="shared" si="4"/>
        <v>3</v>
      </c>
      <c r="G89" s="1289">
        <v>1</v>
      </c>
      <c r="H89" s="1289" t="s">
        <v>37</v>
      </c>
      <c r="I89" s="1289">
        <f t="shared" si="5"/>
        <v>3</v>
      </c>
      <c r="J89" s="1294">
        <v>2900000</v>
      </c>
      <c r="K89" s="1295">
        <f t="shared" si="6"/>
        <v>8700000</v>
      </c>
      <c r="L89" s="1289"/>
      <c r="M89" s="1296">
        <f t="shared" si="7"/>
        <v>-8700000</v>
      </c>
      <c r="N89" s="1298"/>
    </row>
    <row r="90" s="164" customFormat="1" spans="1:14">
      <c r="A90" s="1289">
        <v>325912</v>
      </c>
      <c r="B90" s="1289">
        <v>1400586</v>
      </c>
      <c r="C90" s="1289" t="s">
        <v>2258</v>
      </c>
      <c r="D90" s="1290">
        <v>43447</v>
      </c>
      <c r="E90" s="1290">
        <v>43449</v>
      </c>
      <c r="F90" s="1289">
        <f t="shared" si="4"/>
        <v>2</v>
      </c>
      <c r="G90" s="1289">
        <v>1</v>
      </c>
      <c r="H90" s="1289" t="s">
        <v>37</v>
      </c>
      <c r="I90" s="1289">
        <f t="shared" si="5"/>
        <v>2</v>
      </c>
      <c r="J90" s="1294">
        <v>2900000</v>
      </c>
      <c r="K90" s="1295">
        <f t="shared" si="6"/>
        <v>5800000</v>
      </c>
      <c r="L90" s="1289"/>
      <c r="M90" s="1296">
        <f t="shared" si="7"/>
        <v>-5800000</v>
      </c>
      <c r="N90" s="1298"/>
    </row>
    <row r="91" s="164" customFormat="1" spans="1:14">
      <c r="A91" s="1291" t="s">
        <v>2259</v>
      </c>
      <c r="B91" s="1289">
        <v>1387481</v>
      </c>
      <c r="C91" s="1289" t="s">
        <v>2260</v>
      </c>
      <c r="D91" s="1290">
        <v>43447</v>
      </c>
      <c r="E91" s="1290">
        <v>43450</v>
      </c>
      <c r="F91" s="1289">
        <f t="shared" si="4"/>
        <v>3</v>
      </c>
      <c r="G91" s="1289">
        <v>2</v>
      </c>
      <c r="H91" s="1289" t="s">
        <v>37</v>
      </c>
      <c r="I91" s="1289">
        <f t="shared" si="5"/>
        <v>6</v>
      </c>
      <c r="J91" s="1295">
        <v>2900000</v>
      </c>
      <c r="K91" s="1295">
        <f t="shared" si="6"/>
        <v>17400000</v>
      </c>
      <c r="L91" s="1289"/>
      <c r="M91" s="1296">
        <f t="shared" si="7"/>
        <v>-17400000</v>
      </c>
      <c r="N91" s="1298"/>
    </row>
    <row r="92" s="164" customFormat="1" spans="1:14">
      <c r="A92" s="1289">
        <v>324002</v>
      </c>
      <c r="B92" s="1289">
        <v>1392698</v>
      </c>
      <c r="C92" s="1289" t="s">
        <v>2261</v>
      </c>
      <c r="D92" s="1290">
        <v>43447</v>
      </c>
      <c r="E92" s="1290">
        <v>43449</v>
      </c>
      <c r="F92" s="1289">
        <f t="shared" si="4"/>
        <v>2</v>
      </c>
      <c r="G92" s="1289">
        <v>1</v>
      </c>
      <c r="H92" s="1289" t="s">
        <v>37</v>
      </c>
      <c r="I92" s="1289">
        <f t="shared" si="5"/>
        <v>2</v>
      </c>
      <c r="J92" s="1294">
        <v>2900000</v>
      </c>
      <c r="K92" s="1295">
        <f t="shared" si="6"/>
        <v>5800000</v>
      </c>
      <c r="L92" s="1289"/>
      <c r="M92" s="1296">
        <f t="shared" si="7"/>
        <v>-5800000</v>
      </c>
      <c r="N92" s="1298"/>
    </row>
    <row r="93" s="164" customFormat="1" spans="1:15">
      <c r="A93" s="1289">
        <v>325931</v>
      </c>
      <c r="B93" s="1289">
        <v>1400653</v>
      </c>
      <c r="C93" s="1289" t="s">
        <v>2262</v>
      </c>
      <c r="D93" s="1290">
        <v>43447</v>
      </c>
      <c r="E93" s="1290">
        <v>43448</v>
      </c>
      <c r="F93" s="1289">
        <f t="shared" si="4"/>
        <v>1</v>
      </c>
      <c r="G93" s="1289">
        <v>1</v>
      </c>
      <c r="H93" s="1289" t="s">
        <v>37</v>
      </c>
      <c r="I93" s="1289">
        <f t="shared" si="5"/>
        <v>1</v>
      </c>
      <c r="J93" s="1294">
        <v>2900000</v>
      </c>
      <c r="K93" s="1295">
        <f t="shared" si="6"/>
        <v>2900000</v>
      </c>
      <c r="L93" s="1289"/>
      <c r="M93" s="1296">
        <f t="shared" si="7"/>
        <v>-2900000</v>
      </c>
      <c r="N93" s="1298"/>
      <c r="O93" s="164" t="s">
        <v>2263</v>
      </c>
    </row>
    <row r="94" s="164" customFormat="1" spans="1:15">
      <c r="A94" s="1291" t="s">
        <v>2264</v>
      </c>
      <c r="B94" s="1289">
        <v>1402874</v>
      </c>
      <c r="C94" s="1289" t="s">
        <v>2265</v>
      </c>
      <c r="D94" s="1290">
        <v>43447</v>
      </c>
      <c r="E94" s="1290">
        <v>43448</v>
      </c>
      <c r="F94" s="1289">
        <f t="shared" si="4"/>
        <v>1</v>
      </c>
      <c r="G94" s="1289">
        <v>2</v>
      </c>
      <c r="H94" s="1289" t="s">
        <v>37</v>
      </c>
      <c r="I94" s="1289">
        <f t="shared" si="5"/>
        <v>2</v>
      </c>
      <c r="J94" s="1294">
        <v>2900000</v>
      </c>
      <c r="K94" s="1295">
        <f t="shared" si="6"/>
        <v>5800000</v>
      </c>
      <c r="L94" s="1289"/>
      <c r="M94" s="1296">
        <f t="shared" si="7"/>
        <v>-5800000</v>
      </c>
      <c r="N94" s="1298"/>
      <c r="O94" s="164" t="s">
        <v>1936</v>
      </c>
    </row>
    <row r="95" s="164" customFormat="1" spans="1:15">
      <c r="A95" s="1291">
        <v>327532</v>
      </c>
      <c r="B95" s="1289">
        <v>1404811</v>
      </c>
      <c r="C95" s="1289" t="s">
        <v>2266</v>
      </c>
      <c r="D95" s="1290">
        <v>43447</v>
      </c>
      <c r="E95" s="1290">
        <v>43448</v>
      </c>
      <c r="F95" s="1289">
        <f t="shared" si="4"/>
        <v>1</v>
      </c>
      <c r="G95" s="1289">
        <v>1</v>
      </c>
      <c r="H95" s="1289" t="s">
        <v>37</v>
      </c>
      <c r="I95" s="1289">
        <f t="shared" si="5"/>
        <v>1</v>
      </c>
      <c r="J95" s="1294">
        <v>2900000</v>
      </c>
      <c r="K95" s="1295">
        <f t="shared" si="6"/>
        <v>2900000</v>
      </c>
      <c r="L95" s="1289"/>
      <c r="M95" s="1296">
        <f t="shared" si="7"/>
        <v>-2900000</v>
      </c>
      <c r="N95" s="1298"/>
      <c r="O95" s="164" t="s">
        <v>2267</v>
      </c>
    </row>
    <row r="96" s="164" customFormat="1" spans="1:15">
      <c r="A96" s="1291" t="s">
        <v>2268</v>
      </c>
      <c r="B96" s="1289">
        <v>1405533</v>
      </c>
      <c r="C96" s="1289" t="s">
        <v>2269</v>
      </c>
      <c r="D96" s="1290">
        <v>43447</v>
      </c>
      <c r="E96" s="1290">
        <v>43448</v>
      </c>
      <c r="F96" s="1289">
        <f t="shared" si="4"/>
        <v>1</v>
      </c>
      <c r="G96" s="1289">
        <v>2</v>
      </c>
      <c r="H96" s="1289" t="s">
        <v>37</v>
      </c>
      <c r="I96" s="1289">
        <f t="shared" si="5"/>
        <v>2</v>
      </c>
      <c r="J96" s="1294">
        <v>2900000</v>
      </c>
      <c r="K96" s="1295">
        <f t="shared" si="6"/>
        <v>5800000</v>
      </c>
      <c r="L96" s="1289"/>
      <c r="M96" s="1296">
        <f t="shared" si="7"/>
        <v>-5800000</v>
      </c>
      <c r="N96" s="1298"/>
      <c r="O96" s="164" t="s">
        <v>2270</v>
      </c>
    </row>
    <row r="97" s="164" customFormat="1" spans="1:14">
      <c r="A97" s="1291">
        <v>325036</v>
      </c>
      <c r="B97" s="1289">
        <v>1395825</v>
      </c>
      <c r="C97" s="1289" t="s">
        <v>2271</v>
      </c>
      <c r="D97" s="1290">
        <v>43448</v>
      </c>
      <c r="E97" s="1290">
        <v>43452</v>
      </c>
      <c r="F97" s="1289">
        <f t="shared" si="4"/>
        <v>4</v>
      </c>
      <c r="G97" s="1289">
        <v>1</v>
      </c>
      <c r="H97" s="1289" t="s">
        <v>37</v>
      </c>
      <c r="I97" s="1289">
        <f t="shared" si="5"/>
        <v>4</v>
      </c>
      <c r="J97" s="1294">
        <v>2900000</v>
      </c>
      <c r="K97" s="1295">
        <f t="shared" si="6"/>
        <v>11600000</v>
      </c>
      <c r="L97" s="1289"/>
      <c r="M97" s="1296">
        <f t="shared" si="7"/>
        <v>-11600000</v>
      </c>
      <c r="N97" s="1298"/>
    </row>
    <row r="98" s="164" customFormat="1" spans="1:14">
      <c r="A98" s="1291">
        <v>327291</v>
      </c>
      <c r="B98" s="1289">
        <v>1403651</v>
      </c>
      <c r="C98" s="1289" t="s">
        <v>2272</v>
      </c>
      <c r="D98" s="1290">
        <v>43448</v>
      </c>
      <c r="E98" s="1290">
        <v>43452</v>
      </c>
      <c r="F98" s="1289">
        <f t="shared" si="4"/>
        <v>4</v>
      </c>
      <c r="G98" s="1289">
        <v>1</v>
      </c>
      <c r="H98" s="1289" t="s">
        <v>37</v>
      </c>
      <c r="I98" s="1289">
        <f t="shared" si="5"/>
        <v>4</v>
      </c>
      <c r="J98" s="1294">
        <v>2900000</v>
      </c>
      <c r="K98" s="1295">
        <f t="shared" si="6"/>
        <v>11600000</v>
      </c>
      <c r="L98" s="1289"/>
      <c r="M98" s="1296">
        <f t="shared" si="7"/>
        <v>-11600000</v>
      </c>
      <c r="N98" s="1298"/>
    </row>
    <row r="99" s="164" customFormat="1" spans="1:14">
      <c r="A99" s="1291">
        <v>327270</v>
      </c>
      <c r="B99" s="1289">
        <v>1403653</v>
      </c>
      <c r="C99" s="1289" t="s">
        <v>2273</v>
      </c>
      <c r="D99" s="1290">
        <v>43448</v>
      </c>
      <c r="E99" s="1290">
        <v>43452</v>
      </c>
      <c r="F99" s="1289">
        <f t="shared" si="4"/>
        <v>4</v>
      </c>
      <c r="G99" s="1289">
        <v>1</v>
      </c>
      <c r="H99" s="1289" t="s">
        <v>37</v>
      </c>
      <c r="I99" s="1289">
        <f t="shared" si="5"/>
        <v>4</v>
      </c>
      <c r="J99" s="1294">
        <v>2900000</v>
      </c>
      <c r="K99" s="1295">
        <f t="shared" si="6"/>
        <v>11600000</v>
      </c>
      <c r="L99" s="1289"/>
      <c r="M99" s="1296">
        <f t="shared" si="7"/>
        <v>-11600000</v>
      </c>
      <c r="N99" s="1298"/>
    </row>
    <row r="100" s="164" customFormat="1" spans="1:15">
      <c r="A100" s="1291">
        <v>327509</v>
      </c>
      <c r="B100" s="1289">
        <v>1404303</v>
      </c>
      <c r="C100" s="1289" t="s">
        <v>2274</v>
      </c>
      <c r="D100" s="1290">
        <v>43448</v>
      </c>
      <c r="E100" s="1290">
        <v>43451</v>
      </c>
      <c r="F100" s="1289">
        <f t="shared" si="4"/>
        <v>3</v>
      </c>
      <c r="G100" s="1289">
        <v>1</v>
      </c>
      <c r="H100" s="1289" t="s">
        <v>37</v>
      </c>
      <c r="I100" s="1289">
        <f t="shared" si="5"/>
        <v>3</v>
      </c>
      <c r="J100" s="1294">
        <v>2900000</v>
      </c>
      <c r="K100" s="1295">
        <f t="shared" si="6"/>
        <v>8700000</v>
      </c>
      <c r="L100" s="1289"/>
      <c r="M100" s="1296">
        <f t="shared" si="7"/>
        <v>-8700000</v>
      </c>
      <c r="N100" s="1298"/>
      <c r="O100" s="164" t="s">
        <v>2275</v>
      </c>
    </row>
    <row r="101" s="164" customFormat="1" spans="1:15">
      <c r="A101" s="1291">
        <v>327535</v>
      </c>
      <c r="B101" s="1289">
        <v>1404804</v>
      </c>
      <c r="C101" s="1289" t="s">
        <v>2276</v>
      </c>
      <c r="D101" s="1290">
        <v>43448</v>
      </c>
      <c r="E101" s="1290">
        <v>43452</v>
      </c>
      <c r="F101" s="1289">
        <f t="shared" si="4"/>
        <v>4</v>
      </c>
      <c r="G101" s="1289">
        <v>1</v>
      </c>
      <c r="H101" s="1289" t="s">
        <v>37</v>
      </c>
      <c r="I101" s="1289">
        <f t="shared" si="5"/>
        <v>4</v>
      </c>
      <c r="J101" s="1294">
        <v>2900000</v>
      </c>
      <c r="K101" s="1295">
        <f t="shared" si="6"/>
        <v>11600000</v>
      </c>
      <c r="L101" s="1289"/>
      <c r="M101" s="1296">
        <f t="shared" si="7"/>
        <v>-11600000</v>
      </c>
      <c r="N101" s="1298"/>
      <c r="O101" s="164" t="s">
        <v>2277</v>
      </c>
    </row>
    <row r="102" s="164" customFormat="1" spans="1:15">
      <c r="A102" s="1291">
        <v>327559</v>
      </c>
      <c r="B102" s="1289">
        <v>1404127</v>
      </c>
      <c r="C102" s="1289" t="s">
        <v>2278</v>
      </c>
      <c r="D102" s="1290">
        <v>43448</v>
      </c>
      <c r="E102" s="1290">
        <v>43450</v>
      </c>
      <c r="F102" s="1289">
        <f t="shared" si="4"/>
        <v>2</v>
      </c>
      <c r="G102" s="1289">
        <v>1</v>
      </c>
      <c r="H102" s="1289" t="s">
        <v>37</v>
      </c>
      <c r="I102" s="1289">
        <f t="shared" si="5"/>
        <v>2</v>
      </c>
      <c r="J102" s="1294">
        <v>2900000</v>
      </c>
      <c r="K102" s="1295">
        <f t="shared" si="6"/>
        <v>5800000</v>
      </c>
      <c r="L102" s="1289"/>
      <c r="M102" s="1296">
        <f t="shared" si="7"/>
        <v>-5800000</v>
      </c>
      <c r="N102" s="1298"/>
      <c r="O102" s="164" t="s">
        <v>1960</v>
      </c>
    </row>
    <row r="103" s="164" customFormat="1" spans="1:14">
      <c r="A103" s="1289">
        <v>327820</v>
      </c>
      <c r="B103" s="1289">
        <v>1405895</v>
      </c>
      <c r="C103" s="1289" t="s">
        <v>2279</v>
      </c>
      <c r="D103" s="1290">
        <v>43448</v>
      </c>
      <c r="E103" s="1290">
        <v>43449</v>
      </c>
      <c r="F103" s="1289">
        <f t="shared" si="4"/>
        <v>1</v>
      </c>
      <c r="G103" s="1289">
        <v>1</v>
      </c>
      <c r="H103" s="1289" t="s">
        <v>37</v>
      </c>
      <c r="I103" s="1289">
        <f t="shared" si="5"/>
        <v>1</v>
      </c>
      <c r="J103" s="1294">
        <v>2900000</v>
      </c>
      <c r="K103" s="1295">
        <f t="shared" si="6"/>
        <v>2900000</v>
      </c>
      <c r="L103" s="1289"/>
      <c r="M103" s="1296">
        <f t="shared" si="7"/>
        <v>-2900000</v>
      </c>
      <c r="N103" s="1298"/>
    </row>
    <row r="104" s="164" customFormat="1" spans="1:14">
      <c r="A104" s="1289">
        <v>327821</v>
      </c>
      <c r="B104" s="1289">
        <v>1405850</v>
      </c>
      <c r="C104" s="1289" t="s">
        <v>2279</v>
      </c>
      <c r="D104" s="1290">
        <v>43449</v>
      </c>
      <c r="E104" s="1290">
        <v>43450</v>
      </c>
      <c r="F104" s="1289">
        <f t="shared" si="4"/>
        <v>1</v>
      </c>
      <c r="G104" s="1289">
        <v>1</v>
      </c>
      <c r="H104" s="1289" t="s">
        <v>37</v>
      </c>
      <c r="I104" s="1289">
        <f t="shared" si="5"/>
        <v>1</v>
      </c>
      <c r="J104" s="1294">
        <v>2900000</v>
      </c>
      <c r="K104" s="1295">
        <f t="shared" si="6"/>
        <v>2900000</v>
      </c>
      <c r="L104" s="1289"/>
      <c r="M104" s="1296">
        <f t="shared" si="7"/>
        <v>-2900000</v>
      </c>
      <c r="N104" s="1298"/>
    </row>
    <row r="105" s="164" customFormat="1" spans="1:14">
      <c r="A105" s="1291">
        <v>325528</v>
      </c>
      <c r="B105" s="1289">
        <v>1398873</v>
      </c>
      <c r="C105" s="1289" t="s">
        <v>2280</v>
      </c>
      <c r="D105" s="1290">
        <v>43449</v>
      </c>
      <c r="E105" s="1290">
        <v>43451</v>
      </c>
      <c r="F105" s="1289">
        <f t="shared" si="4"/>
        <v>2</v>
      </c>
      <c r="G105" s="1289">
        <v>1</v>
      </c>
      <c r="H105" s="1289" t="s">
        <v>37</v>
      </c>
      <c r="I105" s="1289">
        <f t="shared" si="5"/>
        <v>2</v>
      </c>
      <c r="J105" s="1294">
        <v>2900000</v>
      </c>
      <c r="K105" s="1295">
        <f t="shared" si="6"/>
        <v>5800000</v>
      </c>
      <c r="L105" s="1289"/>
      <c r="M105" s="1296">
        <f t="shared" si="7"/>
        <v>-5800000</v>
      </c>
      <c r="N105" s="1298"/>
    </row>
    <row r="106" s="164" customFormat="1" spans="1:14">
      <c r="A106" s="1291" t="s">
        <v>2281</v>
      </c>
      <c r="B106" s="1289">
        <v>1402286</v>
      </c>
      <c r="C106" s="1289" t="s">
        <v>2282</v>
      </c>
      <c r="D106" s="1290">
        <v>43449</v>
      </c>
      <c r="E106" s="1290">
        <v>43451</v>
      </c>
      <c r="F106" s="1289">
        <f t="shared" si="4"/>
        <v>2</v>
      </c>
      <c r="G106" s="1289">
        <v>2</v>
      </c>
      <c r="H106" s="1289" t="s">
        <v>37</v>
      </c>
      <c r="I106" s="1289">
        <f t="shared" si="5"/>
        <v>4</v>
      </c>
      <c r="J106" s="1294">
        <v>2900000</v>
      </c>
      <c r="K106" s="1295">
        <f t="shared" si="6"/>
        <v>11600000</v>
      </c>
      <c r="L106" s="1289"/>
      <c r="M106" s="1296">
        <f t="shared" si="7"/>
        <v>-11600000</v>
      </c>
      <c r="N106" s="1298"/>
    </row>
    <row r="107" s="164" customFormat="1" spans="1:14">
      <c r="A107" s="1291">
        <v>328873</v>
      </c>
      <c r="B107" s="1292">
        <v>1408600</v>
      </c>
      <c r="C107" s="1292" t="s">
        <v>2283</v>
      </c>
      <c r="D107" s="1290">
        <v>43449</v>
      </c>
      <c r="E107" s="1290">
        <v>43450</v>
      </c>
      <c r="F107" s="1289">
        <f t="shared" si="4"/>
        <v>1</v>
      </c>
      <c r="G107" s="1289">
        <v>1</v>
      </c>
      <c r="H107" s="1289" t="s">
        <v>37</v>
      </c>
      <c r="I107" s="1289">
        <f t="shared" si="5"/>
        <v>1</v>
      </c>
      <c r="J107" s="1294">
        <v>2900000</v>
      </c>
      <c r="K107" s="1295">
        <f t="shared" si="6"/>
        <v>2900000</v>
      </c>
      <c r="L107" s="1289"/>
      <c r="M107" s="1296">
        <f t="shared" si="7"/>
        <v>-2900000</v>
      </c>
      <c r="N107" s="1298"/>
    </row>
    <row r="108" s="164" customFormat="1" spans="1:15">
      <c r="A108" s="1291" t="s">
        <v>2284</v>
      </c>
      <c r="B108" s="1289">
        <v>1408872</v>
      </c>
      <c r="C108" s="1289" t="s">
        <v>2285</v>
      </c>
      <c r="D108" s="1290">
        <v>43449</v>
      </c>
      <c r="E108" s="1290">
        <v>43451</v>
      </c>
      <c r="F108" s="1289">
        <f t="shared" si="4"/>
        <v>2</v>
      </c>
      <c r="G108" s="1289">
        <v>2</v>
      </c>
      <c r="H108" s="1289" t="s">
        <v>37</v>
      </c>
      <c r="I108" s="1289">
        <f t="shared" si="5"/>
        <v>4</v>
      </c>
      <c r="J108" s="1294">
        <v>2900000</v>
      </c>
      <c r="K108" s="1295">
        <f t="shared" si="6"/>
        <v>11600000</v>
      </c>
      <c r="L108" s="1289"/>
      <c r="M108" s="1296">
        <f t="shared" si="7"/>
        <v>-11600000</v>
      </c>
      <c r="N108" s="1299"/>
      <c r="O108" s="164" t="s">
        <v>2286</v>
      </c>
    </row>
    <row r="109" s="629" customFormat="1" spans="1:14">
      <c r="A109" s="198" t="s">
        <v>2287</v>
      </c>
      <c r="B109" s="196">
        <v>1410104</v>
      </c>
      <c r="C109" s="196" t="s">
        <v>2288</v>
      </c>
      <c r="D109" s="197">
        <v>43447</v>
      </c>
      <c r="E109" s="197">
        <v>43450</v>
      </c>
      <c r="F109" s="196">
        <f t="shared" si="4"/>
        <v>3</v>
      </c>
      <c r="G109" s="196">
        <v>2</v>
      </c>
      <c r="H109" s="196" t="s">
        <v>37</v>
      </c>
      <c r="I109" s="196">
        <f t="shared" si="5"/>
        <v>6</v>
      </c>
      <c r="J109" s="224">
        <v>2900000</v>
      </c>
      <c r="K109" s="225">
        <f t="shared" si="6"/>
        <v>17400000</v>
      </c>
      <c r="L109" s="196"/>
      <c r="M109" s="545">
        <f t="shared" si="7"/>
        <v>-17400000</v>
      </c>
      <c r="N109" s="285">
        <f>SUM(K109:K129)</f>
        <v>207800000</v>
      </c>
    </row>
    <row r="110" s="629" customFormat="1" spans="1:14">
      <c r="A110" s="198">
        <v>329794</v>
      </c>
      <c r="B110" s="196">
        <v>1411152</v>
      </c>
      <c r="C110" s="196" t="s">
        <v>2289</v>
      </c>
      <c r="D110" s="197">
        <v>43447</v>
      </c>
      <c r="E110" s="197">
        <v>43449</v>
      </c>
      <c r="F110" s="196">
        <f t="shared" si="4"/>
        <v>2</v>
      </c>
      <c r="G110" s="196">
        <v>1</v>
      </c>
      <c r="H110" s="196" t="s">
        <v>37</v>
      </c>
      <c r="I110" s="196">
        <f t="shared" si="5"/>
        <v>2</v>
      </c>
      <c r="J110" s="224">
        <v>2900000</v>
      </c>
      <c r="K110" s="225">
        <f t="shared" si="6"/>
        <v>5800000</v>
      </c>
      <c r="L110" s="196"/>
      <c r="M110" s="545">
        <f t="shared" si="7"/>
        <v>-5800000</v>
      </c>
      <c r="N110" s="286"/>
    </row>
    <row r="111" s="629" customFormat="1" spans="1:14">
      <c r="A111" s="196">
        <v>329910</v>
      </c>
      <c r="B111" s="1293">
        <v>1411031</v>
      </c>
      <c r="C111" s="196" t="s">
        <v>2290</v>
      </c>
      <c r="D111" s="197">
        <v>43449</v>
      </c>
      <c r="E111" s="197">
        <v>43452</v>
      </c>
      <c r="F111" s="196">
        <f t="shared" si="4"/>
        <v>3</v>
      </c>
      <c r="G111" s="196">
        <v>1</v>
      </c>
      <c r="H111" s="196" t="s">
        <v>37</v>
      </c>
      <c r="I111" s="196">
        <f t="shared" si="5"/>
        <v>3</v>
      </c>
      <c r="J111" s="224">
        <v>2900000</v>
      </c>
      <c r="K111" s="225">
        <f t="shared" si="6"/>
        <v>8700000</v>
      </c>
      <c r="L111" s="196"/>
      <c r="M111" s="545">
        <f t="shared" si="7"/>
        <v>-8700000</v>
      </c>
      <c r="N111" s="286"/>
    </row>
    <row r="112" s="164" customFormat="1" spans="1:14">
      <c r="A112" s="198">
        <v>323760</v>
      </c>
      <c r="B112" s="196">
        <v>1392376</v>
      </c>
      <c r="C112" s="196" t="s">
        <v>2291</v>
      </c>
      <c r="D112" s="197">
        <v>43450</v>
      </c>
      <c r="E112" s="197">
        <v>43452</v>
      </c>
      <c r="F112" s="196">
        <f t="shared" si="4"/>
        <v>2</v>
      </c>
      <c r="G112" s="196">
        <v>1</v>
      </c>
      <c r="H112" s="196" t="s">
        <v>37</v>
      </c>
      <c r="I112" s="196">
        <f t="shared" si="5"/>
        <v>2</v>
      </c>
      <c r="J112" s="225">
        <v>2900000</v>
      </c>
      <c r="K112" s="225">
        <f t="shared" si="6"/>
        <v>5800000</v>
      </c>
      <c r="L112" s="196"/>
      <c r="M112" s="545">
        <f t="shared" si="7"/>
        <v>-5800000</v>
      </c>
      <c r="N112" s="286"/>
    </row>
    <row r="113" s="164" customFormat="1" spans="1:14">
      <c r="A113" s="198">
        <v>325649</v>
      </c>
      <c r="B113" s="196">
        <v>1399512</v>
      </c>
      <c r="C113" s="196" t="s">
        <v>2292</v>
      </c>
      <c r="D113" s="197">
        <v>43450</v>
      </c>
      <c r="E113" s="197">
        <v>43452</v>
      </c>
      <c r="F113" s="196">
        <f t="shared" si="4"/>
        <v>2</v>
      </c>
      <c r="G113" s="196">
        <v>1</v>
      </c>
      <c r="H113" s="196" t="s">
        <v>37</v>
      </c>
      <c r="I113" s="196">
        <f t="shared" si="5"/>
        <v>2</v>
      </c>
      <c r="J113" s="224">
        <v>2900000</v>
      </c>
      <c r="K113" s="225">
        <f t="shared" si="6"/>
        <v>5800000</v>
      </c>
      <c r="L113" s="196"/>
      <c r="M113" s="545">
        <f t="shared" si="7"/>
        <v>-5800000</v>
      </c>
      <c r="N113" s="286"/>
    </row>
    <row r="114" s="164" customFormat="1" spans="1:15">
      <c r="A114" s="198">
        <v>318769</v>
      </c>
      <c r="B114" s="196">
        <v>1382368</v>
      </c>
      <c r="C114" s="196" t="s">
        <v>2293</v>
      </c>
      <c r="D114" s="197">
        <v>43450</v>
      </c>
      <c r="E114" s="197">
        <v>43454</v>
      </c>
      <c r="F114" s="196">
        <f t="shared" si="4"/>
        <v>4</v>
      </c>
      <c r="G114" s="196">
        <v>1</v>
      </c>
      <c r="H114" s="196" t="s">
        <v>37</v>
      </c>
      <c r="I114" s="196">
        <f t="shared" si="5"/>
        <v>4</v>
      </c>
      <c r="J114" s="225">
        <v>2900000</v>
      </c>
      <c r="K114" s="225">
        <f t="shared" si="6"/>
        <v>11600000</v>
      </c>
      <c r="L114" s="196"/>
      <c r="M114" s="545">
        <f t="shared" si="7"/>
        <v>-11600000</v>
      </c>
      <c r="N114" s="286"/>
      <c r="O114" s="164" t="s">
        <v>1936</v>
      </c>
    </row>
    <row r="115" s="164" customFormat="1" spans="1:14">
      <c r="A115" s="198" t="s">
        <v>2294</v>
      </c>
      <c r="B115" s="196">
        <v>1395198</v>
      </c>
      <c r="C115" s="196" t="s">
        <v>2295</v>
      </c>
      <c r="D115" s="197">
        <v>43450</v>
      </c>
      <c r="E115" s="197">
        <v>43451</v>
      </c>
      <c r="F115" s="196">
        <f t="shared" si="4"/>
        <v>1</v>
      </c>
      <c r="G115" s="196">
        <v>4</v>
      </c>
      <c r="H115" s="196" t="s">
        <v>37</v>
      </c>
      <c r="I115" s="196">
        <f t="shared" si="5"/>
        <v>4</v>
      </c>
      <c r="J115" s="224">
        <v>2900000</v>
      </c>
      <c r="K115" s="225">
        <f t="shared" si="6"/>
        <v>11600000</v>
      </c>
      <c r="L115" s="196"/>
      <c r="M115" s="545">
        <f t="shared" si="7"/>
        <v>-11600000</v>
      </c>
      <c r="N115" s="286"/>
    </row>
    <row r="116" s="164" customFormat="1" spans="1:15">
      <c r="A116" s="198">
        <v>327069</v>
      </c>
      <c r="B116" s="196">
        <v>1403355</v>
      </c>
      <c r="C116" s="196" t="s">
        <v>2296</v>
      </c>
      <c r="D116" s="197">
        <v>43450</v>
      </c>
      <c r="E116" s="197">
        <v>43451</v>
      </c>
      <c r="F116" s="196">
        <f t="shared" si="4"/>
        <v>1</v>
      </c>
      <c r="G116" s="196">
        <v>1</v>
      </c>
      <c r="H116" s="196" t="s">
        <v>37</v>
      </c>
      <c r="I116" s="196">
        <f t="shared" si="5"/>
        <v>1</v>
      </c>
      <c r="J116" s="224">
        <v>2900000</v>
      </c>
      <c r="K116" s="225">
        <f t="shared" si="6"/>
        <v>2900000</v>
      </c>
      <c r="L116" s="196"/>
      <c r="M116" s="545">
        <f t="shared" si="7"/>
        <v>-2900000</v>
      </c>
      <c r="N116" s="286"/>
      <c r="O116" s="164" t="s">
        <v>1967</v>
      </c>
    </row>
    <row r="117" s="164" customFormat="1" spans="1:15">
      <c r="A117" s="198">
        <v>327515</v>
      </c>
      <c r="B117" s="196">
        <v>1404400</v>
      </c>
      <c r="C117" s="196" t="s">
        <v>2297</v>
      </c>
      <c r="D117" s="197">
        <v>43450</v>
      </c>
      <c r="E117" s="197">
        <v>43452</v>
      </c>
      <c r="F117" s="196">
        <f t="shared" si="4"/>
        <v>2</v>
      </c>
      <c r="G117" s="196">
        <v>1</v>
      </c>
      <c r="H117" s="196" t="s">
        <v>37</v>
      </c>
      <c r="I117" s="196">
        <f t="shared" si="5"/>
        <v>2</v>
      </c>
      <c r="J117" s="224">
        <v>2900000</v>
      </c>
      <c r="K117" s="225">
        <f t="shared" si="6"/>
        <v>5800000</v>
      </c>
      <c r="L117" s="196"/>
      <c r="M117" s="545">
        <f t="shared" si="7"/>
        <v>-5800000</v>
      </c>
      <c r="N117" s="286"/>
      <c r="O117" s="164" t="s">
        <v>1960</v>
      </c>
    </row>
    <row r="118" s="164" customFormat="1" spans="1:14">
      <c r="A118" s="198">
        <v>330039</v>
      </c>
      <c r="B118" s="196">
        <v>1411580</v>
      </c>
      <c r="C118" s="196" t="s">
        <v>2298</v>
      </c>
      <c r="D118" s="197">
        <v>43450</v>
      </c>
      <c r="E118" s="197">
        <v>43454</v>
      </c>
      <c r="F118" s="196">
        <f t="shared" si="4"/>
        <v>4</v>
      </c>
      <c r="G118" s="196">
        <v>1</v>
      </c>
      <c r="H118" s="196" t="s">
        <v>2299</v>
      </c>
      <c r="I118" s="196">
        <f t="shared" si="5"/>
        <v>4</v>
      </c>
      <c r="J118" s="224">
        <v>4100000</v>
      </c>
      <c r="K118" s="225">
        <f t="shared" si="6"/>
        <v>16400000</v>
      </c>
      <c r="L118" s="196"/>
      <c r="M118" s="545">
        <f t="shared" si="7"/>
        <v>-16400000</v>
      </c>
      <c r="N118" s="286"/>
    </row>
    <row r="119" s="164" customFormat="1" spans="1:14">
      <c r="A119" s="198">
        <v>330249</v>
      </c>
      <c r="B119" s="196">
        <v>1411568</v>
      </c>
      <c r="C119" s="196" t="s">
        <v>2300</v>
      </c>
      <c r="D119" s="197">
        <v>43450</v>
      </c>
      <c r="E119" s="197">
        <v>43454</v>
      </c>
      <c r="F119" s="196">
        <f t="shared" si="4"/>
        <v>4</v>
      </c>
      <c r="G119" s="196">
        <v>1</v>
      </c>
      <c r="H119" s="196" t="s">
        <v>37</v>
      </c>
      <c r="I119" s="196">
        <f t="shared" si="5"/>
        <v>4</v>
      </c>
      <c r="J119" s="224">
        <v>2900000</v>
      </c>
      <c r="K119" s="225">
        <f t="shared" si="6"/>
        <v>11600000</v>
      </c>
      <c r="L119" s="196"/>
      <c r="M119" s="545">
        <f t="shared" si="7"/>
        <v>-11600000</v>
      </c>
      <c r="N119" s="286"/>
    </row>
    <row r="120" s="164" customFormat="1" spans="1:14">
      <c r="A120" s="198">
        <v>330246</v>
      </c>
      <c r="B120" s="196">
        <v>1411573</v>
      </c>
      <c r="C120" s="196" t="s">
        <v>2301</v>
      </c>
      <c r="D120" s="197">
        <v>43450</v>
      </c>
      <c r="E120" s="197">
        <v>43454</v>
      </c>
      <c r="F120" s="196">
        <f t="shared" si="4"/>
        <v>4</v>
      </c>
      <c r="G120" s="196">
        <v>1</v>
      </c>
      <c r="H120" s="196" t="s">
        <v>37</v>
      </c>
      <c r="I120" s="196">
        <f t="shared" si="5"/>
        <v>4</v>
      </c>
      <c r="J120" s="224">
        <v>2900000</v>
      </c>
      <c r="K120" s="225">
        <f t="shared" si="6"/>
        <v>11600000</v>
      </c>
      <c r="L120" s="196"/>
      <c r="M120" s="545">
        <f t="shared" si="7"/>
        <v>-11600000</v>
      </c>
      <c r="N120" s="286"/>
    </row>
    <row r="121" s="164" customFormat="1" spans="1:14">
      <c r="A121" s="196">
        <v>328499</v>
      </c>
      <c r="B121" s="196">
        <v>1408354</v>
      </c>
      <c r="C121" s="196" t="s">
        <v>2302</v>
      </c>
      <c r="D121" s="197">
        <v>43450</v>
      </c>
      <c r="E121" s="197">
        <v>43454</v>
      </c>
      <c r="F121" s="196">
        <f t="shared" si="4"/>
        <v>4</v>
      </c>
      <c r="G121" s="196">
        <v>1</v>
      </c>
      <c r="H121" s="196" t="s">
        <v>37</v>
      </c>
      <c r="I121" s="196">
        <f t="shared" si="5"/>
        <v>4</v>
      </c>
      <c r="J121" s="224">
        <v>2900000</v>
      </c>
      <c r="K121" s="225">
        <f t="shared" si="6"/>
        <v>11600000</v>
      </c>
      <c r="L121" s="196"/>
      <c r="M121" s="545">
        <f t="shared" si="7"/>
        <v>-11600000</v>
      </c>
      <c r="N121" s="286"/>
    </row>
    <row r="122" s="164" customFormat="1" spans="1:14">
      <c r="A122" s="196">
        <v>330243</v>
      </c>
      <c r="B122" s="196">
        <v>1411571</v>
      </c>
      <c r="C122" s="196" t="s">
        <v>2303</v>
      </c>
      <c r="D122" s="197">
        <v>43450</v>
      </c>
      <c r="E122" s="197">
        <v>43454</v>
      </c>
      <c r="F122" s="196">
        <f t="shared" si="4"/>
        <v>4</v>
      </c>
      <c r="G122" s="196">
        <v>1</v>
      </c>
      <c r="H122" s="196" t="s">
        <v>37</v>
      </c>
      <c r="I122" s="196">
        <f t="shared" si="5"/>
        <v>4</v>
      </c>
      <c r="J122" s="224">
        <v>2900000</v>
      </c>
      <c r="K122" s="225">
        <f t="shared" si="6"/>
        <v>11600000</v>
      </c>
      <c r="L122" s="196"/>
      <c r="M122" s="545">
        <f t="shared" si="7"/>
        <v>-11600000</v>
      </c>
      <c r="N122" s="286"/>
    </row>
    <row r="123" s="164" customFormat="1" spans="1:15">
      <c r="A123" s="196">
        <v>330046</v>
      </c>
      <c r="B123" s="196">
        <v>1411569</v>
      </c>
      <c r="C123" s="196" t="s">
        <v>2304</v>
      </c>
      <c r="D123" s="197">
        <v>43450</v>
      </c>
      <c r="E123" s="197">
        <v>43454</v>
      </c>
      <c r="F123" s="196">
        <v>4</v>
      </c>
      <c r="G123" s="196">
        <v>1</v>
      </c>
      <c r="H123" s="196" t="s">
        <v>37</v>
      </c>
      <c r="I123" s="196">
        <v>4</v>
      </c>
      <c r="J123" s="224">
        <v>2900000</v>
      </c>
      <c r="K123" s="225">
        <v>11600000</v>
      </c>
      <c r="L123" s="196"/>
      <c r="M123" s="545">
        <f t="shared" si="7"/>
        <v>-11600000</v>
      </c>
      <c r="N123" s="286"/>
      <c r="O123" s="164" t="s">
        <v>2305</v>
      </c>
    </row>
    <row r="124" s="164" customFormat="1" spans="1:14">
      <c r="A124" s="198">
        <v>319268</v>
      </c>
      <c r="B124" s="196">
        <v>1383853</v>
      </c>
      <c r="C124" s="196" t="s">
        <v>2306</v>
      </c>
      <c r="D124" s="197">
        <v>43451</v>
      </c>
      <c r="E124" s="197">
        <v>43452</v>
      </c>
      <c r="F124" s="196">
        <f t="shared" ref="F124:F187" si="8">E124-D124</f>
        <v>1</v>
      </c>
      <c r="G124" s="196">
        <v>1</v>
      </c>
      <c r="H124" s="196" t="s">
        <v>37</v>
      </c>
      <c r="I124" s="196">
        <f t="shared" ref="I124:I185" si="9">G124*F124</f>
        <v>1</v>
      </c>
      <c r="J124" s="225">
        <v>2900000</v>
      </c>
      <c r="K124" s="225">
        <f t="shared" ref="K124:K162" si="10">J124*F124*G124</f>
        <v>2900000</v>
      </c>
      <c r="L124" s="196"/>
      <c r="M124" s="545">
        <f t="shared" si="7"/>
        <v>-2900000</v>
      </c>
      <c r="N124" s="286"/>
    </row>
    <row r="125" s="164" customFormat="1" spans="1:14">
      <c r="A125" s="198">
        <v>326767</v>
      </c>
      <c r="B125" s="196">
        <v>1402516</v>
      </c>
      <c r="C125" s="196" t="s">
        <v>2307</v>
      </c>
      <c r="D125" s="197">
        <v>43451</v>
      </c>
      <c r="E125" s="197">
        <v>43454</v>
      </c>
      <c r="F125" s="196">
        <f t="shared" si="8"/>
        <v>3</v>
      </c>
      <c r="G125" s="196">
        <v>1</v>
      </c>
      <c r="H125" s="196" t="s">
        <v>37</v>
      </c>
      <c r="I125" s="196">
        <f t="shared" si="9"/>
        <v>3</v>
      </c>
      <c r="J125" s="225">
        <v>2900000</v>
      </c>
      <c r="K125" s="225">
        <f t="shared" si="10"/>
        <v>8700000</v>
      </c>
      <c r="L125" s="196"/>
      <c r="M125" s="545">
        <f t="shared" si="7"/>
        <v>-8700000</v>
      </c>
      <c r="N125" s="286"/>
    </row>
    <row r="126" s="164" customFormat="1" spans="1:15">
      <c r="A126" s="198">
        <v>324494</v>
      </c>
      <c r="B126" s="196">
        <v>1394268</v>
      </c>
      <c r="C126" s="196" t="s">
        <v>2308</v>
      </c>
      <c r="D126" s="197">
        <v>43451</v>
      </c>
      <c r="E126" s="197">
        <v>43453</v>
      </c>
      <c r="F126" s="196">
        <f t="shared" si="8"/>
        <v>2</v>
      </c>
      <c r="G126" s="196">
        <v>1</v>
      </c>
      <c r="H126" s="196" t="s">
        <v>37</v>
      </c>
      <c r="I126" s="196">
        <f t="shared" si="9"/>
        <v>2</v>
      </c>
      <c r="J126" s="225">
        <v>2900000</v>
      </c>
      <c r="K126" s="225">
        <f t="shared" si="10"/>
        <v>5800000</v>
      </c>
      <c r="L126" s="196"/>
      <c r="M126" s="545">
        <f t="shared" si="7"/>
        <v>-5800000</v>
      </c>
      <c r="N126" s="286"/>
      <c r="O126" s="164" t="s">
        <v>2309</v>
      </c>
    </row>
    <row r="127" s="164" customFormat="1" spans="1:14">
      <c r="A127" s="198" t="s">
        <v>2310</v>
      </c>
      <c r="B127" s="196">
        <v>1401283</v>
      </c>
      <c r="C127" s="196" t="s">
        <v>2311</v>
      </c>
      <c r="D127" s="197">
        <v>43451</v>
      </c>
      <c r="E127" s="197">
        <v>43456</v>
      </c>
      <c r="F127" s="196">
        <f t="shared" si="8"/>
        <v>5</v>
      </c>
      <c r="G127" s="196">
        <v>2</v>
      </c>
      <c r="H127" s="196" t="s">
        <v>37</v>
      </c>
      <c r="I127" s="196">
        <f t="shared" si="9"/>
        <v>10</v>
      </c>
      <c r="J127" s="224">
        <v>2900000</v>
      </c>
      <c r="K127" s="225">
        <f t="shared" si="10"/>
        <v>29000000</v>
      </c>
      <c r="L127" s="196"/>
      <c r="M127" s="545">
        <f t="shared" si="7"/>
        <v>-29000000</v>
      </c>
      <c r="N127" s="286"/>
    </row>
    <row r="128" s="164" customFormat="1" spans="1:15">
      <c r="A128" s="198" t="s">
        <v>2312</v>
      </c>
      <c r="B128" s="196">
        <v>1403218</v>
      </c>
      <c r="C128" s="196" t="s">
        <v>2282</v>
      </c>
      <c r="D128" s="197">
        <v>43451</v>
      </c>
      <c r="E128" s="197">
        <v>43452</v>
      </c>
      <c r="F128" s="196">
        <f t="shared" si="8"/>
        <v>1</v>
      </c>
      <c r="G128" s="196">
        <v>2</v>
      </c>
      <c r="H128" s="196" t="s">
        <v>37</v>
      </c>
      <c r="I128" s="196">
        <f t="shared" si="9"/>
        <v>2</v>
      </c>
      <c r="J128" s="224">
        <v>2900000</v>
      </c>
      <c r="K128" s="225">
        <f t="shared" si="10"/>
        <v>5800000</v>
      </c>
      <c r="L128" s="196"/>
      <c r="M128" s="545">
        <f t="shared" si="7"/>
        <v>-5800000</v>
      </c>
      <c r="N128" s="286"/>
      <c r="O128" s="164" t="s">
        <v>1987</v>
      </c>
    </row>
    <row r="129" s="164" customFormat="1" spans="1:14">
      <c r="A129" s="196">
        <v>328500</v>
      </c>
      <c r="B129" s="196">
        <v>1408508</v>
      </c>
      <c r="C129" s="196" t="s">
        <v>2313</v>
      </c>
      <c r="D129" s="197">
        <v>43451</v>
      </c>
      <c r="E129" s="197">
        <v>43453</v>
      </c>
      <c r="F129" s="196">
        <f t="shared" si="8"/>
        <v>2</v>
      </c>
      <c r="G129" s="196">
        <v>1</v>
      </c>
      <c r="H129" s="196" t="s">
        <v>37</v>
      </c>
      <c r="I129" s="196">
        <f t="shared" si="9"/>
        <v>2</v>
      </c>
      <c r="J129" s="224">
        <v>2900000</v>
      </c>
      <c r="K129" s="225">
        <f t="shared" si="10"/>
        <v>5800000</v>
      </c>
      <c r="L129" s="196"/>
      <c r="M129" s="545">
        <f t="shared" si="7"/>
        <v>-5800000</v>
      </c>
      <c r="N129" s="290"/>
    </row>
    <row r="130" s="164" customFormat="1" spans="1:14">
      <c r="A130" s="199">
        <v>330339</v>
      </c>
      <c r="B130" s="199">
        <v>1412893</v>
      </c>
      <c r="C130" s="199" t="s">
        <v>2314</v>
      </c>
      <c r="D130" s="200">
        <v>43448</v>
      </c>
      <c r="E130" s="200">
        <v>43449</v>
      </c>
      <c r="F130" s="199">
        <f t="shared" si="8"/>
        <v>1</v>
      </c>
      <c r="G130" s="199">
        <v>1</v>
      </c>
      <c r="H130" s="199" t="s">
        <v>37</v>
      </c>
      <c r="I130" s="199">
        <f t="shared" si="9"/>
        <v>1</v>
      </c>
      <c r="J130" s="229">
        <v>2900000</v>
      </c>
      <c r="K130" s="230">
        <f t="shared" si="10"/>
        <v>2900000</v>
      </c>
      <c r="L130" s="199"/>
      <c r="M130" s="316">
        <f t="shared" si="7"/>
        <v>-2900000</v>
      </c>
      <c r="N130" s="231">
        <f>SUM(K130:K133)</f>
        <v>29000000</v>
      </c>
    </row>
    <row r="131" s="164" customFormat="1" spans="1:14">
      <c r="A131" s="234">
        <v>323759</v>
      </c>
      <c r="B131" s="199">
        <v>1392374</v>
      </c>
      <c r="C131" s="199" t="s">
        <v>2315</v>
      </c>
      <c r="D131" s="200">
        <v>43450</v>
      </c>
      <c r="E131" s="200">
        <v>43452</v>
      </c>
      <c r="F131" s="199">
        <f t="shared" si="8"/>
        <v>2</v>
      </c>
      <c r="G131" s="199">
        <v>1</v>
      </c>
      <c r="H131" s="199" t="s">
        <v>37</v>
      </c>
      <c r="I131" s="199">
        <f t="shared" si="9"/>
        <v>2</v>
      </c>
      <c r="J131" s="230">
        <v>2900000</v>
      </c>
      <c r="K131" s="230">
        <f t="shared" si="10"/>
        <v>5800000</v>
      </c>
      <c r="L131" s="199"/>
      <c r="M131" s="316">
        <f t="shared" si="7"/>
        <v>-5800000</v>
      </c>
      <c r="N131" s="232"/>
    </row>
    <row r="132" s="164" customFormat="1" spans="1:14">
      <c r="A132" s="199">
        <v>320497</v>
      </c>
      <c r="B132" s="199">
        <v>1386916</v>
      </c>
      <c r="C132" s="199" t="s">
        <v>2316</v>
      </c>
      <c r="D132" s="200">
        <v>43452</v>
      </c>
      <c r="E132" s="200">
        <v>43455</v>
      </c>
      <c r="F132" s="199">
        <f t="shared" si="8"/>
        <v>3</v>
      </c>
      <c r="G132" s="199">
        <v>1</v>
      </c>
      <c r="H132" s="199" t="s">
        <v>37</v>
      </c>
      <c r="I132" s="199">
        <f t="shared" si="9"/>
        <v>3</v>
      </c>
      <c r="J132" s="230">
        <v>2900000</v>
      </c>
      <c r="K132" s="230">
        <f t="shared" si="10"/>
        <v>8700000</v>
      </c>
      <c r="L132" s="199"/>
      <c r="M132" s="316">
        <f t="shared" si="7"/>
        <v>-8700000</v>
      </c>
      <c r="N132" s="232"/>
    </row>
    <row r="133" s="164" customFormat="1" spans="1:14">
      <c r="A133" s="234" t="s">
        <v>2317</v>
      </c>
      <c r="B133" s="199">
        <v>1406949</v>
      </c>
      <c r="C133" s="199" t="s">
        <v>2318</v>
      </c>
      <c r="D133" s="200">
        <v>43452</v>
      </c>
      <c r="E133" s="200">
        <v>43454</v>
      </c>
      <c r="F133" s="199">
        <f t="shared" si="8"/>
        <v>2</v>
      </c>
      <c r="G133" s="199">
        <v>2</v>
      </c>
      <c r="H133" s="199" t="s">
        <v>37</v>
      </c>
      <c r="I133" s="199">
        <f t="shared" si="9"/>
        <v>4</v>
      </c>
      <c r="J133" s="229">
        <v>2900000</v>
      </c>
      <c r="K133" s="230">
        <f t="shared" si="10"/>
        <v>11600000</v>
      </c>
      <c r="L133" s="199"/>
      <c r="M133" s="316">
        <f t="shared" si="7"/>
        <v>-11600000</v>
      </c>
      <c r="N133" s="279"/>
    </row>
    <row r="134" s="164" customFormat="1" spans="1:14">
      <c r="A134" s="965">
        <v>330498</v>
      </c>
      <c r="B134" s="965">
        <v>1413878</v>
      </c>
      <c r="C134" s="965" t="s">
        <v>2319</v>
      </c>
      <c r="D134" s="966">
        <v>43450</v>
      </c>
      <c r="E134" s="966">
        <v>43453</v>
      </c>
      <c r="F134" s="965">
        <f t="shared" si="8"/>
        <v>3</v>
      </c>
      <c r="G134" s="965">
        <v>1</v>
      </c>
      <c r="H134" s="965" t="s">
        <v>37</v>
      </c>
      <c r="I134" s="965">
        <f t="shared" si="9"/>
        <v>3</v>
      </c>
      <c r="J134" s="977">
        <v>2900000</v>
      </c>
      <c r="K134" s="978">
        <f t="shared" si="10"/>
        <v>8700000</v>
      </c>
      <c r="L134" s="965"/>
      <c r="M134" s="1324">
        <f t="shared" si="7"/>
        <v>-8700000</v>
      </c>
      <c r="N134" s="1325">
        <f>SUM(K134:K172)</f>
        <v>271450000</v>
      </c>
    </row>
    <row r="135" s="164" customFormat="1" spans="1:14">
      <c r="A135" s="965">
        <v>325137</v>
      </c>
      <c r="B135" s="965">
        <v>1396378</v>
      </c>
      <c r="C135" s="965" t="s">
        <v>2320</v>
      </c>
      <c r="D135" s="966">
        <v>43453</v>
      </c>
      <c r="E135" s="966">
        <v>43454</v>
      </c>
      <c r="F135" s="965">
        <f t="shared" si="8"/>
        <v>1</v>
      </c>
      <c r="G135" s="965">
        <v>1</v>
      </c>
      <c r="H135" s="965" t="s">
        <v>37</v>
      </c>
      <c r="I135" s="965">
        <f t="shared" si="9"/>
        <v>1</v>
      </c>
      <c r="J135" s="978">
        <v>2900000</v>
      </c>
      <c r="K135" s="978">
        <f t="shared" si="10"/>
        <v>2900000</v>
      </c>
      <c r="L135" s="965"/>
      <c r="M135" s="1324">
        <f t="shared" si="7"/>
        <v>-2900000</v>
      </c>
      <c r="N135" s="1326"/>
    </row>
    <row r="136" s="164" customFormat="1" spans="1:14">
      <c r="A136" s="1217" t="s">
        <v>2321</v>
      </c>
      <c r="B136" s="965">
        <v>1393403</v>
      </c>
      <c r="C136" s="965" t="s">
        <v>2322</v>
      </c>
      <c r="D136" s="966">
        <v>43453</v>
      </c>
      <c r="E136" s="966">
        <v>43455</v>
      </c>
      <c r="F136" s="965">
        <f t="shared" si="8"/>
        <v>2</v>
      </c>
      <c r="G136" s="965">
        <v>2</v>
      </c>
      <c r="H136" s="965" t="s">
        <v>37</v>
      </c>
      <c r="I136" s="965">
        <f t="shared" si="9"/>
        <v>4</v>
      </c>
      <c r="J136" s="978">
        <v>2900000</v>
      </c>
      <c r="K136" s="978">
        <f t="shared" si="10"/>
        <v>11600000</v>
      </c>
      <c r="L136" s="965"/>
      <c r="M136" s="1324">
        <f t="shared" ref="M136:M199" si="11">L136-K136</f>
        <v>-11600000</v>
      </c>
      <c r="N136" s="1326"/>
    </row>
    <row r="137" s="164" customFormat="1" spans="1:14">
      <c r="A137" s="1217">
        <v>318001</v>
      </c>
      <c r="B137" s="965">
        <v>1380468</v>
      </c>
      <c r="C137" s="965" t="s">
        <v>2323</v>
      </c>
      <c r="D137" s="966">
        <v>43453</v>
      </c>
      <c r="E137" s="966">
        <v>43456</v>
      </c>
      <c r="F137" s="965">
        <f t="shared" si="8"/>
        <v>3</v>
      </c>
      <c r="G137" s="965">
        <v>1</v>
      </c>
      <c r="H137" s="965" t="s">
        <v>37</v>
      </c>
      <c r="I137" s="965">
        <f t="shared" si="9"/>
        <v>3</v>
      </c>
      <c r="J137" s="978">
        <v>2900000</v>
      </c>
      <c r="K137" s="978">
        <f t="shared" si="10"/>
        <v>8700000</v>
      </c>
      <c r="L137" s="965"/>
      <c r="M137" s="1324">
        <f t="shared" si="11"/>
        <v>-8700000</v>
      </c>
      <c r="N137" s="1326"/>
    </row>
    <row r="138" s="164" customFormat="1" spans="1:14">
      <c r="A138" s="965">
        <v>325650</v>
      </c>
      <c r="B138" s="965">
        <v>1399445</v>
      </c>
      <c r="C138" s="965" t="s">
        <v>2324</v>
      </c>
      <c r="D138" s="966">
        <v>43453</v>
      </c>
      <c r="E138" s="966">
        <v>43454</v>
      </c>
      <c r="F138" s="965">
        <f t="shared" si="8"/>
        <v>1</v>
      </c>
      <c r="G138" s="965">
        <v>1</v>
      </c>
      <c r="H138" s="965" t="s">
        <v>37</v>
      </c>
      <c r="I138" s="965">
        <f t="shared" si="9"/>
        <v>1</v>
      </c>
      <c r="J138" s="977">
        <v>2900000</v>
      </c>
      <c r="K138" s="978">
        <f t="shared" si="10"/>
        <v>2900000</v>
      </c>
      <c r="L138" s="965"/>
      <c r="M138" s="1324">
        <f t="shared" si="11"/>
        <v>-2900000</v>
      </c>
      <c r="N138" s="1326"/>
    </row>
    <row r="139" s="164" customFormat="1" spans="1:14">
      <c r="A139" s="1217" t="s">
        <v>2325</v>
      </c>
      <c r="B139" s="965">
        <v>1390825</v>
      </c>
      <c r="C139" s="965" t="s">
        <v>2326</v>
      </c>
      <c r="D139" s="966">
        <v>43453</v>
      </c>
      <c r="E139" s="966">
        <v>43456</v>
      </c>
      <c r="F139" s="965">
        <f t="shared" si="8"/>
        <v>3</v>
      </c>
      <c r="G139" s="965">
        <v>2</v>
      </c>
      <c r="H139" s="965" t="s">
        <v>37</v>
      </c>
      <c r="I139" s="965">
        <f t="shared" si="9"/>
        <v>6</v>
      </c>
      <c r="J139" s="978">
        <v>2900000</v>
      </c>
      <c r="K139" s="978">
        <f t="shared" si="10"/>
        <v>17400000</v>
      </c>
      <c r="L139" s="965"/>
      <c r="M139" s="1324">
        <f t="shared" si="11"/>
        <v>-17400000</v>
      </c>
      <c r="N139" s="1326"/>
    </row>
    <row r="140" s="164" customFormat="1" spans="1:14">
      <c r="A140" s="1217" t="s">
        <v>2327</v>
      </c>
      <c r="B140" s="965">
        <v>1406531</v>
      </c>
      <c r="C140" s="965" t="s">
        <v>2328</v>
      </c>
      <c r="D140" s="966">
        <v>43453</v>
      </c>
      <c r="E140" s="966">
        <v>43454</v>
      </c>
      <c r="F140" s="965">
        <f t="shared" si="8"/>
        <v>1</v>
      </c>
      <c r="G140" s="965">
        <v>2</v>
      </c>
      <c r="H140" s="965" t="s">
        <v>37</v>
      </c>
      <c r="I140" s="965">
        <f t="shared" si="9"/>
        <v>2</v>
      </c>
      <c r="J140" s="978">
        <v>2900000</v>
      </c>
      <c r="K140" s="978">
        <f t="shared" si="10"/>
        <v>5800000</v>
      </c>
      <c r="L140" s="965"/>
      <c r="M140" s="1324">
        <f t="shared" si="11"/>
        <v>-5800000</v>
      </c>
      <c r="N140" s="1326"/>
    </row>
    <row r="141" s="164" customFormat="1" spans="1:14">
      <c r="A141" s="1217">
        <v>327511</v>
      </c>
      <c r="B141" s="965">
        <v>1403767</v>
      </c>
      <c r="C141" s="965" t="s">
        <v>2329</v>
      </c>
      <c r="D141" s="966">
        <v>43453</v>
      </c>
      <c r="E141" s="966">
        <v>43456</v>
      </c>
      <c r="F141" s="965">
        <f t="shared" si="8"/>
        <v>3</v>
      </c>
      <c r="G141" s="965">
        <v>1</v>
      </c>
      <c r="H141" s="965" t="s">
        <v>37</v>
      </c>
      <c r="I141" s="965">
        <f t="shared" si="9"/>
        <v>3</v>
      </c>
      <c r="J141" s="978">
        <v>2900000</v>
      </c>
      <c r="K141" s="978">
        <f t="shared" si="10"/>
        <v>8700000</v>
      </c>
      <c r="L141" s="965"/>
      <c r="M141" s="1324">
        <f t="shared" si="11"/>
        <v>-8700000</v>
      </c>
      <c r="N141" s="1326"/>
    </row>
    <row r="142" s="164" customFormat="1" spans="1:14">
      <c r="A142" s="965">
        <v>318233</v>
      </c>
      <c r="B142" s="965">
        <v>1381445</v>
      </c>
      <c r="C142" s="965" t="s">
        <v>2324</v>
      </c>
      <c r="D142" s="966">
        <v>43454</v>
      </c>
      <c r="E142" s="966">
        <v>43456</v>
      </c>
      <c r="F142" s="965">
        <f t="shared" si="8"/>
        <v>2</v>
      </c>
      <c r="G142" s="965">
        <v>1</v>
      </c>
      <c r="H142" s="965" t="s">
        <v>37</v>
      </c>
      <c r="I142" s="965">
        <f t="shared" si="9"/>
        <v>2</v>
      </c>
      <c r="J142" s="978">
        <v>2900000</v>
      </c>
      <c r="K142" s="978">
        <f t="shared" si="10"/>
        <v>5800000</v>
      </c>
      <c r="L142" s="965"/>
      <c r="M142" s="1324">
        <f t="shared" si="11"/>
        <v>-5800000</v>
      </c>
      <c r="N142" s="1326"/>
    </row>
    <row r="143" s="164" customFormat="1" spans="1:14">
      <c r="A143" s="965">
        <v>319852</v>
      </c>
      <c r="B143" s="965">
        <v>1385304</v>
      </c>
      <c r="C143" s="965" t="s">
        <v>2330</v>
      </c>
      <c r="D143" s="966">
        <v>43454</v>
      </c>
      <c r="E143" s="966">
        <v>43456</v>
      </c>
      <c r="F143" s="965">
        <f t="shared" si="8"/>
        <v>2</v>
      </c>
      <c r="G143" s="965">
        <v>1</v>
      </c>
      <c r="H143" s="965" t="s">
        <v>37</v>
      </c>
      <c r="I143" s="965">
        <f t="shared" si="9"/>
        <v>2</v>
      </c>
      <c r="J143" s="978">
        <v>2900000</v>
      </c>
      <c r="K143" s="978">
        <f t="shared" si="10"/>
        <v>5800000</v>
      </c>
      <c r="L143" s="965"/>
      <c r="M143" s="1324">
        <f t="shared" si="11"/>
        <v>-5800000</v>
      </c>
      <c r="N143" s="1326"/>
    </row>
    <row r="144" s="164" customFormat="1" spans="1:14">
      <c r="A144" s="965">
        <v>327516</v>
      </c>
      <c r="B144" s="965">
        <v>1404207</v>
      </c>
      <c r="C144" s="965" t="s">
        <v>2331</v>
      </c>
      <c r="D144" s="966">
        <v>43454</v>
      </c>
      <c r="E144" s="966">
        <v>43457</v>
      </c>
      <c r="F144" s="965">
        <f t="shared" si="8"/>
        <v>3</v>
      </c>
      <c r="G144" s="965">
        <v>1</v>
      </c>
      <c r="H144" s="965" t="s">
        <v>37</v>
      </c>
      <c r="I144" s="965">
        <f t="shared" si="9"/>
        <v>3</v>
      </c>
      <c r="J144" s="978">
        <v>2900000</v>
      </c>
      <c r="K144" s="978">
        <f t="shared" si="10"/>
        <v>8700000</v>
      </c>
      <c r="L144" s="965"/>
      <c r="M144" s="1324">
        <f t="shared" si="11"/>
        <v>-8700000</v>
      </c>
      <c r="N144" s="1326"/>
    </row>
    <row r="145" s="164" customFormat="1" spans="1:14">
      <c r="A145" s="965">
        <v>327517</v>
      </c>
      <c r="B145" s="965">
        <v>1404210</v>
      </c>
      <c r="C145" s="965" t="s">
        <v>2332</v>
      </c>
      <c r="D145" s="966">
        <v>43454</v>
      </c>
      <c r="E145" s="966">
        <v>43457</v>
      </c>
      <c r="F145" s="965">
        <f t="shared" si="8"/>
        <v>3</v>
      </c>
      <c r="G145" s="965">
        <v>1</v>
      </c>
      <c r="H145" s="965" t="s">
        <v>37</v>
      </c>
      <c r="I145" s="965">
        <f t="shared" si="9"/>
        <v>3</v>
      </c>
      <c r="J145" s="978">
        <v>2900000</v>
      </c>
      <c r="K145" s="978">
        <f t="shared" si="10"/>
        <v>8700000</v>
      </c>
      <c r="L145" s="965"/>
      <c r="M145" s="1324">
        <f t="shared" si="11"/>
        <v>-8700000</v>
      </c>
      <c r="N145" s="1326"/>
    </row>
    <row r="146" s="164" customFormat="1" spans="1:14">
      <c r="A146" s="965">
        <v>330288</v>
      </c>
      <c r="B146" s="965">
        <v>1411583</v>
      </c>
      <c r="C146" s="965" t="s">
        <v>2300</v>
      </c>
      <c r="D146" s="966">
        <v>43455</v>
      </c>
      <c r="E146" s="966">
        <v>43457</v>
      </c>
      <c r="F146" s="965">
        <f t="shared" si="8"/>
        <v>2</v>
      </c>
      <c r="G146" s="965">
        <v>1</v>
      </c>
      <c r="H146" s="965" t="s">
        <v>37</v>
      </c>
      <c r="I146" s="965">
        <f t="shared" si="9"/>
        <v>2</v>
      </c>
      <c r="J146" s="978">
        <v>2900000</v>
      </c>
      <c r="K146" s="978">
        <f t="shared" si="10"/>
        <v>5800000</v>
      </c>
      <c r="L146" s="965"/>
      <c r="M146" s="1324">
        <f t="shared" si="11"/>
        <v>-5800000</v>
      </c>
      <c r="N146" s="1326"/>
    </row>
    <row r="147" s="164" customFormat="1" spans="1:14">
      <c r="A147" s="965">
        <v>330038</v>
      </c>
      <c r="B147" s="965">
        <v>1411584</v>
      </c>
      <c r="C147" s="965" t="s">
        <v>2304</v>
      </c>
      <c r="D147" s="966">
        <v>43455</v>
      </c>
      <c r="E147" s="966">
        <v>43457</v>
      </c>
      <c r="F147" s="965">
        <f t="shared" si="8"/>
        <v>2</v>
      </c>
      <c r="G147" s="965">
        <v>1</v>
      </c>
      <c r="H147" s="965" t="s">
        <v>37</v>
      </c>
      <c r="I147" s="965">
        <f t="shared" si="9"/>
        <v>2</v>
      </c>
      <c r="J147" s="978">
        <v>2900000</v>
      </c>
      <c r="K147" s="978">
        <f t="shared" si="10"/>
        <v>5800000</v>
      </c>
      <c r="L147" s="965"/>
      <c r="M147" s="1324">
        <f t="shared" si="11"/>
        <v>-5800000</v>
      </c>
      <c r="N147" s="1326"/>
    </row>
    <row r="148" s="164" customFormat="1" spans="1:14">
      <c r="A148" s="1300">
        <v>330297</v>
      </c>
      <c r="B148" s="1301">
        <v>1411668</v>
      </c>
      <c r="C148" s="965" t="s">
        <v>2333</v>
      </c>
      <c r="D148" s="966">
        <v>43455</v>
      </c>
      <c r="E148" s="966">
        <v>43457</v>
      </c>
      <c r="F148" s="965">
        <f t="shared" si="8"/>
        <v>2</v>
      </c>
      <c r="G148" s="965">
        <v>1</v>
      </c>
      <c r="H148" s="965" t="s">
        <v>37</v>
      </c>
      <c r="I148" s="965">
        <f t="shared" si="9"/>
        <v>2</v>
      </c>
      <c r="J148" s="978">
        <v>2900000</v>
      </c>
      <c r="K148" s="978">
        <f t="shared" si="10"/>
        <v>5800000</v>
      </c>
      <c r="L148" s="965"/>
      <c r="M148" s="1324">
        <f t="shared" si="11"/>
        <v>-5800000</v>
      </c>
      <c r="N148" s="1326"/>
    </row>
    <row r="149" s="164" customFormat="1" spans="1:14">
      <c r="A149" s="1302"/>
      <c r="B149" s="1303"/>
      <c r="C149" s="965" t="s">
        <v>2334</v>
      </c>
      <c r="D149" s="966">
        <v>43455</v>
      </c>
      <c r="E149" s="966">
        <v>43457</v>
      </c>
      <c r="F149" s="965">
        <f t="shared" si="8"/>
        <v>2</v>
      </c>
      <c r="G149" s="965">
        <v>1</v>
      </c>
      <c r="H149" s="965" t="s">
        <v>37</v>
      </c>
      <c r="I149" s="965">
        <f t="shared" si="9"/>
        <v>2</v>
      </c>
      <c r="J149" s="978">
        <v>1200000</v>
      </c>
      <c r="K149" s="978">
        <f t="shared" si="10"/>
        <v>2400000</v>
      </c>
      <c r="L149" s="965"/>
      <c r="M149" s="1324">
        <f t="shared" si="11"/>
        <v>-2400000</v>
      </c>
      <c r="N149" s="1326"/>
    </row>
    <row r="150" s="164" customFormat="1" spans="1:14">
      <c r="A150" s="1304">
        <v>330037</v>
      </c>
      <c r="B150" s="965">
        <v>1411586</v>
      </c>
      <c r="C150" s="965" t="s">
        <v>2301</v>
      </c>
      <c r="D150" s="966">
        <v>43455</v>
      </c>
      <c r="E150" s="966">
        <v>43457</v>
      </c>
      <c r="F150" s="965">
        <f t="shared" si="8"/>
        <v>2</v>
      </c>
      <c r="G150" s="965">
        <v>1</v>
      </c>
      <c r="H150" s="965" t="s">
        <v>37</v>
      </c>
      <c r="I150" s="965">
        <f t="shared" si="9"/>
        <v>2</v>
      </c>
      <c r="J150" s="978">
        <v>2900000</v>
      </c>
      <c r="K150" s="978">
        <f t="shared" si="10"/>
        <v>5800000</v>
      </c>
      <c r="L150" s="965"/>
      <c r="M150" s="1324">
        <f t="shared" si="11"/>
        <v>-5800000</v>
      </c>
      <c r="N150" s="1326"/>
    </row>
    <row r="151" s="164" customFormat="1" spans="1:14">
      <c r="A151" s="965">
        <v>330036</v>
      </c>
      <c r="B151" s="965">
        <v>1411585</v>
      </c>
      <c r="C151" s="965" t="s">
        <v>2303</v>
      </c>
      <c r="D151" s="966">
        <v>43455</v>
      </c>
      <c r="E151" s="966">
        <v>43457</v>
      </c>
      <c r="F151" s="965">
        <f t="shared" si="8"/>
        <v>2</v>
      </c>
      <c r="G151" s="965">
        <v>1</v>
      </c>
      <c r="H151" s="965" t="s">
        <v>37</v>
      </c>
      <c r="I151" s="965">
        <f t="shared" si="9"/>
        <v>2</v>
      </c>
      <c r="J151" s="978">
        <v>2900000</v>
      </c>
      <c r="K151" s="978">
        <f t="shared" si="10"/>
        <v>5800000</v>
      </c>
      <c r="L151" s="965"/>
      <c r="M151" s="1324">
        <f t="shared" si="11"/>
        <v>-5800000</v>
      </c>
      <c r="N151" s="1326"/>
    </row>
    <row r="152" s="164" customFormat="1" spans="1:14">
      <c r="A152" s="1217">
        <v>321187</v>
      </c>
      <c r="B152" s="965">
        <v>1388452</v>
      </c>
      <c r="C152" s="965" t="s">
        <v>2335</v>
      </c>
      <c r="D152" s="966">
        <v>43455</v>
      </c>
      <c r="E152" s="966">
        <v>43457</v>
      </c>
      <c r="F152" s="965">
        <f t="shared" si="8"/>
        <v>2</v>
      </c>
      <c r="G152" s="965">
        <v>1</v>
      </c>
      <c r="H152" s="965" t="s">
        <v>37</v>
      </c>
      <c r="I152" s="965">
        <f t="shared" si="9"/>
        <v>2</v>
      </c>
      <c r="J152" s="978">
        <v>2900000</v>
      </c>
      <c r="K152" s="978">
        <f t="shared" si="10"/>
        <v>5800000</v>
      </c>
      <c r="L152" s="965"/>
      <c r="M152" s="1324">
        <f t="shared" si="11"/>
        <v>-5800000</v>
      </c>
      <c r="N152" s="1326"/>
    </row>
    <row r="153" s="164" customFormat="1" spans="1:14">
      <c r="A153" s="1217" t="s">
        <v>2336</v>
      </c>
      <c r="B153" s="965">
        <v>1405233</v>
      </c>
      <c r="C153" s="965" t="s">
        <v>2337</v>
      </c>
      <c r="D153" s="966">
        <v>43455</v>
      </c>
      <c r="E153" s="966">
        <v>43456</v>
      </c>
      <c r="F153" s="965">
        <f t="shared" si="8"/>
        <v>1</v>
      </c>
      <c r="G153" s="965">
        <v>2</v>
      </c>
      <c r="H153" s="965" t="s">
        <v>37</v>
      </c>
      <c r="I153" s="965">
        <f t="shared" si="9"/>
        <v>2</v>
      </c>
      <c r="J153" s="978">
        <v>2900000</v>
      </c>
      <c r="K153" s="978">
        <f t="shared" si="10"/>
        <v>5800000</v>
      </c>
      <c r="L153" s="965"/>
      <c r="M153" s="1324">
        <f t="shared" si="11"/>
        <v>-5800000</v>
      </c>
      <c r="N153" s="1326"/>
    </row>
    <row r="154" s="164" customFormat="1" spans="1:14">
      <c r="A154" s="1217">
        <v>322502</v>
      </c>
      <c r="B154" s="965">
        <v>1390968</v>
      </c>
      <c r="C154" s="965" t="s">
        <v>2338</v>
      </c>
      <c r="D154" s="966">
        <v>43455</v>
      </c>
      <c r="E154" s="966">
        <v>43458</v>
      </c>
      <c r="F154" s="965">
        <f t="shared" si="8"/>
        <v>3</v>
      </c>
      <c r="G154" s="965">
        <v>1</v>
      </c>
      <c r="H154" s="965" t="s">
        <v>37</v>
      </c>
      <c r="I154" s="965">
        <f t="shared" si="9"/>
        <v>3</v>
      </c>
      <c r="J154" s="978">
        <v>2900000</v>
      </c>
      <c r="K154" s="978">
        <f t="shared" si="10"/>
        <v>8700000</v>
      </c>
      <c r="L154" s="965"/>
      <c r="M154" s="1324">
        <f t="shared" si="11"/>
        <v>-8700000</v>
      </c>
      <c r="N154" s="1326"/>
    </row>
    <row r="155" s="164" customFormat="1" spans="1:14">
      <c r="A155" s="1217">
        <v>324001</v>
      </c>
      <c r="B155" s="965">
        <v>1392626</v>
      </c>
      <c r="C155" s="965" t="s">
        <v>2339</v>
      </c>
      <c r="D155" s="966">
        <v>43455</v>
      </c>
      <c r="E155" s="966">
        <v>43457</v>
      </c>
      <c r="F155" s="965">
        <f t="shared" si="8"/>
        <v>2</v>
      </c>
      <c r="G155" s="965">
        <v>1</v>
      </c>
      <c r="H155" s="965" t="s">
        <v>37</v>
      </c>
      <c r="I155" s="965">
        <f t="shared" si="9"/>
        <v>2</v>
      </c>
      <c r="J155" s="978">
        <v>2900000</v>
      </c>
      <c r="K155" s="978">
        <f t="shared" si="10"/>
        <v>5800000</v>
      </c>
      <c r="L155" s="965"/>
      <c r="M155" s="1324">
        <f t="shared" si="11"/>
        <v>-5800000</v>
      </c>
      <c r="N155" s="1326"/>
    </row>
    <row r="156" s="164" customFormat="1" spans="1:14">
      <c r="A156" s="1217">
        <v>320529</v>
      </c>
      <c r="B156" s="965">
        <v>1387006</v>
      </c>
      <c r="C156" s="965" t="s">
        <v>2340</v>
      </c>
      <c r="D156" s="966">
        <v>43455</v>
      </c>
      <c r="E156" s="966">
        <v>43458</v>
      </c>
      <c r="F156" s="965">
        <f t="shared" si="8"/>
        <v>3</v>
      </c>
      <c r="G156" s="965">
        <v>2</v>
      </c>
      <c r="H156" s="965" t="s">
        <v>37</v>
      </c>
      <c r="I156" s="965">
        <f t="shared" si="9"/>
        <v>6</v>
      </c>
      <c r="J156" s="978">
        <v>2900000</v>
      </c>
      <c r="K156" s="978">
        <f t="shared" si="10"/>
        <v>17400000</v>
      </c>
      <c r="L156" s="965"/>
      <c r="M156" s="1324">
        <f t="shared" si="11"/>
        <v>-17400000</v>
      </c>
      <c r="N156" s="1326"/>
    </row>
    <row r="157" s="164" customFormat="1" spans="1:14">
      <c r="A157" s="1217">
        <v>330315</v>
      </c>
      <c r="B157" s="965">
        <v>1412006</v>
      </c>
      <c r="C157" s="965" t="s">
        <v>2341</v>
      </c>
      <c r="D157" s="966">
        <v>43455</v>
      </c>
      <c r="E157" s="966">
        <v>43458</v>
      </c>
      <c r="F157" s="965">
        <f t="shared" si="8"/>
        <v>3</v>
      </c>
      <c r="G157" s="965">
        <v>1</v>
      </c>
      <c r="H157" s="965" t="s">
        <v>37</v>
      </c>
      <c r="I157" s="965">
        <f t="shared" si="9"/>
        <v>3</v>
      </c>
      <c r="J157" s="978">
        <v>2900000</v>
      </c>
      <c r="K157" s="978">
        <f t="shared" si="10"/>
        <v>8700000</v>
      </c>
      <c r="L157" s="965"/>
      <c r="M157" s="1324">
        <f t="shared" si="11"/>
        <v>-8700000</v>
      </c>
      <c r="N157" s="1326"/>
    </row>
    <row r="158" s="164" customFormat="1" spans="1:14">
      <c r="A158" s="1217">
        <v>329930</v>
      </c>
      <c r="B158" s="965">
        <v>1411057</v>
      </c>
      <c r="C158" s="965" t="s">
        <v>2342</v>
      </c>
      <c r="D158" s="966">
        <v>43455</v>
      </c>
      <c r="E158" s="966">
        <v>43457</v>
      </c>
      <c r="F158" s="965">
        <f t="shared" si="8"/>
        <v>2</v>
      </c>
      <c r="G158" s="965">
        <v>1</v>
      </c>
      <c r="H158" s="965" t="s">
        <v>37</v>
      </c>
      <c r="I158" s="965">
        <f t="shared" si="9"/>
        <v>2</v>
      </c>
      <c r="J158" s="978">
        <v>2900000</v>
      </c>
      <c r="K158" s="978">
        <f t="shared" si="10"/>
        <v>5800000</v>
      </c>
      <c r="L158" s="965"/>
      <c r="M158" s="1324">
        <f t="shared" si="11"/>
        <v>-5800000</v>
      </c>
      <c r="N158" s="1326"/>
    </row>
    <row r="159" s="164" customFormat="1" spans="1:14">
      <c r="A159" s="1217">
        <v>304129</v>
      </c>
      <c r="B159" s="965">
        <v>1338598</v>
      </c>
      <c r="C159" s="965" t="s">
        <v>2343</v>
      </c>
      <c r="D159" s="966">
        <v>43456</v>
      </c>
      <c r="E159" s="966">
        <v>43458</v>
      </c>
      <c r="F159" s="965">
        <f t="shared" si="8"/>
        <v>2</v>
      </c>
      <c r="G159" s="965">
        <v>1</v>
      </c>
      <c r="H159" s="965" t="s">
        <v>37</v>
      </c>
      <c r="I159" s="965">
        <f t="shared" si="9"/>
        <v>2</v>
      </c>
      <c r="J159" s="978">
        <v>2900000</v>
      </c>
      <c r="K159" s="978">
        <f t="shared" si="10"/>
        <v>5800000</v>
      </c>
      <c r="L159" s="965"/>
      <c r="M159" s="1324">
        <f t="shared" si="11"/>
        <v>-5800000</v>
      </c>
      <c r="N159" s="1326"/>
    </row>
    <row r="160" s="164" customFormat="1" spans="1:15">
      <c r="A160" s="1305">
        <v>328839</v>
      </c>
      <c r="B160" s="1306">
        <v>1409275</v>
      </c>
      <c r="C160" s="1306" t="s">
        <v>2344</v>
      </c>
      <c r="D160" s="966">
        <v>43456</v>
      </c>
      <c r="E160" s="966">
        <v>43458</v>
      </c>
      <c r="F160" s="965">
        <f t="shared" si="8"/>
        <v>2</v>
      </c>
      <c r="G160" s="965">
        <v>1</v>
      </c>
      <c r="H160" s="1306" t="s">
        <v>37</v>
      </c>
      <c r="I160" s="965">
        <f t="shared" si="9"/>
        <v>2</v>
      </c>
      <c r="J160" s="978">
        <v>2900000</v>
      </c>
      <c r="K160" s="978">
        <f t="shared" si="10"/>
        <v>5800000</v>
      </c>
      <c r="L160" s="965"/>
      <c r="M160" s="1324">
        <f t="shared" si="11"/>
        <v>-5800000</v>
      </c>
      <c r="N160" s="1326"/>
      <c r="O160" s="164" t="s">
        <v>2345</v>
      </c>
    </row>
    <row r="161" s="632" customFormat="1" spans="1:14">
      <c r="A161" s="1300">
        <v>327824</v>
      </c>
      <c r="B161" s="1300">
        <v>1402227</v>
      </c>
      <c r="C161" s="1307" t="s">
        <v>2346</v>
      </c>
      <c r="D161" s="1308">
        <v>43456</v>
      </c>
      <c r="E161" s="1308">
        <v>43458</v>
      </c>
      <c r="F161" s="1256">
        <f t="shared" si="8"/>
        <v>2</v>
      </c>
      <c r="G161" s="1256">
        <v>1</v>
      </c>
      <c r="H161" s="1307" t="s">
        <v>37</v>
      </c>
      <c r="I161" s="1256">
        <f t="shared" si="9"/>
        <v>2</v>
      </c>
      <c r="J161" s="1327">
        <v>2900000</v>
      </c>
      <c r="K161" s="1328">
        <f t="shared" si="10"/>
        <v>5800000</v>
      </c>
      <c r="L161" s="1256"/>
      <c r="M161" s="1329">
        <f t="shared" si="11"/>
        <v>-5800000</v>
      </c>
      <c r="N161" s="1326"/>
    </row>
    <row r="162" s="632" customFormat="1" spans="1:14">
      <c r="A162" s="1309"/>
      <c r="B162" s="1309"/>
      <c r="C162" s="1310"/>
      <c r="D162" s="1308">
        <v>43458</v>
      </c>
      <c r="E162" s="1308">
        <v>43459</v>
      </c>
      <c r="F162" s="1256">
        <f t="shared" si="8"/>
        <v>1</v>
      </c>
      <c r="G162" s="1256">
        <v>1</v>
      </c>
      <c r="H162" s="1311"/>
      <c r="I162" s="1256">
        <f t="shared" si="9"/>
        <v>1</v>
      </c>
      <c r="J162" s="1327">
        <v>3950000</v>
      </c>
      <c r="K162" s="1328">
        <f t="shared" si="10"/>
        <v>3950000</v>
      </c>
      <c r="L162" s="1256"/>
      <c r="M162" s="1329">
        <f t="shared" si="11"/>
        <v>-3950000</v>
      </c>
      <c r="N162" s="1326"/>
    </row>
    <row r="163" s="632" customFormat="1" spans="1:14">
      <c r="A163" s="1302"/>
      <c r="B163" s="1302"/>
      <c r="C163" s="1312" t="s">
        <v>2347</v>
      </c>
      <c r="D163" s="1308"/>
      <c r="E163" s="1308"/>
      <c r="F163" s="1256">
        <f t="shared" si="8"/>
        <v>0</v>
      </c>
      <c r="G163" s="1256">
        <v>2</v>
      </c>
      <c r="H163" s="1310"/>
      <c r="I163" s="1256">
        <f t="shared" si="9"/>
        <v>0</v>
      </c>
      <c r="J163" s="1327">
        <v>2400000</v>
      </c>
      <c r="K163" s="1328">
        <f>J163*2</f>
        <v>4800000</v>
      </c>
      <c r="L163" s="1256"/>
      <c r="M163" s="1329">
        <f t="shared" si="11"/>
        <v>-4800000</v>
      </c>
      <c r="N163" s="1326"/>
    </row>
    <row r="164" s="164" customFormat="1" spans="1:14">
      <c r="A164" s="1217" t="s">
        <v>2348</v>
      </c>
      <c r="B164" s="965">
        <v>1400394</v>
      </c>
      <c r="C164" s="965" t="s">
        <v>2349</v>
      </c>
      <c r="D164" s="966">
        <v>43456</v>
      </c>
      <c r="E164" s="966">
        <v>43457</v>
      </c>
      <c r="F164" s="965">
        <f t="shared" si="8"/>
        <v>1</v>
      </c>
      <c r="G164" s="965">
        <v>2</v>
      </c>
      <c r="H164" s="965" t="s">
        <v>37</v>
      </c>
      <c r="I164" s="965">
        <f t="shared" si="9"/>
        <v>2</v>
      </c>
      <c r="J164" s="977">
        <v>2900000</v>
      </c>
      <c r="K164" s="978">
        <f t="shared" ref="K164:K166" si="12">J164*F164*G164</f>
        <v>5800000</v>
      </c>
      <c r="L164" s="965"/>
      <c r="M164" s="1324">
        <f t="shared" si="11"/>
        <v>-5800000</v>
      </c>
      <c r="N164" s="1326"/>
    </row>
    <row r="165" s="632" customFormat="1" spans="1:15">
      <c r="A165" s="1300" t="s">
        <v>2350</v>
      </c>
      <c r="B165" s="1300">
        <v>1402311</v>
      </c>
      <c r="C165" s="1312" t="s">
        <v>2351</v>
      </c>
      <c r="D165" s="1308">
        <v>43456</v>
      </c>
      <c r="E165" s="1308">
        <v>43458</v>
      </c>
      <c r="F165" s="1256">
        <f t="shared" si="8"/>
        <v>2</v>
      </c>
      <c r="G165" s="1256">
        <v>2</v>
      </c>
      <c r="H165" s="1307" t="s">
        <v>37</v>
      </c>
      <c r="I165" s="1256">
        <f t="shared" si="9"/>
        <v>4</v>
      </c>
      <c r="J165" s="1327">
        <v>2900000</v>
      </c>
      <c r="K165" s="1328">
        <f t="shared" si="12"/>
        <v>11600000</v>
      </c>
      <c r="L165" s="1256"/>
      <c r="M165" s="1329">
        <f t="shared" si="11"/>
        <v>-11600000</v>
      </c>
      <c r="N165" s="1326"/>
      <c r="O165" s="632" t="s">
        <v>2352</v>
      </c>
    </row>
    <row r="166" s="632" customFormat="1" spans="1:14">
      <c r="A166" s="1309"/>
      <c r="B166" s="1309"/>
      <c r="C166" s="1312"/>
      <c r="D166" s="1308">
        <v>43458</v>
      </c>
      <c r="E166" s="1308">
        <v>43460</v>
      </c>
      <c r="F166" s="1256">
        <f t="shared" si="8"/>
        <v>2</v>
      </c>
      <c r="G166" s="1256">
        <v>2</v>
      </c>
      <c r="H166" s="1311"/>
      <c r="I166" s="1256">
        <f t="shared" si="9"/>
        <v>4</v>
      </c>
      <c r="J166" s="1327">
        <v>3950000</v>
      </c>
      <c r="K166" s="1328">
        <f t="shared" si="12"/>
        <v>15800000</v>
      </c>
      <c r="L166" s="1256"/>
      <c r="M166" s="1329">
        <f t="shared" si="11"/>
        <v>-15800000</v>
      </c>
      <c r="N166" s="1326"/>
    </row>
    <row r="167" s="632" customFormat="1" spans="1:14">
      <c r="A167" s="1302"/>
      <c r="B167" s="1302"/>
      <c r="C167" s="1312" t="s">
        <v>2347</v>
      </c>
      <c r="D167" s="1308"/>
      <c r="E167" s="1308"/>
      <c r="F167" s="1256">
        <f t="shared" si="8"/>
        <v>0</v>
      </c>
      <c r="G167" s="1256">
        <v>4</v>
      </c>
      <c r="H167" s="1310"/>
      <c r="I167" s="1256">
        <f t="shared" si="9"/>
        <v>0</v>
      </c>
      <c r="J167" s="1327">
        <v>2400000</v>
      </c>
      <c r="K167" s="1328">
        <f>J167*G167</f>
        <v>9600000</v>
      </c>
      <c r="L167" s="1256"/>
      <c r="M167" s="1329">
        <f t="shared" si="11"/>
        <v>-9600000</v>
      </c>
      <c r="N167" s="1326"/>
    </row>
    <row r="168" s="632" customFormat="1" ht="19.5" customHeight="1" spans="1:14">
      <c r="A168" s="1309">
        <v>328066</v>
      </c>
      <c r="B168" s="1302">
        <v>1405231</v>
      </c>
      <c r="C168" s="1313" t="s">
        <v>2353</v>
      </c>
      <c r="D168" s="1314">
        <v>43457</v>
      </c>
      <c r="E168" s="1314">
        <v>43458</v>
      </c>
      <c r="F168" s="1315">
        <f t="shared" si="8"/>
        <v>1</v>
      </c>
      <c r="G168" s="1316">
        <v>1</v>
      </c>
      <c r="H168" s="1317" t="s">
        <v>37</v>
      </c>
      <c r="I168" s="1315">
        <f t="shared" si="9"/>
        <v>1</v>
      </c>
      <c r="J168" s="1330">
        <v>2900000</v>
      </c>
      <c r="K168" s="1331">
        <f t="shared" ref="K168:K187" si="13">J168*F168*G168</f>
        <v>2900000</v>
      </c>
      <c r="L168" s="1315"/>
      <c r="M168" s="1332">
        <f t="shared" si="11"/>
        <v>-2900000</v>
      </c>
      <c r="N168" s="1326"/>
    </row>
    <row r="169" s="164" customFormat="1" spans="1:14">
      <c r="A169" s="1306">
        <v>325748</v>
      </c>
      <c r="B169" s="965">
        <v>1399708</v>
      </c>
      <c r="C169" s="1306" t="s">
        <v>2354</v>
      </c>
      <c r="D169" s="966">
        <v>43457</v>
      </c>
      <c r="E169" s="966">
        <v>43458</v>
      </c>
      <c r="F169" s="965">
        <f t="shared" si="8"/>
        <v>1</v>
      </c>
      <c r="G169" s="1306">
        <v>1</v>
      </c>
      <c r="H169" s="965" t="s">
        <v>37</v>
      </c>
      <c r="I169" s="965">
        <f t="shared" si="9"/>
        <v>1</v>
      </c>
      <c r="J169" s="978">
        <v>2900000</v>
      </c>
      <c r="K169" s="978">
        <f t="shared" si="13"/>
        <v>2900000</v>
      </c>
      <c r="L169" s="965"/>
      <c r="M169" s="1324">
        <f t="shared" si="11"/>
        <v>-2900000</v>
      </c>
      <c r="N169" s="1326"/>
    </row>
    <row r="170" s="164" customFormat="1" spans="1:14">
      <c r="A170" s="1306">
        <v>325179</v>
      </c>
      <c r="B170" s="965">
        <v>1396818</v>
      </c>
      <c r="C170" s="1306" t="s">
        <v>2355</v>
      </c>
      <c r="D170" s="966">
        <v>43457</v>
      </c>
      <c r="E170" s="966">
        <v>43458</v>
      </c>
      <c r="F170" s="965">
        <f t="shared" si="8"/>
        <v>1</v>
      </c>
      <c r="G170" s="1306">
        <v>1</v>
      </c>
      <c r="H170" s="965" t="s">
        <v>37</v>
      </c>
      <c r="I170" s="965">
        <f t="shared" si="9"/>
        <v>1</v>
      </c>
      <c r="J170" s="978">
        <v>2900000</v>
      </c>
      <c r="K170" s="978">
        <f t="shared" si="13"/>
        <v>2900000</v>
      </c>
      <c r="L170" s="965"/>
      <c r="M170" s="1324">
        <f t="shared" si="11"/>
        <v>-2900000</v>
      </c>
      <c r="N170" s="1326"/>
    </row>
    <row r="171" s="164" customFormat="1" spans="1:14">
      <c r="A171" s="1217" t="s">
        <v>2356</v>
      </c>
      <c r="B171" s="965">
        <v>1400395</v>
      </c>
      <c r="C171" s="965" t="s">
        <v>2349</v>
      </c>
      <c r="D171" s="966">
        <v>43457</v>
      </c>
      <c r="E171" s="966">
        <v>43458</v>
      </c>
      <c r="F171" s="965">
        <f t="shared" si="8"/>
        <v>1</v>
      </c>
      <c r="G171" s="965">
        <v>2</v>
      </c>
      <c r="H171" s="965" t="s">
        <v>37</v>
      </c>
      <c r="I171" s="965">
        <f t="shared" si="9"/>
        <v>2</v>
      </c>
      <c r="J171" s="977">
        <v>2900000</v>
      </c>
      <c r="K171" s="978">
        <f t="shared" si="13"/>
        <v>5800000</v>
      </c>
      <c r="L171" s="965"/>
      <c r="M171" s="1324">
        <f t="shared" si="11"/>
        <v>-5800000</v>
      </c>
      <c r="N171" s="1326"/>
    </row>
    <row r="172" s="164" customFormat="1" spans="1:14">
      <c r="A172" s="1306">
        <v>324863</v>
      </c>
      <c r="B172" s="965">
        <v>1395128</v>
      </c>
      <c r="C172" s="1306" t="s">
        <v>2357</v>
      </c>
      <c r="D172" s="966">
        <v>43457</v>
      </c>
      <c r="E172" s="966">
        <v>43458</v>
      </c>
      <c r="F172" s="965">
        <f t="shared" si="8"/>
        <v>1</v>
      </c>
      <c r="G172" s="1306">
        <v>1</v>
      </c>
      <c r="H172" s="965" t="s">
        <v>37</v>
      </c>
      <c r="I172" s="965">
        <f t="shared" si="9"/>
        <v>1</v>
      </c>
      <c r="J172" s="978">
        <v>2900000</v>
      </c>
      <c r="K172" s="978">
        <f t="shared" si="13"/>
        <v>2900000</v>
      </c>
      <c r="L172" s="965"/>
      <c r="M172" s="1324">
        <f t="shared" si="11"/>
        <v>-2900000</v>
      </c>
      <c r="N172" s="1224"/>
    </row>
    <row r="173" s="629" customFormat="1" spans="1:14">
      <c r="A173" s="236">
        <v>331330</v>
      </c>
      <c r="B173" s="199">
        <v>1417527</v>
      </c>
      <c r="C173" s="236" t="s">
        <v>2358</v>
      </c>
      <c r="D173" s="200">
        <v>43456</v>
      </c>
      <c r="E173" s="200">
        <v>43458</v>
      </c>
      <c r="F173" s="199">
        <f t="shared" si="8"/>
        <v>2</v>
      </c>
      <c r="G173" s="236">
        <v>1</v>
      </c>
      <c r="H173" s="199" t="s">
        <v>37</v>
      </c>
      <c r="I173" s="199">
        <f t="shared" si="9"/>
        <v>2</v>
      </c>
      <c r="J173" s="230">
        <v>2900000</v>
      </c>
      <c r="K173" s="230">
        <f t="shared" si="13"/>
        <v>5800000</v>
      </c>
      <c r="L173" s="199"/>
      <c r="M173" s="316">
        <f t="shared" si="11"/>
        <v>-5800000</v>
      </c>
      <c r="N173" s="231">
        <f>SUM(K173:K174)</f>
        <v>11600000</v>
      </c>
    </row>
    <row r="174" s="629" customFormat="1" spans="1:15">
      <c r="A174" s="235" t="s">
        <v>2359</v>
      </c>
      <c r="B174" s="199">
        <v>1416778</v>
      </c>
      <c r="C174" s="236" t="s">
        <v>2360</v>
      </c>
      <c r="D174" s="200">
        <v>43457</v>
      </c>
      <c r="E174" s="200">
        <v>43458</v>
      </c>
      <c r="F174" s="199">
        <f t="shared" si="8"/>
        <v>1</v>
      </c>
      <c r="G174" s="236">
        <v>2</v>
      </c>
      <c r="H174" s="199" t="s">
        <v>37</v>
      </c>
      <c r="I174" s="199">
        <f t="shared" si="9"/>
        <v>2</v>
      </c>
      <c r="J174" s="230">
        <v>2900000</v>
      </c>
      <c r="K174" s="230">
        <f t="shared" si="13"/>
        <v>5800000</v>
      </c>
      <c r="L174" s="199"/>
      <c r="M174" s="316">
        <f t="shared" si="11"/>
        <v>-5800000</v>
      </c>
      <c r="N174" s="279"/>
      <c r="O174" s="629" t="s">
        <v>2171</v>
      </c>
    </row>
    <row r="175" s="629" customFormat="1" spans="1:15">
      <c r="A175" s="1318" t="s">
        <v>2361</v>
      </c>
      <c r="B175" s="1319">
        <v>1417968</v>
      </c>
      <c r="C175" s="1320" t="s">
        <v>2362</v>
      </c>
      <c r="D175" s="1321">
        <v>43457</v>
      </c>
      <c r="E175" s="1321">
        <v>43458</v>
      </c>
      <c r="F175" s="1319">
        <f t="shared" si="8"/>
        <v>1</v>
      </c>
      <c r="G175" s="1320">
        <v>2</v>
      </c>
      <c r="H175" s="1319" t="s">
        <v>37</v>
      </c>
      <c r="I175" s="1319">
        <f t="shared" si="9"/>
        <v>2</v>
      </c>
      <c r="J175" s="1333">
        <v>2900000</v>
      </c>
      <c r="K175" s="1333">
        <f t="shared" si="13"/>
        <v>5800000</v>
      </c>
      <c r="L175" s="1319"/>
      <c r="M175" s="1334">
        <f t="shared" si="11"/>
        <v>-5800000</v>
      </c>
      <c r="N175" s="1335">
        <f>SUM(K175:K183)</f>
        <v>96650000</v>
      </c>
      <c r="O175" s="629" t="s">
        <v>2363</v>
      </c>
    </row>
    <row r="176" s="164" customFormat="1" spans="1:15">
      <c r="A176" s="1320">
        <v>329899</v>
      </c>
      <c r="B176" s="1319">
        <v>1410692</v>
      </c>
      <c r="C176" s="1320" t="s">
        <v>2364</v>
      </c>
      <c r="D176" s="1321">
        <v>43460</v>
      </c>
      <c r="E176" s="1321">
        <v>43462</v>
      </c>
      <c r="F176" s="1319">
        <f t="shared" si="8"/>
        <v>2</v>
      </c>
      <c r="G176" s="1320">
        <v>1</v>
      </c>
      <c r="H176" s="1319" t="s">
        <v>37</v>
      </c>
      <c r="I176" s="1319">
        <f t="shared" si="9"/>
        <v>2</v>
      </c>
      <c r="J176" s="1333">
        <v>3950000</v>
      </c>
      <c r="K176" s="1333">
        <f t="shared" si="13"/>
        <v>7900000</v>
      </c>
      <c r="L176" s="1319"/>
      <c r="M176" s="1334">
        <f t="shared" si="11"/>
        <v>-7900000</v>
      </c>
      <c r="N176" s="1336"/>
      <c r="O176" s="164" t="s">
        <v>2365</v>
      </c>
    </row>
    <row r="177" s="164" customFormat="1" spans="1:14">
      <c r="A177" s="1319">
        <v>327822</v>
      </c>
      <c r="B177" s="1319">
        <v>1405916</v>
      </c>
      <c r="C177" s="1319" t="s">
        <v>2366</v>
      </c>
      <c r="D177" s="1321">
        <v>43461</v>
      </c>
      <c r="E177" s="1321">
        <v>43464</v>
      </c>
      <c r="F177" s="1319">
        <f t="shared" si="8"/>
        <v>3</v>
      </c>
      <c r="G177" s="1319">
        <v>1</v>
      </c>
      <c r="H177" s="1319" t="s">
        <v>37</v>
      </c>
      <c r="I177" s="1319">
        <f t="shared" si="9"/>
        <v>3</v>
      </c>
      <c r="J177" s="1337">
        <v>3950000</v>
      </c>
      <c r="K177" s="1333">
        <f t="shared" si="13"/>
        <v>11850000</v>
      </c>
      <c r="L177" s="1319"/>
      <c r="M177" s="1334">
        <f t="shared" si="11"/>
        <v>-11850000</v>
      </c>
      <c r="N177" s="1336"/>
    </row>
    <row r="178" s="164" customFormat="1" spans="1:14">
      <c r="A178" s="1322" t="s">
        <v>2367</v>
      </c>
      <c r="B178" s="1319">
        <v>1408539</v>
      </c>
      <c r="C178" s="1319" t="s">
        <v>2368</v>
      </c>
      <c r="D178" s="1321">
        <v>43461</v>
      </c>
      <c r="E178" s="1321">
        <v>43465</v>
      </c>
      <c r="F178" s="1319">
        <f t="shared" si="8"/>
        <v>4</v>
      </c>
      <c r="G178" s="1319">
        <v>2</v>
      </c>
      <c r="H178" s="1319" t="s">
        <v>37</v>
      </c>
      <c r="I178" s="1319">
        <f t="shared" si="9"/>
        <v>8</v>
      </c>
      <c r="J178" s="1337">
        <v>3950000</v>
      </c>
      <c r="K178" s="1333">
        <f t="shared" si="13"/>
        <v>31600000</v>
      </c>
      <c r="L178" s="1319"/>
      <c r="M178" s="1334">
        <f t="shared" si="11"/>
        <v>-31600000</v>
      </c>
      <c r="N178" s="1336"/>
    </row>
    <row r="179" s="164" customFormat="1" spans="1:14">
      <c r="A179" s="1320">
        <v>325518</v>
      </c>
      <c r="B179" s="1319">
        <v>1398799</v>
      </c>
      <c r="C179" s="1320" t="s">
        <v>2369</v>
      </c>
      <c r="D179" s="1321">
        <v>43463</v>
      </c>
      <c r="E179" s="1321">
        <v>43465</v>
      </c>
      <c r="F179" s="1319">
        <f t="shared" si="8"/>
        <v>2</v>
      </c>
      <c r="G179" s="1320">
        <v>1</v>
      </c>
      <c r="H179" s="1319" t="s">
        <v>37</v>
      </c>
      <c r="I179" s="1319">
        <f t="shared" si="9"/>
        <v>2</v>
      </c>
      <c r="J179" s="1333">
        <v>3950000</v>
      </c>
      <c r="K179" s="1333">
        <f t="shared" si="13"/>
        <v>7900000</v>
      </c>
      <c r="L179" s="1319"/>
      <c r="M179" s="1334">
        <f t="shared" si="11"/>
        <v>-7900000</v>
      </c>
      <c r="N179" s="1336"/>
    </row>
    <row r="180" s="164" customFormat="1" spans="1:14">
      <c r="A180" s="1320">
        <v>325517</v>
      </c>
      <c r="B180" s="1319">
        <v>1398800</v>
      </c>
      <c r="C180" s="1320" t="s">
        <v>2370</v>
      </c>
      <c r="D180" s="1321">
        <v>43463</v>
      </c>
      <c r="E180" s="1321">
        <v>43465</v>
      </c>
      <c r="F180" s="1319">
        <f t="shared" si="8"/>
        <v>2</v>
      </c>
      <c r="G180" s="1320">
        <v>1</v>
      </c>
      <c r="H180" s="1319" t="s">
        <v>37</v>
      </c>
      <c r="I180" s="1319">
        <f t="shared" si="9"/>
        <v>2</v>
      </c>
      <c r="J180" s="1333">
        <v>3950000</v>
      </c>
      <c r="K180" s="1333">
        <f t="shared" si="13"/>
        <v>7900000</v>
      </c>
      <c r="L180" s="1319"/>
      <c r="M180" s="1334">
        <f t="shared" si="11"/>
        <v>-7900000</v>
      </c>
      <c r="N180" s="1336"/>
    </row>
    <row r="181" s="164" customFormat="1" spans="1:15">
      <c r="A181" s="1318" t="s">
        <v>2371</v>
      </c>
      <c r="B181" s="1319">
        <v>1404989</v>
      </c>
      <c r="C181" s="1320" t="s">
        <v>2372</v>
      </c>
      <c r="D181" s="1321">
        <v>43463</v>
      </c>
      <c r="E181" s="1321">
        <v>43464</v>
      </c>
      <c r="F181" s="1319">
        <f t="shared" si="8"/>
        <v>1</v>
      </c>
      <c r="G181" s="1320">
        <v>2</v>
      </c>
      <c r="H181" s="1319" t="s">
        <v>37</v>
      </c>
      <c r="I181" s="1319">
        <f t="shared" si="9"/>
        <v>2</v>
      </c>
      <c r="J181" s="1333">
        <v>3950000</v>
      </c>
      <c r="K181" s="1333">
        <f t="shared" si="13"/>
        <v>7900000</v>
      </c>
      <c r="L181" s="1319"/>
      <c r="M181" s="1334">
        <f t="shared" si="11"/>
        <v>-7900000</v>
      </c>
      <c r="N181" s="1336"/>
      <c r="O181" s="164" t="s">
        <v>2171</v>
      </c>
    </row>
    <row r="182" s="164" customFormat="1" spans="1:14">
      <c r="A182" s="1318">
        <v>328981</v>
      </c>
      <c r="B182" s="1319">
        <v>1409975</v>
      </c>
      <c r="C182" s="1320" t="s">
        <v>2373</v>
      </c>
      <c r="D182" s="1321">
        <v>43462</v>
      </c>
      <c r="E182" s="1321">
        <v>43464</v>
      </c>
      <c r="F182" s="1319">
        <f t="shared" si="8"/>
        <v>2</v>
      </c>
      <c r="G182" s="1320">
        <v>1</v>
      </c>
      <c r="H182" s="1319" t="s">
        <v>37</v>
      </c>
      <c r="I182" s="1319">
        <f t="shared" si="9"/>
        <v>2</v>
      </c>
      <c r="J182" s="1333">
        <v>3950000</v>
      </c>
      <c r="K182" s="1333">
        <f t="shared" si="13"/>
        <v>7900000</v>
      </c>
      <c r="L182" s="1319"/>
      <c r="M182" s="1334">
        <f t="shared" si="11"/>
        <v>-7900000</v>
      </c>
      <c r="N182" s="1336"/>
    </row>
    <row r="183" s="164" customFormat="1" spans="1:15">
      <c r="A183" s="1318" t="s">
        <v>2374</v>
      </c>
      <c r="B183" s="1319">
        <v>1403393</v>
      </c>
      <c r="C183" s="1320" t="s">
        <v>2375</v>
      </c>
      <c r="D183" s="1321">
        <v>43463</v>
      </c>
      <c r="E183" s="1321">
        <v>43464</v>
      </c>
      <c r="F183" s="1319">
        <f t="shared" si="8"/>
        <v>1</v>
      </c>
      <c r="G183" s="1320">
        <v>2</v>
      </c>
      <c r="H183" s="1319" t="s">
        <v>37</v>
      </c>
      <c r="I183" s="1319">
        <f t="shared" si="9"/>
        <v>2</v>
      </c>
      <c r="J183" s="1333">
        <v>3950000</v>
      </c>
      <c r="K183" s="1333">
        <f t="shared" si="13"/>
        <v>7900000</v>
      </c>
      <c r="L183" s="1319"/>
      <c r="M183" s="1334">
        <f t="shared" si="11"/>
        <v>-7900000</v>
      </c>
      <c r="N183" s="1338"/>
      <c r="O183" s="164" t="s">
        <v>2171</v>
      </c>
    </row>
    <row r="184" s="629" customFormat="1" spans="1:14">
      <c r="A184" s="235">
        <v>332494</v>
      </c>
      <c r="B184" s="236">
        <v>1418960</v>
      </c>
      <c r="C184" s="236" t="s">
        <v>2376</v>
      </c>
      <c r="D184" s="200">
        <v>43459</v>
      </c>
      <c r="E184" s="200">
        <v>43460</v>
      </c>
      <c r="F184" s="199">
        <f t="shared" si="8"/>
        <v>1</v>
      </c>
      <c r="G184" s="236">
        <v>1</v>
      </c>
      <c r="H184" s="199"/>
      <c r="I184" s="199">
        <f t="shared" si="9"/>
        <v>1</v>
      </c>
      <c r="J184" s="230">
        <v>3950000</v>
      </c>
      <c r="K184" s="230">
        <f t="shared" si="13"/>
        <v>3950000</v>
      </c>
      <c r="L184" s="199"/>
      <c r="M184" s="316">
        <f t="shared" si="11"/>
        <v>-3950000</v>
      </c>
      <c r="N184" s="231">
        <f>SUM(K184:K194)</f>
        <v>182200000</v>
      </c>
    </row>
    <row r="185" s="164" customFormat="1" spans="1:14">
      <c r="A185" s="235" t="s">
        <v>2377</v>
      </c>
      <c r="B185" s="236">
        <v>1406483</v>
      </c>
      <c r="C185" s="993" t="s">
        <v>2378</v>
      </c>
      <c r="D185" s="200">
        <v>43464</v>
      </c>
      <c r="E185" s="200">
        <v>43466</v>
      </c>
      <c r="F185" s="199">
        <f t="shared" si="8"/>
        <v>2</v>
      </c>
      <c r="G185" s="236">
        <v>2</v>
      </c>
      <c r="H185" s="199" t="s">
        <v>37</v>
      </c>
      <c r="I185" s="199">
        <f t="shared" si="9"/>
        <v>4</v>
      </c>
      <c r="J185" s="230">
        <v>3950000</v>
      </c>
      <c r="K185" s="230">
        <f t="shared" si="13"/>
        <v>15800000</v>
      </c>
      <c r="L185" s="199"/>
      <c r="M185" s="316">
        <f t="shared" si="11"/>
        <v>-15800000</v>
      </c>
      <c r="N185" s="232"/>
    </row>
    <row r="186" s="164" customFormat="1" spans="1:14">
      <c r="A186" s="244"/>
      <c r="B186" s="244" t="s">
        <v>2379</v>
      </c>
      <c r="C186" s="255"/>
      <c r="D186" s="200">
        <v>43465</v>
      </c>
      <c r="E186" s="200">
        <v>43466</v>
      </c>
      <c r="F186" s="199">
        <f t="shared" si="8"/>
        <v>1</v>
      </c>
      <c r="G186" s="236">
        <v>4</v>
      </c>
      <c r="H186" s="199" t="s">
        <v>2380</v>
      </c>
      <c r="I186" s="199">
        <v>0</v>
      </c>
      <c r="J186" s="230">
        <v>3100000</v>
      </c>
      <c r="K186" s="230">
        <f t="shared" si="13"/>
        <v>12400000</v>
      </c>
      <c r="L186" s="199"/>
      <c r="M186" s="316">
        <f t="shared" si="11"/>
        <v>-12400000</v>
      </c>
      <c r="N186" s="232"/>
    </row>
    <row r="187" s="632" customFormat="1" spans="1:15">
      <c r="A187" s="243" t="s">
        <v>2381</v>
      </c>
      <c r="B187" s="995">
        <v>1403509</v>
      </c>
      <c r="C187" s="993" t="s">
        <v>2382</v>
      </c>
      <c r="D187" s="1323">
        <v>43463</v>
      </c>
      <c r="E187" s="1323">
        <v>43466</v>
      </c>
      <c r="F187" s="995">
        <f t="shared" si="8"/>
        <v>3</v>
      </c>
      <c r="G187" s="996">
        <v>1</v>
      </c>
      <c r="H187" s="995" t="s">
        <v>37</v>
      </c>
      <c r="I187" s="995">
        <f t="shared" ref="I187:I191" si="14">G187*F187</f>
        <v>3</v>
      </c>
      <c r="J187" s="1020">
        <v>3950000</v>
      </c>
      <c r="K187" s="1020">
        <f t="shared" si="13"/>
        <v>11850000</v>
      </c>
      <c r="L187" s="995"/>
      <c r="M187" s="1339">
        <f t="shared" si="11"/>
        <v>-11850000</v>
      </c>
      <c r="N187" s="232"/>
      <c r="O187" s="632" t="s">
        <v>2383</v>
      </c>
    </row>
    <row r="188" s="632" customFormat="1" spans="1:14">
      <c r="A188" s="247"/>
      <c r="B188" s="257" t="s">
        <v>2379</v>
      </c>
      <c r="C188" s="255"/>
      <c r="D188" s="1323">
        <v>43465</v>
      </c>
      <c r="E188" s="1323">
        <v>43466</v>
      </c>
      <c r="F188" s="995">
        <f t="shared" ref="F188:F212" si="15">E188-D188</f>
        <v>1</v>
      </c>
      <c r="G188" s="996">
        <v>2</v>
      </c>
      <c r="H188" s="995" t="s">
        <v>2380</v>
      </c>
      <c r="I188" s="995">
        <v>0</v>
      </c>
      <c r="J188" s="1020">
        <v>3100000</v>
      </c>
      <c r="K188" s="1020">
        <f>J188*G188</f>
        <v>6200000</v>
      </c>
      <c r="L188" s="995"/>
      <c r="M188" s="1339">
        <f t="shared" si="11"/>
        <v>-6200000</v>
      </c>
      <c r="N188" s="232"/>
    </row>
    <row r="189" s="632" customFormat="1" spans="1:15">
      <c r="A189" s="243" t="s">
        <v>2384</v>
      </c>
      <c r="B189" s="995">
        <v>1394261</v>
      </c>
      <c r="C189" s="259" t="s">
        <v>2385</v>
      </c>
      <c r="D189" s="1323">
        <v>43462</v>
      </c>
      <c r="E189" s="1323">
        <v>43466</v>
      </c>
      <c r="F189" s="995">
        <f t="shared" si="15"/>
        <v>4</v>
      </c>
      <c r="G189" s="995">
        <v>4</v>
      </c>
      <c r="H189" s="995" t="s">
        <v>37</v>
      </c>
      <c r="I189" s="995">
        <f t="shared" si="14"/>
        <v>16</v>
      </c>
      <c r="J189" s="1020">
        <v>3950000</v>
      </c>
      <c r="K189" s="1020">
        <f t="shared" ref="K189:K212" si="16">J189*F189*G189</f>
        <v>63200000</v>
      </c>
      <c r="L189" s="995"/>
      <c r="M189" s="1339">
        <f t="shared" si="11"/>
        <v>-63200000</v>
      </c>
      <c r="N189" s="232"/>
      <c r="O189" s="1340" t="s">
        <v>2386</v>
      </c>
    </row>
    <row r="190" s="632" customFormat="1" spans="1:15">
      <c r="A190" s="247"/>
      <c r="B190" s="257" t="s">
        <v>2379</v>
      </c>
      <c r="C190" s="261"/>
      <c r="D190" s="1323">
        <v>43465</v>
      </c>
      <c r="E190" s="1323">
        <v>43466</v>
      </c>
      <c r="F190" s="995">
        <f t="shared" si="15"/>
        <v>1</v>
      </c>
      <c r="G190" s="995">
        <v>8</v>
      </c>
      <c r="H190" s="995" t="s">
        <v>2380</v>
      </c>
      <c r="I190" s="995">
        <v>0</v>
      </c>
      <c r="J190" s="1341">
        <v>3100000</v>
      </c>
      <c r="K190" s="1020">
        <f>J190*8</f>
        <v>24800000</v>
      </c>
      <c r="L190" s="995"/>
      <c r="M190" s="1339">
        <f t="shared" si="11"/>
        <v>-24800000</v>
      </c>
      <c r="N190" s="232"/>
      <c r="O190" s="1340"/>
    </row>
    <row r="191" s="632" customFormat="1" spans="1:15">
      <c r="A191" s="243" t="s">
        <v>2387</v>
      </c>
      <c r="B191" s="995">
        <v>1401608</v>
      </c>
      <c r="C191" s="993" t="s">
        <v>2388</v>
      </c>
      <c r="D191" s="1323">
        <v>43464</v>
      </c>
      <c r="E191" s="1323">
        <v>43466</v>
      </c>
      <c r="F191" s="995">
        <f t="shared" si="15"/>
        <v>2</v>
      </c>
      <c r="G191" s="995">
        <v>2</v>
      </c>
      <c r="H191" s="995" t="s">
        <v>37</v>
      </c>
      <c r="I191" s="995">
        <f t="shared" si="14"/>
        <v>4</v>
      </c>
      <c r="J191" s="1341">
        <v>3950000</v>
      </c>
      <c r="K191" s="1020">
        <f t="shared" si="16"/>
        <v>15800000</v>
      </c>
      <c r="L191" s="995"/>
      <c r="M191" s="1339">
        <f t="shared" si="11"/>
        <v>-15800000</v>
      </c>
      <c r="N191" s="232"/>
      <c r="O191" s="1342" t="s">
        <v>2389</v>
      </c>
    </row>
    <row r="192" s="632" customFormat="1" spans="1:15">
      <c r="A192" s="247"/>
      <c r="B192" s="257" t="s">
        <v>2379</v>
      </c>
      <c r="C192" s="255"/>
      <c r="D192" s="1323">
        <v>43465</v>
      </c>
      <c r="E192" s="1323">
        <v>43466</v>
      </c>
      <c r="F192" s="995">
        <f t="shared" si="15"/>
        <v>1</v>
      </c>
      <c r="G192" s="995">
        <v>4</v>
      </c>
      <c r="H192" s="995" t="s">
        <v>2380</v>
      </c>
      <c r="I192" s="995">
        <v>0</v>
      </c>
      <c r="J192" s="1341">
        <v>3100000</v>
      </c>
      <c r="K192" s="1020">
        <f t="shared" si="16"/>
        <v>12400000</v>
      </c>
      <c r="L192" s="995"/>
      <c r="M192" s="1339">
        <f t="shared" si="11"/>
        <v>-12400000</v>
      </c>
      <c r="N192" s="232"/>
      <c r="O192" s="1342"/>
    </row>
    <row r="193" s="164" customFormat="1" spans="1:15">
      <c r="A193" s="199">
        <v>326979</v>
      </c>
      <c r="B193" s="199">
        <v>1403088</v>
      </c>
      <c r="C193" s="199" t="s">
        <v>2390</v>
      </c>
      <c r="D193" s="200">
        <v>43464</v>
      </c>
      <c r="E193" s="200">
        <v>43465</v>
      </c>
      <c r="F193" s="199">
        <f t="shared" si="15"/>
        <v>1</v>
      </c>
      <c r="G193" s="199">
        <v>1</v>
      </c>
      <c r="H193" s="199" t="s">
        <v>37</v>
      </c>
      <c r="I193" s="199">
        <f t="shared" ref="I193:I212" si="17">G193*F193</f>
        <v>1</v>
      </c>
      <c r="J193" s="229">
        <v>3950000</v>
      </c>
      <c r="K193" s="230">
        <f t="shared" si="16"/>
        <v>3950000</v>
      </c>
      <c r="L193" s="199"/>
      <c r="M193" s="316">
        <f t="shared" si="11"/>
        <v>-3950000</v>
      </c>
      <c r="N193" s="232"/>
      <c r="O193" s="164" t="s">
        <v>1936</v>
      </c>
    </row>
    <row r="194" s="164" customFormat="1" spans="1:15">
      <c r="A194" s="234" t="s">
        <v>2391</v>
      </c>
      <c r="B194" s="199">
        <v>1409946</v>
      </c>
      <c r="C194" s="199" t="s">
        <v>2392</v>
      </c>
      <c r="D194" s="200">
        <v>43464</v>
      </c>
      <c r="E194" s="200">
        <v>43465</v>
      </c>
      <c r="F194" s="199">
        <f t="shared" si="15"/>
        <v>1</v>
      </c>
      <c r="G194" s="199">
        <v>3</v>
      </c>
      <c r="H194" s="199" t="s">
        <v>37</v>
      </c>
      <c r="I194" s="199">
        <f t="shared" si="17"/>
        <v>3</v>
      </c>
      <c r="J194" s="229">
        <v>3950000</v>
      </c>
      <c r="K194" s="230">
        <f t="shared" si="16"/>
        <v>11850000</v>
      </c>
      <c r="L194" s="199"/>
      <c r="M194" s="316">
        <f t="shared" si="11"/>
        <v>-11850000</v>
      </c>
      <c r="N194" s="279"/>
      <c r="O194" s="164" t="s">
        <v>2389</v>
      </c>
    </row>
    <row r="195" s="164" customFormat="1" spans="1:14">
      <c r="A195" s="815" t="s">
        <v>2393</v>
      </c>
      <c r="B195" s="815">
        <v>1407978</v>
      </c>
      <c r="C195" s="815" t="s">
        <v>2394</v>
      </c>
      <c r="D195" s="816">
        <v>43463</v>
      </c>
      <c r="E195" s="816">
        <v>43465</v>
      </c>
      <c r="F195" s="815">
        <f t="shared" si="15"/>
        <v>2</v>
      </c>
      <c r="G195" s="815">
        <v>2</v>
      </c>
      <c r="H195" s="815" t="s">
        <v>37</v>
      </c>
      <c r="I195" s="815">
        <f t="shared" si="17"/>
        <v>4</v>
      </c>
      <c r="J195" s="823">
        <v>3950000</v>
      </c>
      <c r="K195" s="824">
        <f t="shared" si="16"/>
        <v>15800000</v>
      </c>
      <c r="L195" s="815"/>
      <c r="M195" s="1221">
        <f t="shared" si="11"/>
        <v>-15800000</v>
      </c>
      <c r="N195" s="1221">
        <f>K195</f>
        <v>15800000</v>
      </c>
    </row>
    <row r="196" s="164" customFormat="1" spans="1:14">
      <c r="A196" s="341"/>
      <c r="B196" s="341"/>
      <c r="C196" s="341"/>
      <c r="D196" s="341"/>
      <c r="E196" s="341"/>
      <c r="F196" s="341">
        <f t="shared" si="15"/>
        <v>0</v>
      </c>
      <c r="G196" s="341"/>
      <c r="H196" s="341"/>
      <c r="I196" s="341">
        <f t="shared" si="17"/>
        <v>0</v>
      </c>
      <c r="J196" s="341"/>
      <c r="K196" s="891">
        <f t="shared" si="16"/>
        <v>0</v>
      </c>
      <c r="L196" s="341"/>
      <c r="M196" s="892">
        <f t="shared" si="11"/>
        <v>0</v>
      </c>
      <c r="N196" s="341"/>
    </row>
    <row r="197" s="164" customFormat="1" spans="1:14">
      <c r="A197" s="341"/>
      <c r="B197" s="341"/>
      <c r="C197" s="341"/>
      <c r="D197" s="341"/>
      <c r="E197" s="341"/>
      <c r="F197" s="341">
        <f t="shared" si="15"/>
        <v>0</v>
      </c>
      <c r="G197" s="341"/>
      <c r="H197" s="341"/>
      <c r="I197" s="341">
        <f t="shared" si="17"/>
        <v>0</v>
      </c>
      <c r="J197" s="341"/>
      <c r="K197" s="891">
        <f t="shared" si="16"/>
        <v>0</v>
      </c>
      <c r="L197" s="341"/>
      <c r="M197" s="892">
        <f t="shared" si="11"/>
        <v>0</v>
      </c>
      <c r="N197" s="341"/>
    </row>
    <row r="198" s="164" customFormat="1" spans="1:14">
      <c r="A198" s="341"/>
      <c r="B198" s="341"/>
      <c r="C198" s="341"/>
      <c r="D198" s="341"/>
      <c r="E198" s="341"/>
      <c r="F198" s="341">
        <f t="shared" si="15"/>
        <v>0</v>
      </c>
      <c r="G198" s="341"/>
      <c r="H198" s="341"/>
      <c r="I198" s="341">
        <f t="shared" si="17"/>
        <v>0</v>
      </c>
      <c r="J198" s="341"/>
      <c r="K198" s="891">
        <f t="shared" si="16"/>
        <v>0</v>
      </c>
      <c r="L198" s="341"/>
      <c r="M198" s="892">
        <f t="shared" si="11"/>
        <v>0</v>
      </c>
      <c r="N198" s="341"/>
    </row>
    <row r="199" s="164" customFormat="1" spans="1:14">
      <c r="A199" s="341"/>
      <c r="B199" s="341"/>
      <c r="C199" s="341"/>
      <c r="D199" s="341"/>
      <c r="E199" s="341"/>
      <c r="F199" s="341">
        <f t="shared" si="15"/>
        <v>0</v>
      </c>
      <c r="G199" s="341"/>
      <c r="H199" s="341"/>
      <c r="I199" s="341">
        <f t="shared" si="17"/>
        <v>0</v>
      </c>
      <c r="J199" s="341"/>
      <c r="K199" s="891">
        <f t="shared" si="16"/>
        <v>0</v>
      </c>
      <c r="L199" s="341"/>
      <c r="M199" s="892">
        <f t="shared" si="11"/>
        <v>0</v>
      </c>
      <c r="N199" s="341"/>
    </row>
    <row r="200" s="164" customFormat="1" spans="1:14">
      <c r="A200" s="341"/>
      <c r="B200" s="341"/>
      <c r="C200" s="341"/>
      <c r="D200" s="341"/>
      <c r="E200" s="341"/>
      <c r="F200" s="341">
        <f t="shared" si="15"/>
        <v>0</v>
      </c>
      <c r="G200" s="341"/>
      <c r="H200" s="341"/>
      <c r="I200" s="341">
        <f t="shared" si="17"/>
        <v>0</v>
      </c>
      <c r="J200" s="341"/>
      <c r="K200" s="891">
        <f t="shared" si="16"/>
        <v>0</v>
      </c>
      <c r="L200" s="341"/>
      <c r="M200" s="892">
        <f t="shared" ref="M200:M212" si="18">L200-K200</f>
        <v>0</v>
      </c>
      <c r="N200" s="341"/>
    </row>
    <row r="201" s="164" customFormat="1" spans="1:14">
      <c r="A201" s="341"/>
      <c r="B201" s="341"/>
      <c r="C201" s="341"/>
      <c r="D201" s="341"/>
      <c r="E201" s="341"/>
      <c r="F201" s="341">
        <f t="shared" si="15"/>
        <v>0</v>
      </c>
      <c r="G201" s="341"/>
      <c r="H201" s="341"/>
      <c r="I201" s="341">
        <f t="shared" si="17"/>
        <v>0</v>
      </c>
      <c r="J201" s="341"/>
      <c r="K201" s="891">
        <f t="shared" si="16"/>
        <v>0</v>
      </c>
      <c r="L201" s="341"/>
      <c r="M201" s="892">
        <f t="shared" si="18"/>
        <v>0</v>
      </c>
      <c r="N201" s="341"/>
    </row>
    <row r="202" s="164" customFormat="1" spans="1:14">
      <c r="A202" s="341"/>
      <c r="B202" s="341"/>
      <c r="C202" s="341"/>
      <c r="D202" s="341"/>
      <c r="E202" s="341"/>
      <c r="F202" s="341">
        <f t="shared" si="15"/>
        <v>0</v>
      </c>
      <c r="G202" s="341"/>
      <c r="H202" s="341"/>
      <c r="I202" s="341">
        <f t="shared" si="17"/>
        <v>0</v>
      </c>
      <c r="J202" s="341"/>
      <c r="K202" s="891">
        <f t="shared" si="16"/>
        <v>0</v>
      </c>
      <c r="L202" s="341"/>
      <c r="M202" s="892">
        <f t="shared" si="18"/>
        <v>0</v>
      </c>
      <c r="N202" s="341"/>
    </row>
    <row r="203" s="164" customFormat="1" spans="1:14">
      <c r="A203" s="341"/>
      <c r="B203" s="341"/>
      <c r="C203" s="341"/>
      <c r="D203" s="341"/>
      <c r="E203" s="341"/>
      <c r="F203" s="341">
        <f t="shared" si="15"/>
        <v>0</v>
      </c>
      <c r="G203" s="341"/>
      <c r="H203" s="341"/>
      <c r="I203" s="341">
        <f t="shared" si="17"/>
        <v>0</v>
      </c>
      <c r="J203" s="341"/>
      <c r="K203" s="891">
        <f t="shared" si="16"/>
        <v>0</v>
      </c>
      <c r="L203" s="341"/>
      <c r="M203" s="892">
        <f t="shared" si="18"/>
        <v>0</v>
      </c>
      <c r="N203" s="341"/>
    </row>
    <row r="204" s="164" customFormat="1" spans="1:14">
      <c r="A204" s="341"/>
      <c r="B204" s="341"/>
      <c r="C204" s="341"/>
      <c r="D204" s="341"/>
      <c r="E204" s="341"/>
      <c r="F204" s="341">
        <f t="shared" si="15"/>
        <v>0</v>
      </c>
      <c r="G204" s="341"/>
      <c r="H204" s="341"/>
      <c r="I204" s="341">
        <f t="shared" si="17"/>
        <v>0</v>
      </c>
      <c r="J204" s="341"/>
      <c r="K204" s="891">
        <f t="shared" si="16"/>
        <v>0</v>
      </c>
      <c r="L204" s="341"/>
      <c r="M204" s="892">
        <f t="shared" si="18"/>
        <v>0</v>
      </c>
      <c r="N204" s="341"/>
    </row>
    <row r="205" s="164" customFormat="1" spans="1:14">
      <c r="A205" s="341"/>
      <c r="B205" s="341"/>
      <c r="C205" s="341"/>
      <c r="D205" s="341"/>
      <c r="E205" s="341"/>
      <c r="F205" s="341">
        <f t="shared" si="15"/>
        <v>0</v>
      </c>
      <c r="G205" s="341"/>
      <c r="H205" s="341"/>
      <c r="I205" s="341">
        <f t="shared" si="17"/>
        <v>0</v>
      </c>
      <c r="J205" s="341"/>
      <c r="K205" s="891">
        <f t="shared" si="16"/>
        <v>0</v>
      </c>
      <c r="L205" s="341"/>
      <c r="M205" s="892">
        <f t="shared" si="18"/>
        <v>0</v>
      </c>
      <c r="N205" s="341"/>
    </row>
    <row r="206" s="164" customFormat="1" spans="1:14">
      <c r="A206" s="341"/>
      <c r="B206" s="341"/>
      <c r="C206" s="341"/>
      <c r="D206" s="341"/>
      <c r="E206" s="341"/>
      <c r="F206" s="341">
        <f t="shared" si="15"/>
        <v>0</v>
      </c>
      <c r="G206" s="341"/>
      <c r="H206" s="341"/>
      <c r="I206" s="341">
        <f t="shared" si="17"/>
        <v>0</v>
      </c>
      <c r="J206" s="341"/>
      <c r="K206" s="891">
        <f t="shared" si="16"/>
        <v>0</v>
      </c>
      <c r="L206" s="341"/>
      <c r="M206" s="892">
        <f t="shared" si="18"/>
        <v>0</v>
      </c>
      <c r="N206" s="341"/>
    </row>
    <row r="207" s="164" customFormat="1" spans="1:14">
      <c r="A207" s="341"/>
      <c r="B207" s="341"/>
      <c r="C207" s="341"/>
      <c r="D207" s="341"/>
      <c r="E207" s="341"/>
      <c r="F207" s="341">
        <f t="shared" si="15"/>
        <v>0</v>
      </c>
      <c r="G207" s="341"/>
      <c r="H207" s="341"/>
      <c r="I207" s="341">
        <f t="shared" si="17"/>
        <v>0</v>
      </c>
      <c r="J207" s="341"/>
      <c r="K207" s="891">
        <f t="shared" si="16"/>
        <v>0</v>
      </c>
      <c r="L207" s="341"/>
      <c r="M207" s="892">
        <f t="shared" si="18"/>
        <v>0</v>
      </c>
      <c r="N207" s="341"/>
    </row>
    <row r="208" s="164" customFormat="1" spans="1:14">
      <c r="A208" s="341"/>
      <c r="B208" s="341"/>
      <c r="C208" s="341"/>
      <c r="D208" s="341"/>
      <c r="E208" s="341"/>
      <c r="F208" s="341">
        <f t="shared" si="15"/>
        <v>0</v>
      </c>
      <c r="G208" s="341"/>
      <c r="H208" s="341"/>
      <c r="I208" s="341">
        <f t="shared" si="17"/>
        <v>0</v>
      </c>
      <c r="J208" s="341"/>
      <c r="K208" s="891">
        <f t="shared" si="16"/>
        <v>0</v>
      </c>
      <c r="L208" s="341"/>
      <c r="M208" s="892">
        <f t="shared" si="18"/>
        <v>0</v>
      </c>
      <c r="N208" s="341"/>
    </row>
    <row r="209" s="164" customFormat="1" spans="1:14">
      <c r="A209" s="341"/>
      <c r="B209" s="341"/>
      <c r="C209" s="341"/>
      <c r="D209" s="341"/>
      <c r="E209" s="341"/>
      <c r="F209" s="341">
        <f t="shared" si="15"/>
        <v>0</v>
      </c>
      <c r="G209" s="341"/>
      <c r="H209" s="341"/>
      <c r="I209" s="341">
        <f t="shared" si="17"/>
        <v>0</v>
      </c>
      <c r="J209" s="341"/>
      <c r="K209" s="891">
        <f t="shared" si="16"/>
        <v>0</v>
      </c>
      <c r="L209" s="341"/>
      <c r="M209" s="892">
        <f t="shared" si="18"/>
        <v>0</v>
      </c>
      <c r="N209" s="341"/>
    </row>
    <row r="210" s="164" customFormat="1" spans="1:14">
      <c r="A210" s="341"/>
      <c r="B210" s="341"/>
      <c r="C210" s="341"/>
      <c r="D210" s="341"/>
      <c r="E210" s="341"/>
      <c r="F210" s="341">
        <f t="shared" si="15"/>
        <v>0</v>
      </c>
      <c r="G210" s="341"/>
      <c r="H210" s="341"/>
      <c r="I210" s="341">
        <f t="shared" si="17"/>
        <v>0</v>
      </c>
      <c r="J210" s="341"/>
      <c r="K210" s="891">
        <f t="shared" si="16"/>
        <v>0</v>
      </c>
      <c r="L210" s="341"/>
      <c r="M210" s="892">
        <f t="shared" si="18"/>
        <v>0</v>
      </c>
      <c r="N210" s="341"/>
    </row>
    <row r="211" s="164" customFormat="1" spans="1:14">
      <c r="A211" s="341"/>
      <c r="B211" s="341"/>
      <c r="C211" s="341"/>
      <c r="D211" s="341"/>
      <c r="E211" s="341"/>
      <c r="F211" s="341">
        <f t="shared" si="15"/>
        <v>0</v>
      </c>
      <c r="G211" s="341"/>
      <c r="H211" s="341"/>
      <c r="I211" s="341">
        <f t="shared" si="17"/>
        <v>0</v>
      </c>
      <c r="J211" s="341"/>
      <c r="K211" s="891">
        <f t="shared" si="16"/>
        <v>0</v>
      </c>
      <c r="L211" s="341"/>
      <c r="M211" s="892">
        <f t="shared" si="18"/>
        <v>0</v>
      </c>
      <c r="N211" s="341"/>
    </row>
    <row r="212" s="164" customFormat="1" spans="1:14">
      <c r="A212" s="341"/>
      <c r="B212" s="341"/>
      <c r="C212" s="341"/>
      <c r="D212" s="341"/>
      <c r="E212" s="341"/>
      <c r="F212" s="341">
        <f t="shared" si="15"/>
        <v>0</v>
      </c>
      <c r="G212" s="341"/>
      <c r="H212" s="341"/>
      <c r="I212" s="341">
        <f t="shared" si="17"/>
        <v>0</v>
      </c>
      <c r="J212" s="341"/>
      <c r="K212" s="891">
        <f t="shared" si="16"/>
        <v>0</v>
      </c>
      <c r="L212" s="341"/>
      <c r="M212" s="892">
        <f t="shared" si="18"/>
        <v>0</v>
      </c>
      <c r="N212" s="341"/>
    </row>
  </sheetData>
  <mergeCells count="46">
    <mergeCell ref="A1:K1"/>
    <mergeCell ref="A6:A7"/>
    <mergeCell ref="A148:A149"/>
    <mergeCell ref="A161:A163"/>
    <mergeCell ref="A165:A167"/>
    <mergeCell ref="A185:A186"/>
    <mergeCell ref="A187:A188"/>
    <mergeCell ref="A189:A190"/>
    <mergeCell ref="A191:A192"/>
    <mergeCell ref="B6:B7"/>
    <mergeCell ref="B148:B149"/>
    <mergeCell ref="B161:B163"/>
    <mergeCell ref="B165:B167"/>
    <mergeCell ref="C6:C7"/>
    <mergeCell ref="C161:C162"/>
    <mergeCell ref="C165:C166"/>
    <mergeCell ref="C185:C186"/>
    <mergeCell ref="C187:C188"/>
    <mergeCell ref="C189:C190"/>
    <mergeCell ref="C191:C192"/>
    <mergeCell ref="D6:D7"/>
    <mergeCell ref="E6:E7"/>
    <mergeCell ref="F6:F7"/>
    <mergeCell ref="G6:G7"/>
    <mergeCell ref="H6:H7"/>
    <mergeCell ref="H161:H163"/>
    <mergeCell ref="H165:H167"/>
    <mergeCell ref="I6:I7"/>
    <mergeCell ref="J6:J7"/>
    <mergeCell ref="K6:K7"/>
    <mergeCell ref="L6:L7"/>
    <mergeCell ref="M6:M7"/>
    <mergeCell ref="N6:N7"/>
    <mergeCell ref="N8:N22"/>
    <mergeCell ref="N23:N39"/>
    <mergeCell ref="N40:N62"/>
    <mergeCell ref="N63:N70"/>
    <mergeCell ref="N71:N108"/>
    <mergeCell ref="N109:N129"/>
    <mergeCell ref="N130:N133"/>
    <mergeCell ref="N134:N172"/>
    <mergeCell ref="N173:N174"/>
    <mergeCell ref="N175:N183"/>
    <mergeCell ref="N184:N194"/>
    <mergeCell ref="O189:O190"/>
    <mergeCell ref="O191:O192"/>
  </mergeCells>
  <pageMargins left="0.75" right="0.75" top="1" bottom="1" header="0.511805555555556" footer="0.511805555555556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8"/>
  <sheetViews>
    <sheetView zoomScale="82" zoomScaleNormal="82" topLeftCell="E1" workbookViewId="0">
      <selection activeCell="H4" sqref="H4:K6"/>
    </sheetView>
  </sheetViews>
  <sheetFormatPr defaultColWidth="9" defaultRowHeight="13.5"/>
  <cols>
    <col min="1" max="1" width="10.1416666666667" style="164" customWidth="1"/>
    <col min="2" max="2" width="10.7083333333333" style="164" customWidth="1"/>
    <col min="3" max="3" width="17.2833333333333" style="164" customWidth="1"/>
    <col min="4" max="4" width="10.7083333333333" style="164" customWidth="1"/>
    <col min="5" max="5" width="12.5666666666667" style="164" customWidth="1"/>
    <col min="6" max="6" width="10.2833333333333" style="164" customWidth="1"/>
    <col min="7" max="7" width="11" style="164" customWidth="1"/>
    <col min="8" max="8" width="11.5666666666667" style="164" customWidth="1"/>
    <col min="9" max="9" width="12.2833333333333" style="164" customWidth="1"/>
    <col min="10" max="10" width="13.2833333333333" style="164" customWidth="1"/>
    <col min="11" max="11" width="18.1333333333333" style="164" customWidth="1"/>
    <col min="12" max="12" width="16.5666666666667" style="164" customWidth="1"/>
    <col min="13" max="13" width="17.7083333333333" style="164" customWidth="1"/>
    <col min="14" max="14" width="32.5" style="164" customWidth="1"/>
    <col min="15" max="15" width="11.5" style="164"/>
    <col min="16" max="16" width="10.375" style="164"/>
    <col min="17" max="16384" width="9" style="164"/>
  </cols>
  <sheetData>
    <row r="1" s="164" customFormat="1" ht="25.5" spans="1:11">
      <c r="A1" s="165" t="s">
        <v>2395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="164" customFormat="1" ht="21" customHeight="1" spans="1:14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N2" s="164" t="s">
        <v>2396</v>
      </c>
    </row>
    <row r="3" s="164" customFormat="1" ht="20.25" customHeight="1" spans="1:12">
      <c r="A3" s="166"/>
      <c r="B3" s="166"/>
      <c r="C3" s="167"/>
      <c r="D3" s="168"/>
      <c r="E3" s="168"/>
      <c r="F3" s="169"/>
      <c r="G3" s="165"/>
      <c r="H3" s="170" t="s">
        <v>21</v>
      </c>
      <c r="I3" s="201">
        <f>SUM(I9:I279)</f>
        <v>721</v>
      </c>
      <c r="J3" s="202"/>
      <c r="K3" s="202">
        <f>SUM(K9:K439)</f>
        <v>2166560000</v>
      </c>
      <c r="L3" s="164" t="s">
        <v>2397</v>
      </c>
    </row>
    <row r="4" s="164" customFormat="1" ht="20.25" customHeight="1" spans="1:11">
      <c r="A4" s="165"/>
      <c r="B4" s="165"/>
      <c r="C4" s="165"/>
      <c r="D4" s="165"/>
      <c r="E4" s="165"/>
      <c r="F4" s="165"/>
      <c r="G4" s="165"/>
      <c r="H4" s="170" t="s">
        <v>22</v>
      </c>
      <c r="I4" s="201" t="s">
        <v>2398</v>
      </c>
      <c r="J4" s="202"/>
      <c r="K4" s="202">
        <v>2295035030</v>
      </c>
    </row>
    <row r="5" s="164" customFormat="1" ht="20.25" customHeight="1" spans="1:11">
      <c r="A5" s="165"/>
      <c r="B5" s="165"/>
      <c r="C5" s="165"/>
      <c r="D5" s="165"/>
      <c r="E5" s="165"/>
      <c r="F5" s="165"/>
      <c r="G5" s="165"/>
      <c r="H5" s="170" t="s">
        <v>2399</v>
      </c>
      <c r="I5" s="201"/>
      <c r="J5" s="202"/>
      <c r="K5" s="202">
        <f>Dec!K4</f>
        <v>117329360</v>
      </c>
    </row>
    <row r="6" s="164" customFormat="1" ht="20.25" customHeight="1" spans="1:11">
      <c r="A6" s="165"/>
      <c r="B6" s="165"/>
      <c r="C6" s="165"/>
      <c r="D6" s="165"/>
      <c r="E6" s="165"/>
      <c r="F6" s="165"/>
      <c r="G6" s="165"/>
      <c r="H6" s="170" t="s">
        <v>17</v>
      </c>
      <c r="I6" s="641"/>
      <c r="J6" s="641"/>
      <c r="K6" s="202">
        <f>K4-K3+K5</f>
        <v>245804390</v>
      </c>
    </row>
    <row r="7" s="164" customFormat="1" spans="1:13">
      <c r="A7" s="171" t="s">
        <v>24</v>
      </c>
      <c r="B7" s="171" t="s">
        <v>25</v>
      </c>
      <c r="C7" s="171" t="s">
        <v>26</v>
      </c>
      <c r="D7" s="173" t="s">
        <v>27</v>
      </c>
      <c r="E7" s="173" t="s">
        <v>28</v>
      </c>
      <c r="F7" s="171" t="s">
        <v>29</v>
      </c>
      <c r="G7" s="174" t="s">
        <v>30</v>
      </c>
      <c r="H7" s="174" t="s">
        <v>2400</v>
      </c>
      <c r="I7" s="174" t="s">
        <v>32</v>
      </c>
      <c r="J7" s="204" t="s">
        <v>33</v>
      </c>
      <c r="K7" s="204" t="s">
        <v>34</v>
      </c>
      <c r="L7" s="204" t="s">
        <v>167</v>
      </c>
      <c r="M7" s="204" t="s">
        <v>168</v>
      </c>
    </row>
    <row r="8" s="164" customFormat="1" spans="1:13">
      <c r="A8" s="171"/>
      <c r="B8" s="171"/>
      <c r="C8" s="171"/>
      <c r="D8" s="173"/>
      <c r="E8" s="173"/>
      <c r="F8" s="171"/>
      <c r="G8" s="174"/>
      <c r="H8" s="174"/>
      <c r="I8" s="174"/>
      <c r="J8" s="204"/>
      <c r="K8" s="204"/>
      <c r="L8" s="204"/>
      <c r="M8" s="204"/>
    </row>
    <row r="9" s="164" customFormat="1" ht="15" spans="1:19">
      <c r="A9" s="234" t="s">
        <v>2381</v>
      </c>
      <c r="B9" s="1214">
        <v>1425723</v>
      </c>
      <c r="C9" s="199" t="s">
        <v>2382</v>
      </c>
      <c r="D9" s="200">
        <v>43466</v>
      </c>
      <c r="E9" s="200">
        <v>43467</v>
      </c>
      <c r="F9" s="199">
        <f t="shared" ref="F9:F12" si="0">E9-D9</f>
        <v>1</v>
      </c>
      <c r="G9" s="199">
        <v>1</v>
      </c>
      <c r="H9" s="199" t="s">
        <v>37</v>
      </c>
      <c r="I9" s="199">
        <f t="shared" ref="I9:I12" si="1">G9*F9</f>
        <v>1</v>
      </c>
      <c r="J9" s="230">
        <v>4620000</v>
      </c>
      <c r="K9" s="230">
        <f t="shared" ref="K9:K12" si="2">J9*I9</f>
        <v>4620000</v>
      </c>
      <c r="L9" s="199" t="s">
        <v>2383</v>
      </c>
      <c r="M9" s="231">
        <f>SUM(K9:K15)</f>
        <v>56080000</v>
      </c>
      <c r="O9" s="164">
        <f>VLOOKUP(B9,Q:R,2,0)</f>
        <v>4620000</v>
      </c>
      <c r="P9" s="164">
        <f>K9-O9</f>
        <v>0</v>
      </c>
      <c r="Q9" s="652">
        <v>1383283</v>
      </c>
      <c r="R9" s="652">
        <v>17400000</v>
      </c>
      <c r="S9" s="164" t="s">
        <v>2401</v>
      </c>
    </row>
    <row r="10" s="164" customFormat="1" spans="1:19">
      <c r="A10" s="234" t="s">
        <v>2384</v>
      </c>
      <c r="B10" s="234">
        <v>1394262</v>
      </c>
      <c r="C10" s="199" t="s">
        <v>2385</v>
      </c>
      <c r="D10" s="200">
        <v>43101</v>
      </c>
      <c r="E10" s="200">
        <v>43102</v>
      </c>
      <c r="F10" s="199">
        <f t="shared" si="0"/>
        <v>1</v>
      </c>
      <c r="G10" s="199">
        <v>4</v>
      </c>
      <c r="H10" s="199" t="s">
        <v>37</v>
      </c>
      <c r="I10" s="199">
        <f t="shared" si="1"/>
        <v>4</v>
      </c>
      <c r="J10" s="230">
        <v>4620000</v>
      </c>
      <c r="K10" s="230">
        <f t="shared" si="2"/>
        <v>18480000</v>
      </c>
      <c r="L10" s="199" t="s">
        <v>2402</v>
      </c>
      <c r="M10" s="232"/>
      <c r="O10" s="164">
        <f t="shared" ref="O10:O30" si="3">VLOOKUP(B10,Q:R,2,0)</f>
        <v>18480000</v>
      </c>
      <c r="P10" s="164">
        <f t="shared" ref="P10:P30" si="4">K10-O10</f>
        <v>0</v>
      </c>
      <c r="Q10" s="652">
        <v>1385497</v>
      </c>
      <c r="R10" s="652">
        <v>5800000</v>
      </c>
      <c r="S10" s="164" t="s">
        <v>2403</v>
      </c>
    </row>
    <row r="11" s="164" customFormat="1" spans="1:19">
      <c r="A11" s="234">
        <v>331280</v>
      </c>
      <c r="B11" s="234">
        <v>1416602</v>
      </c>
      <c r="C11" s="199" t="s">
        <v>2404</v>
      </c>
      <c r="D11" s="200">
        <v>43101</v>
      </c>
      <c r="E11" s="200">
        <v>43102</v>
      </c>
      <c r="F11" s="199">
        <f t="shared" si="0"/>
        <v>1</v>
      </c>
      <c r="G11" s="199">
        <v>1</v>
      </c>
      <c r="H11" s="199" t="s">
        <v>2405</v>
      </c>
      <c r="I11" s="199">
        <f t="shared" si="1"/>
        <v>1</v>
      </c>
      <c r="J11" s="230">
        <v>4820000</v>
      </c>
      <c r="K11" s="230">
        <f t="shared" si="2"/>
        <v>4820000</v>
      </c>
      <c r="L11" s="316"/>
      <c r="M11" s="232"/>
      <c r="O11" s="164">
        <f t="shared" si="3"/>
        <v>4820000</v>
      </c>
      <c r="P11" s="164">
        <f t="shared" si="4"/>
        <v>0</v>
      </c>
      <c r="Q11" s="652">
        <v>1385598</v>
      </c>
      <c r="R11" s="652">
        <v>10260000</v>
      </c>
      <c r="S11" s="164" t="s">
        <v>2406</v>
      </c>
    </row>
    <row r="12" s="164" customFormat="1" spans="1:19">
      <c r="A12" s="234">
        <v>331519</v>
      </c>
      <c r="B12" s="234">
        <v>1417448</v>
      </c>
      <c r="C12" s="199" t="s">
        <v>2407</v>
      </c>
      <c r="D12" s="200">
        <v>43103</v>
      </c>
      <c r="E12" s="200">
        <v>43105</v>
      </c>
      <c r="F12" s="199">
        <f t="shared" si="0"/>
        <v>2</v>
      </c>
      <c r="G12" s="199">
        <v>1</v>
      </c>
      <c r="H12" s="199" t="s">
        <v>37</v>
      </c>
      <c r="I12" s="199">
        <f t="shared" si="1"/>
        <v>2</v>
      </c>
      <c r="J12" s="230">
        <v>4620000</v>
      </c>
      <c r="K12" s="230">
        <f t="shared" si="2"/>
        <v>9240000</v>
      </c>
      <c r="L12" s="316"/>
      <c r="M12" s="232"/>
      <c r="O12" s="164">
        <f t="shared" si="3"/>
        <v>9240000</v>
      </c>
      <c r="P12" s="164">
        <f t="shared" si="4"/>
        <v>0</v>
      </c>
      <c r="Q12" s="652">
        <v>1386113</v>
      </c>
      <c r="R12" s="652">
        <v>5800000</v>
      </c>
      <c r="S12" s="164" t="s">
        <v>2408</v>
      </c>
    </row>
    <row r="13" s="164" customFormat="1" spans="1:19">
      <c r="A13" s="1215">
        <v>331570</v>
      </c>
      <c r="B13" s="1215">
        <v>1417123</v>
      </c>
      <c r="C13" s="339" t="s">
        <v>2409</v>
      </c>
      <c r="D13" s="200">
        <v>43107</v>
      </c>
      <c r="E13" s="200">
        <v>43111</v>
      </c>
      <c r="F13" s="199">
        <v>4</v>
      </c>
      <c r="G13" s="199">
        <v>0</v>
      </c>
      <c r="H13" s="199" t="s">
        <v>2410</v>
      </c>
      <c r="I13" s="199">
        <v>0</v>
      </c>
      <c r="J13" s="230">
        <v>1200000</v>
      </c>
      <c r="K13" s="230">
        <f>J13*F13</f>
        <v>4800000</v>
      </c>
      <c r="L13" s="316"/>
      <c r="M13" s="232"/>
      <c r="O13" s="164">
        <f t="shared" si="3"/>
        <v>18920000</v>
      </c>
      <c r="P13" s="164">
        <f t="shared" si="4"/>
        <v>-14120000</v>
      </c>
      <c r="Q13" s="652">
        <v>1386422</v>
      </c>
      <c r="R13" s="652">
        <v>17400000</v>
      </c>
      <c r="S13" s="164" t="s">
        <v>2411</v>
      </c>
    </row>
    <row r="14" s="164" customFormat="1" spans="1:18">
      <c r="A14" s="232"/>
      <c r="B14" s="232"/>
      <c r="C14" s="1216"/>
      <c r="D14" s="200">
        <v>43107</v>
      </c>
      <c r="E14" s="200">
        <v>43108</v>
      </c>
      <c r="F14" s="199">
        <f t="shared" ref="F14:F65" si="5">E14-D14</f>
        <v>1</v>
      </c>
      <c r="G14" s="199">
        <v>1</v>
      </c>
      <c r="H14" s="199" t="s">
        <v>2405</v>
      </c>
      <c r="I14" s="199">
        <f t="shared" ref="I14:I65" si="6">G14*F14</f>
        <v>1</v>
      </c>
      <c r="J14" s="230">
        <v>4820000</v>
      </c>
      <c r="K14" s="230">
        <f t="shared" ref="K14:K18" si="7">J14*I14</f>
        <v>4820000</v>
      </c>
      <c r="L14" s="316"/>
      <c r="M14" s="232"/>
      <c r="P14" s="164">
        <f t="shared" si="4"/>
        <v>4820000</v>
      </c>
      <c r="Q14" s="652">
        <v>1386696</v>
      </c>
      <c r="R14" s="652">
        <v>8700000</v>
      </c>
    </row>
    <row r="15" s="164" customFormat="1" spans="1:18">
      <c r="A15" s="279"/>
      <c r="B15" s="279"/>
      <c r="C15" s="340"/>
      <c r="D15" s="200">
        <v>43108</v>
      </c>
      <c r="E15" s="200">
        <v>43111</v>
      </c>
      <c r="F15" s="199">
        <f t="shared" si="5"/>
        <v>3</v>
      </c>
      <c r="G15" s="199">
        <v>1</v>
      </c>
      <c r="H15" s="199" t="s">
        <v>2405</v>
      </c>
      <c r="I15" s="199">
        <f t="shared" si="6"/>
        <v>3</v>
      </c>
      <c r="J15" s="230">
        <v>3100000</v>
      </c>
      <c r="K15" s="230">
        <f t="shared" si="7"/>
        <v>9300000</v>
      </c>
      <c r="L15" s="316"/>
      <c r="M15" s="279"/>
      <c r="P15" s="164">
        <f t="shared" si="4"/>
        <v>9300000</v>
      </c>
      <c r="Q15" s="652">
        <v>1387558</v>
      </c>
      <c r="R15" s="652">
        <v>5800000</v>
      </c>
    </row>
    <row r="16" s="164" customFormat="1" spans="1:19">
      <c r="A16" s="922">
        <v>331357</v>
      </c>
      <c r="B16" s="922">
        <v>1417478</v>
      </c>
      <c r="C16" s="815" t="s">
        <v>2412</v>
      </c>
      <c r="D16" s="816">
        <v>43108</v>
      </c>
      <c r="E16" s="816">
        <v>43111</v>
      </c>
      <c r="F16" s="815">
        <f t="shared" si="5"/>
        <v>3</v>
      </c>
      <c r="G16" s="815">
        <v>1</v>
      </c>
      <c r="H16" s="815" t="s">
        <v>2405</v>
      </c>
      <c r="I16" s="815">
        <f t="shared" si="6"/>
        <v>3</v>
      </c>
      <c r="J16" s="824">
        <v>3100000</v>
      </c>
      <c r="K16" s="824">
        <f t="shared" si="7"/>
        <v>9300000</v>
      </c>
      <c r="L16" s="1221"/>
      <c r="M16" s="941">
        <f>SUM(K16:K21)</f>
        <v>44100000</v>
      </c>
      <c r="O16" s="164">
        <f t="shared" si="3"/>
        <v>9300000</v>
      </c>
      <c r="P16" s="164">
        <f t="shared" si="4"/>
        <v>0</v>
      </c>
      <c r="Q16" s="652">
        <v>1387937</v>
      </c>
      <c r="R16" s="652">
        <v>19560000</v>
      </c>
      <c r="S16" s="164" t="s">
        <v>2413</v>
      </c>
    </row>
    <row r="17" s="164" customFormat="1" spans="1:19">
      <c r="A17" s="922">
        <v>333443</v>
      </c>
      <c r="B17" s="922">
        <v>1422923</v>
      </c>
      <c r="C17" s="815" t="s">
        <v>2414</v>
      </c>
      <c r="D17" s="816">
        <v>43108</v>
      </c>
      <c r="E17" s="816">
        <v>43110</v>
      </c>
      <c r="F17" s="815">
        <f t="shared" si="5"/>
        <v>2</v>
      </c>
      <c r="G17" s="815">
        <v>1</v>
      </c>
      <c r="H17" s="815" t="s">
        <v>37</v>
      </c>
      <c r="I17" s="815">
        <f t="shared" si="6"/>
        <v>2</v>
      </c>
      <c r="J17" s="824">
        <v>2900000</v>
      </c>
      <c r="K17" s="824">
        <f t="shared" si="7"/>
        <v>5800000</v>
      </c>
      <c r="L17" s="1221"/>
      <c r="M17" s="1222"/>
      <c r="O17" s="164">
        <f t="shared" si="3"/>
        <v>5800000</v>
      </c>
      <c r="P17" s="164">
        <f t="shared" si="4"/>
        <v>0</v>
      </c>
      <c r="Q17" s="652">
        <v>1388602</v>
      </c>
      <c r="R17" s="652">
        <v>9300000</v>
      </c>
      <c r="S17" s="164" t="s">
        <v>2415</v>
      </c>
    </row>
    <row r="18" s="164" customFormat="1" spans="1:19">
      <c r="A18" s="922">
        <v>330786</v>
      </c>
      <c r="B18" s="922">
        <v>1414379</v>
      </c>
      <c r="C18" s="815" t="s">
        <v>2416</v>
      </c>
      <c r="D18" s="816">
        <v>43108</v>
      </c>
      <c r="E18" s="816">
        <v>43110</v>
      </c>
      <c r="F18" s="815">
        <f t="shared" si="5"/>
        <v>2</v>
      </c>
      <c r="G18" s="815">
        <v>1</v>
      </c>
      <c r="H18" s="815" t="s">
        <v>37</v>
      </c>
      <c r="I18" s="815">
        <f t="shared" si="6"/>
        <v>2</v>
      </c>
      <c r="J18" s="824">
        <v>2900000</v>
      </c>
      <c r="K18" s="824">
        <f t="shared" si="7"/>
        <v>5800000</v>
      </c>
      <c r="L18" s="1221"/>
      <c r="M18" s="1222"/>
      <c r="O18" s="164">
        <f t="shared" si="3"/>
        <v>5800000</v>
      </c>
      <c r="P18" s="164">
        <f t="shared" si="4"/>
        <v>0</v>
      </c>
      <c r="Q18" s="652">
        <v>1388701</v>
      </c>
      <c r="R18" s="652">
        <v>6200000</v>
      </c>
      <c r="S18" s="164" t="s">
        <v>2417</v>
      </c>
    </row>
    <row r="19" s="164" customFormat="1" spans="1:19">
      <c r="A19" s="815">
        <v>331607</v>
      </c>
      <c r="B19" s="922">
        <v>1418196</v>
      </c>
      <c r="C19" s="815" t="s">
        <v>2418</v>
      </c>
      <c r="D19" s="816">
        <v>43108</v>
      </c>
      <c r="E19" s="816">
        <v>43109</v>
      </c>
      <c r="F19" s="815">
        <f t="shared" si="5"/>
        <v>1</v>
      </c>
      <c r="G19" s="815">
        <v>1</v>
      </c>
      <c r="H19" s="815" t="s">
        <v>37</v>
      </c>
      <c r="I19" s="815">
        <f t="shared" si="6"/>
        <v>1</v>
      </c>
      <c r="J19" s="823">
        <v>2900000</v>
      </c>
      <c r="K19" s="824">
        <f t="shared" ref="K19:K22" si="8">J19*F19*G19</f>
        <v>2900000</v>
      </c>
      <c r="L19" s="1221" t="s">
        <v>2171</v>
      </c>
      <c r="M19" s="1222"/>
      <c r="O19" s="164">
        <f t="shared" si="3"/>
        <v>2900000</v>
      </c>
      <c r="P19" s="164">
        <f t="shared" si="4"/>
        <v>0</v>
      </c>
      <c r="Q19" s="652">
        <v>1388711</v>
      </c>
      <c r="R19" s="652">
        <v>12400000</v>
      </c>
      <c r="S19" s="164" t="s">
        <v>2419</v>
      </c>
    </row>
    <row r="20" s="164" customFormat="1" spans="1:19">
      <c r="A20" s="815">
        <v>333418</v>
      </c>
      <c r="B20" s="922">
        <v>1421974</v>
      </c>
      <c r="C20" s="815" t="s">
        <v>2420</v>
      </c>
      <c r="D20" s="816">
        <v>43108</v>
      </c>
      <c r="E20" s="816">
        <v>43111</v>
      </c>
      <c r="F20" s="815">
        <f t="shared" si="5"/>
        <v>3</v>
      </c>
      <c r="G20" s="815">
        <v>1</v>
      </c>
      <c r="H20" s="815" t="s">
        <v>37</v>
      </c>
      <c r="I20" s="815">
        <f t="shared" si="6"/>
        <v>3</v>
      </c>
      <c r="J20" s="823">
        <v>2900000</v>
      </c>
      <c r="K20" s="824">
        <f t="shared" si="8"/>
        <v>8700000</v>
      </c>
      <c r="L20" s="1221"/>
      <c r="M20" s="1222"/>
      <c r="O20" s="164">
        <f t="shared" si="3"/>
        <v>8700000</v>
      </c>
      <c r="P20" s="164">
        <f t="shared" si="4"/>
        <v>0</v>
      </c>
      <c r="Q20" s="652">
        <v>1388953</v>
      </c>
      <c r="R20" s="652">
        <v>6200000</v>
      </c>
      <c r="S20" s="164" t="s">
        <v>2421</v>
      </c>
    </row>
    <row r="21" s="164" customFormat="1" spans="1:19">
      <c r="A21" s="815">
        <v>328155</v>
      </c>
      <c r="B21" s="922">
        <v>1407033</v>
      </c>
      <c r="C21" s="815" t="s">
        <v>2422</v>
      </c>
      <c r="D21" s="816">
        <v>43108</v>
      </c>
      <c r="E21" s="816">
        <v>43112</v>
      </c>
      <c r="F21" s="815">
        <f t="shared" si="5"/>
        <v>4</v>
      </c>
      <c r="G21" s="815">
        <v>1</v>
      </c>
      <c r="H21" s="815" t="s">
        <v>37</v>
      </c>
      <c r="I21" s="815">
        <f t="shared" si="6"/>
        <v>4</v>
      </c>
      <c r="J21" s="823">
        <v>2900000</v>
      </c>
      <c r="K21" s="824">
        <f t="shared" si="8"/>
        <v>11600000</v>
      </c>
      <c r="L21" s="1221" t="s">
        <v>2171</v>
      </c>
      <c r="M21" s="1223"/>
      <c r="O21" s="164">
        <f t="shared" si="3"/>
        <v>11600000</v>
      </c>
      <c r="P21" s="164">
        <f t="shared" si="4"/>
        <v>0</v>
      </c>
      <c r="Q21" s="652">
        <v>1389395</v>
      </c>
      <c r="R21" s="652">
        <v>11600000</v>
      </c>
      <c r="S21" s="164" t="s">
        <v>2423</v>
      </c>
    </row>
    <row r="22" s="164" customFormat="1" spans="1:19">
      <c r="A22" s="1217" t="s">
        <v>2424</v>
      </c>
      <c r="B22" s="1217">
        <v>1426988</v>
      </c>
      <c r="C22" s="965" t="s">
        <v>2425</v>
      </c>
      <c r="D22" s="966">
        <v>43473</v>
      </c>
      <c r="E22" s="966">
        <v>43474</v>
      </c>
      <c r="F22" s="965">
        <f t="shared" si="5"/>
        <v>1</v>
      </c>
      <c r="G22" s="965">
        <v>2</v>
      </c>
      <c r="H22" s="965" t="s">
        <v>2405</v>
      </c>
      <c r="I22" s="965">
        <f t="shared" si="6"/>
        <v>2</v>
      </c>
      <c r="J22" s="977">
        <v>3100000</v>
      </c>
      <c r="K22" s="978">
        <f t="shared" si="8"/>
        <v>6200000</v>
      </c>
      <c r="L22" s="976">
        <f>SUM(K22:K63)</f>
        <v>391100000</v>
      </c>
      <c r="M22" s="1224"/>
      <c r="O22" s="164">
        <f t="shared" si="3"/>
        <v>6200000</v>
      </c>
      <c r="P22" s="164">
        <f t="shared" si="4"/>
        <v>0</v>
      </c>
      <c r="Q22" s="652">
        <v>1389649</v>
      </c>
      <c r="R22" s="652">
        <v>17400000</v>
      </c>
      <c r="S22" s="164" t="s">
        <v>2426</v>
      </c>
    </row>
    <row r="23" s="164" customFormat="1" spans="1:19">
      <c r="A23" s="1217" t="s">
        <v>2427</v>
      </c>
      <c r="B23" s="1217">
        <v>1399711</v>
      </c>
      <c r="C23" s="965" t="s">
        <v>2428</v>
      </c>
      <c r="D23" s="966">
        <v>43109</v>
      </c>
      <c r="E23" s="966">
        <v>43111</v>
      </c>
      <c r="F23" s="965">
        <f t="shared" si="5"/>
        <v>2</v>
      </c>
      <c r="G23" s="965">
        <v>2</v>
      </c>
      <c r="H23" s="965" t="s">
        <v>37</v>
      </c>
      <c r="I23" s="965">
        <f t="shared" si="6"/>
        <v>4</v>
      </c>
      <c r="J23" s="978">
        <v>2900000</v>
      </c>
      <c r="K23" s="978">
        <f t="shared" ref="K23:K25" si="9">J23*I23</f>
        <v>11600000</v>
      </c>
      <c r="L23" s="1225"/>
      <c r="M23" s="965"/>
      <c r="O23" s="164">
        <f t="shared" si="3"/>
        <v>11600000</v>
      </c>
      <c r="P23" s="164">
        <f t="shared" si="4"/>
        <v>0</v>
      </c>
      <c r="Q23" s="652">
        <v>1389763</v>
      </c>
      <c r="R23" s="652">
        <v>4300000</v>
      </c>
      <c r="S23" s="164" t="s">
        <v>2429</v>
      </c>
    </row>
    <row r="24" s="164" customFormat="1" spans="1:19">
      <c r="A24" s="1217">
        <v>331823</v>
      </c>
      <c r="B24" s="1217">
        <v>1418695</v>
      </c>
      <c r="C24" s="965" t="s">
        <v>2430</v>
      </c>
      <c r="D24" s="966">
        <v>43109</v>
      </c>
      <c r="E24" s="966">
        <v>43110</v>
      </c>
      <c r="F24" s="965">
        <f t="shared" si="5"/>
        <v>1</v>
      </c>
      <c r="G24" s="965">
        <v>1</v>
      </c>
      <c r="H24" s="965" t="s">
        <v>2405</v>
      </c>
      <c r="I24" s="965">
        <f t="shared" si="6"/>
        <v>1</v>
      </c>
      <c r="J24" s="978">
        <v>3100000</v>
      </c>
      <c r="K24" s="978">
        <f t="shared" si="9"/>
        <v>3100000</v>
      </c>
      <c r="L24" s="1225"/>
      <c r="M24" s="965"/>
      <c r="O24" s="164">
        <f t="shared" si="3"/>
        <v>3100000</v>
      </c>
      <c r="P24" s="164">
        <f t="shared" si="4"/>
        <v>0</v>
      </c>
      <c r="Q24" s="652">
        <v>1390385</v>
      </c>
      <c r="R24" s="652">
        <v>5800000</v>
      </c>
      <c r="S24" s="164" t="s">
        <v>2431</v>
      </c>
    </row>
    <row r="25" s="164" customFormat="1" spans="1:19">
      <c r="A25" s="1217" t="s">
        <v>2432</v>
      </c>
      <c r="B25" s="1217">
        <v>1420884</v>
      </c>
      <c r="C25" s="965" t="s">
        <v>2433</v>
      </c>
      <c r="D25" s="966">
        <v>43109</v>
      </c>
      <c r="E25" s="966">
        <v>43110</v>
      </c>
      <c r="F25" s="965">
        <f t="shared" si="5"/>
        <v>1</v>
      </c>
      <c r="G25" s="965">
        <v>3</v>
      </c>
      <c r="H25" s="965" t="s">
        <v>37</v>
      </c>
      <c r="I25" s="965">
        <f t="shared" si="6"/>
        <v>3</v>
      </c>
      <c r="J25" s="978">
        <v>2900000</v>
      </c>
      <c r="K25" s="978">
        <f t="shared" si="9"/>
        <v>8700000</v>
      </c>
      <c r="L25" s="1225"/>
      <c r="M25" s="965"/>
      <c r="O25" s="164">
        <f t="shared" si="3"/>
        <v>8700000</v>
      </c>
      <c r="P25" s="164">
        <f t="shared" si="4"/>
        <v>0</v>
      </c>
      <c r="Q25" s="652">
        <v>1390435</v>
      </c>
      <c r="R25" s="652">
        <v>5800000</v>
      </c>
      <c r="S25" s="164" t="s">
        <v>2434</v>
      </c>
    </row>
    <row r="26" s="164" customFormat="1" spans="1:19">
      <c r="A26" s="1217" t="s">
        <v>2435</v>
      </c>
      <c r="B26" s="1217">
        <v>1400197</v>
      </c>
      <c r="C26" s="965" t="s">
        <v>2436</v>
      </c>
      <c r="D26" s="966">
        <v>43109</v>
      </c>
      <c r="E26" s="966">
        <v>43112</v>
      </c>
      <c r="F26" s="965">
        <f t="shared" si="5"/>
        <v>3</v>
      </c>
      <c r="G26" s="965">
        <v>2</v>
      </c>
      <c r="H26" s="965" t="s">
        <v>2405</v>
      </c>
      <c r="I26" s="965">
        <f t="shared" si="6"/>
        <v>6</v>
      </c>
      <c r="J26" s="978">
        <v>3100000</v>
      </c>
      <c r="K26" s="978">
        <f t="shared" ref="K26:K52" si="10">J26*F26*G26</f>
        <v>18600000</v>
      </c>
      <c r="L26" s="1225"/>
      <c r="M26" s="965"/>
      <c r="O26" s="164">
        <f t="shared" si="3"/>
        <v>18600000</v>
      </c>
      <c r="P26" s="164">
        <f t="shared" si="4"/>
        <v>0</v>
      </c>
      <c r="Q26" s="652">
        <v>1390562</v>
      </c>
      <c r="R26" s="652">
        <v>5800000</v>
      </c>
      <c r="S26" s="164" t="s">
        <v>2437</v>
      </c>
    </row>
    <row r="27" s="164" customFormat="1" spans="1:19">
      <c r="A27" s="965">
        <v>333302</v>
      </c>
      <c r="B27" s="1217">
        <v>1421526</v>
      </c>
      <c r="C27" s="965" t="s">
        <v>2438</v>
      </c>
      <c r="D27" s="966">
        <v>43109</v>
      </c>
      <c r="E27" s="966">
        <v>43111</v>
      </c>
      <c r="F27" s="965">
        <f t="shared" si="5"/>
        <v>2</v>
      </c>
      <c r="G27" s="965">
        <v>1</v>
      </c>
      <c r="H27" s="965" t="s">
        <v>37</v>
      </c>
      <c r="I27" s="965">
        <f t="shared" si="6"/>
        <v>2</v>
      </c>
      <c r="J27" s="977">
        <v>2900000</v>
      </c>
      <c r="K27" s="978">
        <f t="shared" si="10"/>
        <v>5800000</v>
      </c>
      <c r="L27" s="1225"/>
      <c r="M27" s="965"/>
      <c r="O27" s="164">
        <f t="shared" si="3"/>
        <v>5800000</v>
      </c>
      <c r="P27" s="164">
        <f t="shared" si="4"/>
        <v>0</v>
      </c>
      <c r="Q27" s="652">
        <v>1391422</v>
      </c>
      <c r="R27" s="652">
        <v>6200000</v>
      </c>
      <c r="S27" s="164" t="s">
        <v>2439</v>
      </c>
    </row>
    <row r="28" s="164" customFormat="1" spans="1:19">
      <c r="A28" s="1217">
        <v>325834</v>
      </c>
      <c r="B28" s="1217">
        <v>1398792</v>
      </c>
      <c r="C28" s="965" t="s">
        <v>2440</v>
      </c>
      <c r="D28" s="966">
        <v>43474</v>
      </c>
      <c r="E28" s="966">
        <v>43476</v>
      </c>
      <c r="F28" s="965">
        <f t="shared" si="5"/>
        <v>2</v>
      </c>
      <c r="G28" s="965">
        <v>1</v>
      </c>
      <c r="H28" s="965" t="s">
        <v>37</v>
      </c>
      <c r="I28" s="965">
        <f t="shared" si="6"/>
        <v>2</v>
      </c>
      <c r="J28" s="978">
        <v>2900000</v>
      </c>
      <c r="K28" s="978">
        <f t="shared" si="10"/>
        <v>5800000</v>
      </c>
      <c r="L28" s="1225"/>
      <c r="M28" s="965" t="s">
        <v>2389</v>
      </c>
      <c r="O28" s="164">
        <f t="shared" si="3"/>
        <v>5800000</v>
      </c>
      <c r="P28" s="164">
        <f t="shared" si="4"/>
        <v>0</v>
      </c>
      <c r="Q28" s="652">
        <v>1392119</v>
      </c>
      <c r="R28" s="652">
        <v>2900000</v>
      </c>
      <c r="S28" s="164" t="s">
        <v>2441</v>
      </c>
    </row>
    <row r="29" s="164" customFormat="1" spans="1:19">
      <c r="A29" s="1217" t="s">
        <v>2442</v>
      </c>
      <c r="B29" s="1217">
        <v>1406824</v>
      </c>
      <c r="C29" s="965" t="s">
        <v>2443</v>
      </c>
      <c r="D29" s="966">
        <v>43474</v>
      </c>
      <c r="E29" s="966">
        <v>43476</v>
      </c>
      <c r="F29" s="965">
        <f t="shared" si="5"/>
        <v>2</v>
      </c>
      <c r="G29" s="965">
        <v>4</v>
      </c>
      <c r="H29" s="965" t="s">
        <v>37</v>
      </c>
      <c r="I29" s="965">
        <f t="shared" si="6"/>
        <v>8</v>
      </c>
      <c r="J29" s="978">
        <v>2900000</v>
      </c>
      <c r="K29" s="978">
        <f t="shared" si="10"/>
        <v>23200000</v>
      </c>
      <c r="L29" s="1225"/>
      <c r="M29" s="965" t="s">
        <v>1936</v>
      </c>
      <c r="O29" s="164">
        <f t="shared" si="3"/>
        <v>23200000</v>
      </c>
      <c r="P29" s="164">
        <f t="shared" si="4"/>
        <v>0</v>
      </c>
      <c r="Q29" s="652">
        <v>1393281</v>
      </c>
      <c r="R29" s="652">
        <v>6200000</v>
      </c>
      <c r="S29" s="164" t="s">
        <v>2444</v>
      </c>
    </row>
    <row r="30" s="164" customFormat="1" spans="1:19">
      <c r="A30" s="1217" t="s">
        <v>2445</v>
      </c>
      <c r="B30" s="965">
        <v>1404493</v>
      </c>
      <c r="C30" s="965" t="s">
        <v>2446</v>
      </c>
      <c r="D30" s="966">
        <v>43110</v>
      </c>
      <c r="E30" s="966">
        <v>43113</v>
      </c>
      <c r="F30" s="965">
        <f t="shared" si="5"/>
        <v>3</v>
      </c>
      <c r="G30" s="965">
        <v>2</v>
      </c>
      <c r="H30" s="965" t="s">
        <v>37</v>
      </c>
      <c r="I30" s="965">
        <f t="shared" si="6"/>
        <v>6</v>
      </c>
      <c r="J30" s="978">
        <v>2900000</v>
      </c>
      <c r="K30" s="978">
        <f t="shared" si="10"/>
        <v>17400000</v>
      </c>
      <c r="L30" s="1225"/>
      <c r="M30" s="965"/>
      <c r="O30" s="164">
        <f t="shared" si="3"/>
        <v>17400000</v>
      </c>
      <c r="P30" s="164">
        <f t="shared" si="4"/>
        <v>0</v>
      </c>
      <c r="Q30" s="652">
        <v>1394143</v>
      </c>
      <c r="R30" s="652">
        <v>6200000</v>
      </c>
      <c r="S30" s="164" t="s">
        <v>2447</v>
      </c>
    </row>
    <row r="31" s="164" customFormat="1" spans="1:19">
      <c r="A31" s="1217">
        <v>328849</v>
      </c>
      <c r="B31" s="965">
        <v>1393281</v>
      </c>
      <c r="C31" s="965" t="s">
        <v>2448</v>
      </c>
      <c r="D31" s="966">
        <v>43110</v>
      </c>
      <c r="E31" s="966">
        <v>43112</v>
      </c>
      <c r="F31" s="965">
        <f t="shared" si="5"/>
        <v>2</v>
      </c>
      <c r="G31" s="965">
        <v>1</v>
      </c>
      <c r="H31" s="965" t="s">
        <v>2405</v>
      </c>
      <c r="I31" s="965">
        <f t="shared" si="6"/>
        <v>2</v>
      </c>
      <c r="J31" s="978">
        <v>3100000</v>
      </c>
      <c r="K31" s="978">
        <f t="shared" si="10"/>
        <v>6200000</v>
      </c>
      <c r="L31" s="1225"/>
      <c r="M31" s="965" t="s">
        <v>1960</v>
      </c>
      <c r="O31" s="164">
        <f t="shared" ref="O31:O94" si="11">VLOOKUP(B31,Q:R,2,0)</f>
        <v>6200000</v>
      </c>
      <c r="P31" s="164">
        <f t="shared" ref="P31:P94" si="12">K31-O31</f>
        <v>0</v>
      </c>
      <c r="Q31" s="652">
        <v>1394147</v>
      </c>
      <c r="R31" s="652">
        <v>6200000</v>
      </c>
      <c r="S31" s="164" t="s">
        <v>2449</v>
      </c>
    </row>
    <row r="32" s="164" customFormat="1" spans="1:19">
      <c r="A32" s="1217">
        <v>330934</v>
      </c>
      <c r="B32" s="965">
        <v>1414776</v>
      </c>
      <c r="C32" s="965" t="s">
        <v>2450</v>
      </c>
      <c r="D32" s="966">
        <v>43110</v>
      </c>
      <c r="E32" s="966">
        <v>43113</v>
      </c>
      <c r="F32" s="965">
        <f t="shared" si="5"/>
        <v>3</v>
      </c>
      <c r="G32" s="965">
        <v>1</v>
      </c>
      <c r="H32" s="965" t="s">
        <v>37</v>
      </c>
      <c r="I32" s="965">
        <f t="shared" si="6"/>
        <v>3</v>
      </c>
      <c r="J32" s="978">
        <v>2900000</v>
      </c>
      <c r="K32" s="978">
        <f t="shared" si="10"/>
        <v>8700000</v>
      </c>
      <c r="L32" s="1225"/>
      <c r="M32" s="965" t="s">
        <v>2451</v>
      </c>
      <c r="O32" s="164">
        <f t="shared" si="11"/>
        <v>8700000</v>
      </c>
      <c r="P32" s="164">
        <f t="shared" si="12"/>
        <v>0</v>
      </c>
      <c r="Q32" s="652">
        <v>1394160</v>
      </c>
      <c r="R32" s="652">
        <v>17400000</v>
      </c>
      <c r="S32" s="164" t="s">
        <v>2452</v>
      </c>
    </row>
    <row r="33" s="164" customFormat="1" spans="1:19">
      <c r="A33" s="1217" t="s">
        <v>2453</v>
      </c>
      <c r="B33" s="965">
        <v>1417739</v>
      </c>
      <c r="C33" s="965" t="s">
        <v>2454</v>
      </c>
      <c r="D33" s="966">
        <v>43475</v>
      </c>
      <c r="E33" s="966">
        <v>43476</v>
      </c>
      <c r="F33" s="965">
        <f t="shared" si="5"/>
        <v>1</v>
      </c>
      <c r="G33" s="965">
        <v>3</v>
      </c>
      <c r="H33" s="965" t="s">
        <v>2405</v>
      </c>
      <c r="I33" s="965">
        <f t="shared" si="6"/>
        <v>3</v>
      </c>
      <c r="J33" s="978">
        <v>3100000</v>
      </c>
      <c r="K33" s="978">
        <f t="shared" si="10"/>
        <v>9300000</v>
      </c>
      <c r="L33" s="1225"/>
      <c r="M33" s="965" t="s">
        <v>2455</v>
      </c>
      <c r="O33" s="164">
        <f t="shared" si="11"/>
        <v>9300000</v>
      </c>
      <c r="P33" s="164">
        <f t="shared" si="12"/>
        <v>0</v>
      </c>
      <c r="Q33" s="652">
        <v>1394262</v>
      </c>
      <c r="R33" s="652">
        <v>18480000</v>
      </c>
      <c r="S33" s="164" t="s">
        <v>2456</v>
      </c>
    </row>
    <row r="34" s="164" customFormat="1" spans="1:19">
      <c r="A34" s="1217">
        <v>333738</v>
      </c>
      <c r="B34" s="965">
        <v>1423862</v>
      </c>
      <c r="C34" s="965" t="s">
        <v>2457</v>
      </c>
      <c r="D34" s="966">
        <v>43475</v>
      </c>
      <c r="E34" s="966">
        <v>43477</v>
      </c>
      <c r="F34" s="965">
        <f t="shared" si="5"/>
        <v>2</v>
      </c>
      <c r="G34" s="965">
        <v>1</v>
      </c>
      <c r="H34" s="965" t="s">
        <v>37</v>
      </c>
      <c r="I34" s="965">
        <f t="shared" si="6"/>
        <v>2</v>
      </c>
      <c r="J34" s="978">
        <v>2900000</v>
      </c>
      <c r="K34" s="978">
        <f t="shared" si="10"/>
        <v>5800000</v>
      </c>
      <c r="L34" s="1225"/>
      <c r="M34" s="965"/>
      <c r="O34" s="164">
        <f t="shared" si="11"/>
        <v>5800000</v>
      </c>
      <c r="P34" s="164">
        <f t="shared" si="12"/>
        <v>0</v>
      </c>
      <c r="Q34" s="652">
        <v>1394377</v>
      </c>
      <c r="R34" s="652">
        <v>28860000</v>
      </c>
      <c r="S34" s="164" t="s">
        <v>2458</v>
      </c>
    </row>
    <row r="35" s="164" customFormat="1" spans="1:19">
      <c r="A35" s="1217">
        <v>333119</v>
      </c>
      <c r="B35" s="965">
        <v>1420883</v>
      </c>
      <c r="C35" s="965" t="s">
        <v>2459</v>
      </c>
      <c r="D35" s="966">
        <v>43111</v>
      </c>
      <c r="E35" s="966">
        <v>43113</v>
      </c>
      <c r="F35" s="965">
        <f t="shared" si="5"/>
        <v>2</v>
      </c>
      <c r="G35" s="965">
        <v>1</v>
      </c>
      <c r="H35" s="965" t="s">
        <v>37</v>
      </c>
      <c r="I35" s="965">
        <f t="shared" si="6"/>
        <v>2</v>
      </c>
      <c r="J35" s="978">
        <v>2900000</v>
      </c>
      <c r="K35" s="978">
        <f t="shared" si="10"/>
        <v>5800000</v>
      </c>
      <c r="L35" s="1225"/>
      <c r="M35" s="965"/>
      <c r="O35" s="164">
        <f t="shared" si="11"/>
        <v>5800000</v>
      </c>
      <c r="P35" s="164">
        <f t="shared" si="12"/>
        <v>0</v>
      </c>
      <c r="Q35" s="652">
        <v>1394614</v>
      </c>
      <c r="R35" s="652">
        <v>3100000</v>
      </c>
      <c r="S35" s="164" t="s">
        <v>2460</v>
      </c>
    </row>
    <row r="36" s="164" customFormat="1" spans="1:19">
      <c r="A36" s="1217" t="s">
        <v>2461</v>
      </c>
      <c r="B36" s="965">
        <v>1415719</v>
      </c>
      <c r="C36" s="965" t="s">
        <v>2462</v>
      </c>
      <c r="D36" s="966">
        <v>43111</v>
      </c>
      <c r="E36" s="966">
        <v>43113</v>
      </c>
      <c r="F36" s="965">
        <f t="shared" si="5"/>
        <v>2</v>
      </c>
      <c r="G36" s="965">
        <v>2</v>
      </c>
      <c r="H36" s="965" t="s">
        <v>37</v>
      </c>
      <c r="I36" s="965">
        <f t="shared" si="6"/>
        <v>4</v>
      </c>
      <c r="J36" s="1226">
        <v>2900000</v>
      </c>
      <c r="K36" s="1226">
        <f t="shared" si="10"/>
        <v>11600000</v>
      </c>
      <c r="L36" s="1225"/>
      <c r="M36" s="965" t="s">
        <v>2463</v>
      </c>
      <c r="O36" s="164">
        <f t="shared" si="11"/>
        <v>11600000</v>
      </c>
      <c r="P36" s="164">
        <f t="shared" si="12"/>
        <v>0</v>
      </c>
      <c r="Q36" s="652">
        <v>1394737</v>
      </c>
      <c r="R36" s="652">
        <v>12400000</v>
      </c>
      <c r="S36" s="164" t="s">
        <v>2464</v>
      </c>
    </row>
    <row r="37" s="164" customFormat="1" spans="1:19">
      <c r="A37" s="1217">
        <v>330505</v>
      </c>
      <c r="B37" s="965">
        <v>1413827</v>
      </c>
      <c r="C37" s="965" t="s">
        <v>2465</v>
      </c>
      <c r="D37" s="966">
        <v>43111</v>
      </c>
      <c r="E37" s="966">
        <v>43113</v>
      </c>
      <c r="F37" s="965">
        <f t="shared" si="5"/>
        <v>2</v>
      </c>
      <c r="G37" s="965">
        <v>1</v>
      </c>
      <c r="H37" s="965" t="s">
        <v>37</v>
      </c>
      <c r="I37" s="965">
        <f t="shared" si="6"/>
        <v>2</v>
      </c>
      <c r="J37" s="977">
        <v>2900000</v>
      </c>
      <c r="K37" s="1226">
        <f t="shared" si="10"/>
        <v>5800000</v>
      </c>
      <c r="L37" s="1225"/>
      <c r="M37" s="965"/>
      <c r="O37" s="164">
        <f t="shared" si="11"/>
        <v>5800000</v>
      </c>
      <c r="P37" s="164">
        <f t="shared" si="12"/>
        <v>0</v>
      </c>
      <c r="Q37" s="652">
        <v>1394740</v>
      </c>
      <c r="R37" s="652">
        <v>12400000</v>
      </c>
      <c r="S37" s="164" t="s">
        <v>2466</v>
      </c>
    </row>
    <row r="38" s="164" customFormat="1" spans="1:19">
      <c r="A38" s="1217" t="s">
        <v>2467</v>
      </c>
      <c r="B38" s="965">
        <v>1414716</v>
      </c>
      <c r="C38" s="965" t="s">
        <v>2468</v>
      </c>
      <c r="D38" s="966">
        <v>43111</v>
      </c>
      <c r="E38" s="966">
        <v>43112</v>
      </c>
      <c r="F38" s="965">
        <f t="shared" si="5"/>
        <v>1</v>
      </c>
      <c r="G38" s="965">
        <v>2</v>
      </c>
      <c r="H38" s="965" t="s">
        <v>2405</v>
      </c>
      <c r="I38" s="965">
        <f t="shared" si="6"/>
        <v>2</v>
      </c>
      <c r="J38" s="977">
        <v>3100000</v>
      </c>
      <c r="K38" s="1226">
        <f t="shared" si="10"/>
        <v>6200000</v>
      </c>
      <c r="L38" s="1225"/>
      <c r="M38" s="965" t="s">
        <v>1960</v>
      </c>
      <c r="O38" s="164">
        <f t="shared" si="11"/>
        <v>6200000</v>
      </c>
      <c r="P38" s="164">
        <f t="shared" si="12"/>
        <v>0</v>
      </c>
      <c r="Q38" s="652">
        <v>1395023</v>
      </c>
      <c r="R38" s="652">
        <v>6200000</v>
      </c>
      <c r="S38" s="164" t="s">
        <v>2469</v>
      </c>
    </row>
    <row r="39" s="164" customFormat="1" spans="1:19">
      <c r="A39" s="1217">
        <v>331258</v>
      </c>
      <c r="B39" s="965">
        <v>1416831</v>
      </c>
      <c r="C39" s="965" t="s">
        <v>2470</v>
      </c>
      <c r="D39" s="966">
        <v>43476</v>
      </c>
      <c r="E39" s="966">
        <v>43478</v>
      </c>
      <c r="F39" s="965">
        <f t="shared" si="5"/>
        <v>2</v>
      </c>
      <c r="G39" s="965">
        <v>1</v>
      </c>
      <c r="H39" s="965" t="s">
        <v>37</v>
      </c>
      <c r="I39" s="965">
        <f t="shared" si="6"/>
        <v>2</v>
      </c>
      <c r="J39" s="977">
        <v>2900000</v>
      </c>
      <c r="K39" s="1226">
        <f t="shared" si="10"/>
        <v>5800000</v>
      </c>
      <c r="L39" s="1225"/>
      <c r="M39" s="965"/>
      <c r="O39" s="164">
        <f t="shared" si="11"/>
        <v>5800000</v>
      </c>
      <c r="P39" s="164">
        <f t="shared" si="12"/>
        <v>0</v>
      </c>
      <c r="Q39" s="652">
        <v>1395025</v>
      </c>
      <c r="R39" s="652">
        <v>6200000</v>
      </c>
      <c r="S39" s="164" t="s">
        <v>2471</v>
      </c>
    </row>
    <row r="40" s="164" customFormat="1" spans="1:19">
      <c r="A40" s="1217">
        <v>332814</v>
      </c>
      <c r="B40" s="965">
        <v>1419936</v>
      </c>
      <c r="C40" s="965" t="s">
        <v>2472</v>
      </c>
      <c r="D40" s="966">
        <v>43476</v>
      </c>
      <c r="E40" s="966">
        <v>43477</v>
      </c>
      <c r="F40" s="965">
        <f t="shared" si="5"/>
        <v>1</v>
      </c>
      <c r="G40" s="965">
        <v>1</v>
      </c>
      <c r="H40" s="965" t="s">
        <v>2405</v>
      </c>
      <c r="I40" s="965">
        <f t="shared" si="6"/>
        <v>1</v>
      </c>
      <c r="J40" s="977">
        <v>3100000</v>
      </c>
      <c r="K40" s="1226">
        <f t="shared" si="10"/>
        <v>3100000</v>
      </c>
      <c r="L40" s="1225"/>
      <c r="M40" s="965" t="s">
        <v>2473</v>
      </c>
      <c r="O40" s="164">
        <f t="shared" si="11"/>
        <v>3100000</v>
      </c>
      <c r="P40" s="164">
        <f t="shared" si="12"/>
        <v>0</v>
      </c>
      <c r="Q40" s="652">
        <v>1396002</v>
      </c>
      <c r="R40" s="652">
        <v>12400000</v>
      </c>
      <c r="S40" s="164" t="s">
        <v>2474</v>
      </c>
    </row>
    <row r="41" s="164" customFormat="1" spans="1:19">
      <c r="A41" s="1217" t="s">
        <v>2475</v>
      </c>
      <c r="B41" s="965">
        <v>1424870</v>
      </c>
      <c r="C41" s="965" t="s">
        <v>2476</v>
      </c>
      <c r="D41" s="966">
        <v>43476</v>
      </c>
      <c r="E41" s="966">
        <v>43478</v>
      </c>
      <c r="F41" s="965">
        <f t="shared" si="5"/>
        <v>2</v>
      </c>
      <c r="G41" s="965">
        <v>2</v>
      </c>
      <c r="H41" s="965" t="s">
        <v>37</v>
      </c>
      <c r="I41" s="965">
        <f t="shared" si="6"/>
        <v>4</v>
      </c>
      <c r="J41" s="977">
        <v>2900000</v>
      </c>
      <c r="K41" s="1226">
        <f t="shared" si="10"/>
        <v>11600000</v>
      </c>
      <c r="L41" s="1225"/>
      <c r="M41" s="965"/>
      <c r="O41" s="164">
        <f t="shared" si="11"/>
        <v>11600000</v>
      </c>
      <c r="P41" s="164">
        <f t="shared" si="12"/>
        <v>0</v>
      </c>
      <c r="Q41" s="652">
        <v>1396823</v>
      </c>
      <c r="R41" s="652">
        <v>11600000</v>
      </c>
      <c r="S41" s="164" t="s">
        <v>2477</v>
      </c>
    </row>
    <row r="42" s="164" customFormat="1" spans="1:19">
      <c r="A42" s="1217">
        <v>330921</v>
      </c>
      <c r="B42" s="965">
        <v>1414811</v>
      </c>
      <c r="C42" s="965" t="s">
        <v>2478</v>
      </c>
      <c r="D42" s="966">
        <v>43112</v>
      </c>
      <c r="E42" s="966">
        <v>43115</v>
      </c>
      <c r="F42" s="965">
        <f t="shared" si="5"/>
        <v>3</v>
      </c>
      <c r="G42" s="965">
        <v>1</v>
      </c>
      <c r="H42" s="965" t="s">
        <v>37</v>
      </c>
      <c r="I42" s="965">
        <f t="shared" si="6"/>
        <v>3</v>
      </c>
      <c r="J42" s="977">
        <v>2900000</v>
      </c>
      <c r="K42" s="1226">
        <f t="shared" si="10"/>
        <v>8700000</v>
      </c>
      <c r="L42" s="1225"/>
      <c r="M42" s="965"/>
      <c r="O42" s="164">
        <f t="shared" si="11"/>
        <v>8700000</v>
      </c>
      <c r="P42" s="164">
        <f t="shared" si="12"/>
        <v>0</v>
      </c>
      <c r="Q42" s="652">
        <v>1396849</v>
      </c>
      <c r="R42" s="652">
        <v>9300000</v>
      </c>
      <c r="S42" s="164" t="s">
        <v>2479</v>
      </c>
    </row>
    <row r="43" s="164" customFormat="1" spans="1:19">
      <c r="A43" s="1217">
        <v>334134</v>
      </c>
      <c r="B43" s="965">
        <v>1425532</v>
      </c>
      <c r="C43" s="965" t="s">
        <v>2480</v>
      </c>
      <c r="D43" s="966">
        <v>43477</v>
      </c>
      <c r="E43" s="966">
        <v>43478</v>
      </c>
      <c r="F43" s="965">
        <f t="shared" si="5"/>
        <v>1</v>
      </c>
      <c r="G43" s="965">
        <v>1</v>
      </c>
      <c r="H43" s="965" t="s">
        <v>37</v>
      </c>
      <c r="I43" s="965">
        <f t="shared" si="6"/>
        <v>1</v>
      </c>
      <c r="J43" s="977">
        <v>2900000</v>
      </c>
      <c r="K43" s="1226">
        <f t="shared" si="10"/>
        <v>2900000</v>
      </c>
      <c r="L43" s="1225"/>
      <c r="M43" s="965"/>
      <c r="O43" s="164">
        <f t="shared" si="11"/>
        <v>2900000</v>
      </c>
      <c r="P43" s="164">
        <f t="shared" si="12"/>
        <v>0</v>
      </c>
      <c r="Q43" s="652">
        <v>1398065</v>
      </c>
      <c r="R43" s="652">
        <v>6200000</v>
      </c>
      <c r="S43" s="164" t="s">
        <v>2481</v>
      </c>
    </row>
    <row r="44" s="164" customFormat="1" ht="15.75" customHeight="1" spans="1:19">
      <c r="A44" s="1217">
        <v>328876</v>
      </c>
      <c r="B44" s="965">
        <v>1408661</v>
      </c>
      <c r="C44" s="965" t="s">
        <v>2482</v>
      </c>
      <c r="D44" s="966">
        <v>43112</v>
      </c>
      <c r="E44" s="966">
        <v>43113</v>
      </c>
      <c r="F44" s="965">
        <f t="shared" si="5"/>
        <v>1</v>
      </c>
      <c r="G44" s="965">
        <v>1</v>
      </c>
      <c r="H44" s="965" t="s">
        <v>2405</v>
      </c>
      <c r="I44" s="965">
        <f t="shared" si="6"/>
        <v>1</v>
      </c>
      <c r="J44" s="1226">
        <v>3100000</v>
      </c>
      <c r="K44" s="1226">
        <f t="shared" si="10"/>
        <v>3100000</v>
      </c>
      <c r="L44" s="1225"/>
      <c r="M44" s="965" t="s">
        <v>1960</v>
      </c>
      <c r="O44" s="164">
        <f t="shared" si="11"/>
        <v>3100000</v>
      </c>
      <c r="P44" s="164">
        <f t="shared" si="12"/>
        <v>0</v>
      </c>
      <c r="Q44" s="652">
        <v>1398219</v>
      </c>
      <c r="R44" s="652">
        <v>5800000</v>
      </c>
      <c r="S44" s="164" t="s">
        <v>2483</v>
      </c>
    </row>
    <row r="45" s="164" customFormat="1" spans="1:19">
      <c r="A45" s="1217">
        <v>328880</v>
      </c>
      <c r="B45" s="965">
        <v>1408667</v>
      </c>
      <c r="C45" s="965" t="s">
        <v>2484</v>
      </c>
      <c r="D45" s="966">
        <v>43112</v>
      </c>
      <c r="E45" s="966">
        <v>43113</v>
      </c>
      <c r="F45" s="965">
        <f t="shared" si="5"/>
        <v>1</v>
      </c>
      <c r="G45" s="965">
        <v>1</v>
      </c>
      <c r="H45" s="965" t="s">
        <v>37</v>
      </c>
      <c r="I45" s="965">
        <f t="shared" si="6"/>
        <v>1</v>
      </c>
      <c r="J45" s="1226">
        <v>2900000</v>
      </c>
      <c r="K45" s="1226">
        <f t="shared" si="10"/>
        <v>2900000</v>
      </c>
      <c r="L45" s="1225"/>
      <c r="M45" s="965" t="s">
        <v>2171</v>
      </c>
      <c r="O45" s="164">
        <f t="shared" si="11"/>
        <v>2900000</v>
      </c>
      <c r="P45" s="164">
        <f t="shared" si="12"/>
        <v>0</v>
      </c>
      <c r="Q45" s="652">
        <v>1398222</v>
      </c>
      <c r="R45" s="652">
        <v>12400000</v>
      </c>
      <c r="S45" s="164" t="s">
        <v>2485</v>
      </c>
    </row>
    <row r="46" s="164" customFormat="1" spans="1:19">
      <c r="A46" s="1217" t="s">
        <v>2486</v>
      </c>
      <c r="B46" s="965">
        <v>1415742</v>
      </c>
      <c r="C46" s="965" t="s">
        <v>2487</v>
      </c>
      <c r="D46" s="966">
        <v>43112</v>
      </c>
      <c r="E46" s="966">
        <v>43114</v>
      </c>
      <c r="F46" s="965">
        <f t="shared" si="5"/>
        <v>2</v>
      </c>
      <c r="G46" s="965">
        <v>2</v>
      </c>
      <c r="H46" s="965" t="s">
        <v>37</v>
      </c>
      <c r="I46" s="965">
        <f t="shared" si="6"/>
        <v>4</v>
      </c>
      <c r="J46" s="1226">
        <v>2900000</v>
      </c>
      <c r="K46" s="1226">
        <f t="shared" si="10"/>
        <v>11600000</v>
      </c>
      <c r="L46" s="1225"/>
      <c r="M46" s="965"/>
      <c r="O46" s="164">
        <f t="shared" si="11"/>
        <v>11600000</v>
      </c>
      <c r="P46" s="164">
        <f t="shared" si="12"/>
        <v>0</v>
      </c>
      <c r="Q46" s="652">
        <v>1398281</v>
      </c>
      <c r="R46" s="652">
        <v>6200000</v>
      </c>
      <c r="S46" s="164" t="s">
        <v>2488</v>
      </c>
    </row>
    <row r="47" s="164" customFormat="1" spans="1:19">
      <c r="A47" s="1217">
        <v>328833</v>
      </c>
      <c r="B47" s="965">
        <v>1404486</v>
      </c>
      <c r="C47" s="965" t="s">
        <v>2489</v>
      </c>
      <c r="D47" s="966">
        <v>43112</v>
      </c>
      <c r="E47" s="966">
        <v>43114</v>
      </c>
      <c r="F47" s="965">
        <f t="shared" si="5"/>
        <v>2</v>
      </c>
      <c r="G47" s="965">
        <v>1</v>
      </c>
      <c r="H47" s="965" t="s">
        <v>2405</v>
      </c>
      <c r="I47" s="965">
        <f t="shared" si="6"/>
        <v>2</v>
      </c>
      <c r="J47" s="1226">
        <v>3100000</v>
      </c>
      <c r="K47" s="1226">
        <f t="shared" si="10"/>
        <v>6200000</v>
      </c>
      <c r="L47" s="1225"/>
      <c r="M47" s="965" t="s">
        <v>1960</v>
      </c>
      <c r="O47" s="164">
        <f t="shared" si="11"/>
        <v>6200000</v>
      </c>
      <c r="P47" s="164">
        <f t="shared" si="12"/>
        <v>0</v>
      </c>
      <c r="Q47" s="652">
        <v>1398701</v>
      </c>
      <c r="R47" s="652">
        <v>8700000</v>
      </c>
      <c r="S47" s="164" t="s">
        <v>2490</v>
      </c>
    </row>
    <row r="48" s="164" customFormat="1" spans="1:19">
      <c r="A48" s="965">
        <v>330789</v>
      </c>
      <c r="B48" s="965">
        <v>1413339</v>
      </c>
      <c r="C48" s="965" t="s">
        <v>2491</v>
      </c>
      <c r="D48" s="966">
        <v>43112</v>
      </c>
      <c r="E48" s="966">
        <v>43114</v>
      </c>
      <c r="F48" s="965">
        <f t="shared" si="5"/>
        <v>2</v>
      </c>
      <c r="G48" s="965">
        <v>1</v>
      </c>
      <c r="H48" s="965" t="s">
        <v>37</v>
      </c>
      <c r="I48" s="965">
        <f t="shared" si="6"/>
        <v>2</v>
      </c>
      <c r="J48" s="1226">
        <v>2900000</v>
      </c>
      <c r="K48" s="1226">
        <f t="shared" si="10"/>
        <v>5800000</v>
      </c>
      <c r="L48" s="1225"/>
      <c r="M48" s="965"/>
      <c r="O48" s="164">
        <f t="shared" si="11"/>
        <v>5800000</v>
      </c>
      <c r="P48" s="164">
        <f t="shared" si="12"/>
        <v>0</v>
      </c>
      <c r="Q48" s="652">
        <v>1398715</v>
      </c>
      <c r="R48" s="652">
        <v>5800000</v>
      </c>
      <c r="S48" s="164" t="s">
        <v>2492</v>
      </c>
    </row>
    <row r="49" s="164" customFormat="1" spans="1:19">
      <c r="A49" s="965">
        <v>331113</v>
      </c>
      <c r="B49" s="965">
        <v>1415861</v>
      </c>
      <c r="C49" s="965" t="s">
        <v>2493</v>
      </c>
      <c r="D49" s="966">
        <v>43112</v>
      </c>
      <c r="E49" s="966">
        <v>43115</v>
      </c>
      <c r="F49" s="965">
        <f t="shared" si="5"/>
        <v>3</v>
      </c>
      <c r="G49" s="965">
        <v>1</v>
      </c>
      <c r="H49" s="965" t="s">
        <v>37</v>
      </c>
      <c r="I49" s="965">
        <f t="shared" si="6"/>
        <v>3</v>
      </c>
      <c r="J49" s="1226">
        <v>2900000</v>
      </c>
      <c r="K49" s="1226">
        <f t="shared" si="10"/>
        <v>8700000</v>
      </c>
      <c r="L49" s="1225"/>
      <c r="M49" s="965"/>
      <c r="O49" s="164">
        <f t="shared" si="11"/>
        <v>8700000</v>
      </c>
      <c r="P49" s="164">
        <f t="shared" si="12"/>
        <v>0</v>
      </c>
      <c r="Q49" s="652">
        <v>1398792</v>
      </c>
      <c r="R49" s="652">
        <v>5800000</v>
      </c>
      <c r="S49" s="164" t="s">
        <v>2494</v>
      </c>
    </row>
    <row r="50" s="164" customFormat="1" spans="1:19">
      <c r="A50" s="965">
        <v>331832</v>
      </c>
      <c r="B50" s="965">
        <v>1418830</v>
      </c>
      <c r="C50" s="965" t="s">
        <v>2495</v>
      </c>
      <c r="D50" s="966">
        <v>43477</v>
      </c>
      <c r="E50" s="966">
        <v>43481</v>
      </c>
      <c r="F50" s="965">
        <f t="shared" si="5"/>
        <v>4</v>
      </c>
      <c r="G50" s="965">
        <v>1</v>
      </c>
      <c r="H50" s="965" t="s">
        <v>37</v>
      </c>
      <c r="I50" s="965">
        <f t="shared" si="6"/>
        <v>4</v>
      </c>
      <c r="J50" s="1226">
        <v>2900000</v>
      </c>
      <c r="K50" s="1226">
        <f t="shared" si="10"/>
        <v>11600000</v>
      </c>
      <c r="L50" s="1225"/>
      <c r="M50" s="965" t="s">
        <v>1936</v>
      </c>
      <c r="O50" s="164">
        <f t="shared" si="11"/>
        <v>11600000</v>
      </c>
      <c r="P50" s="164">
        <f t="shared" si="12"/>
        <v>0</v>
      </c>
      <c r="Q50" s="652">
        <v>1399276</v>
      </c>
      <c r="R50" s="652">
        <v>12400000</v>
      </c>
      <c r="S50" s="164" t="s">
        <v>2496</v>
      </c>
    </row>
    <row r="51" s="164" customFormat="1" spans="1:19">
      <c r="A51" s="965">
        <v>327278</v>
      </c>
      <c r="B51" s="965">
        <v>1398701</v>
      </c>
      <c r="C51" s="965" t="s">
        <v>2497</v>
      </c>
      <c r="D51" s="966">
        <v>43113</v>
      </c>
      <c r="E51" s="966">
        <v>43116</v>
      </c>
      <c r="F51" s="965">
        <f t="shared" si="5"/>
        <v>3</v>
      </c>
      <c r="G51" s="965">
        <v>1</v>
      </c>
      <c r="H51" s="965" t="s">
        <v>37</v>
      </c>
      <c r="I51" s="965">
        <f t="shared" si="6"/>
        <v>3</v>
      </c>
      <c r="J51" s="1226">
        <v>2900000</v>
      </c>
      <c r="K51" s="1226">
        <f t="shared" si="10"/>
        <v>8700000</v>
      </c>
      <c r="L51" s="1225"/>
      <c r="M51" s="965"/>
      <c r="O51" s="164">
        <f t="shared" si="11"/>
        <v>8700000</v>
      </c>
      <c r="P51" s="164">
        <f t="shared" si="12"/>
        <v>0</v>
      </c>
      <c r="Q51" s="652">
        <v>1399396</v>
      </c>
      <c r="R51" s="652">
        <v>3100000</v>
      </c>
      <c r="S51" s="164" t="s">
        <v>2498</v>
      </c>
    </row>
    <row r="52" s="164" customFormat="1" spans="1:19">
      <c r="A52" s="965">
        <v>331041</v>
      </c>
      <c r="B52" s="965">
        <v>1415106</v>
      </c>
      <c r="C52" s="965" t="s">
        <v>2499</v>
      </c>
      <c r="D52" s="966">
        <v>43113</v>
      </c>
      <c r="E52" s="966">
        <v>43115</v>
      </c>
      <c r="F52" s="965">
        <f t="shared" si="5"/>
        <v>2</v>
      </c>
      <c r="G52" s="965">
        <v>1</v>
      </c>
      <c r="H52" s="965" t="s">
        <v>37</v>
      </c>
      <c r="I52" s="965">
        <f t="shared" si="6"/>
        <v>2</v>
      </c>
      <c r="J52" s="1226">
        <v>2900000</v>
      </c>
      <c r="K52" s="1226">
        <f t="shared" si="10"/>
        <v>5800000</v>
      </c>
      <c r="L52" s="1225"/>
      <c r="M52" s="965" t="s">
        <v>1936</v>
      </c>
      <c r="N52" s="164" t="s">
        <v>2500</v>
      </c>
      <c r="O52" s="164">
        <f t="shared" si="11"/>
        <v>5800000</v>
      </c>
      <c r="P52" s="164">
        <f t="shared" si="12"/>
        <v>0</v>
      </c>
      <c r="Q52" s="652">
        <v>1399471</v>
      </c>
      <c r="R52" s="652">
        <v>3100000</v>
      </c>
      <c r="S52" s="164" t="s">
        <v>2501</v>
      </c>
    </row>
    <row r="53" s="164" customFormat="1" spans="1:19">
      <c r="A53" s="1217">
        <v>327790</v>
      </c>
      <c r="B53" s="1217">
        <v>1405650</v>
      </c>
      <c r="C53" s="965" t="s">
        <v>2502</v>
      </c>
      <c r="D53" s="966">
        <v>43478</v>
      </c>
      <c r="E53" s="966">
        <v>43479</v>
      </c>
      <c r="F53" s="965">
        <f t="shared" si="5"/>
        <v>1</v>
      </c>
      <c r="G53" s="965">
        <v>1</v>
      </c>
      <c r="H53" s="965" t="s">
        <v>37</v>
      </c>
      <c r="I53" s="965">
        <f t="shared" si="6"/>
        <v>1</v>
      </c>
      <c r="J53" s="978">
        <v>2900000</v>
      </c>
      <c r="K53" s="978">
        <f t="shared" ref="K53:K58" si="13">J53*I53</f>
        <v>2900000</v>
      </c>
      <c r="L53" s="1225"/>
      <c r="M53" s="965"/>
      <c r="O53" s="164">
        <f t="shared" si="11"/>
        <v>2900000</v>
      </c>
      <c r="P53" s="164">
        <f t="shared" si="12"/>
        <v>0</v>
      </c>
      <c r="Q53" s="652">
        <v>1399711</v>
      </c>
      <c r="R53" s="652">
        <v>11600000</v>
      </c>
      <c r="S53" s="164" t="s">
        <v>2503</v>
      </c>
    </row>
    <row r="54" s="164" customFormat="1" spans="1:19">
      <c r="A54" s="1217">
        <v>327906</v>
      </c>
      <c r="B54" s="1217">
        <v>1406339</v>
      </c>
      <c r="C54" s="965" t="s">
        <v>2504</v>
      </c>
      <c r="D54" s="966">
        <v>43113</v>
      </c>
      <c r="E54" s="966">
        <v>43115</v>
      </c>
      <c r="F54" s="965">
        <f t="shared" si="5"/>
        <v>2</v>
      </c>
      <c r="G54" s="965">
        <v>1</v>
      </c>
      <c r="H54" s="965" t="s">
        <v>37</v>
      </c>
      <c r="I54" s="965">
        <f t="shared" si="6"/>
        <v>2</v>
      </c>
      <c r="J54" s="978">
        <v>2900000</v>
      </c>
      <c r="K54" s="978">
        <f t="shared" si="13"/>
        <v>5800000</v>
      </c>
      <c r="L54" s="1225"/>
      <c r="M54" s="965"/>
      <c r="O54" s="164">
        <f t="shared" si="11"/>
        <v>5800000</v>
      </c>
      <c r="P54" s="164">
        <f t="shared" si="12"/>
        <v>0</v>
      </c>
      <c r="Q54" s="652">
        <v>1400197</v>
      </c>
      <c r="R54" s="652">
        <v>18600000</v>
      </c>
      <c r="S54" s="164" t="s">
        <v>2505</v>
      </c>
    </row>
    <row r="55" s="164" customFormat="1" spans="1:19">
      <c r="A55" s="965">
        <v>330250</v>
      </c>
      <c r="B55" s="1217">
        <v>1411959</v>
      </c>
      <c r="C55" s="965" t="s">
        <v>2506</v>
      </c>
      <c r="D55" s="966">
        <v>43114</v>
      </c>
      <c r="E55" s="966">
        <v>43115</v>
      </c>
      <c r="F55" s="965">
        <f t="shared" si="5"/>
        <v>1</v>
      </c>
      <c r="G55" s="965">
        <v>1</v>
      </c>
      <c r="H55" s="965" t="s">
        <v>37</v>
      </c>
      <c r="I55" s="965">
        <f t="shared" si="6"/>
        <v>1</v>
      </c>
      <c r="J55" s="978">
        <v>2900000</v>
      </c>
      <c r="K55" s="978">
        <f t="shared" si="13"/>
        <v>2900000</v>
      </c>
      <c r="L55" s="1225"/>
      <c r="M55" s="965"/>
      <c r="O55" s="164">
        <f t="shared" si="11"/>
        <v>2900000</v>
      </c>
      <c r="P55" s="164">
        <f t="shared" si="12"/>
        <v>0</v>
      </c>
      <c r="Q55" s="652">
        <v>1400206</v>
      </c>
      <c r="R55" s="652">
        <v>11600000</v>
      </c>
      <c r="S55" s="164" t="s">
        <v>2507</v>
      </c>
    </row>
    <row r="56" s="164" customFormat="1" spans="1:19">
      <c r="A56" s="1217" t="s">
        <v>2508</v>
      </c>
      <c r="B56" s="1217">
        <v>1420830</v>
      </c>
      <c r="C56" s="965" t="s">
        <v>2509</v>
      </c>
      <c r="D56" s="966">
        <v>43114</v>
      </c>
      <c r="E56" s="966">
        <v>43118</v>
      </c>
      <c r="F56" s="965">
        <f t="shared" si="5"/>
        <v>4</v>
      </c>
      <c r="G56" s="965">
        <v>2</v>
      </c>
      <c r="H56" s="965" t="s">
        <v>37</v>
      </c>
      <c r="I56" s="965">
        <f t="shared" si="6"/>
        <v>8</v>
      </c>
      <c r="J56" s="978">
        <v>2900000</v>
      </c>
      <c r="K56" s="978">
        <f t="shared" si="13"/>
        <v>23200000</v>
      </c>
      <c r="L56" s="1225"/>
      <c r="M56" s="965"/>
      <c r="O56" s="164">
        <f t="shared" si="11"/>
        <v>23200000</v>
      </c>
      <c r="P56" s="164">
        <f t="shared" si="12"/>
        <v>0</v>
      </c>
      <c r="Q56" s="652">
        <v>1400651</v>
      </c>
      <c r="R56" s="652">
        <v>5800000</v>
      </c>
      <c r="S56" s="164" t="s">
        <v>2510</v>
      </c>
    </row>
    <row r="57" s="164" customFormat="1" spans="1:19">
      <c r="A57" s="1217" t="s">
        <v>2511</v>
      </c>
      <c r="B57" s="1217">
        <v>1400893</v>
      </c>
      <c r="C57" s="965" t="s">
        <v>2512</v>
      </c>
      <c r="D57" s="966">
        <v>43114</v>
      </c>
      <c r="E57" s="966">
        <v>43116</v>
      </c>
      <c r="F57" s="965">
        <f t="shared" si="5"/>
        <v>2</v>
      </c>
      <c r="G57" s="965">
        <v>4</v>
      </c>
      <c r="H57" s="965" t="s">
        <v>37</v>
      </c>
      <c r="I57" s="965">
        <f t="shared" si="6"/>
        <v>8</v>
      </c>
      <c r="J57" s="978">
        <v>2900000</v>
      </c>
      <c r="K57" s="978">
        <f t="shared" si="13"/>
        <v>23200000</v>
      </c>
      <c r="L57" s="1225"/>
      <c r="M57" s="965"/>
      <c r="O57" s="164">
        <f t="shared" si="11"/>
        <v>23200000</v>
      </c>
      <c r="P57" s="164">
        <f t="shared" si="12"/>
        <v>0</v>
      </c>
      <c r="Q57" s="652">
        <v>1400652</v>
      </c>
      <c r="R57" s="652">
        <v>5800000</v>
      </c>
      <c r="S57" s="164" t="s">
        <v>2513</v>
      </c>
    </row>
    <row r="58" s="164" customFormat="1" spans="1:19">
      <c r="A58" s="1217" t="s">
        <v>2514</v>
      </c>
      <c r="B58" s="1217">
        <v>1386422</v>
      </c>
      <c r="C58" s="965" t="s">
        <v>2515</v>
      </c>
      <c r="D58" s="966">
        <v>43114</v>
      </c>
      <c r="E58" s="966">
        <v>43117</v>
      </c>
      <c r="F58" s="965">
        <f t="shared" si="5"/>
        <v>3</v>
      </c>
      <c r="G58" s="965">
        <v>2</v>
      </c>
      <c r="H58" s="965" t="s">
        <v>37</v>
      </c>
      <c r="I58" s="965">
        <f t="shared" si="6"/>
        <v>6</v>
      </c>
      <c r="J58" s="978">
        <v>2900000</v>
      </c>
      <c r="K58" s="978">
        <f t="shared" si="13"/>
        <v>17400000</v>
      </c>
      <c r="L58" s="1225"/>
      <c r="M58" s="965"/>
      <c r="O58" s="164">
        <f t="shared" si="11"/>
        <v>17400000</v>
      </c>
      <c r="P58" s="164">
        <f t="shared" si="12"/>
        <v>0</v>
      </c>
      <c r="Q58" s="652">
        <v>1400893</v>
      </c>
      <c r="R58" s="652">
        <v>23200000</v>
      </c>
      <c r="S58" s="164" t="s">
        <v>2516</v>
      </c>
    </row>
    <row r="59" s="164" customFormat="1" spans="1:19">
      <c r="A59" s="965">
        <v>331130</v>
      </c>
      <c r="B59" s="1217">
        <v>1416242</v>
      </c>
      <c r="C59" s="965" t="s">
        <v>2517</v>
      </c>
      <c r="D59" s="966">
        <v>43114</v>
      </c>
      <c r="E59" s="966">
        <v>43119</v>
      </c>
      <c r="F59" s="965">
        <f t="shared" si="5"/>
        <v>5</v>
      </c>
      <c r="G59" s="965">
        <v>1</v>
      </c>
      <c r="H59" s="965" t="s">
        <v>2405</v>
      </c>
      <c r="I59" s="965">
        <f t="shared" si="6"/>
        <v>5</v>
      </c>
      <c r="J59" s="977">
        <v>3100000</v>
      </c>
      <c r="K59" s="978">
        <f>J59*F59*G59</f>
        <v>15500000</v>
      </c>
      <c r="L59" s="1225"/>
      <c r="M59" s="965"/>
      <c r="O59" s="164">
        <f t="shared" si="11"/>
        <v>15500000</v>
      </c>
      <c r="P59" s="164">
        <f t="shared" si="12"/>
        <v>0</v>
      </c>
      <c r="Q59" s="652">
        <v>1400973</v>
      </c>
      <c r="R59" s="652">
        <v>17400000</v>
      </c>
      <c r="S59" s="164" t="s">
        <v>2518</v>
      </c>
    </row>
    <row r="60" s="164" customFormat="1" spans="1:19">
      <c r="A60" s="1217">
        <v>328458</v>
      </c>
      <c r="B60" s="1217">
        <v>1388953</v>
      </c>
      <c r="C60" s="965" t="s">
        <v>2519</v>
      </c>
      <c r="D60" s="966">
        <v>43114</v>
      </c>
      <c r="E60" s="966">
        <v>43116</v>
      </c>
      <c r="F60" s="965">
        <f t="shared" si="5"/>
        <v>2</v>
      </c>
      <c r="G60" s="965">
        <v>1</v>
      </c>
      <c r="H60" s="965" t="s">
        <v>2405</v>
      </c>
      <c r="I60" s="965">
        <f t="shared" si="6"/>
        <v>2</v>
      </c>
      <c r="J60" s="978">
        <v>3100000</v>
      </c>
      <c r="K60" s="978">
        <f t="shared" ref="K60:K65" si="14">J60*I60</f>
        <v>6200000</v>
      </c>
      <c r="L60" s="1225"/>
      <c r="M60" s="965" t="s">
        <v>2520</v>
      </c>
      <c r="O60" s="164">
        <f t="shared" si="11"/>
        <v>6200000</v>
      </c>
      <c r="P60" s="164">
        <f t="shared" si="12"/>
        <v>0</v>
      </c>
      <c r="Q60" s="652">
        <v>1402236</v>
      </c>
      <c r="R60" s="652">
        <v>6200000</v>
      </c>
      <c r="S60" s="164" t="s">
        <v>2521</v>
      </c>
    </row>
    <row r="61" s="164" customFormat="1" spans="1:19">
      <c r="A61" s="1217">
        <v>325937</v>
      </c>
      <c r="B61" s="1217">
        <v>1400651</v>
      </c>
      <c r="C61" s="965" t="s">
        <v>2522</v>
      </c>
      <c r="D61" s="966">
        <v>43479</v>
      </c>
      <c r="E61" s="966">
        <v>43481</v>
      </c>
      <c r="F61" s="965">
        <f t="shared" si="5"/>
        <v>2</v>
      </c>
      <c r="G61" s="965">
        <v>1</v>
      </c>
      <c r="H61" s="965" t="s">
        <v>37</v>
      </c>
      <c r="I61" s="965">
        <f t="shared" si="6"/>
        <v>2</v>
      </c>
      <c r="J61" s="978">
        <v>2900000</v>
      </c>
      <c r="K61" s="978">
        <f t="shared" si="14"/>
        <v>5800000</v>
      </c>
      <c r="L61" s="1225"/>
      <c r="M61" s="965"/>
      <c r="O61" s="164">
        <f t="shared" si="11"/>
        <v>5800000</v>
      </c>
      <c r="P61" s="164">
        <f t="shared" si="12"/>
        <v>0</v>
      </c>
      <c r="Q61" s="652">
        <v>1402325</v>
      </c>
      <c r="R61" s="652">
        <v>6200000</v>
      </c>
      <c r="S61" s="164" t="s">
        <v>2523</v>
      </c>
    </row>
    <row r="62" s="164" customFormat="1" spans="1:19">
      <c r="A62" s="1217" t="s">
        <v>2524</v>
      </c>
      <c r="B62" s="1217">
        <v>1413268</v>
      </c>
      <c r="C62" s="965" t="s">
        <v>2525</v>
      </c>
      <c r="D62" s="966">
        <v>43114</v>
      </c>
      <c r="E62" s="966">
        <v>43118</v>
      </c>
      <c r="F62" s="965">
        <f t="shared" si="5"/>
        <v>4</v>
      </c>
      <c r="G62" s="965">
        <v>2</v>
      </c>
      <c r="H62" s="965" t="s">
        <v>37</v>
      </c>
      <c r="I62" s="965">
        <f t="shared" si="6"/>
        <v>8</v>
      </c>
      <c r="J62" s="978">
        <v>2900000</v>
      </c>
      <c r="K62" s="978">
        <f t="shared" si="14"/>
        <v>23200000</v>
      </c>
      <c r="L62" s="1225"/>
      <c r="M62" s="965" t="s">
        <v>1960</v>
      </c>
      <c r="O62" s="164">
        <f t="shared" si="11"/>
        <v>23200000</v>
      </c>
      <c r="P62" s="164">
        <f t="shared" si="12"/>
        <v>0</v>
      </c>
      <c r="Q62" s="652">
        <v>1402622</v>
      </c>
      <c r="R62" s="652">
        <v>5800000</v>
      </c>
      <c r="S62" s="164" t="s">
        <v>2526</v>
      </c>
    </row>
    <row r="63" s="164" customFormat="1" spans="1:19">
      <c r="A63" s="1217">
        <v>333688</v>
      </c>
      <c r="B63" s="1217">
        <v>1423338</v>
      </c>
      <c r="C63" s="965" t="s">
        <v>2527</v>
      </c>
      <c r="D63" s="966">
        <v>43479</v>
      </c>
      <c r="E63" s="966">
        <v>43482</v>
      </c>
      <c r="F63" s="965">
        <f t="shared" si="5"/>
        <v>3</v>
      </c>
      <c r="G63" s="965">
        <v>1</v>
      </c>
      <c r="H63" s="965" t="s">
        <v>37</v>
      </c>
      <c r="I63" s="965">
        <f t="shared" si="6"/>
        <v>3</v>
      </c>
      <c r="J63" s="978">
        <v>2900000</v>
      </c>
      <c r="K63" s="978">
        <f t="shared" si="14"/>
        <v>8700000</v>
      </c>
      <c r="L63" s="1227"/>
      <c r="M63" s="965"/>
      <c r="O63" s="164">
        <f t="shared" si="11"/>
        <v>8700000</v>
      </c>
      <c r="P63" s="164">
        <f t="shared" si="12"/>
        <v>0</v>
      </c>
      <c r="Q63" s="652">
        <v>1402627</v>
      </c>
      <c r="R63" s="652">
        <v>5800000</v>
      </c>
      <c r="S63" s="164" t="s">
        <v>2528</v>
      </c>
    </row>
    <row r="64" s="629" customFormat="1" spans="1:19">
      <c r="A64" s="1218" t="s">
        <v>2529</v>
      </c>
      <c r="B64" s="1218">
        <v>1427522</v>
      </c>
      <c r="C64" s="1219" t="s">
        <v>2530</v>
      </c>
      <c r="D64" s="1220">
        <v>43473</v>
      </c>
      <c r="E64" s="1220">
        <v>43474</v>
      </c>
      <c r="F64" s="1219">
        <f t="shared" si="5"/>
        <v>1</v>
      </c>
      <c r="G64" s="1219">
        <v>2</v>
      </c>
      <c r="H64" s="1219" t="s">
        <v>2405</v>
      </c>
      <c r="I64" s="1219">
        <f t="shared" si="6"/>
        <v>2</v>
      </c>
      <c r="J64" s="1228">
        <v>3100000</v>
      </c>
      <c r="K64" s="1228">
        <f t="shared" si="14"/>
        <v>6200000</v>
      </c>
      <c r="L64" s="1229">
        <f>SUM(K64:K70)</f>
        <v>45000000</v>
      </c>
      <c r="M64" s="1219" t="s">
        <v>1936</v>
      </c>
      <c r="O64" s="164">
        <f t="shared" si="11"/>
        <v>6200000</v>
      </c>
      <c r="P64" s="164">
        <f t="shared" si="12"/>
        <v>0</v>
      </c>
      <c r="Q64" s="652">
        <v>1402842</v>
      </c>
      <c r="R64" s="652">
        <v>11600000</v>
      </c>
      <c r="S64" s="164" t="s">
        <v>2531</v>
      </c>
    </row>
    <row r="65" s="629" customFormat="1" spans="1:19">
      <c r="A65" s="1230">
        <v>334696</v>
      </c>
      <c r="B65" s="1230">
        <v>1427621</v>
      </c>
      <c r="C65" s="1231" t="s">
        <v>2532</v>
      </c>
      <c r="D65" s="1232">
        <v>43473</v>
      </c>
      <c r="E65" s="1232">
        <v>43475</v>
      </c>
      <c r="F65" s="1219">
        <f t="shared" si="5"/>
        <v>2</v>
      </c>
      <c r="G65" s="1219">
        <v>1</v>
      </c>
      <c r="H65" s="1219" t="s">
        <v>37</v>
      </c>
      <c r="I65" s="1219">
        <f t="shared" si="6"/>
        <v>2</v>
      </c>
      <c r="J65" s="1228">
        <v>2900000</v>
      </c>
      <c r="K65" s="1228">
        <f t="shared" si="14"/>
        <v>5800000</v>
      </c>
      <c r="L65" s="1245"/>
      <c r="M65" s="1219"/>
      <c r="O65" s="164">
        <f t="shared" si="11"/>
        <v>8200000</v>
      </c>
      <c r="P65" s="164">
        <f t="shared" si="12"/>
        <v>-2400000</v>
      </c>
      <c r="Q65" s="652">
        <v>1402857</v>
      </c>
      <c r="R65" s="652">
        <v>17400000</v>
      </c>
      <c r="S65" s="164" t="s">
        <v>2533</v>
      </c>
    </row>
    <row r="66" s="629" customFormat="1" spans="1:19">
      <c r="A66" s="1233"/>
      <c r="B66" s="1233"/>
      <c r="C66" s="1234"/>
      <c r="D66" s="1235"/>
      <c r="E66" s="1235"/>
      <c r="F66" s="1219">
        <v>0</v>
      </c>
      <c r="G66" s="1219">
        <v>1</v>
      </c>
      <c r="H66" s="1219" t="s">
        <v>2410</v>
      </c>
      <c r="I66" s="1219">
        <v>0</v>
      </c>
      <c r="J66" s="1228">
        <v>1200000</v>
      </c>
      <c r="K66" s="1228">
        <f>J66*2</f>
        <v>2400000</v>
      </c>
      <c r="L66" s="1245"/>
      <c r="M66" s="1219"/>
      <c r="O66" s="164"/>
      <c r="P66" s="164">
        <f t="shared" si="12"/>
        <v>2400000</v>
      </c>
      <c r="Q66" s="652">
        <v>1402910</v>
      </c>
      <c r="R66" s="652">
        <v>6200000</v>
      </c>
      <c r="S66" s="164"/>
    </row>
    <row r="67" s="629" customFormat="1" spans="1:19">
      <c r="A67" s="1233" t="s">
        <v>2534</v>
      </c>
      <c r="B67" s="1233">
        <v>1428094</v>
      </c>
      <c r="C67" s="1234" t="s">
        <v>2535</v>
      </c>
      <c r="D67" s="1235">
        <v>43475</v>
      </c>
      <c r="E67" s="1235">
        <v>43476</v>
      </c>
      <c r="F67" s="1219">
        <f t="shared" ref="F67:F87" si="15">E67-D67</f>
        <v>1</v>
      </c>
      <c r="G67" s="1219">
        <v>3</v>
      </c>
      <c r="H67" s="1219" t="s">
        <v>2536</v>
      </c>
      <c r="I67" s="1219">
        <f t="shared" ref="I67:I115" si="16">G67*F67</f>
        <v>3</v>
      </c>
      <c r="J67" s="1228">
        <v>3100000</v>
      </c>
      <c r="K67" s="1228">
        <f t="shared" ref="K67:K83" si="17">J67*F67*G67</f>
        <v>9300000</v>
      </c>
      <c r="L67" s="1245"/>
      <c r="M67" s="1219"/>
      <c r="O67" s="164">
        <f t="shared" si="11"/>
        <v>9300000</v>
      </c>
      <c r="P67" s="164">
        <f t="shared" si="12"/>
        <v>0</v>
      </c>
      <c r="Q67" s="652">
        <v>1403264</v>
      </c>
      <c r="R67" s="652">
        <v>5800000</v>
      </c>
      <c r="S67" s="164" t="s">
        <v>2537</v>
      </c>
    </row>
    <row r="68" s="164" customFormat="1" spans="1:19">
      <c r="A68" s="1219" t="s">
        <v>2538</v>
      </c>
      <c r="B68" s="1218">
        <v>1428167</v>
      </c>
      <c r="C68" s="1219" t="s">
        <v>2539</v>
      </c>
      <c r="D68" s="1220">
        <v>43476</v>
      </c>
      <c r="E68" s="1220">
        <v>43477</v>
      </c>
      <c r="F68" s="1219">
        <f t="shared" si="15"/>
        <v>1</v>
      </c>
      <c r="G68" s="1219">
        <v>3</v>
      </c>
      <c r="H68" s="1219" t="s">
        <v>2405</v>
      </c>
      <c r="I68" s="1219">
        <f t="shared" si="16"/>
        <v>3</v>
      </c>
      <c r="J68" s="1246">
        <v>3100000</v>
      </c>
      <c r="K68" s="1228">
        <f t="shared" si="17"/>
        <v>9300000</v>
      </c>
      <c r="L68" s="1245"/>
      <c r="M68" s="1219"/>
      <c r="O68" s="164">
        <f t="shared" si="11"/>
        <v>9300000</v>
      </c>
      <c r="P68" s="164">
        <f t="shared" si="12"/>
        <v>0</v>
      </c>
      <c r="Q68" s="652">
        <v>1403888</v>
      </c>
      <c r="R68" s="652">
        <v>17400000</v>
      </c>
      <c r="S68" s="164" t="s">
        <v>2540</v>
      </c>
    </row>
    <row r="69" s="629" customFormat="1" spans="1:19">
      <c r="A69" s="1233">
        <v>334814</v>
      </c>
      <c r="B69" s="1233">
        <v>1425164</v>
      </c>
      <c r="C69" s="1234" t="s">
        <v>2541</v>
      </c>
      <c r="D69" s="1235">
        <v>43476</v>
      </c>
      <c r="E69" s="1235">
        <v>43478</v>
      </c>
      <c r="F69" s="1219">
        <f t="shared" si="15"/>
        <v>2</v>
      </c>
      <c r="G69" s="1219">
        <v>1</v>
      </c>
      <c r="H69" s="1219" t="s">
        <v>37</v>
      </c>
      <c r="I69" s="1219">
        <f t="shared" si="16"/>
        <v>2</v>
      </c>
      <c r="J69" s="1228">
        <v>2900000</v>
      </c>
      <c r="K69" s="1228">
        <f t="shared" si="17"/>
        <v>5800000</v>
      </c>
      <c r="L69" s="1245"/>
      <c r="M69" s="1219"/>
      <c r="O69" s="164">
        <f t="shared" si="11"/>
        <v>5800000</v>
      </c>
      <c r="P69" s="164">
        <f t="shared" si="12"/>
        <v>0</v>
      </c>
      <c r="Q69" s="652">
        <v>1404302</v>
      </c>
      <c r="R69" s="652">
        <v>6200000</v>
      </c>
      <c r="S69" s="164" t="s">
        <v>2542</v>
      </c>
    </row>
    <row r="70" s="629" customFormat="1" spans="1:19">
      <c r="A70" s="1233">
        <v>334835</v>
      </c>
      <c r="B70" s="1233">
        <v>1428160</v>
      </c>
      <c r="C70" s="1234" t="s">
        <v>2543</v>
      </c>
      <c r="D70" s="1235">
        <v>43476</v>
      </c>
      <c r="E70" s="1235">
        <v>43477</v>
      </c>
      <c r="F70" s="1219">
        <f t="shared" si="15"/>
        <v>1</v>
      </c>
      <c r="G70" s="1219">
        <v>2</v>
      </c>
      <c r="H70" s="1219" t="s">
        <v>2405</v>
      </c>
      <c r="I70" s="1219">
        <f t="shared" si="16"/>
        <v>2</v>
      </c>
      <c r="J70" s="1228">
        <v>3100000</v>
      </c>
      <c r="K70" s="1228">
        <f t="shared" si="17"/>
        <v>6200000</v>
      </c>
      <c r="L70" s="1247"/>
      <c r="M70" s="1219"/>
      <c r="O70" s="164">
        <f t="shared" si="11"/>
        <v>6200000</v>
      </c>
      <c r="P70" s="164">
        <f t="shared" si="12"/>
        <v>0</v>
      </c>
      <c r="Q70" s="652">
        <v>1404486</v>
      </c>
      <c r="R70" s="652">
        <v>6200000</v>
      </c>
      <c r="S70" s="164" t="s">
        <v>2544</v>
      </c>
    </row>
    <row r="71" s="164" customFormat="1" spans="1:19">
      <c r="A71" s="621" t="s">
        <v>2545</v>
      </c>
      <c r="B71" s="621">
        <v>1428646</v>
      </c>
      <c r="C71" s="622" t="s">
        <v>2546</v>
      </c>
      <c r="D71" s="623">
        <v>43474</v>
      </c>
      <c r="E71" s="623">
        <v>43476</v>
      </c>
      <c r="F71" s="622">
        <f t="shared" si="15"/>
        <v>2</v>
      </c>
      <c r="G71" s="622">
        <v>3</v>
      </c>
      <c r="H71" s="622" t="s">
        <v>37</v>
      </c>
      <c r="I71" s="622">
        <f t="shared" si="16"/>
        <v>6</v>
      </c>
      <c r="J71" s="624">
        <v>2900000</v>
      </c>
      <c r="K71" s="625">
        <f t="shared" si="17"/>
        <v>17400000</v>
      </c>
      <c r="L71" s="1248">
        <f>SUM(K71:K79)</f>
        <v>90100000</v>
      </c>
      <c r="M71" s="622"/>
      <c r="O71" s="164">
        <f t="shared" si="11"/>
        <v>17400000</v>
      </c>
      <c r="P71" s="164">
        <f t="shared" si="12"/>
        <v>0</v>
      </c>
      <c r="Q71" s="652">
        <v>1404493</v>
      </c>
      <c r="R71" s="652">
        <v>17400000</v>
      </c>
      <c r="S71" s="164" t="s">
        <v>2547</v>
      </c>
    </row>
    <row r="72" s="164" customFormat="1" spans="1:19">
      <c r="A72" s="622">
        <v>335037</v>
      </c>
      <c r="B72" s="621">
        <v>1428411</v>
      </c>
      <c r="C72" s="622" t="s">
        <v>2548</v>
      </c>
      <c r="D72" s="623">
        <v>43474</v>
      </c>
      <c r="E72" s="623">
        <v>43479</v>
      </c>
      <c r="F72" s="622">
        <f t="shared" si="15"/>
        <v>5</v>
      </c>
      <c r="G72" s="622">
        <v>1</v>
      </c>
      <c r="H72" s="622" t="s">
        <v>37</v>
      </c>
      <c r="I72" s="622">
        <f t="shared" si="16"/>
        <v>5</v>
      </c>
      <c r="J72" s="624">
        <v>2900000</v>
      </c>
      <c r="K72" s="625">
        <f t="shared" si="17"/>
        <v>14500000</v>
      </c>
      <c r="L72" s="1249"/>
      <c r="M72" s="622" t="s">
        <v>2549</v>
      </c>
      <c r="O72" s="164">
        <f t="shared" si="11"/>
        <v>14500000</v>
      </c>
      <c r="P72" s="164">
        <f t="shared" si="12"/>
        <v>0</v>
      </c>
      <c r="Q72" s="652">
        <v>1405650</v>
      </c>
      <c r="R72" s="652">
        <v>2900000</v>
      </c>
      <c r="S72" s="164" t="s">
        <v>2550</v>
      </c>
    </row>
    <row r="73" s="164" customFormat="1" spans="1:19">
      <c r="A73" s="622">
        <v>335131</v>
      </c>
      <c r="B73" s="621">
        <v>1428391</v>
      </c>
      <c r="C73" s="622" t="s">
        <v>2551</v>
      </c>
      <c r="D73" s="623">
        <v>43475</v>
      </c>
      <c r="E73" s="623">
        <v>43482</v>
      </c>
      <c r="F73" s="622">
        <f t="shared" si="15"/>
        <v>7</v>
      </c>
      <c r="G73" s="622">
        <v>1</v>
      </c>
      <c r="H73" s="622" t="s">
        <v>37</v>
      </c>
      <c r="I73" s="622">
        <f t="shared" si="16"/>
        <v>7</v>
      </c>
      <c r="J73" s="624">
        <v>2900000</v>
      </c>
      <c r="K73" s="625">
        <f t="shared" si="17"/>
        <v>20300000</v>
      </c>
      <c r="L73" s="1249"/>
      <c r="M73" s="622"/>
      <c r="O73" s="164">
        <f t="shared" si="11"/>
        <v>20300000</v>
      </c>
      <c r="P73" s="164">
        <f t="shared" si="12"/>
        <v>0</v>
      </c>
      <c r="Q73" s="652">
        <v>1406313</v>
      </c>
      <c r="R73" s="652">
        <v>5800000</v>
      </c>
      <c r="S73" s="164" t="s">
        <v>2552</v>
      </c>
    </row>
    <row r="74" s="164" customFormat="1" spans="1:19">
      <c r="A74" s="622">
        <v>335100</v>
      </c>
      <c r="B74" s="621">
        <v>1428868</v>
      </c>
      <c r="C74" s="622" t="s">
        <v>2553</v>
      </c>
      <c r="D74" s="623">
        <v>43478</v>
      </c>
      <c r="E74" s="623">
        <v>43479</v>
      </c>
      <c r="F74" s="622">
        <f t="shared" si="15"/>
        <v>1</v>
      </c>
      <c r="G74" s="622">
        <v>1</v>
      </c>
      <c r="H74" s="622" t="s">
        <v>37</v>
      </c>
      <c r="I74" s="622">
        <f t="shared" si="16"/>
        <v>1</v>
      </c>
      <c r="J74" s="624">
        <v>2900000</v>
      </c>
      <c r="K74" s="625">
        <f t="shared" si="17"/>
        <v>2900000</v>
      </c>
      <c r="L74" s="1249"/>
      <c r="M74" s="622"/>
      <c r="O74" s="164">
        <f t="shared" si="11"/>
        <v>2900000</v>
      </c>
      <c r="P74" s="164">
        <f t="shared" si="12"/>
        <v>0</v>
      </c>
      <c r="Q74" s="652">
        <v>1406339</v>
      </c>
      <c r="R74" s="652">
        <v>5800000</v>
      </c>
      <c r="S74" s="164" t="s">
        <v>2554</v>
      </c>
    </row>
    <row r="75" s="164" customFormat="1" spans="1:19">
      <c r="A75" s="622">
        <v>334995</v>
      </c>
      <c r="B75" s="621">
        <v>1428359</v>
      </c>
      <c r="C75" s="622" t="s">
        <v>2555</v>
      </c>
      <c r="D75" s="623">
        <v>43479</v>
      </c>
      <c r="E75" s="623">
        <v>43481</v>
      </c>
      <c r="F75" s="622">
        <f t="shared" si="15"/>
        <v>2</v>
      </c>
      <c r="G75" s="622">
        <v>1</v>
      </c>
      <c r="H75" s="622" t="s">
        <v>37</v>
      </c>
      <c r="I75" s="622">
        <f t="shared" si="16"/>
        <v>2</v>
      </c>
      <c r="J75" s="624">
        <v>2900000</v>
      </c>
      <c r="K75" s="625">
        <f t="shared" si="17"/>
        <v>5800000</v>
      </c>
      <c r="L75" s="1249"/>
      <c r="M75" s="622"/>
      <c r="O75" s="164">
        <f t="shared" si="11"/>
        <v>5800000</v>
      </c>
      <c r="P75" s="164">
        <f t="shared" si="12"/>
        <v>0</v>
      </c>
      <c r="Q75" s="652">
        <v>1406410</v>
      </c>
      <c r="R75" s="652">
        <v>6200000</v>
      </c>
      <c r="S75" s="164" t="s">
        <v>2556</v>
      </c>
    </row>
    <row r="76" s="164" customFormat="1" spans="1:19">
      <c r="A76" s="622">
        <v>335115</v>
      </c>
      <c r="B76" s="621">
        <v>1425128</v>
      </c>
      <c r="C76" s="622" t="s">
        <v>2557</v>
      </c>
      <c r="D76" s="623">
        <v>43479</v>
      </c>
      <c r="E76" s="623">
        <v>43483</v>
      </c>
      <c r="F76" s="622">
        <f t="shared" si="15"/>
        <v>4</v>
      </c>
      <c r="G76" s="622">
        <v>1</v>
      </c>
      <c r="H76" s="622" t="s">
        <v>37</v>
      </c>
      <c r="I76" s="622">
        <f t="shared" si="16"/>
        <v>4</v>
      </c>
      <c r="J76" s="624">
        <v>2900000</v>
      </c>
      <c r="K76" s="625">
        <f t="shared" si="17"/>
        <v>11600000</v>
      </c>
      <c r="L76" s="1249"/>
      <c r="M76" s="622"/>
      <c r="O76" s="164">
        <f t="shared" si="11"/>
        <v>11600000</v>
      </c>
      <c r="P76" s="164">
        <f t="shared" si="12"/>
        <v>0</v>
      </c>
      <c r="Q76" s="652">
        <v>1406509</v>
      </c>
      <c r="R76" s="652">
        <v>17400000</v>
      </c>
      <c r="S76" s="164" t="s">
        <v>2558</v>
      </c>
    </row>
    <row r="77" s="164" customFormat="1" spans="1:19">
      <c r="A77" s="622">
        <v>335146</v>
      </c>
      <c r="B77" s="621">
        <v>1428844</v>
      </c>
      <c r="C77" s="622" t="s">
        <v>2559</v>
      </c>
      <c r="D77" s="623">
        <v>43480</v>
      </c>
      <c r="E77" s="623">
        <v>43481</v>
      </c>
      <c r="F77" s="622">
        <f t="shared" si="15"/>
        <v>1</v>
      </c>
      <c r="G77" s="622">
        <v>1</v>
      </c>
      <c r="H77" s="622" t="s">
        <v>2405</v>
      </c>
      <c r="I77" s="622">
        <f t="shared" si="16"/>
        <v>1</v>
      </c>
      <c r="J77" s="624">
        <v>3100000</v>
      </c>
      <c r="K77" s="625">
        <f t="shared" si="17"/>
        <v>3100000</v>
      </c>
      <c r="L77" s="1249"/>
      <c r="M77" s="622"/>
      <c r="O77" s="164">
        <f t="shared" si="11"/>
        <v>3100000</v>
      </c>
      <c r="P77" s="164">
        <f t="shared" si="12"/>
        <v>0</v>
      </c>
      <c r="Q77" s="652">
        <v>1406536</v>
      </c>
      <c r="R77" s="652">
        <v>46400000</v>
      </c>
      <c r="S77" s="164" t="s">
        <v>2560</v>
      </c>
    </row>
    <row r="78" s="164" customFormat="1" ht="15.75" customHeight="1" spans="1:19">
      <c r="A78" s="622">
        <v>331609</v>
      </c>
      <c r="B78" s="621">
        <v>1418276</v>
      </c>
      <c r="C78" s="622" t="s">
        <v>2561</v>
      </c>
      <c r="D78" s="623">
        <v>43115</v>
      </c>
      <c r="E78" s="623">
        <v>43118</v>
      </c>
      <c r="F78" s="622">
        <f t="shared" si="15"/>
        <v>3</v>
      </c>
      <c r="G78" s="622">
        <v>1</v>
      </c>
      <c r="H78" s="622" t="s">
        <v>37</v>
      </c>
      <c r="I78" s="622">
        <f t="shared" si="16"/>
        <v>3</v>
      </c>
      <c r="J78" s="624">
        <v>2900000</v>
      </c>
      <c r="K78" s="625">
        <f t="shared" si="17"/>
        <v>8700000</v>
      </c>
      <c r="L78" s="1249"/>
      <c r="M78" s="622"/>
      <c r="O78" s="164">
        <f t="shared" si="11"/>
        <v>8700000</v>
      </c>
      <c r="P78" s="164">
        <f t="shared" si="12"/>
        <v>0</v>
      </c>
      <c r="Q78" s="652">
        <v>1406708</v>
      </c>
      <c r="R78" s="652">
        <v>23200000</v>
      </c>
      <c r="S78" s="164" t="s">
        <v>2562</v>
      </c>
    </row>
    <row r="79" s="164" customFormat="1" spans="1:19">
      <c r="A79" s="622">
        <v>333054</v>
      </c>
      <c r="B79" s="621">
        <v>1420351</v>
      </c>
      <c r="C79" s="622" t="s">
        <v>2563</v>
      </c>
      <c r="D79" s="623">
        <v>43115</v>
      </c>
      <c r="E79" s="623">
        <v>43117</v>
      </c>
      <c r="F79" s="622">
        <f t="shared" si="15"/>
        <v>2</v>
      </c>
      <c r="G79" s="622">
        <v>1</v>
      </c>
      <c r="H79" s="622" t="s">
        <v>37</v>
      </c>
      <c r="I79" s="622">
        <f t="shared" si="16"/>
        <v>2</v>
      </c>
      <c r="J79" s="624">
        <v>2900000</v>
      </c>
      <c r="K79" s="625">
        <f t="shared" si="17"/>
        <v>5800000</v>
      </c>
      <c r="L79" s="1250"/>
      <c r="M79" s="622"/>
      <c r="O79" s="164">
        <f t="shared" si="11"/>
        <v>5800000</v>
      </c>
      <c r="P79" s="164">
        <f t="shared" si="12"/>
        <v>0</v>
      </c>
      <c r="Q79" s="652">
        <v>1406824</v>
      </c>
      <c r="R79" s="652">
        <v>23200000</v>
      </c>
      <c r="S79" s="164" t="s">
        <v>2564</v>
      </c>
    </row>
    <row r="80" s="629" customFormat="1" spans="1:19">
      <c r="A80" s="550">
        <v>335313</v>
      </c>
      <c r="B80" s="609">
        <v>1429628</v>
      </c>
      <c r="C80" s="550" t="s">
        <v>2565</v>
      </c>
      <c r="D80" s="551">
        <v>43480</v>
      </c>
      <c r="E80" s="551">
        <v>43482</v>
      </c>
      <c r="F80" s="550">
        <f t="shared" si="15"/>
        <v>2</v>
      </c>
      <c r="G80" s="550">
        <v>1</v>
      </c>
      <c r="H80" s="550" t="s">
        <v>37</v>
      </c>
      <c r="I80" s="550">
        <f t="shared" si="16"/>
        <v>2</v>
      </c>
      <c r="J80" s="558">
        <v>2900000</v>
      </c>
      <c r="K80" s="559">
        <f t="shared" si="17"/>
        <v>5800000</v>
      </c>
      <c r="L80" s="718">
        <f>SUM(K80:K107)</f>
        <v>221700000</v>
      </c>
      <c r="M80" s="550"/>
      <c r="O80" s="164">
        <f t="shared" si="11"/>
        <v>5800000</v>
      </c>
      <c r="P80" s="164">
        <f t="shared" si="12"/>
        <v>0</v>
      </c>
      <c r="Q80" s="652">
        <v>1406903</v>
      </c>
      <c r="R80" s="652">
        <v>8700000</v>
      </c>
      <c r="S80" s="164" t="s">
        <v>2566</v>
      </c>
    </row>
    <row r="81" s="164" customFormat="1" spans="1:19">
      <c r="A81" s="550">
        <v>333436</v>
      </c>
      <c r="B81" s="609">
        <v>1422782</v>
      </c>
      <c r="C81" s="550" t="s">
        <v>2567</v>
      </c>
      <c r="D81" s="551">
        <v>43116</v>
      </c>
      <c r="E81" s="551">
        <v>43118</v>
      </c>
      <c r="F81" s="550">
        <f t="shared" si="15"/>
        <v>2</v>
      </c>
      <c r="G81" s="550">
        <v>1</v>
      </c>
      <c r="H81" s="550" t="s">
        <v>37</v>
      </c>
      <c r="I81" s="550">
        <f t="shared" si="16"/>
        <v>2</v>
      </c>
      <c r="J81" s="558">
        <v>2900000</v>
      </c>
      <c r="K81" s="559">
        <f t="shared" si="17"/>
        <v>5800000</v>
      </c>
      <c r="L81" s="719"/>
      <c r="M81" s="550"/>
      <c r="O81" s="164">
        <f t="shared" si="11"/>
        <v>5800000</v>
      </c>
      <c r="P81" s="164">
        <f t="shared" si="12"/>
        <v>0</v>
      </c>
      <c r="Q81" s="652">
        <v>1406957</v>
      </c>
      <c r="R81" s="652">
        <v>27900000</v>
      </c>
      <c r="S81" s="164" t="s">
        <v>2568</v>
      </c>
    </row>
    <row r="82" s="164" customFormat="1" spans="1:19">
      <c r="A82" s="609" t="s">
        <v>2569</v>
      </c>
      <c r="B82" s="609">
        <v>1421750</v>
      </c>
      <c r="C82" s="550" t="s">
        <v>2570</v>
      </c>
      <c r="D82" s="551">
        <v>43481</v>
      </c>
      <c r="E82" s="551">
        <v>43483</v>
      </c>
      <c r="F82" s="550">
        <f t="shared" si="15"/>
        <v>2</v>
      </c>
      <c r="G82" s="550">
        <v>3</v>
      </c>
      <c r="H82" s="550" t="s">
        <v>37</v>
      </c>
      <c r="I82" s="550">
        <f t="shared" si="16"/>
        <v>6</v>
      </c>
      <c r="J82" s="558">
        <v>2900000</v>
      </c>
      <c r="K82" s="559">
        <f t="shared" si="17"/>
        <v>17400000</v>
      </c>
      <c r="L82" s="719"/>
      <c r="M82" s="550"/>
      <c r="O82" s="164">
        <f t="shared" si="11"/>
        <v>17400000</v>
      </c>
      <c r="P82" s="164">
        <f t="shared" si="12"/>
        <v>0</v>
      </c>
      <c r="Q82" s="652">
        <v>1407033</v>
      </c>
      <c r="R82" s="652">
        <v>11600000</v>
      </c>
      <c r="S82" s="164" t="s">
        <v>2571</v>
      </c>
    </row>
    <row r="83" s="164" customFormat="1" spans="1:19">
      <c r="A83" s="550">
        <v>333419</v>
      </c>
      <c r="B83" s="609">
        <v>1421975</v>
      </c>
      <c r="C83" s="550" t="s">
        <v>2572</v>
      </c>
      <c r="D83" s="551">
        <v>43116</v>
      </c>
      <c r="E83" s="551">
        <v>43118</v>
      </c>
      <c r="F83" s="550">
        <f t="shared" si="15"/>
        <v>2</v>
      </c>
      <c r="G83" s="550">
        <v>1</v>
      </c>
      <c r="H83" s="550" t="s">
        <v>37</v>
      </c>
      <c r="I83" s="550">
        <f t="shared" si="16"/>
        <v>2</v>
      </c>
      <c r="J83" s="558">
        <v>2900000</v>
      </c>
      <c r="K83" s="559">
        <f t="shared" si="17"/>
        <v>5800000</v>
      </c>
      <c r="L83" s="719"/>
      <c r="M83" s="550"/>
      <c r="O83" s="164">
        <f t="shared" si="11"/>
        <v>5800000</v>
      </c>
      <c r="P83" s="164">
        <f t="shared" si="12"/>
        <v>0</v>
      </c>
      <c r="Q83" s="652">
        <v>1407563</v>
      </c>
      <c r="R83" s="652">
        <v>5800000</v>
      </c>
      <c r="S83" s="164" t="s">
        <v>2573</v>
      </c>
    </row>
    <row r="84" s="164" customFormat="1" spans="1:19">
      <c r="A84" s="609" t="s">
        <v>2574</v>
      </c>
      <c r="B84" s="609">
        <v>1417033</v>
      </c>
      <c r="C84" s="550" t="s">
        <v>2575</v>
      </c>
      <c r="D84" s="551">
        <v>43116</v>
      </c>
      <c r="E84" s="551">
        <v>43118</v>
      </c>
      <c r="F84" s="550">
        <f t="shared" si="15"/>
        <v>2</v>
      </c>
      <c r="G84" s="550">
        <v>2</v>
      </c>
      <c r="H84" s="550" t="s">
        <v>37</v>
      </c>
      <c r="I84" s="550">
        <f t="shared" si="16"/>
        <v>4</v>
      </c>
      <c r="J84" s="559">
        <v>2900000</v>
      </c>
      <c r="K84" s="559">
        <f t="shared" ref="K84:K88" si="18">J84*I84</f>
        <v>11600000</v>
      </c>
      <c r="L84" s="719"/>
      <c r="M84" s="550"/>
      <c r="O84" s="164">
        <f t="shared" si="11"/>
        <v>11600000</v>
      </c>
      <c r="P84" s="164">
        <f t="shared" si="12"/>
        <v>0</v>
      </c>
      <c r="Q84" s="652">
        <v>1407676</v>
      </c>
      <c r="R84" s="652">
        <v>37200000</v>
      </c>
      <c r="S84" s="164" t="s">
        <v>2576</v>
      </c>
    </row>
    <row r="85" s="164" customFormat="1" spans="1:19">
      <c r="A85" s="609" t="s">
        <v>2577</v>
      </c>
      <c r="B85" s="609">
        <v>1420178</v>
      </c>
      <c r="C85" s="550" t="s">
        <v>2578</v>
      </c>
      <c r="D85" s="551">
        <v>43116</v>
      </c>
      <c r="E85" s="551">
        <v>43118</v>
      </c>
      <c r="F85" s="550">
        <f t="shared" si="15"/>
        <v>2</v>
      </c>
      <c r="G85" s="550">
        <v>2</v>
      </c>
      <c r="H85" s="550" t="s">
        <v>37</v>
      </c>
      <c r="I85" s="550">
        <f t="shared" si="16"/>
        <v>4</v>
      </c>
      <c r="J85" s="559">
        <v>2900000</v>
      </c>
      <c r="K85" s="559">
        <f t="shared" si="18"/>
        <v>11600000</v>
      </c>
      <c r="L85" s="719"/>
      <c r="M85" s="550" t="s">
        <v>2579</v>
      </c>
      <c r="O85" s="164">
        <f t="shared" si="11"/>
        <v>11600000</v>
      </c>
      <c r="P85" s="164">
        <f t="shared" si="12"/>
        <v>0</v>
      </c>
      <c r="Q85" s="652">
        <v>1407726</v>
      </c>
      <c r="R85" s="652">
        <v>5800000</v>
      </c>
      <c r="S85" s="164" t="s">
        <v>2580</v>
      </c>
    </row>
    <row r="86" s="164" customFormat="1" spans="1:19">
      <c r="A86" s="609">
        <v>333360</v>
      </c>
      <c r="B86" s="482">
        <v>1421851</v>
      </c>
      <c r="C86" s="550" t="s">
        <v>2581</v>
      </c>
      <c r="D86" s="551">
        <v>43116</v>
      </c>
      <c r="E86" s="551">
        <v>43120</v>
      </c>
      <c r="F86" s="550">
        <f t="shared" si="15"/>
        <v>4</v>
      </c>
      <c r="G86" s="550">
        <v>1</v>
      </c>
      <c r="H86" s="550" t="s">
        <v>2405</v>
      </c>
      <c r="I86" s="550">
        <f t="shared" si="16"/>
        <v>4</v>
      </c>
      <c r="J86" s="559">
        <v>3100000</v>
      </c>
      <c r="K86" s="559">
        <f t="shared" si="18"/>
        <v>12400000</v>
      </c>
      <c r="L86" s="719"/>
      <c r="M86" s="550"/>
      <c r="O86" s="164">
        <f t="shared" si="11"/>
        <v>12400000</v>
      </c>
      <c r="P86" s="164">
        <f t="shared" si="12"/>
        <v>0</v>
      </c>
      <c r="Q86" s="652">
        <v>1408181</v>
      </c>
      <c r="R86" s="652">
        <v>15500000</v>
      </c>
      <c r="S86" s="164" t="s">
        <v>2582</v>
      </c>
    </row>
    <row r="87" s="164" customFormat="1" spans="1:19">
      <c r="A87" s="1236">
        <v>333757</v>
      </c>
      <c r="B87" s="1237">
        <v>1424043</v>
      </c>
      <c r="C87" s="1238" t="s">
        <v>2583</v>
      </c>
      <c r="D87" s="1239">
        <v>43482</v>
      </c>
      <c r="E87" s="1239">
        <v>43484</v>
      </c>
      <c r="F87" s="550">
        <f t="shared" si="15"/>
        <v>2</v>
      </c>
      <c r="G87" s="550">
        <v>1</v>
      </c>
      <c r="H87" s="550" t="s">
        <v>37</v>
      </c>
      <c r="I87" s="550">
        <f t="shared" si="16"/>
        <v>2</v>
      </c>
      <c r="J87" s="559">
        <v>2900000</v>
      </c>
      <c r="K87" s="559">
        <f t="shared" si="18"/>
        <v>5800000</v>
      </c>
      <c r="L87" s="719"/>
      <c r="M87" s="550"/>
      <c r="O87" s="164">
        <f t="shared" si="11"/>
        <v>5800000</v>
      </c>
      <c r="P87" s="164">
        <f t="shared" si="12"/>
        <v>0</v>
      </c>
      <c r="Q87" s="652">
        <v>1408661</v>
      </c>
      <c r="R87" s="652">
        <v>3100000</v>
      </c>
      <c r="S87" s="164" t="s">
        <v>2584</v>
      </c>
    </row>
    <row r="88" s="164" customFormat="1" spans="1:19">
      <c r="A88" s="552">
        <v>333755</v>
      </c>
      <c r="B88" s="1240">
        <v>1424016</v>
      </c>
      <c r="C88" s="550" t="s">
        <v>2585</v>
      </c>
      <c r="D88" s="554">
        <v>43482</v>
      </c>
      <c r="E88" s="554">
        <v>43484</v>
      </c>
      <c r="F88" s="550">
        <v>2</v>
      </c>
      <c r="G88" s="550">
        <v>1</v>
      </c>
      <c r="H88" s="550" t="s">
        <v>37</v>
      </c>
      <c r="I88" s="550">
        <f t="shared" si="16"/>
        <v>2</v>
      </c>
      <c r="J88" s="559">
        <v>2900000</v>
      </c>
      <c r="K88" s="559">
        <f t="shared" si="18"/>
        <v>5800000</v>
      </c>
      <c r="L88" s="719"/>
      <c r="M88" s="550"/>
      <c r="O88" s="164">
        <f t="shared" si="11"/>
        <v>8200000</v>
      </c>
      <c r="P88" s="164">
        <f t="shared" si="12"/>
        <v>-2400000</v>
      </c>
      <c r="Q88" s="652">
        <v>1408667</v>
      </c>
      <c r="R88" s="652">
        <v>2900000</v>
      </c>
      <c r="S88" s="164" t="s">
        <v>2586</v>
      </c>
    </row>
    <row r="89" s="164" customFormat="1" spans="1:18">
      <c r="A89" s="555"/>
      <c r="B89" s="1241"/>
      <c r="C89" s="550" t="s">
        <v>2410</v>
      </c>
      <c r="D89" s="556"/>
      <c r="E89" s="556"/>
      <c r="F89" s="550">
        <v>0</v>
      </c>
      <c r="G89" s="550">
        <v>1</v>
      </c>
      <c r="H89" s="550" t="s">
        <v>37</v>
      </c>
      <c r="I89" s="550">
        <f t="shared" si="16"/>
        <v>0</v>
      </c>
      <c r="J89" s="559">
        <v>1200000</v>
      </c>
      <c r="K89" s="559">
        <f>J89*G89*2</f>
        <v>2400000</v>
      </c>
      <c r="L89" s="719"/>
      <c r="M89" s="550"/>
      <c r="P89" s="164">
        <f t="shared" si="12"/>
        <v>2400000</v>
      </c>
      <c r="Q89" s="652">
        <v>1408945</v>
      </c>
      <c r="R89" s="652">
        <v>5800000</v>
      </c>
    </row>
    <row r="90" s="164" customFormat="1" spans="1:19">
      <c r="A90" s="609">
        <v>333435</v>
      </c>
      <c r="B90" s="482">
        <v>1422632</v>
      </c>
      <c r="C90" s="550" t="s">
        <v>2587</v>
      </c>
      <c r="D90" s="551">
        <v>43117</v>
      </c>
      <c r="E90" s="551">
        <v>43118</v>
      </c>
      <c r="F90" s="550">
        <f t="shared" ref="F90:F116" si="19">E90-D90</f>
        <v>1</v>
      </c>
      <c r="G90" s="550">
        <v>1</v>
      </c>
      <c r="H90" s="550" t="s">
        <v>37</v>
      </c>
      <c r="I90" s="550">
        <f t="shared" si="16"/>
        <v>1</v>
      </c>
      <c r="J90" s="559">
        <v>2900000</v>
      </c>
      <c r="K90" s="559">
        <f t="shared" ref="K90:K96" si="20">J90*I90</f>
        <v>2900000</v>
      </c>
      <c r="L90" s="719"/>
      <c r="M90" s="550"/>
      <c r="O90" s="164">
        <f t="shared" si="11"/>
        <v>2900000</v>
      </c>
      <c r="P90" s="164">
        <f t="shared" si="12"/>
        <v>0</v>
      </c>
      <c r="Q90" s="652">
        <v>1409233</v>
      </c>
      <c r="R90" s="652">
        <v>5800000</v>
      </c>
      <c r="S90" s="164" t="s">
        <v>2588</v>
      </c>
    </row>
    <row r="91" s="164" customFormat="1" spans="1:19">
      <c r="A91" s="609">
        <v>329903</v>
      </c>
      <c r="B91" s="482">
        <v>1410958</v>
      </c>
      <c r="C91" s="550" t="s">
        <v>2589</v>
      </c>
      <c r="D91" s="551">
        <v>43117</v>
      </c>
      <c r="E91" s="551">
        <v>43119</v>
      </c>
      <c r="F91" s="550">
        <f t="shared" si="19"/>
        <v>2</v>
      </c>
      <c r="G91" s="550">
        <v>1</v>
      </c>
      <c r="H91" s="550" t="s">
        <v>37</v>
      </c>
      <c r="I91" s="550">
        <f t="shared" si="16"/>
        <v>2</v>
      </c>
      <c r="J91" s="559">
        <v>2900000</v>
      </c>
      <c r="K91" s="559">
        <f t="shared" si="20"/>
        <v>5800000</v>
      </c>
      <c r="L91" s="719"/>
      <c r="M91" s="550"/>
      <c r="O91" s="164">
        <f t="shared" si="11"/>
        <v>5800000</v>
      </c>
      <c r="P91" s="164">
        <f t="shared" si="12"/>
        <v>0</v>
      </c>
      <c r="Q91" s="652">
        <v>1409253</v>
      </c>
      <c r="R91" s="652">
        <v>18600000</v>
      </c>
      <c r="S91" s="164" t="s">
        <v>2590</v>
      </c>
    </row>
    <row r="92" s="164" customFormat="1" spans="1:19">
      <c r="A92" s="609">
        <v>330337</v>
      </c>
      <c r="B92" s="482">
        <v>1411784</v>
      </c>
      <c r="C92" s="550" t="s">
        <v>2591</v>
      </c>
      <c r="D92" s="551">
        <v>43117</v>
      </c>
      <c r="E92" s="551">
        <v>43119</v>
      </c>
      <c r="F92" s="550">
        <f t="shared" si="19"/>
        <v>2</v>
      </c>
      <c r="G92" s="550">
        <v>1</v>
      </c>
      <c r="H92" s="550" t="s">
        <v>37</v>
      </c>
      <c r="I92" s="550">
        <f t="shared" si="16"/>
        <v>2</v>
      </c>
      <c r="J92" s="559">
        <v>2900000</v>
      </c>
      <c r="K92" s="559">
        <f t="shared" si="20"/>
        <v>5800000</v>
      </c>
      <c r="L92" s="719"/>
      <c r="M92" s="550"/>
      <c r="O92" s="164">
        <f t="shared" si="11"/>
        <v>5800000</v>
      </c>
      <c r="P92" s="164">
        <f t="shared" si="12"/>
        <v>0</v>
      </c>
      <c r="Q92" s="652">
        <v>1409401</v>
      </c>
      <c r="R92" s="652">
        <v>5800000</v>
      </c>
      <c r="S92" s="164" t="s">
        <v>2592</v>
      </c>
    </row>
    <row r="93" s="164" customFormat="1" spans="1:19">
      <c r="A93" s="609">
        <v>330430</v>
      </c>
      <c r="B93" s="482">
        <v>1412889</v>
      </c>
      <c r="C93" s="550" t="s">
        <v>2593</v>
      </c>
      <c r="D93" s="551">
        <v>43117</v>
      </c>
      <c r="E93" s="551">
        <v>43120</v>
      </c>
      <c r="F93" s="550">
        <f t="shared" si="19"/>
        <v>3</v>
      </c>
      <c r="G93" s="550">
        <v>2</v>
      </c>
      <c r="H93" s="550" t="s">
        <v>37</v>
      </c>
      <c r="I93" s="550">
        <f t="shared" si="16"/>
        <v>6</v>
      </c>
      <c r="J93" s="559">
        <v>2900000</v>
      </c>
      <c r="K93" s="559">
        <f t="shared" si="20"/>
        <v>17400000</v>
      </c>
      <c r="L93" s="719"/>
      <c r="M93" s="550"/>
      <c r="O93" s="164">
        <f t="shared" si="11"/>
        <v>17400000</v>
      </c>
      <c r="P93" s="164">
        <f t="shared" si="12"/>
        <v>0</v>
      </c>
      <c r="Q93" s="652">
        <v>1409700</v>
      </c>
      <c r="R93" s="652">
        <v>5800000</v>
      </c>
      <c r="S93" s="164" t="s">
        <v>2594</v>
      </c>
    </row>
    <row r="94" s="164" customFormat="1" ht="14.25" spans="1:19">
      <c r="A94" s="609">
        <v>333362</v>
      </c>
      <c r="B94" s="482">
        <v>1421971</v>
      </c>
      <c r="C94" s="550" t="s">
        <v>2595</v>
      </c>
      <c r="D94" s="551">
        <v>43117</v>
      </c>
      <c r="E94" s="551">
        <v>43121</v>
      </c>
      <c r="F94" s="550">
        <f t="shared" si="19"/>
        <v>4</v>
      </c>
      <c r="G94" s="550">
        <v>1</v>
      </c>
      <c r="H94" s="550" t="s">
        <v>37</v>
      </c>
      <c r="I94" s="550">
        <f t="shared" si="16"/>
        <v>4</v>
      </c>
      <c r="J94" s="559">
        <v>2900000</v>
      </c>
      <c r="K94" s="559">
        <f t="shared" si="20"/>
        <v>11600000</v>
      </c>
      <c r="L94" s="719"/>
      <c r="M94" s="550"/>
      <c r="O94" s="164">
        <f t="shared" si="11"/>
        <v>11600000</v>
      </c>
      <c r="P94" s="164">
        <f t="shared" si="12"/>
        <v>0</v>
      </c>
      <c r="Q94" s="652">
        <v>1409836</v>
      </c>
      <c r="R94" s="652">
        <v>5800000</v>
      </c>
      <c r="S94" s="164" t="s">
        <v>2596</v>
      </c>
    </row>
    <row r="95" s="322" customFormat="1" ht="14.25" spans="1:19">
      <c r="A95" s="234">
        <v>330771</v>
      </c>
      <c r="B95" s="1242">
        <v>1413241</v>
      </c>
      <c r="C95" s="199" t="s">
        <v>2597</v>
      </c>
      <c r="D95" s="200">
        <v>43117</v>
      </c>
      <c r="E95" s="200">
        <v>43119</v>
      </c>
      <c r="F95" s="199">
        <f t="shared" si="19"/>
        <v>2</v>
      </c>
      <c r="G95" s="199">
        <v>1</v>
      </c>
      <c r="H95" s="199" t="s">
        <v>2405</v>
      </c>
      <c r="I95" s="199">
        <f t="shared" si="16"/>
        <v>2</v>
      </c>
      <c r="J95" s="230">
        <v>2900000</v>
      </c>
      <c r="K95" s="230">
        <f t="shared" si="20"/>
        <v>5800000</v>
      </c>
      <c r="L95" s="711"/>
      <c r="M95" s="199"/>
      <c r="O95" s="322">
        <f t="shared" ref="O95:O158" si="21">VLOOKUP(B95,Q:R,2,0)</f>
        <v>5800000</v>
      </c>
      <c r="P95" s="322">
        <f t="shared" ref="P95:P158" si="22">K95-O95</f>
        <v>0</v>
      </c>
      <c r="Q95" s="1251">
        <v>1409840</v>
      </c>
      <c r="R95" s="1251">
        <v>9300000</v>
      </c>
      <c r="S95" s="164" t="s">
        <v>2598</v>
      </c>
    </row>
    <row r="96" s="164" customFormat="1" spans="1:19">
      <c r="A96" s="609">
        <v>331584</v>
      </c>
      <c r="B96" s="482">
        <v>1418535</v>
      </c>
      <c r="C96" s="550" t="s">
        <v>2599</v>
      </c>
      <c r="D96" s="551">
        <v>43482</v>
      </c>
      <c r="E96" s="551">
        <v>43483</v>
      </c>
      <c r="F96" s="550">
        <f t="shared" si="19"/>
        <v>1</v>
      </c>
      <c r="G96" s="550">
        <v>1</v>
      </c>
      <c r="H96" s="550" t="s">
        <v>37</v>
      </c>
      <c r="I96" s="550">
        <f t="shared" si="16"/>
        <v>1</v>
      </c>
      <c r="J96" s="559">
        <v>2900000</v>
      </c>
      <c r="K96" s="559">
        <f t="shared" si="20"/>
        <v>2900000</v>
      </c>
      <c r="L96" s="719"/>
      <c r="M96" s="550"/>
      <c r="O96" s="164">
        <f t="shared" si="21"/>
        <v>2900000</v>
      </c>
      <c r="P96" s="164">
        <f t="shared" si="22"/>
        <v>0</v>
      </c>
      <c r="Q96" s="652">
        <v>1410423</v>
      </c>
      <c r="R96" s="652">
        <v>8700000</v>
      </c>
      <c r="S96" s="164" t="s">
        <v>2600</v>
      </c>
    </row>
    <row r="97" s="164" customFormat="1" spans="1:19">
      <c r="A97" s="550">
        <v>331129</v>
      </c>
      <c r="B97" s="609">
        <v>1416223</v>
      </c>
      <c r="C97" s="550" t="s">
        <v>2601</v>
      </c>
      <c r="D97" s="551">
        <v>43118</v>
      </c>
      <c r="E97" s="551">
        <v>43119</v>
      </c>
      <c r="F97" s="550">
        <f t="shared" si="19"/>
        <v>1</v>
      </c>
      <c r="G97" s="550">
        <v>1</v>
      </c>
      <c r="H97" s="550" t="s">
        <v>2405</v>
      </c>
      <c r="I97" s="550">
        <f t="shared" si="16"/>
        <v>1</v>
      </c>
      <c r="J97" s="558">
        <v>3100000</v>
      </c>
      <c r="K97" s="559">
        <f>J97*F97*G97</f>
        <v>3100000</v>
      </c>
      <c r="L97" s="719"/>
      <c r="M97" s="550"/>
      <c r="O97" s="164">
        <f t="shared" si="21"/>
        <v>3100000</v>
      </c>
      <c r="P97" s="164">
        <f t="shared" si="22"/>
        <v>0</v>
      </c>
      <c r="Q97" s="652">
        <v>1410958</v>
      </c>
      <c r="R97" s="652">
        <v>5800000</v>
      </c>
      <c r="S97" s="164" t="s">
        <v>2602</v>
      </c>
    </row>
    <row r="98" s="164" customFormat="1" spans="1:19">
      <c r="A98" s="550">
        <v>328077</v>
      </c>
      <c r="B98" s="609">
        <v>1406903</v>
      </c>
      <c r="C98" s="550" t="s">
        <v>2603</v>
      </c>
      <c r="D98" s="551">
        <v>43118</v>
      </c>
      <c r="E98" s="551">
        <v>43121</v>
      </c>
      <c r="F98" s="550">
        <f t="shared" si="19"/>
        <v>3</v>
      </c>
      <c r="G98" s="550">
        <v>1</v>
      </c>
      <c r="H98" s="550" t="s">
        <v>37</v>
      </c>
      <c r="I98" s="550">
        <f t="shared" si="16"/>
        <v>3</v>
      </c>
      <c r="J98" s="559">
        <v>2900000</v>
      </c>
      <c r="K98" s="559">
        <f>J98*F98*G98</f>
        <v>8700000</v>
      </c>
      <c r="L98" s="719"/>
      <c r="M98" s="550"/>
      <c r="O98" s="164">
        <f t="shared" si="21"/>
        <v>8700000</v>
      </c>
      <c r="P98" s="164">
        <f t="shared" si="22"/>
        <v>0</v>
      </c>
      <c r="Q98" s="652">
        <v>1411156</v>
      </c>
      <c r="R98" s="652">
        <v>11600000</v>
      </c>
      <c r="S98" s="164" t="s">
        <v>2604</v>
      </c>
    </row>
    <row r="99" s="164" customFormat="1" spans="1:19">
      <c r="A99" s="609">
        <v>326882</v>
      </c>
      <c r="B99" s="609">
        <v>1402627</v>
      </c>
      <c r="C99" s="550" t="s">
        <v>2605</v>
      </c>
      <c r="D99" s="551">
        <v>43118</v>
      </c>
      <c r="E99" s="551">
        <v>43120</v>
      </c>
      <c r="F99" s="550">
        <f t="shared" si="19"/>
        <v>2</v>
      </c>
      <c r="G99" s="550">
        <v>1</v>
      </c>
      <c r="H99" s="550" t="s">
        <v>37</v>
      </c>
      <c r="I99" s="550">
        <f t="shared" si="16"/>
        <v>2</v>
      </c>
      <c r="J99" s="559">
        <v>2900000</v>
      </c>
      <c r="K99" s="559">
        <f t="shared" ref="K99:K109" si="23">J99*I99</f>
        <v>5800000</v>
      </c>
      <c r="L99" s="719"/>
      <c r="M99" s="550"/>
      <c r="O99" s="164">
        <f t="shared" si="21"/>
        <v>5800000</v>
      </c>
      <c r="P99" s="164">
        <f t="shared" si="22"/>
        <v>0</v>
      </c>
      <c r="Q99" s="652">
        <v>1411677</v>
      </c>
      <c r="R99" s="652">
        <v>5800000</v>
      </c>
      <c r="S99" s="164" t="s">
        <v>2606</v>
      </c>
    </row>
    <row r="100" s="164" customFormat="1" spans="1:19">
      <c r="A100" s="609">
        <v>333055</v>
      </c>
      <c r="B100" s="609">
        <v>1420353</v>
      </c>
      <c r="C100" s="550" t="s">
        <v>2607</v>
      </c>
      <c r="D100" s="551">
        <v>43118</v>
      </c>
      <c r="E100" s="551">
        <v>43122</v>
      </c>
      <c r="F100" s="550">
        <f t="shared" si="19"/>
        <v>4</v>
      </c>
      <c r="G100" s="550">
        <v>1</v>
      </c>
      <c r="H100" s="550" t="s">
        <v>2405</v>
      </c>
      <c r="I100" s="550">
        <f t="shared" si="16"/>
        <v>4</v>
      </c>
      <c r="J100" s="559">
        <v>3100000</v>
      </c>
      <c r="K100" s="559">
        <f t="shared" si="23"/>
        <v>12400000</v>
      </c>
      <c r="L100" s="719"/>
      <c r="M100" s="550" t="s">
        <v>2608</v>
      </c>
      <c r="O100" s="164">
        <f t="shared" si="21"/>
        <v>12400000</v>
      </c>
      <c r="P100" s="164">
        <f t="shared" si="22"/>
        <v>0</v>
      </c>
      <c r="Q100" s="652">
        <v>1411784</v>
      </c>
      <c r="R100" s="652">
        <v>5800000</v>
      </c>
      <c r="S100" s="164" t="s">
        <v>2609</v>
      </c>
    </row>
    <row r="101" s="164" customFormat="1" spans="1:19">
      <c r="A101" s="609" t="s">
        <v>2610</v>
      </c>
      <c r="B101" s="609">
        <v>1402842</v>
      </c>
      <c r="C101" s="550" t="s">
        <v>2611</v>
      </c>
      <c r="D101" s="551">
        <v>43118</v>
      </c>
      <c r="E101" s="551">
        <v>43120</v>
      </c>
      <c r="F101" s="550">
        <f t="shared" si="19"/>
        <v>2</v>
      </c>
      <c r="G101" s="550">
        <v>2</v>
      </c>
      <c r="H101" s="550" t="s">
        <v>37</v>
      </c>
      <c r="I101" s="550">
        <f t="shared" si="16"/>
        <v>4</v>
      </c>
      <c r="J101" s="559">
        <v>2900000</v>
      </c>
      <c r="K101" s="559">
        <f t="shared" si="23"/>
        <v>11600000</v>
      </c>
      <c r="L101" s="719"/>
      <c r="M101" s="550"/>
      <c r="O101" s="164">
        <f t="shared" si="21"/>
        <v>11600000</v>
      </c>
      <c r="P101" s="164">
        <f t="shared" si="22"/>
        <v>0</v>
      </c>
      <c r="Q101" s="652">
        <v>1411959</v>
      </c>
      <c r="R101" s="652">
        <v>2900000</v>
      </c>
      <c r="S101" s="164" t="s">
        <v>2612</v>
      </c>
    </row>
    <row r="102" s="164" customFormat="1" spans="1:19">
      <c r="A102" s="609">
        <v>327011</v>
      </c>
      <c r="B102" s="609">
        <v>1403264</v>
      </c>
      <c r="C102" s="550" t="s">
        <v>2613</v>
      </c>
      <c r="D102" s="551">
        <v>43483</v>
      </c>
      <c r="E102" s="551">
        <v>43485</v>
      </c>
      <c r="F102" s="550">
        <f t="shared" si="19"/>
        <v>2</v>
      </c>
      <c r="G102" s="550">
        <v>1</v>
      </c>
      <c r="H102" s="550" t="s">
        <v>37</v>
      </c>
      <c r="I102" s="550">
        <f t="shared" si="16"/>
        <v>2</v>
      </c>
      <c r="J102" s="559">
        <v>2900000</v>
      </c>
      <c r="K102" s="559">
        <f t="shared" si="23"/>
        <v>5800000</v>
      </c>
      <c r="L102" s="719"/>
      <c r="M102" s="550"/>
      <c r="O102" s="164">
        <f t="shared" si="21"/>
        <v>5800000</v>
      </c>
      <c r="P102" s="164">
        <f t="shared" si="22"/>
        <v>0</v>
      </c>
      <c r="Q102" s="652">
        <v>1412240</v>
      </c>
      <c r="R102" s="652">
        <v>6840000</v>
      </c>
      <c r="S102" s="164" t="s">
        <v>2614</v>
      </c>
    </row>
    <row r="103" s="164" customFormat="1" spans="1:19">
      <c r="A103" s="609">
        <v>333156</v>
      </c>
      <c r="B103" s="609">
        <v>1421153</v>
      </c>
      <c r="C103" s="550" t="s">
        <v>2615</v>
      </c>
      <c r="D103" s="551">
        <v>43118</v>
      </c>
      <c r="E103" s="551">
        <v>43120</v>
      </c>
      <c r="F103" s="550">
        <f t="shared" si="19"/>
        <v>2</v>
      </c>
      <c r="G103" s="550">
        <v>1</v>
      </c>
      <c r="H103" s="550" t="s">
        <v>37</v>
      </c>
      <c r="I103" s="550">
        <f t="shared" si="16"/>
        <v>2</v>
      </c>
      <c r="J103" s="559">
        <v>2900000</v>
      </c>
      <c r="K103" s="559">
        <f t="shared" si="23"/>
        <v>5800000</v>
      </c>
      <c r="L103" s="719"/>
      <c r="M103" s="550"/>
      <c r="O103" s="164">
        <f t="shared" si="21"/>
        <v>5800000</v>
      </c>
      <c r="P103" s="164">
        <f t="shared" si="22"/>
        <v>0</v>
      </c>
      <c r="Q103" s="652">
        <v>1412267</v>
      </c>
      <c r="R103" s="652">
        <v>37200000</v>
      </c>
      <c r="S103" s="164" t="s">
        <v>2616</v>
      </c>
    </row>
    <row r="104" s="164" customFormat="1" spans="1:19">
      <c r="A104" s="550">
        <v>332790</v>
      </c>
      <c r="B104" s="609">
        <v>1419496</v>
      </c>
      <c r="C104" s="550" t="s">
        <v>2617</v>
      </c>
      <c r="D104" s="551">
        <v>43118</v>
      </c>
      <c r="E104" s="551">
        <v>43120</v>
      </c>
      <c r="F104" s="550">
        <f t="shared" si="19"/>
        <v>2</v>
      </c>
      <c r="G104" s="550">
        <v>1</v>
      </c>
      <c r="H104" s="550" t="s">
        <v>37</v>
      </c>
      <c r="I104" s="550">
        <f t="shared" si="16"/>
        <v>2</v>
      </c>
      <c r="J104" s="558">
        <v>2900000</v>
      </c>
      <c r="K104" s="559">
        <f t="shared" si="23"/>
        <v>5800000</v>
      </c>
      <c r="L104" s="719"/>
      <c r="M104" s="550"/>
      <c r="O104" s="164">
        <f t="shared" si="21"/>
        <v>5800000</v>
      </c>
      <c r="P104" s="164">
        <f t="shared" si="22"/>
        <v>0</v>
      </c>
      <c r="Q104" s="652">
        <v>1412670</v>
      </c>
      <c r="R104" s="652">
        <v>17400000</v>
      </c>
      <c r="S104" s="164" t="s">
        <v>2618</v>
      </c>
    </row>
    <row r="105" s="164" customFormat="1" spans="1:19">
      <c r="A105" s="609" t="s">
        <v>2619</v>
      </c>
      <c r="B105" s="550">
        <v>1406509</v>
      </c>
      <c r="C105" s="550" t="s">
        <v>2620</v>
      </c>
      <c r="D105" s="551">
        <v>43118</v>
      </c>
      <c r="E105" s="551">
        <v>43121</v>
      </c>
      <c r="F105" s="550">
        <f t="shared" si="19"/>
        <v>3</v>
      </c>
      <c r="G105" s="550">
        <v>2</v>
      </c>
      <c r="H105" s="550" t="s">
        <v>37</v>
      </c>
      <c r="I105" s="550">
        <f t="shared" si="16"/>
        <v>6</v>
      </c>
      <c r="J105" s="559">
        <v>2900000</v>
      </c>
      <c r="K105" s="559">
        <f t="shared" si="23"/>
        <v>17400000</v>
      </c>
      <c r="L105" s="719"/>
      <c r="M105" s="550"/>
      <c r="O105" s="164">
        <f t="shared" si="21"/>
        <v>17400000</v>
      </c>
      <c r="P105" s="164">
        <f t="shared" si="22"/>
        <v>0</v>
      </c>
      <c r="Q105" s="652">
        <v>1412820</v>
      </c>
      <c r="R105" s="652">
        <v>11600000</v>
      </c>
      <c r="S105" s="164" t="s">
        <v>2621</v>
      </c>
    </row>
    <row r="106" s="164" customFormat="1" spans="1:19">
      <c r="A106" s="609">
        <v>330335</v>
      </c>
      <c r="B106" s="550">
        <v>1411677</v>
      </c>
      <c r="C106" s="550" t="s">
        <v>2622</v>
      </c>
      <c r="D106" s="551">
        <v>43118</v>
      </c>
      <c r="E106" s="551">
        <v>43120</v>
      </c>
      <c r="F106" s="550">
        <f t="shared" si="19"/>
        <v>2</v>
      </c>
      <c r="G106" s="550">
        <v>1</v>
      </c>
      <c r="H106" s="550" t="s">
        <v>37</v>
      </c>
      <c r="I106" s="550">
        <f t="shared" si="16"/>
        <v>2</v>
      </c>
      <c r="J106" s="559">
        <v>2900000</v>
      </c>
      <c r="K106" s="559">
        <f t="shared" si="23"/>
        <v>5800000</v>
      </c>
      <c r="L106" s="719"/>
      <c r="M106" s="550" t="s">
        <v>2623</v>
      </c>
      <c r="O106" s="164">
        <f t="shared" si="21"/>
        <v>5800000</v>
      </c>
      <c r="P106" s="164">
        <f t="shared" si="22"/>
        <v>0</v>
      </c>
      <c r="Q106" s="652">
        <v>1412889</v>
      </c>
      <c r="R106" s="652">
        <v>17400000</v>
      </c>
      <c r="S106" s="164" t="s">
        <v>2624</v>
      </c>
    </row>
    <row r="107" s="164" customFormat="1" spans="1:19">
      <c r="A107" s="609">
        <v>331833</v>
      </c>
      <c r="B107" s="550">
        <v>1418808</v>
      </c>
      <c r="C107" s="550" t="s">
        <v>2625</v>
      </c>
      <c r="D107" s="551">
        <v>43483</v>
      </c>
      <c r="E107" s="551">
        <v>43484</v>
      </c>
      <c r="F107" s="550">
        <f t="shared" si="19"/>
        <v>1</v>
      </c>
      <c r="G107" s="550">
        <v>1</v>
      </c>
      <c r="H107" s="550" t="s">
        <v>37</v>
      </c>
      <c r="I107" s="550">
        <f t="shared" si="16"/>
        <v>1</v>
      </c>
      <c r="J107" s="559">
        <v>2900000</v>
      </c>
      <c r="K107" s="559">
        <f t="shared" si="23"/>
        <v>2900000</v>
      </c>
      <c r="L107" s="721"/>
      <c r="M107" s="550"/>
      <c r="O107" s="164">
        <f t="shared" si="21"/>
        <v>2900000</v>
      </c>
      <c r="P107" s="164">
        <f t="shared" si="22"/>
        <v>0</v>
      </c>
      <c r="Q107" s="652">
        <v>1413022</v>
      </c>
      <c r="R107" s="652">
        <v>8700000</v>
      </c>
      <c r="S107" s="164" t="s">
        <v>2626</v>
      </c>
    </row>
    <row r="108" s="629" customFormat="1" spans="1:19">
      <c r="A108" s="801" t="s">
        <v>2627</v>
      </c>
      <c r="B108" s="672">
        <v>1428105</v>
      </c>
      <c r="C108" s="672" t="s">
        <v>2628</v>
      </c>
      <c r="D108" s="802">
        <v>43475</v>
      </c>
      <c r="E108" s="802">
        <v>43476</v>
      </c>
      <c r="F108" s="672">
        <f t="shared" si="19"/>
        <v>1</v>
      </c>
      <c r="G108" s="672">
        <v>2</v>
      </c>
      <c r="H108" s="672" t="s">
        <v>2405</v>
      </c>
      <c r="I108" s="672">
        <f t="shared" si="16"/>
        <v>2</v>
      </c>
      <c r="J108" s="809">
        <v>3100000</v>
      </c>
      <c r="K108" s="809">
        <f t="shared" si="23"/>
        <v>6200000</v>
      </c>
      <c r="L108" s="937">
        <v>6200000</v>
      </c>
      <c r="M108" s="672" t="s">
        <v>2629</v>
      </c>
      <c r="O108" s="164">
        <f t="shared" si="21"/>
        <v>6200000</v>
      </c>
      <c r="P108" s="164">
        <f t="shared" si="22"/>
        <v>0</v>
      </c>
      <c r="Q108" s="652">
        <v>1413241</v>
      </c>
      <c r="R108" s="652">
        <v>5800000</v>
      </c>
      <c r="S108" s="164" t="s">
        <v>2630</v>
      </c>
    </row>
    <row r="109" s="164" customFormat="1" spans="1:19">
      <c r="A109" s="234">
        <v>328319</v>
      </c>
      <c r="B109" s="234">
        <v>1394614</v>
      </c>
      <c r="C109" s="199" t="s">
        <v>2631</v>
      </c>
      <c r="D109" s="200">
        <v>43484</v>
      </c>
      <c r="E109" s="200">
        <v>43485</v>
      </c>
      <c r="F109" s="199">
        <f t="shared" si="19"/>
        <v>1</v>
      </c>
      <c r="G109" s="199">
        <v>1</v>
      </c>
      <c r="H109" s="199" t="s">
        <v>2405</v>
      </c>
      <c r="I109" s="199">
        <f t="shared" si="16"/>
        <v>1</v>
      </c>
      <c r="J109" s="230">
        <v>3100000</v>
      </c>
      <c r="K109" s="230">
        <f t="shared" si="23"/>
        <v>3100000</v>
      </c>
      <c r="L109" s="710">
        <f>SUM(K109:K122)</f>
        <v>139940000</v>
      </c>
      <c r="M109" s="199" t="s">
        <v>2632</v>
      </c>
      <c r="O109" s="164">
        <f t="shared" si="21"/>
        <v>3100000</v>
      </c>
      <c r="P109" s="164">
        <f t="shared" si="22"/>
        <v>0</v>
      </c>
      <c r="Q109" s="652">
        <v>1413268</v>
      </c>
      <c r="R109" s="652">
        <v>23200000</v>
      </c>
      <c r="S109" s="164" t="s">
        <v>2633</v>
      </c>
    </row>
    <row r="110" s="164" customFormat="1" spans="1:19">
      <c r="A110" s="199">
        <v>331131</v>
      </c>
      <c r="B110" s="234">
        <v>1416277</v>
      </c>
      <c r="C110" s="199" t="s">
        <v>2634</v>
      </c>
      <c r="D110" s="200">
        <v>43119</v>
      </c>
      <c r="E110" s="200">
        <v>43123</v>
      </c>
      <c r="F110" s="199">
        <f t="shared" si="19"/>
        <v>4</v>
      </c>
      <c r="G110" s="199">
        <v>1</v>
      </c>
      <c r="H110" s="199" t="s">
        <v>37</v>
      </c>
      <c r="I110" s="199">
        <f t="shared" si="16"/>
        <v>4</v>
      </c>
      <c r="J110" s="229">
        <v>2900000</v>
      </c>
      <c r="K110" s="230">
        <f>J110*F110*G110</f>
        <v>11600000</v>
      </c>
      <c r="L110" s="711"/>
      <c r="M110" s="199"/>
      <c r="O110" s="164">
        <f t="shared" si="21"/>
        <v>11600000</v>
      </c>
      <c r="P110" s="164">
        <f t="shared" si="22"/>
        <v>0</v>
      </c>
      <c r="Q110" s="652">
        <v>1413339</v>
      </c>
      <c r="R110" s="652">
        <v>5800000</v>
      </c>
      <c r="S110" s="164" t="s">
        <v>2635</v>
      </c>
    </row>
    <row r="111" s="164" customFormat="1" spans="1:19">
      <c r="A111" s="234" t="s">
        <v>2636</v>
      </c>
      <c r="B111" s="199">
        <v>1394737</v>
      </c>
      <c r="C111" s="199" t="s">
        <v>2637</v>
      </c>
      <c r="D111" s="200">
        <v>43119</v>
      </c>
      <c r="E111" s="200">
        <v>43121</v>
      </c>
      <c r="F111" s="199">
        <f t="shared" si="19"/>
        <v>2</v>
      </c>
      <c r="G111" s="199">
        <v>2</v>
      </c>
      <c r="H111" s="199" t="s">
        <v>2405</v>
      </c>
      <c r="I111" s="199">
        <f t="shared" si="16"/>
        <v>4</v>
      </c>
      <c r="J111" s="230">
        <v>3100000</v>
      </c>
      <c r="K111" s="230">
        <f t="shared" ref="K111:K115" si="24">J111*I111</f>
        <v>12400000</v>
      </c>
      <c r="L111" s="711"/>
      <c r="M111" s="199" t="s">
        <v>2638</v>
      </c>
      <c r="O111" s="164">
        <f t="shared" si="21"/>
        <v>12400000</v>
      </c>
      <c r="P111" s="164">
        <f t="shared" si="22"/>
        <v>0</v>
      </c>
      <c r="Q111" s="652">
        <v>1413637</v>
      </c>
      <c r="R111" s="652">
        <v>6200000</v>
      </c>
      <c r="S111" s="164" t="s">
        <v>2639</v>
      </c>
    </row>
    <row r="112" s="164" customFormat="1" spans="1:19">
      <c r="A112" s="234">
        <v>328368</v>
      </c>
      <c r="B112" s="234">
        <v>1385497</v>
      </c>
      <c r="C112" s="199" t="s">
        <v>2640</v>
      </c>
      <c r="D112" s="200">
        <v>43119</v>
      </c>
      <c r="E112" s="200">
        <v>43121</v>
      </c>
      <c r="F112" s="199">
        <f t="shared" si="19"/>
        <v>2</v>
      </c>
      <c r="G112" s="199">
        <v>1</v>
      </c>
      <c r="H112" s="199" t="s">
        <v>37</v>
      </c>
      <c r="I112" s="199">
        <f t="shared" si="16"/>
        <v>2</v>
      </c>
      <c r="J112" s="230">
        <v>2900000</v>
      </c>
      <c r="K112" s="230">
        <f t="shared" si="24"/>
        <v>5800000</v>
      </c>
      <c r="L112" s="711"/>
      <c r="M112" s="199" t="s">
        <v>2641</v>
      </c>
      <c r="O112" s="164">
        <f t="shared" si="21"/>
        <v>5800000</v>
      </c>
      <c r="P112" s="164">
        <f t="shared" si="22"/>
        <v>0</v>
      </c>
      <c r="Q112" s="652">
        <v>1413827</v>
      </c>
      <c r="R112" s="652">
        <v>5800000</v>
      </c>
      <c r="S112" s="164" t="s">
        <v>2642</v>
      </c>
    </row>
    <row r="113" s="164" customFormat="1" spans="1:19">
      <c r="A113" s="234">
        <v>329894</v>
      </c>
      <c r="B113" s="234">
        <v>1410423</v>
      </c>
      <c r="C113" s="199" t="s">
        <v>2643</v>
      </c>
      <c r="D113" s="200">
        <v>43119</v>
      </c>
      <c r="E113" s="200">
        <v>43122</v>
      </c>
      <c r="F113" s="199">
        <f t="shared" si="19"/>
        <v>3</v>
      </c>
      <c r="G113" s="199">
        <v>1</v>
      </c>
      <c r="H113" s="199" t="s">
        <v>37</v>
      </c>
      <c r="I113" s="199">
        <f t="shared" si="16"/>
        <v>3</v>
      </c>
      <c r="J113" s="230">
        <v>2900000</v>
      </c>
      <c r="K113" s="230">
        <f t="shared" si="24"/>
        <v>8700000</v>
      </c>
      <c r="L113" s="711"/>
      <c r="M113" s="199"/>
      <c r="O113" s="164">
        <f t="shared" si="21"/>
        <v>8700000</v>
      </c>
      <c r="P113" s="164">
        <f t="shared" si="22"/>
        <v>0</v>
      </c>
      <c r="Q113" s="652">
        <v>1413891</v>
      </c>
      <c r="R113" s="652">
        <v>6840000</v>
      </c>
      <c r="S113" s="164" t="s">
        <v>2644</v>
      </c>
    </row>
    <row r="114" s="164" customFormat="1" spans="1:19">
      <c r="A114" s="234">
        <v>328105</v>
      </c>
      <c r="B114" s="234">
        <v>1391422</v>
      </c>
      <c r="C114" s="377" t="s">
        <v>2645</v>
      </c>
      <c r="D114" s="200">
        <v>43485</v>
      </c>
      <c r="E114" s="200">
        <v>43487</v>
      </c>
      <c r="F114" s="199">
        <f t="shared" si="19"/>
        <v>2</v>
      </c>
      <c r="G114" s="199">
        <v>1</v>
      </c>
      <c r="H114" s="199" t="s">
        <v>2405</v>
      </c>
      <c r="I114" s="199">
        <f t="shared" si="16"/>
        <v>2</v>
      </c>
      <c r="J114" s="230">
        <v>3100000</v>
      </c>
      <c r="K114" s="230">
        <f t="shared" si="24"/>
        <v>6200000</v>
      </c>
      <c r="L114" s="711"/>
      <c r="M114" s="199" t="s">
        <v>1960</v>
      </c>
      <c r="O114" s="164">
        <f t="shared" si="21"/>
        <v>6200000</v>
      </c>
      <c r="P114" s="164">
        <f t="shared" si="22"/>
        <v>0</v>
      </c>
      <c r="Q114" s="652">
        <v>1413894</v>
      </c>
      <c r="R114" s="652">
        <v>3220000</v>
      </c>
      <c r="S114" s="164" t="s">
        <v>2646</v>
      </c>
    </row>
    <row r="115" s="164" customFormat="1" spans="1:19">
      <c r="A115" s="234" t="s">
        <v>2647</v>
      </c>
      <c r="B115" s="234">
        <v>1383283</v>
      </c>
      <c r="C115" s="199" t="s">
        <v>2648</v>
      </c>
      <c r="D115" s="200">
        <v>43120</v>
      </c>
      <c r="E115" s="200">
        <v>43123</v>
      </c>
      <c r="F115" s="199">
        <f t="shared" si="19"/>
        <v>3</v>
      </c>
      <c r="G115" s="199">
        <v>2</v>
      </c>
      <c r="H115" s="199" t="s">
        <v>37</v>
      </c>
      <c r="I115" s="199">
        <f t="shared" si="16"/>
        <v>6</v>
      </c>
      <c r="J115" s="230">
        <v>2900000</v>
      </c>
      <c r="K115" s="230">
        <f t="shared" si="24"/>
        <v>17400000</v>
      </c>
      <c r="L115" s="711"/>
      <c r="M115" s="199"/>
      <c r="O115" s="164">
        <f t="shared" si="21"/>
        <v>17400000</v>
      </c>
      <c r="P115" s="164">
        <f t="shared" si="22"/>
        <v>0</v>
      </c>
      <c r="Q115" s="652">
        <v>1414098</v>
      </c>
      <c r="R115" s="652">
        <v>6200000</v>
      </c>
      <c r="S115" s="164" t="s">
        <v>2649</v>
      </c>
    </row>
    <row r="116" s="164" customFormat="1" spans="1:19">
      <c r="A116" s="257">
        <v>330507</v>
      </c>
      <c r="B116" s="257">
        <v>1413891</v>
      </c>
      <c r="C116" s="1243" t="s">
        <v>2650</v>
      </c>
      <c r="D116" s="1244">
        <v>43120</v>
      </c>
      <c r="E116" s="1244">
        <v>43122</v>
      </c>
      <c r="F116" s="257">
        <f t="shared" si="19"/>
        <v>2</v>
      </c>
      <c r="G116" s="257">
        <v>1</v>
      </c>
      <c r="H116" s="995" t="s">
        <v>2651</v>
      </c>
      <c r="I116" s="199">
        <v>0</v>
      </c>
      <c r="J116" s="230">
        <v>320000</v>
      </c>
      <c r="K116" s="230">
        <f>J116*2</f>
        <v>640000</v>
      </c>
      <c r="L116" s="711"/>
      <c r="M116" s="199"/>
      <c r="O116" s="164">
        <f t="shared" si="21"/>
        <v>6840000</v>
      </c>
      <c r="P116" s="164">
        <f t="shared" si="22"/>
        <v>-6200000</v>
      </c>
      <c r="Q116" s="652">
        <v>1414115</v>
      </c>
      <c r="R116" s="652">
        <v>17400000</v>
      </c>
      <c r="S116" s="164" t="s">
        <v>2652</v>
      </c>
    </row>
    <row r="117" s="164" customFormat="1" spans="1:18">
      <c r="A117" s="257"/>
      <c r="B117" s="257"/>
      <c r="C117" s="1243"/>
      <c r="D117" s="1244"/>
      <c r="E117" s="1244"/>
      <c r="F117" s="257"/>
      <c r="G117" s="257"/>
      <c r="H117" s="199" t="s">
        <v>2405</v>
      </c>
      <c r="I117" s="199">
        <f>G116*F116</f>
        <v>2</v>
      </c>
      <c r="J117" s="229">
        <v>3100000</v>
      </c>
      <c r="K117" s="230">
        <f>J117*F116*G116</f>
        <v>6200000</v>
      </c>
      <c r="L117" s="711"/>
      <c r="M117" s="199"/>
      <c r="P117" s="164">
        <f t="shared" si="22"/>
        <v>6200000</v>
      </c>
      <c r="Q117" s="652">
        <v>1414379</v>
      </c>
      <c r="R117" s="652">
        <v>5800000</v>
      </c>
    </row>
    <row r="118" s="164" customFormat="1" spans="1:19">
      <c r="A118" s="257">
        <v>334126</v>
      </c>
      <c r="B118" s="257">
        <v>1425465</v>
      </c>
      <c r="C118" s="1243" t="s">
        <v>2653</v>
      </c>
      <c r="D118" s="1244">
        <v>43485</v>
      </c>
      <c r="E118" s="1244">
        <v>43487</v>
      </c>
      <c r="F118" s="257">
        <f t="shared" ref="F118:F135" si="25">E118-D118</f>
        <v>2</v>
      </c>
      <c r="G118" s="257">
        <v>2</v>
      </c>
      <c r="H118" s="199" t="s">
        <v>37</v>
      </c>
      <c r="I118" s="199">
        <f t="shared" ref="I118:I134" si="26">G118*F118</f>
        <v>4</v>
      </c>
      <c r="J118" s="229">
        <v>2900000</v>
      </c>
      <c r="K118" s="230">
        <f t="shared" ref="K118:K120" si="27">J118*I118</f>
        <v>11600000</v>
      </c>
      <c r="L118" s="711"/>
      <c r="M118" s="199"/>
      <c r="O118" s="164">
        <f t="shared" si="21"/>
        <v>11600000</v>
      </c>
      <c r="P118" s="164">
        <f t="shared" si="22"/>
        <v>0</v>
      </c>
      <c r="Q118" s="652">
        <v>1414403</v>
      </c>
      <c r="R118" s="652">
        <v>5800000</v>
      </c>
      <c r="S118" s="164" t="s">
        <v>2654</v>
      </c>
    </row>
    <row r="119" s="164" customFormat="1" spans="1:19">
      <c r="A119" s="234" t="s">
        <v>2655</v>
      </c>
      <c r="B119" s="234">
        <v>1409253</v>
      </c>
      <c r="C119" s="199" t="s">
        <v>2656</v>
      </c>
      <c r="D119" s="200">
        <v>43120</v>
      </c>
      <c r="E119" s="200">
        <v>43122</v>
      </c>
      <c r="F119" s="199">
        <f t="shared" si="25"/>
        <v>2</v>
      </c>
      <c r="G119" s="199">
        <v>3</v>
      </c>
      <c r="H119" s="199" t="s">
        <v>2405</v>
      </c>
      <c r="I119" s="199">
        <f t="shared" si="26"/>
        <v>6</v>
      </c>
      <c r="J119" s="230">
        <v>3100000</v>
      </c>
      <c r="K119" s="230">
        <f t="shared" si="27"/>
        <v>18600000</v>
      </c>
      <c r="L119" s="711"/>
      <c r="M119" s="199" t="s">
        <v>1960</v>
      </c>
      <c r="O119" s="164">
        <f t="shared" si="21"/>
        <v>18600000</v>
      </c>
      <c r="P119" s="164">
        <f t="shared" si="22"/>
        <v>0</v>
      </c>
      <c r="Q119" s="652">
        <v>1414589</v>
      </c>
      <c r="R119" s="652">
        <v>7100000</v>
      </c>
      <c r="S119" s="164" t="s">
        <v>2657</v>
      </c>
    </row>
    <row r="120" s="164" customFormat="1" spans="1:19">
      <c r="A120" s="234">
        <v>333002</v>
      </c>
      <c r="B120" s="234">
        <v>1419982</v>
      </c>
      <c r="C120" s="199" t="s">
        <v>2658</v>
      </c>
      <c r="D120" s="200">
        <v>43485</v>
      </c>
      <c r="E120" s="200">
        <v>43490</v>
      </c>
      <c r="F120" s="199">
        <f t="shared" si="25"/>
        <v>5</v>
      </c>
      <c r="G120" s="199">
        <v>1</v>
      </c>
      <c r="H120" s="199" t="s">
        <v>37</v>
      </c>
      <c r="I120" s="199">
        <f t="shared" si="26"/>
        <v>5</v>
      </c>
      <c r="J120" s="230">
        <v>2900000</v>
      </c>
      <c r="K120" s="230">
        <f t="shared" si="27"/>
        <v>14500000</v>
      </c>
      <c r="L120" s="711"/>
      <c r="M120" s="199" t="s">
        <v>2659</v>
      </c>
      <c r="O120" s="164">
        <f t="shared" si="21"/>
        <v>14500000</v>
      </c>
      <c r="P120" s="164">
        <f t="shared" si="22"/>
        <v>0</v>
      </c>
      <c r="Q120" s="652">
        <v>1414716</v>
      </c>
      <c r="R120" s="652">
        <v>6200000</v>
      </c>
      <c r="S120" s="164" t="s">
        <v>2660</v>
      </c>
    </row>
    <row r="121" s="164" customFormat="1" spans="1:19">
      <c r="A121" s="234" t="s">
        <v>2661</v>
      </c>
      <c r="B121" s="234">
        <v>1424879</v>
      </c>
      <c r="C121" s="199" t="s">
        <v>2662</v>
      </c>
      <c r="D121" s="200">
        <v>43485</v>
      </c>
      <c r="E121" s="200">
        <v>43487</v>
      </c>
      <c r="F121" s="199">
        <f t="shared" si="25"/>
        <v>2</v>
      </c>
      <c r="G121" s="199">
        <v>2</v>
      </c>
      <c r="H121" s="199" t="s">
        <v>37</v>
      </c>
      <c r="I121" s="199">
        <f t="shared" si="26"/>
        <v>4</v>
      </c>
      <c r="J121" s="229">
        <v>2900000</v>
      </c>
      <c r="K121" s="230">
        <f>J121*F121*G121</f>
        <v>11600000</v>
      </c>
      <c r="L121" s="711"/>
      <c r="M121" s="199"/>
      <c r="O121" s="164">
        <f t="shared" si="21"/>
        <v>11600000</v>
      </c>
      <c r="P121" s="164">
        <f t="shared" si="22"/>
        <v>0</v>
      </c>
      <c r="Q121" s="652">
        <v>1414776</v>
      </c>
      <c r="R121" s="652">
        <v>8700000</v>
      </c>
      <c r="S121" s="164" t="s">
        <v>2663</v>
      </c>
    </row>
    <row r="122" s="164" customFormat="1" spans="1:19">
      <c r="A122" s="234" t="s">
        <v>2664</v>
      </c>
      <c r="B122" s="234">
        <v>1423115</v>
      </c>
      <c r="C122" s="199" t="s">
        <v>2665</v>
      </c>
      <c r="D122" s="200">
        <v>43485</v>
      </c>
      <c r="E122" s="200">
        <v>43487</v>
      </c>
      <c r="F122" s="199">
        <f t="shared" si="25"/>
        <v>2</v>
      </c>
      <c r="G122" s="199">
        <v>2</v>
      </c>
      <c r="H122" s="199" t="s">
        <v>37</v>
      </c>
      <c r="I122" s="199">
        <f t="shared" si="26"/>
        <v>4</v>
      </c>
      <c r="J122" s="230">
        <v>2900000</v>
      </c>
      <c r="K122" s="230">
        <f t="shared" ref="K122:K134" si="28">J122*I122</f>
        <v>11600000</v>
      </c>
      <c r="L122" s="713"/>
      <c r="M122" s="199"/>
      <c r="O122" s="164">
        <f t="shared" si="21"/>
        <v>11600000</v>
      </c>
      <c r="P122" s="164">
        <f t="shared" si="22"/>
        <v>0</v>
      </c>
      <c r="Q122" s="652">
        <v>1414778</v>
      </c>
      <c r="R122" s="652">
        <v>8700000</v>
      </c>
      <c r="S122" s="164" t="s">
        <v>2666</v>
      </c>
    </row>
    <row r="123" s="629" customFormat="1" spans="1:19">
      <c r="A123" s="193" t="s">
        <v>2667</v>
      </c>
      <c r="B123" s="193">
        <v>1412267</v>
      </c>
      <c r="C123" s="194" t="s">
        <v>2668</v>
      </c>
      <c r="D123" s="195">
        <v>43483</v>
      </c>
      <c r="E123" s="195">
        <v>43486</v>
      </c>
      <c r="F123" s="194">
        <f t="shared" si="25"/>
        <v>3</v>
      </c>
      <c r="G123" s="194">
        <v>4</v>
      </c>
      <c r="H123" s="194" t="s">
        <v>2405</v>
      </c>
      <c r="I123" s="194">
        <f t="shared" si="26"/>
        <v>12</v>
      </c>
      <c r="J123" s="220">
        <v>3100000</v>
      </c>
      <c r="K123" s="220">
        <f t="shared" si="28"/>
        <v>37200000</v>
      </c>
      <c r="L123" s="1071">
        <f>SUM(K123)</f>
        <v>37200000</v>
      </c>
      <c r="M123" s="194" t="s">
        <v>2669</v>
      </c>
      <c r="O123" s="164">
        <f t="shared" si="21"/>
        <v>37200000</v>
      </c>
      <c r="P123" s="164">
        <f t="shared" si="22"/>
        <v>0</v>
      </c>
      <c r="Q123" s="652">
        <v>1414811</v>
      </c>
      <c r="R123" s="652">
        <v>8700000</v>
      </c>
      <c r="S123" s="164" t="s">
        <v>2670</v>
      </c>
    </row>
    <row r="124" s="164" customFormat="1" spans="1:19">
      <c r="A124" s="1217">
        <v>336074</v>
      </c>
      <c r="B124" s="1217">
        <v>1432265</v>
      </c>
      <c r="C124" s="965" t="s">
        <v>2671</v>
      </c>
      <c r="D124" s="966">
        <v>43486</v>
      </c>
      <c r="E124" s="966">
        <v>43487</v>
      </c>
      <c r="F124" s="965">
        <f t="shared" si="25"/>
        <v>1</v>
      </c>
      <c r="G124" s="965">
        <v>1</v>
      </c>
      <c r="H124" s="965" t="s">
        <v>37</v>
      </c>
      <c r="I124" s="965">
        <f t="shared" si="26"/>
        <v>1</v>
      </c>
      <c r="J124" s="978">
        <v>2900000</v>
      </c>
      <c r="K124" s="978">
        <f t="shared" si="28"/>
        <v>2900000</v>
      </c>
      <c r="L124" s="976">
        <f>SUM(K124:K140)</f>
        <v>183820000</v>
      </c>
      <c r="M124" s="965"/>
      <c r="O124" s="164">
        <f t="shared" si="21"/>
        <v>2900000</v>
      </c>
      <c r="P124" s="164">
        <f t="shared" si="22"/>
        <v>0</v>
      </c>
      <c r="Q124" s="652">
        <v>1415106</v>
      </c>
      <c r="R124" s="652">
        <v>5800000</v>
      </c>
      <c r="S124" s="164" t="s">
        <v>2672</v>
      </c>
    </row>
    <row r="125" s="164" customFormat="1" spans="1:19">
      <c r="A125" s="1217">
        <v>326872</v>
      </c>
      <c r="B125" s="1217">
        <v>1402622</v>
      </c>
      <c r="C125" s="965" t="s">
        <v>2673</v>
      </c>
      <c r="D125" s="966">
        <v>43121</v>
      </c>
      <c r="E125" s="966">
        <v>43123</v>
      </c>
      <c r="F125" s="965">
        <f t="shared" si="25"/>
        <v>2</v>
      </c>
      <c r="G125" s="965">
        <v>1</v>
      </c>
      <c r="H125" s="965" t="s">
        <v>37</v>
      </c>
      <c r="I125" s="965">
        <f t="shared" si="26"/>
        <v>2</v>
      </c>
      <c r="J125" s="978">
        <v>2900000</v>
      </c>
      <c r="K125" s="978">
        <f t="shared" si="28"/>
        <v>5800000</v>
      </c>
      <c r="L125" s="1225"/>
      <c r="M125" s="965"/>
      <c r="O125" s="164">
        <f t="shared" si="21"/>
        <v>5800000</v>
      </c>
      <c r="P125" s="164">
        <f t="shared" si="22"/>
        <v>0</v>
      </c>
      <c r="Q125" s="652">
        <v>1415719</v>
      </c>
      <c r="R125" s="652">
        <v>11600000</v>
      </c>
      <c r="S125" s="164" t="s">
        <v>2674</v>
      </c>
    </row>
    <row r="126" s="164" customFormat="1" spans="1:19">
      <c r="A126" s="1217">
        <v>328306</v>
      </c>
      <c r="B126" s="1217">
        <v>1388711</v>
      </c>
      <c r="C126" s="965" t="s">
        <v>2675</v>
      </c>
      <c r="D126" s="966">
        <v>43121</v>
      </c>
      <c r="E126" s="966">
        <v>43125</v>
      </c>
      <c r="F126" s="965">
        <f t="shared" si="25"/>
        <v>4</v>
      </c>
      <c r="G126" s="965">
        <v>1</v>
      </c>
      <c r="H126" s="965" t="s">
        <v>2405</v>
      </c>
      <c r="I126" s="965">
        <f t="shared" si="26"/>
        <v>4</v>
      </c>
      <c r="J126" s="978">
        <v>3100000</v>
      </c>
      <c r="K126" s="978">
        <f t="shared" si="28"/>
        <v>12400000</v>
      </c>
      <c r="L126" s="1225"/>
      <c r="M126" s="965"/>
      <c r="O126" s="164">
        <f t="shared" si="21"/>
        <v>12400000</v>
      </c>
      <c r="P126" s="164">
        <f t="shared" si="22"/>
        <v>0</v>
      </c>
      <c r="Q126" s="652">
        <v>1415729</v>
      </c>
      <c r="R126" s="652">
        <v>29000000</v>
      </c>
      <c r="S126" s="164" t="s">
        <v>2676</v>
      </c>
    </row>
    <row r="127" s="164" customFormat="1" spans="1:19">
      <c r="A127" s="1217" t="s">
        <v>2677</v>
      </c>
      <c r="B127" s="1217">
        <v>1406536</v>
      </c>
      <c r="C127" s="965" t="s">
        <v>2678</v>
      </c>
      <c r="D127" s="966">
        <v>43121</v>
      </c>
      <c r="E127" s="966">
        <v>43125</v>
      </c>
      <c r="F127" s="965">
        <f t="shared" si="25"/>
        <v>4</v>
      </c>
      <c r="G127" s="965">
        <v>4</v>
      </c>
      <c r="H127" s="965" t="s">
        <v>37</v>
      </c>
      <c r="I127" s="965">
        <f t="shared" si="26"/>
        <v>16</v>
      </c>
      <c r="J127" s="978">
        <v>2900000</v>
      </c>
      <c r="K127" s="978">
        <f t="shared" si="28"/>
        <v>46400000</v>
      </c>
      <c r="L127" s="1225"/>
      <c r="M127" s="965" t="s">
        <v>2679</v>
      </c>
      <c r="O127" s="164">
        <f t="shared" si="21"/>
        <v>46400000</v>
      </c>
      <c r="P127" s="164">
        <f t="shared" si="22"/>
        <v>0</v>
      </c>
      <c r="Q127" s="652">
        <v>1415742</v>
      </c>
      <c r="R127" s="652">
        <v>11600000</v>
      </c>
      <c r="S127" s="164" t="s">
        <v>2680</v>
      </c>
    </row>
    <row r="128" s="164" customFormat="1" spans="1:19">
      <c r="A128" s="1217" t="s">
        <v>2681</v>
      </c>
      <c r="B128" s="1217">
        <v>1411156</v>
      </c>
      <c r="C128" s="965" t="s">
        <v>2682</v>
      </c>
      <c r="D128" s="966">
        <v>43121</v>
      </c>
      <c r="E128" s="966">
        <v>43123</v>
      </c>
      <c r="F128" s="965">
        <f t="shared" si="25"/>
        <v>2</v>
      </c>
      <c r="G128" s="965">
        <v>2</v>
      </c>
      <c r="H128" s="965" t="s">
        <v>37</v>
      </c>
      <c r="I128" s="965">
        <f t="shared" si="26"/>
        <v>4</v>
      </c>
      <c r="J128" s="978">
        <v>2900000</v>
      </c>
      <c r="K128" s="978">
        <f t="shared" si="28"/>
        <v>11600000</v>
      </c>
      <c r="L128" s="1225"/>
      <c r="M128" s="965"/>
      <c r="O128" s="164">
        <f t="shared" si="21"/>
        <v>11600000</v>
      </c>
      <c r="P128" s="164">
        <f t="shared" si="22"/>
        <v>0</v>
      </c>
      <c r="Q128" s="652">
        <v>1415861</v>
      </c>
      <c r="R128" s="652">
        <v>8700000</v>
      </c>
      <c r="S128" s="164" t="s">
        <v>2683</v>
      </c>
    </row>
    <row r="129" s="164" customFormat="1" spans="1:19">
      <c r="A129" s="1217">
        <v>331022</v>
      </c>
      <c r="B129" s="1217">
        <v>1415729</v>
      </c>
      <c r="C129" s="965" t="s">
        <v>2684</v>
      </c>
      <c r="D129" s="966">
        <v>43121</v>
      </c>
      <c r="E129" s="966">
        <v>43123</v>
      </c>
      <c r="F129" s="965">
        <f t="shared" si="25"/>
        <v>2</v>
      </c>
      <c r="G129" s="965">
        <v>5</v>
      </c>
      <c r="H129" s="965" t="s">
        <v>37</v>
      </c>
      <c r="I129" s="965">
        <f t="shared" si="26"/>
        <v>10</v>
      </c>
      <c r="J129" s="978">
        <v>2900000</v>
      </c>
      <c r="K129" s="978">
        <f t="shared" si="28"/>
        <v>29000000</v>
      </c>
      <c r="L129" s="1225"/>
      <c r="M129" s="965"/>
      <c r="O129" s="164">
        <f t="shared" si="21"/>
        <v>29000000</v>
      </c>
      <c r="P129" s="164">
        <f t="shared" si="22"/>
        <v>0</v>
      </c>
      <c r="Q129" s="652">
        <v>1416093</v>
      </c>
      <c r="R129" s="652">
        <v>5800000</v>
      </c>
      <c r="S129" s="164" t="s">
        <v>2685</v>
      </c>
    </row>
    <row r="130" s="164" customFormat="1" spans="1:19">
      <c r="A130" s="1217">
        <v>328383</v>
      </c>
      <c r="B130" s="1217">
        <v>1407726</v>
      </c>
      <c r="C130" s="965" t="s">
        <v>2686</v>
      </c>
      <c r="D130" s="966">
        <v>43486</v>
      </c>
      <c r="E130" s="966">
        <v>43488</v>
      </c>
      <c r="F130" s="965">
        <f t="shared" si="25"/>
        <v>2</v>
      </c>
      <c r="G130" s="965">
        <v>1</v>
      </c>
      <c r="H130" s="965" t="s">
        <v>37</v>
      </c>
      <c r="I130" s="965">
        <f t="shared" si="26"/>
        <v>2</v>
      </c>
      <c r="J130" s="978">
        <v>2900000</v>
      </c>
      <c r="K130" s="978">
        <f t="shared" si="28"/>
        <v>5800000</v>
      </c>
      <c r="L130" s="1225"/>
      <c r="M130" s="965" t="s">
        <v>1936</v>
      </c>
      <c r="O130" s="164">
        <f t="shared" si="21"/>
        <v>5800000</v>
      </c>
      <c r="P130" s="164">
        <f t="shared" si="22"/>
        <v>0</v>
      </c>
      <c r="Q130" s="652">
        <v>1416223</v>
      </c>
      <c r="R130" s="652">
        <v>3100000</v>
      </c>
      <c r="S130" s="164" t="s">
        <v>2687</v>
      </c>
    </row>
    <row r="131" s="164" customFormat="1" spans="1:19">
      <c r="A131" s="1217">
        <v>331834</v>
      </c>
      <c r="B131" s="1217">
        <v>1418809</v>
      </c>
      <c r="C131" s="965" t="s">
        <v>2625</v>
      </c>
      <c r="D131" s="966">
        <v>43486</v>
      </c>
      <c r="E131" s="966">
        <v>43488</v>
      </c>
      <c r="F131" s="965">
        <f t="shared" si="25"/>
        <v>2</v>
      </c>
      <c r="G131" s="965">
        <v>1</v>
      </c>
      <c r="H131" s="965" t="s">
        <v>37</v>
      </c>
      <c r="I131" s="965">
        <f t="shared" si="26"/>
        <v>2</v>
      </c>
      <c r="J131" s="978">
        <v>2900000</v>
      </c>
      <c r="K131" s="978">
        <f t="shared" si="28"/>
        <v>5800000</v>
      </c>
      <c r="L131" s="1225"/>
      <c r="M131" s="965"/>
      <c r="O131" s="164">
        <f t="shared" si="21"/>
        <v>5800000</v>
      </c>
      <c r="P131" s="164">
        <f t="shared" si="22"/>
        <v>0</v>
      </c>
      <c r="Q131" s="652">
        <v>1416242</v>
      </c>
      <c r="R131" s="652">
        <v>15500000</v>
      </c>
      <c r="S131" s="164" t="s">
        <v>2688</v>
      </c>
    </row>
    <row r="132" s="164" customFormat="1" spans="1:19">
      <c r="A132" s="1217">
        <v>331132</v>
      </c>
      <c r="B132" s="1217">
        <v>1416093</v>
      </c>
      <c r="C132" s="965" t="s">
        <v>2689</v>
      </c>
      <c r="D132" s="966">
        <v>43122</v>
      </c>
      <c r="E132" s="966">
        <v>43124</v>
      </c>
      <c r="F132" s="965">
        <f t="shared" si="25"/>
        <v>2</v>
      </c>
      <c r="G132" s="965">
        <v>1</v>
      </c>
      <c r="H132" s="965" t="s">
        <v>37</v>
      </c>
      <c r="I132" s="965">
        <f t="shared" si="26"/>
        <v>2</v>
      </c>
      <c r="J132" s="978">
        <v>2900000</v>
      </c>
      <c r="K132" s="978">
        <f t="shared" si="28"/>
        <v>5800000</v>
      </c>
      <c r="L132" s="1225"/>
      <c r="M132" s="965"/>
      <c r="O132" s="164">
        <f t="shared" si="21"/>
        <v>5800000</v>
      </c>
      <c r="P132" s="164">
        <f t="shared" si="22"/>
        <v>0</v>
      </c>
      <c r="Q132" s="652">
        <v>1416277</v>
      </c>
      <c r="R132" s="652">
        <v>11600000</v>
      </c>
      <c r="S132" s="164" t="s">
        <v>2690</v>
      </c>
    </row>
    <row r="133" s="164" customFormat="1" spans="1:19">
      <c r="A133" s="1217">
        <v>333056</v>
      </c>
      <c r="B133" s="1217">
        <v>1419632</v>
      </c>
      <c r="C133" s="965" t="s">
        <v>2691</v>
      </c>
      <c r="D133" s="966">
        <v>43122</v>
      </c>
      <c r="E133" s="966">
        <v>43124</v>
      </c>
      <c r="F133" s="965">
        <f t="shared" si="25"/>
        <v>2</v>
      </c>
      <c r="G133" s="965">
        <v>1</v>
      </c>
      <c r="H133" s="965" t="s">
        <v>37</v>
      </c>
      <c r="I133" s="965">
        <f t="shared" si="26"/>
        <v>2</v>
      </c>
      <c r="J133" s="978">
        <v>2900000</v>
      </c>
      <c r="K133" s="978">
        <f t="shared" si="28"/>
        <v>5800000</v>
      </c>
      <c r="L133" s="1225"/>
      <c r="M133" s="965" t="s">
        <v>2692</v>
      </c>
      <c r="O133" s="164">
        <f t="shared" si="21"/>
        <v>5800000</v>
      </c>
      <c r="P133" s="164">
        <f t="shared" si="22"/>
        <v>0</v>
      </c>
      <c r="Q133" s="652">
        <v>1416398</v>
      </c>
      <c r="R133" s="652">
        <v>12400000</v>
      </c>
      <c r="S133" s="164" t="s">
        <v>2693</v>
      </c>
    </row>
    <row r="134" s="164" customFormat="1" spans="1:19">
      <c r="A134" s="1217">
        <v>328453</v>
      </c>
      <c r="B134" s="1217">
        <v>1390435</v>
      </c>
      <c r="C134" s="965" t="s">
        <v>2694</v>
      </c>
      <c r="D134" s="966">
        <v>43122</v>
      </c>
      <c r="E134" s="966">
        <v>43124</v>
      </c>
      <c r="F134" s="965">
        <f t="shared" si="25"/>
        <v>2</v>
      </c>
      <c r="G134" s="965">
        <v>1</v>
      </c>
      <c r="H134" s="965" t="s">
        <v>37</v>
      </c>
      <c r="I134" s="965">
        <f t="shared" si="26"/>
        <v>2</v>
      </c>
      <c r="J134" s="978">
        <v>2900000</v>
      </c>
      <c r="K134" s="978">
        <f t="shared" si="28"/>
        <v>5800000</v>
      </c>
      <c r="L134" s="1225"/>
      <c r="M134" s="965"/>
      <c r="O134" s="164">
        <f t="shared" si="21"/>
        <v>5800000</v>
      </c>
      <c r="P134" s="164">
        <f t="shared" si="22"/>
        <v>0</v>
      </c>
      <c r="Q134" s="652">
        <v>1416456</v>
      </c>
      <c r="R134" s="652">
        <v>6200000</v>
      </c>
      <c r="S134" s="164" t="s">
        <v>2695</v>
      </c>
    </row>
    <row r="135" s="164" customFormat="1" spans="1:19">
      <c r="A135" s="1252">
        <v>330509</v>
      </c>
      <c r="B135" s="1253">
        <v>1413894</v>
      </c>
      <c r="C135" s="1254" t="s">
        <v>2650</v>
      </c>
      <c r="D135" s="1255">
        <v>43122</v>
      </c>
      <c r="E135" s="1255">
        <v>43123</v>
      </c>
      <c r="F135" s="1252">
        <f t="shared" si="25"/>
        <v>1</v>
      </c>
      <c r="G135" s="1252">
        <v>1</v>
      </c>
      <c r="H135" s="1256" t="s">
        <v>2651</v>
      </c>
      <c r="I135" s="965">
        <v>0</v>
      </c>
      <c r="J135" s="978">
        <v>320000</v>
      </c>
      <c r="K135" s="978">
        <f>J135</f>
        <v>320000</v>
      </c>
      <c r="L135" s="1225"/>
      <c r="M135" s="965"/>
      <c r="O135" s="164">
        <f t="shared" si="21"/>
        <v>3220000</v>
      </c>
      <c r="P135" s="164">
        <f t="shared" si="22"/>
        <v>-2900000</v>
      </c>
      <c r="Q135" s="652">
        <v>1416561</v>
      </c>
      <c r="R135" s="652">
        <v>15040000</v>
      </c>
      <c r="S135" s="164" t="s">
        <v>2696</v>
      </c>
    </row>
    <row r="136" s="164" customFormat="1" ht="12.75" customHeight="1" spans="1:18">
      <c r="A136" s="1252"/>
      <c r="B136" s="1253"/>
      <c r="C136" s="1254"/>
      <c r="D136" s="1255"/>
      <c r="E136" s="1255"/>
      <c r="F136" s="1252"/>
      <c r="G136" s="1252"/>
      <c r="H136" s="965" t="s">
        <v>37</v>
      </c>
      <c r="I136" s="965">
        <f>G135*F135</f>
        <v>1</v>
      </c>
      <c r="J136" s="977">
        <v>2900000</v>
      </c>
      <c r="K136" s="978">
        <f>J136*F135*G135</f>
        <v>2900000</v>
      </c>
      <c r="L136" s="1225"/>
      <c r="M136" s="965"/>
      <c r="P136" s="164">
        <f t="shared" si="22"/>
        <v>2900000</v>
      </c>
      <c r="Q136" s="652">
        <v>1416602</v>
      </c>
      <c r="R136" s="652">
        <v>4820000</v>
      </c>
    </row>
    <row r="137" s="164" customFormat="1" spans="1:19">
      <c r="A137" s="1217" t="s">
        <v>2697</v>
      </c>
      <c r="B137" s="1217">
        <v>1414115</v>
      </c>
      <c r="C137" s="965" t="s">
        <v>2698</v>
      </c>
      <c r="D137" s="966">
        <v>43122</v>
      </c>
      <c r="E137" s="966">
        <v>43124</v>
      </c>
      <c r="F137" s="965">
        <f t="shared" ref="F137:F141" si="29">E137-D137</f>
        <v>2</v>
      </c>
      <c r="G137" s="965">
        <v>3</v>
      </c>
      <c r="H137" s="965" t="s">
        <v>37</v>
      </c>
      <c r="I137" s="965">
        <f t="shared" ref="I137:I145" si="30">G137*F137</f>
        <v>6</v>
      </c>
      <c r="J137" s="977">
        <v>2900000</v>
      </c>
      <c r="K137" s="978">
        <f>J137*F137*G137</f>
        <v>17400000</v>
      </c>
      <c r="L137" s="1225"/>
      <c r="M137" s="965"/>
      <c r="O137" s="164">
        <f t="shared" si="21"/>
        <v>17400000</v>
      </c>
      <c r="P137" s="164">
        <f t="shared" si="22"/>
        <v>0</v>
      </c>
      <c r="Q137" s="652">
        <v>1416657</v>
      </c>
      <c r="R137" s="652">
        <v>15840000</v>
      </c>
      <c r="S137" s="164" t="s">
        <v>2699</v>
      </c>
    </row>
    <row r="138" s="164" customFormat="1" spans="1:19">
      <c r="A138" s="1217">
        <v>331523</v>
      </c>
      <c r="B138" s="1217">
        <v>1418142</v>
      </c>
      <c r="C138" s="965" t="s">
        <v>2700</v>
      </c>
      <c r="D138" s="966">
        <v>43122</v>
      </c>
      <c r="E138" s="966">
        <v>43125</v>
      </c>
      <c r="F138" s="965">
        <f t="shared" si="29"/>
        <v>3</v>
      </c>
      <c r="G138" s="965">
        <v>1</v>
      </c>
      <c r="H138" s="965" t="s">
        <v>37</v>
      </c>
      <c r="I138" s="965">
        <f t="shared" si="30"/>
        <v>3</v>
      </c>
      <c r="J138" s="977">
        <v>2900000</v>
      </c>
      <c r="K138" s="978">
        <f>J138*F138*G138</f>
        <v>8700000</v>
      </c>
      <c r="L138" s="1225"/>
      <c r="M138" s="965" t="s">
        <v>1936</v>
      </c>
      <c r="O138" s="164">
        <f t="shared" si="21"/>
        <v>8700000</v>
      </c>
      <c r="P138" s="164">
        <f t="shared" si="22"/>
        <v>0</v>
      </c>
      <c r="Q138" s="652">
        <v>1416831</v>
      </c>
      <c r="R138" s="652">
        <v>5800000</v>
      </c>
      <c r="S138" s="164" t="s">
        <v>2701</v>
      </c>
    </row>
    <row r="139" s="164" customFormat="1" spans="1:19">
      <c r="A139" s="1217">
        <v>330428</v>
      </c>
      <c r="B139" s="1217">
        <v>1412820</v>
      </c>
      <c r="C139" s="965" t="s">
        <v>2702</v>
      </c>
      <c r="D139" s="966">
        <v>43122</v>
      </c>
      <c r="E139" s="966">
        <v>43124</v>
      </c>
      <c r="F139" s="965">
        <f t="shared" si="29"/>
        <v>2</v>
      </c>
      <c r="G139" s="965">
        <v>2</v>
      </c>
      <c r="H139" s="965" t="s">
        <v>37</v>
      </c>
      <c r="I139" s="965">
        <f t="shared" si="30"/>
        <v>4</v>
      </c>
      <c r="J139" s="978">
        <v>2900000</v>
      </c>
      <c r="K139" s="978">
        <f t="shared" ref="K139:K141" si="31">J139*I139</f>
        <v>11600000</v>
      </c>
      <c r="L139" s="1225"/>
      <c r="M139" s="965" t="s">
        <v>2703</v>
      </c>
      <c r="O139" s="164">
        <f t="shared" si="21"/>
        <v>11600000</v>
      </c>
      <c r="P139" s="164">
        <f t="shared" si="22"/>
        <v>0</v>
      </c>
      <c r="Q139" s="652">
        <v>1417033</v>
      </c>
      <c r="R139" s="652">
        <v>11600000</v>
      </c>
      <c r="S139" s="164" t="s">
        <v>2704</v>
      </c>
    </row>
    <row r="140" s="164" customFormat="1" spans="1:19">
      <c r="A140" s="1217">
        <v>331835</v>
      </c>
      <c r="B140" s="1217">
        <v>1418814</v>
      </c>
      <c r="C140" s="965" t="s">
        <v>2705</v>
      </c>
      <c r="D140" s="966">
        <v>43487</v>
      </c>
      <c r="E140" s="966">
        <v>43489</v>
      </c>
      <c r="F140" s="965">
        <f t="shared" si="29"/>
        <v>2</v>
      </c>
      <c r="G140" s="965">
        <v>1</v>
      </c>
      <c r="H140" s="965" t="s">
        <v>37</v>
      </c>
      <c r="I140" s="965">
        <f t="shared" si="30"/>
        <v>2</v>
      </c>
      <c r="J140" s="978">
        <v>2900000</v>
      </c>
      <c r="K140" s="978">
        <f t="shared" si="31"/>
        <v>5800000</v>
      </c>
      <c r="L140" s="1227"/>
      <c r="M140" s="965" t="s">
        <v>2706</v>
      </c>
      <c r="O140" s="164">
        <f t="shared" si="21"/>
        <v>5800000</v>
      </c>
      <c r="P140" s="164">
        <f t="shared" si="22"/>
        <v>0</v>
      </c>
      <c r="Q140" s="652">
        <v>1417123</v>
      </c>
      <c r="R140" s="652">
        <v>18920000</v>
      </c>
      <c r="S140" s="164" t="s">
        <v>2707</v>
      </c>
    </row>
    <row r="141" s="632" customFormat="1" spans="1:19">
      <c r="A141" s="1257" t="s">
        <v>2708</v>
      </c>
      <c r="B141" s="1257">
        <v>1394377</v>
      </c>
      <c r="C141" s="1258" t="s">
        <v>2709</v>
      </c>
      <c r="D141" s="1259">
        <v>43123</v>
      </c>
      <c r="E141" s="1259">
        <v>43126</v>
      </c>
      <c r="F141" s="1258">
        <f t="shared" si="29"/>
        <v>3</v>
      </c>
      <c r="G141" s="1258">
        <v>3</v>
      </c>
      <c r="H141" s="1258" t="s">
        <v>37</v>
      </c>
      <c r="I141" s="1258">
        <f t="shared" si="30"/>
        <v>9</v>
      </c>
      <c r="J141" s="1268">
        <v>3100000</v>
      </c>
      <c r="K141" s="1268">
        <f t="shared" si="31"/>
        <v>27900000</v>
      </c>
      <c r="L141" s="714">
        <f>SUM(K141:K172)</f>
        <v>334420000</v>
      </c>
      <c r="M141" s="1258"/>
      <c r="O141" s="164">
        <f t="shared" si="21"/>
        <v>28860000</v>
      </c>
      <c r="P141" s="164">
        <f t="shared" si="22"/>
        <v>-960000</v>
      </c>
      <c r="Q141" s="652">
        <v>1417448</v>
      </c>
      <c r="R141" s="652">
        <v>9240000</v>
      </c>
      <c r="S141" s="164" t="s">
        <v>2710</v>
      </c>
    </row>
    <row r="142" s="632" customFormat="1" spans="1:19">
      <c r="A142" s="1257"/>
      <c r="B142" s="1257"/>
      <c r="C142" s="1258" t="s">
        <v>2711</v>
      </c>
      <c r="D142" s="1259"/>
      <c r="E142" s="1259"/>
      <c r="F142" s="1258">
        <v>0</v>
      </c>
      <c r="G142" s="1258">
        <v>3</v>
      </c>
      <c r="H142" s="1258" t="s">
        <v>2405</v>
      </c>
      <c r="I142" s="1258">
        <f t="shared" si="30"/>
        <v>0</v>
      </c>
      <c r="J142" s="1268">
        <v>320000</v>
      </c>
      <c r="K142" s="1268">
        <f>J142*G142</f>
        <v>960000</v>
      </c>
      <c r="L142" s="715"/>
      <c r="M142" s="1258"/>
      <c r="O142" s="164"/>
      <c r="P142" s="164">
        <f t="shared" si="22"/>
        <v>960000</v>
      </c>
      <c r="Q142" s="652">
        <v>1417478</v>
      </c>
      <c r="R142" s="652">
        <v>9300000</v>
      </c>
      <c r="S142" s="164"/>
    </row>
    <row r="143" s="632" customFormat="1" spans="1:19">
      <c r="A143" s="1257" t="s">
        <v>2712</v>
      </c>
      <c r="B143" s="1257">
        <v>1435204</v>
      </c>
      <c r="C143" s="1258" t="s">
        <v>2713</v>
      </c>
      <c r="D143" s="1259">
        <v>43488</v>
      </c>
      <c r="E143" s="1259">
        <v>43490</v>
      </c>
      <c r="F143" s="1258">
        <f t="shared" ref="F143:F145" si="32">E143-D143</f>
        <v>2</v>
      </c>
      <c r="G143" s="1258">
        <v>2</v>
      </c>
      <c r="H143" s="1258" t="s">
        <v>37</v>
      </c>
      <c r="I143" s="622">
        <f t="shared" si="30"/>
        <v>4</v>
      </c>
      <c r="J143" s="1268">
        <v>2900000</v>
      </c>
      <c r="K143" s="625">
        <f t="shared" ref="K143:K145" si="33">J143*I143</f>
        <v>11600000</v>
      </c>
      <c r="L143" s="715"/>
      <c r="M143" s="1258"/>
      <c r="O143" s="164">
        <f t="shared" si="21"/>
        <v>11600000</v>
      </c>
      <c r="P143" s="164">
        <f t="shared" si="22"/>
        <v>0</v>
      </c>
      <c r="Q143" s="652">
        <v>1417739</v>
      </c>
      <c r="R143" s="652">
        <v>9300000</v>
      </c>
      <c r="S143" s="164" t="s">
        <v>2714</v>
      </c>
    </row>
    <row r="144" s="632" customFormat="1" spans="1:19">
      <c r="A144" s="1257" t="s">
        <v>2715</v>
      </c>
      <c r="B144" s="1257">
        <v>1389649</v>
      </c>
      <c r="C144" s="1258" t="s">
        <v>2716</v>
      </c>
      <c r="D144" s="1259">
        <v>43123</v>
      </c>
      <c r="E144" s="1259">
        <v>43126</v>
      </c>
      <c r="F144" s="1258">
        <f t="shared" si="32"/>
        <v>3</v>
      </c>
      <c r="G144" s="1258">
        <v>2</v>
      </c>
      <c r="H144" s="1258" t="s">
        <v>37</v>
      </c>
      <c r="I144" s="622">
        <f t="shared" si="30"/>
        <v>6</v>
      </c>
      <c r="J144" s="625">
        <v>2900000</v>
      </c>
      <c r="K144" s="625">
        <f t="shared" si="33"/>
        <v>17400000</v>
      </c>
      <c r="L144" s="715"/>
      <c r="M144" s="1258"/>
      <c r="O144" s="164">
        <f t="shared" si="21"/>
        <v>17400000</v>
      </c>
      <c r="P144" s="164">
        <f t="shared" si="22"/>
        <v>0</v>
      </c>
      <c r="Q144" s="652">
        <v>1418022</v>
      </c>
      <c r="R144" s="652">
        <v>5800000</v>
      </c>
      <c r="S144" s="164" t="s">
        <v>2717</v>
      </c>
    </row>
    <row r="145" s="632" customFormat="1" spans="1:19">
      <c r="A145" s="1257">
        <v>328339</v>
      </c>
      <c r="B145" s="1257">
        <v>1385598</v>
      </c>
      <c r="C145" s="1258" t="s">
        <v>2718</v>
      </c>
      <c r="D145" s="1259">
        <v>43123</v>
      </c>
      <c r="E145" s="1259">
        <v>43126</v>
      </c>
      <c r="F145" s="1257">
        <f t="shared" si="32"/>
        <v>3</v>
      </c>
      <c r="G145" s="1257">
        <v>1</v>
      </c>
      <c r="H145" s="1260" t="s">
        <v>2405</v>
      </c>
      <c r="I145" s="1257">
        <f t="shared" si="30"/>
        <v>3</v>
      </c>
      <c r="J145" s="625">
        <v>3100000</v>
      </c>
      <c r="K145" s="625">
        <f t="shared" si="33"/>
        <v>9300000</v>
      </c>
      <c r="L145" s="715"/>
      <c r="M145" s="1260" t="s">
        <v>2405</v>
      </c>
      <c r="O145" s="164">
        <f t="shared" si="21"/>
        <v>10260000</v>
      </c>
      <c r="P145" s="164">
        <f t="shared" si="22"/>
        <v>-960000</v>
      </c>
      <c r="Q145" s="652">
        <v>1418142</v>
      </c>
      <c r="R145" s="652">
        <v>8700000</v>
      </c>
      <c r="S145" s="164" t="s">
        <v>2719</v>
      </c>
    </row>
    <row r="146" s="632" customFormat="1" spans="1:19">
      <c r="A146" s="1257"/>
      <c r="B146" s="1257"/>
      <c r="C146" s="1258" t="s">
        <v>2720</v>
      </c>
      <c r="D146" s="1259"/>
      <c r="E146" s="1259"/>
      <c r="F146" s="1257"/>
      <c r="G146" s="1257"/>
      <c r="H146" s="1260"/>
      <c r="I146" s="1257"/>
      <c r="J146" s="625">
        <v>320000</v>
      </c>
      <c r="K146" s="625">
        <v>960000</v>
      </c>
      <c r="L146" s="715"/>
      <c r="M146" s="1260"/>
      <c r="O146" s="164"/>
      <c r="P146" s="164">
        <f t="shared" si="22"/>
        <v>960000</v>
      </c>
      <c r="Q146" s="652">
        <v>1418196</v>
      </c>
      <c r="R146" s="652">
        <v>2900000</v>
      </c>
      <c r="S146" s="164"/>
    </row>
    <row r="147" s="164" customFormat="1" spans="1:19">
      <c r="A147" s="621" t="s">
        <v>2721</v>
      </c>
      <c r="B147" s="621">
        <v>1402857</v>
      </c>
      <c r="C147" s="622" t="s">
        <v>2722</v>
      </c>
      <c r="D147" s="1261">
        <v>43488</v>
      </c>
      <c r="E147" s="1261">
        <v>43491</v>
      </c>
      <c r="F147" s="622">
        <f t="shared" ref="F147:F155" si="34">E147-D147</f>
        <v>3</v>
      </c>
      <c r="G147" s="622">
        <v>2</v>
      </c>
      <c r="H147" s="622" t="s">
        <v>37</v>
      </c>
      <c r="I147" s="622">
        <f t="shared" ref="I147:I161" si="35">G147*F147</f>
        <v>6</v>
      </c>
      <c r="J147" s="625">
        <v>2900000</v>
      </c>
      <c r="K147" s="625">
        <f>J147*I147</f>
        <v>17400000</v>
      </c>
      <c r="L147" s="715"/>
      <c r="M147" s="622"/>
      <c r="O147" s="164">
        <f t="shared" si="21"/>
        <v>17400000</v>
      </c>
      <c r="P147" s="164">
        <f t="shared" si="22"/>
        <v>0</v>
      </c>
      <c r="Q147" s="652">
        <v>1418276</v>
      </c>
      <c r="R147" s="652">
        <v>8700000</v>
      </c>
      <c r="S147" s="164" t="s">
        <v>2723</v>
      </c>
    </row>
    <row r="148" s="164" customFormat="1" spans="1:19">
      <c r="A148" s="621">
        <v>328808</v>
      </c>
      <c r="B148" s="621">
        <v>1394160</v>
      </c>
      <c r="C148" s="622" t="s">
        <v>2724</v>
      </c>
      <c r="D148" s="1261">
        <v>43123</v>
      </c>
      <c r="E148" s="1261">
        <v>43126</v>
      </c>
      <c r="F148" s="622">
        <v>3</v>
      </c>
      <c r="G148" s="622">
        <v>2</v>
      </c>
      <c r="H148" s="622" t="s">
        <v>37</v>
      </c>
      <c r="I148" s="622">
        <v>6</v>
      </c>
      <c r="J148" s="625">
        <v>2900000</v>
      </c>
      <c r="K148" s="625">
        <v>17400000</v>
      </c>
      <c r="L148" s="715"/>
      <c r="M148" s="622" t="s">
        <v>2725</v>
      </c>
      <c r="O148" s="164">
        <f t="shared" si="21"/>
        <v>17400000</v>
      </c>
      <c r="P148" s="164">
        <f t="shared" si="22"/>
        <v>0</v>
      </c>
      <c r="Q148" s="652">
        <v>1418535</v>
      </c>
      <c r="R148" s="652">
        <v>2900000</v>
      </c>
      <c r="S148" s="164" t="s">
        <v>2726</v>
      </c>
    </row>
    <row r="149" s="164" customFormat="1" spans="1:19">
      <c r="A149" s="621" t="s">
        <v>2727</v>
      </c>
      <c r="B149" s="621">
        <v>1412670</v>
      </c>
      <c r="C149" s="1258" t="s">
        <v>2728</v>
      </c>
      <c r="D149" s="1261">
        <v>43123</v>
      </c>
      <c r="E149" s="1261">
        <v>43125</v>
      </c>
      <c r="F149" s="622">
        <v>2</v>
      </c>
      <c r="G149" s="622">
        <v>3</v>
      </c>
      <c r="H149" s="622" t="s">
        <v>37</v>
      </c>
      <c r="I149" s="622">
        <v>6</v>
      </c>
      <c r="J149" s="625">
        <v>2900000</v>
      </c>
      <c r="K149" s="625">
        <v>17400000</v>
      </c>
      <c r="L149" s="715"/>
      <c r="M149" s="622"/>
      <c r="O149" s="164">
        <f t="shared" si="21"/>
        <v>17400000</v>
      </c>
      <c r="P149" s="164">
        <f t="shared" si="22"/>
        <v>0</v>
      </c>
      <c r="Q149" s="652">
        <v>1418588</v>
      </c>
      <c r="R149" s="652">
        <v>12400000</v>
      </c>
      <c r="S149" s="164" t="s">
        <v>2729</v>
      </c>
    </row>
    <row r="150" s="164" customFormat="1" spans="1:19">
      <c r="A150" s="621" t="s">
        <v>2730</v>
      </c>
      <c r="B150" s="621">
        <v>1406957</v>
      </c>
      <c r="C150" s="622" t="s">
        <v>2731</v>
      </c>
      <c r="D150" s="623">
        <v>43123</v>
      </c>
      <c r="E150" s="623">
        <v>43126</v>
      </c>
      <c r="F150" s="622">
        <f t="shared" si="34"/>
        <v>3</v>
      </c>
      <c r="G150" s="622">
        <v>3</v>
      </c>
      <c r="H150" s="622" t="s">
        <v>2405</v>
      </c>
      <c r="I150" s="622">
        <f t="shared" si="35"/>
        <v>9</v>
      </c>
      <c r="J150" s="625">
        <v>3100000</v>
      </c>
      <c r="K150" s="625">
        <f t="shared" ref="K150:K153" si="36">J150*F150*G150</f>
        <v>27900000</v>
      </c>
      <c r="L150" s="715"/>
      <c r="M150" s="622"/>
      <c r="O150" s="164">
        <f t="shared" si="21"/>
        <v>27900000</v>
      </c>
      <c r="P150" s="164">
        <f t="shared" si="22"/>
        <v>0</v>
      </c>
      <c r="Q150" s="652">
        <v>1418667</v>
      </c>
      <c r="R150" s="652">
        <v>6200000</v>
      </c>
      <c r="S150" s="164" t="s">
        <v>2732</v>
      </c>
    </row>
    <row r="151" s="164" customFormat="1" spans="1:19">
      <c r="A151" s="621">
        <v>328375</v>
      </c>
      <c r="B151" s="621">
        <v>1407563</v>
      </c>
      <c r="C151" s="622" t="s">
        <v>2733</v>
      </c>
      <c r="D151" s="623">
        <v>43123</v>
      </c>
      <c r="E151" s="623">
        <v>43125</v>
      </c>
      <c r="F151" s="622">
        <f t="shared" si="34"/>
        <v>2</v>
      </c>
      <c r="G151" s="622">
        <v>1</v>
      </c>
      <c r="H151" s="622" t="s">
        <v>37</v>
      </c>
      <c r="I151" s="622">
        <f t="shared" si="35"/>
        <v>2</v>
      </c>
      <c r="J151" s="625">
        <v>2900000</v>
      </c>
      <c r="K151" s="625">
        <f t="shared" si="36"/>
        <v>5800000</v>
      </c>
      <c r="L151" s="715"/>
      <c r="M151" s="622"/>
      <c r="O151" s="164">
        <f t="shared" si="21"/>
        <v>5800000</v>
      </c>
      <c r="P151" s="164">
        <f t="shared" si="22"/>
        <v>0</v>
      </c>
      <c r="Q151" s="652">
        <v>1418695</v>
      </c>
      <c r="R151" s="652">
        <v>3100000</v>
      </c>
      <c r="S151" s="164" t="s">
        <v>2734</v>
      </c>
    </row>
    <row r="152" s="164" customFormat="1" spans="1:19">
      <c r="A152" s="621">
        <v>333154</v>
      </c>
      <c r="B152" s="621">
        <v>1421170</v>
      </c>
      <c r="C152" s="622" t="s">
        <v>2735</v>
      </c>
      <c r="D152" s="623">
        <v>43124</v>
      </c>
      <c r="E152" s="623">
        <v>43126</v>
      </c>
      <c r="F152" s="622">
        <f t="shared" si="34"/>
        <v>2</v>
      </c>
      <c r="G152" s="622">
        <v>1</v>
      </c>
      <c r="H152" s="622" t="s">
        <v>37</v>
      </c>
      <c r="I152" s="622">
        <f t="shared" si="35"/>
        <v>2</v>
      </c>
      <c r="J152" s="625">
        <v>2900000</v>
      </c>
      <c r="K152" s="625">
        <f t="shared" si="36"/>
        <v>5800000</v>
      </c>
      <c r="L152" s="715"/>
      <c r="M152" s="622"/>
      <c r="O152" s="164">
        <f t="shared" si="21"/>
        <v>5800000</v>
      </c>
      <c r="P152" s="164">
        <f t="shared" si="22"/>
        <v>0</v>
      </c>
      <c r="Q152" s="652">
        <v>1418808</v>
      </c>
      <c r="R152" s="652">
        <v>2900000</v>
      </c>
      <c r="S152" s="164" t="s">
        <v>2736</v>
      </c>
    </row>
    <row r="153" s="164" customFormat="1" spans="1:19">
      <c r="A153" s="621">
        <v>333124</v>
      </c>
      <c r="B153" s="621">
        <v>1421039</v>
      </c>
      <c r="C153" s="622" t="s">
        <v>2737</v>
      </c>
      <c r="D153" s="623">
        <v>43124</v>
      </c>
      <c r="E153" s="623">
        <v>43126</v>
      </c>
      <c r="F153" s="622">
        <f t="shared" si="34"/>
        <v>2</v>
      </c>
      <c r="G153" s="622">
        <v>1</v>
      </c>
      <c r="H153" s="622" t="s">
        <v>37</v>
      </c>
      <c r="I153" s="622">
        <f t="shared" si="35"/>
        <v>2</v>
      </c>
      <c r="J153" s="625">
        <v>2900000</v>
      </c>
      <c r="K153" s="625">
        <f t="shared" si="36"/>
        <v>5800000</v>
      </c>
      <c r="L153" s="715"/>
      <c r="M153" s="622"/>
      <c r="O153" s="164">
        <f t="shared" si="21"/>
        <v>5800000</v>
      </c>
      <c r="P153" s="164">
        <f t="shared" si="22"/>
        <v>0</v>
      </c>
      <c r="Q153" s="652">
        <v>1418809</v>
      </c>
      <c r="R153" s="652">
        <v>5800000</v>
      </c>
      <c r="S153" s="164" t="s">
        <v>2738</v>
      </c>
    </row>
    <row r="154" s="164" customFormat="1" spans="1:19">
      <c r="A154" s="621" t="s">
        <v>2739</v>
      </c>
      <c r="B154" s="621">
        <v>1390385</v>
      </c>
      <c r="C154" s="622" t="s">
        <v>2740</v>
      </c>
      <c r="D154" s="1261">
        <v>43124</v>
      </c>
      <c r="E154" s="1261">
        <v>43125</v>
      </c>
      <c r="F154" s="622">
        <f t="shared" si="34"/>
        <v>1</v>
      </c>
      <c r="G154" s="622">
        <v>2</v>
      </c>
      <c r="H154" s="622" t="s">
        <v>37</v>
      </c>
      <c r="I154" s="622">
        <f t="shared" si="35"/>
        <v>2</v>
      </c>
      <c r="J154" s="625">
        <v>2900000</v>
      </c>
      <c r="K154" s="625">
        <f t="shared" ref="K154:K161" si="37">J154*I154</f>
        <v>5800000</v>
      </c>
      <c r="L154" s="715"/>
      <c r="M154" s="622"/>
      <c r="O154" s="164">
        <f t="shared" si="21"/>
        <v>5800000</v>
      </c>
      <c r="P154" s="164">
        <f t="shared" si="22"/>
        <v>0</v>
      </c>
      <c r="Q154" s="652">
        <v>1418814</v>
      </c>
      <c r="R154" s="652">
        <v>5800000</v>
      </c>
      <c r="S154" s="164" t="s">
        <v>2741</v>
      </c>
    </row>
    <row r="155" s="164" customFormat="1" spans="1:19">
      <c r="A155" s="1257">
        <v>325802</v>
      </c>
      <c r="B155" s="1257">
        <v>1387937</v>
      </c>
      <c r="C155" s="1262" t="s">
        <v>2742</v>
      </c>
      <c r="D155" s="1259">
        <v>43124</v>
      </c>
      <c r="E155" s="1259">
        <v>43127</v>
      </c>
      <c r="F155" s="1258">
        <f t="shared" si="34"/>
        <v>3</v>
      </c>
      <c r="G155" s="1258">
        <v>2</v>
      </c>
      <c r="H155" s="1258" t="s">
        <v>2405</v>
      </c>
      <c r="I155" s="1258">
        <f t="shared" si="35"/>
        <v>6</v>
      </c>
      <c r="J155" s="1268">
        <v>3100000</v>
      </c>
      <c r="K155" s="1268">
        <f t="shared" si="37"/>
        <v>18600000</v>
      </c>
      <c r="L155" s="715"/>
      <c r="M155" s="1258"/>
      <c r="O155" s="164">
        <f t="shared" si="21"/>
        <v>19560000</v>
      </c>
      <c r="P155" s="164">
        <f t="shared" si="22"/>
        <v>-960000</v>
      </c>
      <c r="Q155" s="652">
        <v>1418830</v>
      </c>
      <c r="R155" s="652">
        <v>11600000</v>
      </c>
      <c r="S155" s="164" t="s">
        <v>2743</v>
      </c>
    </row>
    <row r="156" s="164" customFormat="1" ht="14.25" customHeight="1" spans="1:18">
      <c r="A156" s="1257"/>
      <c r="B156" s="1257"/>
      <c r="C156" s="1262"/>
      <c r="D156" s="1259"/>
      <c r="E156" s="1259"/>
      <c r="F156" s="1258">
        <v>3</v>
      </c>
      <c r="G156" s="1258"/>
      <c r="H156" s="1258" t="s">
        <v>2651</v>
      </c>
      <c r="I156" s="1258">
        <f t="shared" si="35"/>
        <v>0</v>
      </c>
      <c r="J156" s="1268">
        <v>320000</v>
      </c>
      <c r="K156" s="1268">
        <f>J156*F156</f>
        <v>960000</v>
      </c>
      <c r="L156" s="715"/>
      <c r="M156" s="1258"/>
      <c r="P156" s="164">
        <f t="shared" si="22"/>
        <v>960000</v>
      </c>
      <c r="Q156" s="652">
        <v>1418920</v>
      </c>
      <c r="R156" s="652">
        <v>11600000</v>
      </c>
    </row>
    <row r="157" s="164" customFormat="1" spans="1:19">
      <c r="A157" s="1257">
        <v>328104</v>
      </c>
      <c r="B157" s="1257">
        <v>1388701</v>
      </c>
      <c r="C157" s="1262" t="s">
        <v>2744</v>
      </c>
      <c r="D157" s="1259">
        <v>43489</v>
      </c>
      <c r="E157" s="1259">
        <v>43491</v>
      </c>
      <c r="F157" s="1258">
        <v>2</v>
      </c>
      <c r="G157" s="1258">
        <v>1</v>
      </c>
      <c r="H157" s="1258" t="s">
        <v>2405</v>
      </c>
      <c r="I157" s="1258">
        <f t="shared" si="35"/>
        <v>2</v>
      </c>
      <c r="J157" s="1268">
        <v>3100000</v>
      </c>
      <c r="K157" s="1268">
        <f t="shared" si="37"/>
        <v>6200000</v>
      </c>
      <c r="L157" s="715"/>
      <c r="M157" s="1258" t="s">
        <v>1960</v>
      </c>
      <c r="O157" s="164">
        <f t="shared" si="21"/>
        <v>6200000</v>
      </c>
      <c r="P157" s="164">
        <f t="shared" si="22"/>
        <v>0</v>
      </c>
      <c r="Q157" s="652">
        <v>1419450</v>
      </c>
      <c r="R157" s="652">
        <v>2900000</v>
      </c>
      <c r="S157" s="164" t="s">
        <v>2745</v>
      </c>
    </row>
    <row r="158" s="164" customFormat="1" spans="1:19">
      <c r="A158" s="1257">
        <v>327542</v>
      </c>
      <c r="B158" s="1257">
        <v>1387558</v>
      </c>
      <c r="C158" s="1263" t="s">
        <v>2746</v>
      </c>
      <c r="D158" s="1259">
        <v>43489</v>
      </c>
      <c r="E158" s="1259">
        <v>43491</v>
      </c>
      <c r="F158" s="1258">
        <f t="shared" ref="F158:F161" si="38">E158-D158</f>
        <v>2</v>
      </c>
      <c r="G158" s="1258">
        <v>1</v>
      </c>
      <c r="H158" s="1258" t="s">
        <v>37</v>
      </c>
      <c r="I158" s="1258">
        <f t="shared" si="35"/>
        <v>2</v>
      </c>
      <c r="J158" s="1268">
        <v>2900000</v>
      </c>
      <c r="K158" s="1268">
        <f t="shared" si="37"/>
        <v>5800000</v>
      </c>
      <c r="L158" s="715"/>
      <c r="M158" s="1258"/>
      <c r="O158" s="164">
        <f t="shared" si="21"/>
        <v>5800000</v>
      </c>
      <c r="P158" s="164">
        <f t="shared" si="22"/>
        <v>0</v>
      </c>
      <c r="Q158" s="652">
        <v>1419496</v>
      </c>
      <c r="R158" s="652">
        <v>5800000</v>
      </c>
      <c r="S158" s="164" t="s">
        <v>2747</v>
      </c>
    </row>
    <row r="159" s="164" customFormat="1" spans="1:19">
      <c r="A159" s="1257" t="s">
        <v>2748</v>
      </c>
      <c r="B159" s="1257">
        <v>1416398</v>
      </c>
      <c r="C159" s="1263" t="s">
        <v>2749</v>
      </c>
      <c r="D159" s="1259">
        <v>43124</v>
      </c>
      <c r="E159" s="1259">
        <v>43126</v>
      </c>
      <c r="F159" s="1258">
        <f t="shared" si="38"/>
        <v>2</v>
      </c>
      <c r="G159" s="1258">
        <v>2</v>
      </c>
      <c r="H159" s="1258" t="s">
        <v>2405</v>
      </c>
      <c r="I159" s="1258">
        <f t="shared" si="35"/>
        <v>4</v>
      </c>
      <c r="J159" s="1268">
        <v>3100000</v>
      </c>
      <c r="K159" s="1268">
        <f t="shared" si="37"/>
        <v>12400000</v>
      </c>
      <c r="L159" s="715"/>
      <c r="M159" s="1258" t="s">
        <v>2750</v>
      </c>
      <c r="O159" s="164">
        <f t="shared" ref="O159:O222" si="39">VLOOKUP(B159,Q:R,2,0)</f>
        <v>12400000</v>
      </c>
      <c r="P159" s="164">
        <f t="shared" ref="P159:P222" si="40">K159-O159</f>
        <v>0</v>
      </c>
      <c r="Q159" s="652">
        <v>1419632</v>
      </c>
      <c r="R159" s="652">
        <v>5800000</v>
      </c>
      <c r="S159" s="164" t="s">
        <v>2751</v>
      </c>
    </row>
    <row r="160" s="164" customFormat="1" spans="1:19">
      <c r="A160" s="1257">
        <v>334006</v>
      </c>
      <c r="B160" s="1257">
        <v>1422197</v>
      </c>
      <c r="C160" s="1263" t="s">
        <v>2752</v>
      </c>
      <c r="D160" s="1259">
        <v>43490</v>
      </c>
      <c r="E160" s="1259">
        <v>43492</v>
      </c>
      <c r="F160" s="1258">
        <f t="shared" si="38"/>
        <v>2</v>
      </c>
      <c r="G160" s="1258">
        <v>1</v>
      </c>
      <c r="H160" s="1258" t="s">
        <v>2405</v>
      </c>
      <c r="I160" s="1258">
        <f t="shared" si="35"/>
        <v>2</v>
      </c>
      <c r="J160" s="1268">
        <v>3100000</v>
      </c>
      <c r="K160" s="1268">
        <f t="shared" si="37"/>
        <v>6200000</v>
      </c>
      <c r="L160" s="715"/>
      <c r="M160" s="1258" t="s">
        <v>2753</v>
      </c>
      <c r="O160" s="164">
        <f t="shared" si="39"/>
        <v>6200000</v>
      </c>
      <c r="P160" s="164">
        <f t="shared" si="40"/>
        <v>0</v>
      </c>
      <c r="Q160" s="652">
        <v>1419847</v>
      </c>
      <c r="R160" s="652">
        <v>11600000</v>
      </c>
      <c r="S160" s="164" t="s">
        <v>2754</v>
      </c>
    </row>
    <row r="161" s="164" customFormat="1" spans="1:19">
      <c r="A161" s="1257">
        <v>330870</v>
      </c>
      <c r="B161" s="1257">
        <v>1414589</v>
      </c>
      <c r="C161" s="1263" t="s">
        <v>2755</v>
      </c>
      <c r="D161" s="1259">
        <v>43125</v>
      </c>
      <c r="E161" s="1259">
        <v>43127</v>
      </c>
      <c r="F161" s="1258">
        <f t="shared" si="38"/>
        <v>2</v>
      </c>
      <c r="G161" s="1258">
        <v>1</v>
      </c>
      <c r="H161" s="1258" t="s">
        <v>37</v>
      </c>
      <c r="I161" s="1258">
        <f t="shared" si="35"/>
        <v>2</v>
      </c>
      <c r="J161" s="1268">
        <v>3550000</v>
      </c>
      <c r="K161" s="1268">
        <f t="shared" si="37"/>
        <v>7100000</v>
      </c>
      <c r="L161" s="715"/>
      <c r="M161" s="1258"/>
      <c r="O161" s="164">
        <f t="shared" si="39"/>
        <v>7100000</v>
      </c>
      <c r="P161" s="164">
        <f t="shared" si="40"/>
        <v>0</v>
      </c>
      <c r="Q161" s="652">
        <v>1419936</v>
      </c>
      <c r="R161" s="652">
        <v>3100000</v>
      </c>
      <c r="S161" s="164" t="s">
        <v>2756</v>
      </c>
    </row>
    <row r="162" s="164" customFormat="1" spans="1:19">
      <c r="A162" s="1257">
        <v>330435</v>
      </c>
      <c r="B162" s="1257">
        <v>1413022</v>
      </c>
      <c r="C162" s="1260" t="s">
        <v>2757</v>
      </c>
      <c r="D162" s="1259">
        <v>43125</v>
      </c>
      <c r="E162" s="1259">
        <v>43128</v>
      </c>
      <c r="F162" s="1258">
        <v>3</v>
      </c>
      <c r="G162" s="1258">
        <v>1</v>
      </c>
      <c r="H162" s="1258" t="s">
        <v>37</v>
      </c>
      <c r="I162" s="1258">
        <v>3</v>
      </c>
      <c r="J162" s="1268">
        <v>2900000</v>
      </c>
      <c r="K162" s="1268">
        <v>8700000</v>
      </c>
      <c r="L162" s="715"/>
      <c r="M162" s="1258" t="s">
        <v>2363</v>
      </c>
      <c r="O162" s="164">
        <f t="shared" si="39"/>
        <v>8700000</v>
      </c>
      <c r="P162" s="164">
        <f t="shared" si="40"/>
        <v>0</v>
      </c>
      <c r="Q162" s="652">
        <v>1419982</v>
      </c>
      <c r="R162" s="652">
        <v>14500000</v>
      </c>
      <c r="S162" s="164" t="s">
        <v>2758</v>
      </c>
    </row>
    <row r="163" s="164" customFormat="1" ht="19.5" customHeight="1" spans="1:19">
      <c r="A163" s="1257">
        <v>325939</v>
      </c>
      <c r="B163" s="1257">
        <v>1400652</v>
      </c>
      <c r="C163" s="1263" t="s">
        <v>2759</v>
      </c>
      <c r="D163" s="1259">
        <v>43490</v>
      </c>
      <c r="E163" s="1259">
        <v>43492</v>
      </c>
      <c r="F163" s="1258">
        <f t="shared" ref="F163:F213" si="41">E163-D163</f>
        <v>2</v>
      </c>
      <c r="G163" s="1258">
        <v>1</v>
      </c>
      <c r="H163" s="1258" t="s">
        <v>37</v>
      </c>
      <c r="I163" s="1258">
        <f t="shared" ref="I163:I213" si="42">G163*F163</f>
        <v>2</v>
      </c>
      <c r="J163" s="1268">
        <v>2900000</v>
      </c>
      <c r="K163" s="1268">
        <f t="shared" ref="K163:K171" si="43">J163*I163</f>
        <v>5800000</v>
      </c>
      <c r="L163" s="715"/>
      <c r="M163" s="1258" t="s">
        <v>2760</v>
      </c>
      <c r="O163" s="164">
        <f t="shared" si="39"/>
        <v>5800000</v>
      </c>
      <c r="P163" s="164">
        <f t="shared" si="40"/>
        <v>0</v>
      </c>
      <c r="Q163" s="652">
        <v>1420178</v>
      </c>
      <c r="R163" s="652">
        <v>11600000</v>
      </c>
      <c r="S163" s="164" t="s">
        <v>2761</v>
      </c>
    </row>
    <row r="164" s="164" customFormat="1" ht="19.5" customHeight="1" spans="1:19">
      <c r="A164" s="1257">
        <v>330777</v>
      </c>
      <c r="B164" s="1257">
        <v>1412240</v>
      </c>
      <c r="C164" s="1260" t="s">
        <v>2762</v>
      </c>
      <c r="D164" s="1264">
        <v>43125</v>
      </c>
      <c r="E164" s="1264">
        <v>43127</v>
      </c>
      <c r="F164" s="1258">
        <v>2</v>
      </c>
      <c r="G164" s="1258">
        <v>1</v>
      </c>
      <c r="H164" s="1258" t="s">
        <v>2405</v>
      </c>
      <c r="I164" s="1258">
        <v>2</v>
      </c>
      <c r="J164" s="1268">
        <v>3100000</v>
      </c>
      <c r="K164" s="1268">
        <v>6200000</v>
      </c>
      <c r="L164" s="715"/>
      <c r="M164" s="1258" t="s">
        <v>2763</v>
      </c>
      <c r="O164" s="164">
        <f t="shared" si="39"/>
        <v>6840000</v>
      </c>
      <c r="P164" s="164">
        <f t="shared" si="40"/>
        <v>-640000</v>
      </c>
      <c r="Q164" s="652">
        <v>1420351</v>
      </c>
      <c r="R164" s="652">
        <v>5800000</v>
      </c>
      <c r="S164" s="164" t="s">
        <v>2764</v>
      </c>
    </row>
    <row r="165" s="164" customFormat="1" ht="19.5" customHeight="1" spans="1:18">
      <c r="A165" s="1257"/>
      <c r="B165" s="1257"/>
      <c r="C165" s="1260" t="s">
        <v>2720</v>
      </c>
      <c r="D165" s="1265"/>
      <c r="E165" s="1265"/>
      <c r="F165" s="1258">
        <v>2</v>
      </c>
      <c r="G165" s="1258">
        <v>0</v>
      </c>
      <c r="H165" s="1258" t="s">
        <v>2405</v>
      </c>
      <c r="I165" s="1258">
        <v>0</v>
      </c>
      <c r="J165" s="1268">
        <v>320000</v>
      </c>
      <c r="K165" s="1268">
        <v>640000</v>
      </c>
      <c r="L165" s="715"/>
      <c r="M165" s="1258"/>
      <c r="P165" s="164">
        <f t="shared" si="40"/>
        <v>640000</v>
      </c>
      <c r="Q165" s="652">
        <v>1420353</v>
      </c>
      <c r="R165" s="652">
        <v>12400000</v>
      </c>
    </row>
    <row r="166" s="164" customFormat="1" ht="19.5" customHeight="1" spans="1:19">
      <c r="A166" s="1257">
        <v>332493</v>
      </c>
      <c r="B166" s="1257">
        <v>1418667</v>
      </c>
      <c r="C166" s="1260" t="s">
        <v>2765</v>
      </c>
      <c r="D166" s="1259">
        <v>43125</v>
      </c>
      <c r="E166" s="1259">
        <v>43127</v>
      </c>
      <c r="F166" s="1258">
        <v>2</v>
      </c>
      <c r="G166" s="1258">
        <v>1</v>
      </c>
      <c r="H166" s="1258" t="s">
        <v>2405</v>
      </c>
      <c r="I166" s="1258">
        <v>2</v>
      </c>
      <c r="J166" s="1268">
        <v>3100000</v>
      </c>
      <c r="K166" s="1268">
        <f t="shared" si="43"/>
        <v>6200000</v>
      </c>
      <c r="L166" s="715"/>
      <c r="M166" s="1258" t="s">
        <v>2766</v>
      </c>
      <c r="O166" s="164">
        <f t="shared" si="39"/>
        <v>6200000</v>
      </c>
      <c r="P166" s="164">
        <f t="shared" si="40"/>
        <v>0</v>
      </c>
      <c r="Q166" s="652">
        <v>1420522</v>
      </c>
      <c r="R166" s="652">
        <v>11600000</v>
      </c>
      <c r="S166" s="164" t="s">
        <v>2767</v>
      </c>
    </row>
    <row r="167" s="164" customFormat="1" ht="19.5" customHeight="1" spans="1:19">
      <c r="A167" s="1257">
        <v>327766</v>
      </c>
      <c r="B167" s="1257">
        <v>1396002</v>
      </c>
      <c r="C167" s="1263" t="s">
        <v>2768</v>
      </c>
      <c r="D167" s="1259">
        <v>43125</v>
      </c>
      <c r="E167" s="1259">
        <v>43129</v>
      </c>
      <c r="F167" s="1258">
        <f t="shared" si="41"/>
        <v>4</v>
      </c>
      <c r="G167" s="1258">
        <v>1</v>
      </c>
      <c r="H167" s="1258" t="s">
        <v>2405</v>
      </c>
      <c r="I167" s="1258">
        <f t="shared" si="42"/>
        <v>4</v>
      </c>
      <c r="J167" s="1268">
        <v>3100000</v>
      </c>
      <c r="K167" s="1268">
        <f t="shared" si="43"/>
        <v>12400000</v>
      </c>
      <c r="L167" s="715"/>
      <c r="M167" s="1258"/>
      <c r="O167" s="164">
        <f t="shared" si="39"/>
        <v>12400000</v>
      </c>
      <c r="P167" s="164">
        <f t="shared" si="40"/>
        <v>0</v>
      </c>
      <c r="Q167" s="652">
        <v>1420591</v>
      </c>
      <c r="R167" s="652">
        <v>5800000</v>
      </c>
      <c r="S167" s="164" t="s">
        <v>2769</v>
      </c>
    </row>
    <row r="168" s="164" customFormat="1" ht="19.5" customHeight="1" spans="1:19">
      <c r="A168" s="1257">
        <v>325950</v>
      </c>
      <c r="B168" s="1257">
        <v>1398065</v>
      </c>
      <c r="C168" s="1263" t="s">
        <v>2770</v>
      </c>
      <c r="D168" s="1259">
        <v>43125</v>
      </c>
      <c r="E168" s="1259">
        <v>43127</v>
      </c>
      <c r="F168" s="1258">
        <f t="shared" si="41"/>
        <v>2</v>
      </c>
      <c r="G168" s="1258">
        <v>1</v>
      </c>
      <c r="H168" s="622" t="s">
        <v>2405</v>
      </c>
      <c r="I168" s="1258">
        <f t="shared" si="42"/>
        <v>2</v>
      </c>
      <c r="J168" s="625">
        <v>3100000</v>
      </c>
      <c r="K168" s="1268">
        <f t="shared" si="43"/>
        <v>6200000</v>
      </c>
      <c r="L168" s="715"/>
      <c r="M168" s="622" t="s">
        <v>1960</v>
      </c>
      <c r="O168" s="164">
        <f t="shared" si="39"/>
        <v>6200000</v>
      </c>
      <c r="P168" s="164">
        <f t="shared" si="40"/>
        <v>0</v>
      </c>
      <c r="Q168" s="652">
        <v>1420830</v>
      </c>
      <c r="R168" s="652">
        <v>23200000</v>
      </c>
      <c r="S168" s="164" t="s">
        <v>2771</v>
      </c>
    </row>
    <row r="169" s="164" customFormat="1" ht="19.5" customHeight="1" spans="1:19">
      <c r="A169" s="1257" t="s">
        <v>2772</v>
      </c>
      <c r="B169" s="1257">
        <v>1406708</v>
      </c>
      <c r="C169" s="1263" t="s">
        <v>2773</v>
      </c>
      <c r="D169" s="1259">
        <v>43125</v>
      </c>
      <c r="E169" s="1259">
        <v>43129</v>
      </c>
      <c r="F169" s="1258">
        <f t="shared" si="41"/>
        <v>4</v>
      </c>
      <c r="G169" s="1258">
        <v>2</v>
      </c>
      <c r="H169" s="622" t="s">
        <v>37</v>
      </c>
      <c r="I169" s="1258">
        <f t="shared" si="42"/>
        <v>8</v>
      </c>
      <c r="J169" s="625">
        <v>2900000</v>
      </c>
      <c r="K169" s="1268">
        <f t="shared" si="43"/>
        <v>23200000</v>
      </c>
      <c r="L169" s="715"/>
      <c r="M169" s="622"/>
      <c r="O169" s="164">
        <f t="shared" si="39"/>
        <v>23200000</v>
      </c>
      <c r="P169" s="164">
        <f t="shared" si="40"/>
        <v>0</v>
      </c>
      <c r="Q169" s="652">
        <v>1420883</v>
      </c>
      <c r="R169" s="652">
        <v>5800000</v>
      </c>
      <c r="S169" s="164" t="s">
        <v>2774</v>
      </c>
    </row>
    <row r="170" s="164" customFormat="1" ht="19.5" customHeight="1" spans="1:19">
      <c r="A170" s="1257">
        <v>328983</v>
      </c>
      <c r="B170" s="1257">
        <v>1409840</v>
      </c>
      <c r="C170" s="1263" t="s">
        <v>2775</v>
      </c>
      <c r="D170" s="1259">
        <v>43125</v>
      </c>
      <c r="E170" s="1259">
        <v>43128</v>
      </c>
      <c r="F170" s="1258">
        <f t="shared" si="41"/>
        <v>3</v>
      </c>
      <c r="G170" s="1258">
        <v>1</v>
      </c>
      <c r="H170" s="622" t="s">
        <v>2405</v>
      </c>
      <c r="I170" s="1258">
        <f t="shared" si="42"/>
        <v>3</v>
      </c>
      <c r="J170" s="625">
        <v>3100000</v>
      </c>
      <c r="K170" s="1268">
        <f t="shared" si="43"/>
        <v>9300000</v>
      </c>
      <c r="L170" s="715"/>
      <c r="M170" s="622" t="s">
        <v>1936</v>
      </c>
      <c r="O170" s="164">
        <f t="shared" si="39"/>
        <v>9300000</v>
      </c>
      <c r="P170" s="164">
        <f t="shared" si="40"/>
        <v>0</v>
      </c>
      <c r="Q170" s="652">
        <v>1420884</v>
      </c>
      <c r="R170" s="652">
        <v>8700000</v>
      </c>
      <c r="S170" s="164" t="s">
        <v>2776</v>
      </c>
    </row>
    <row r="171" s="164" customFormat="1" ht="19.5" customHeight="1" spans="1:19">
      <c r="A171" s="1257">
        <v>328828</v>
      </c>
      <c r="B171" s="622">
        <v>1396823</v>
      </c>
      <c r="C171" s="622" t="s">
        <v>2777</v>
      </c>
      <c r="D171" s="1259">
        <v>43125</v>
      </c>
      <c r="E171" s="1259">
        <v>43129</v>
      </c>
      <c r="F171" s="1258">
        <f t="shared" si="41"/>
        <v>4</v>
      </c>
      <c r="G171" s="1258">
        <v>1</v>
      </c>
      <c r="H171" s="622" t="s">
        <v>37</v>
      </c>
      <c r="I171" s="1258">
        <f t="shared" si="42"/>
        <v>4</v>
      </c>
      <c r="J171" s="625">
        <v>2900000</v>
      </c>
      <c r="K171" s="1268">
        <f t="shared" si="43"/>
        <v>11600000</v>
      </c>
      <c r="L171" s="715"/>
      <c r="M171" s="622"/>
      <c r="O171" s="164">
        <f t="shared" si="39"/>
        <v>11600000</v>
      </c>
      <c r="P171" s="164">
        <f t="shared" si="40"/>
        <v>0</v>
      </c>
      <c r="Q171" s="652">
        <v>1421039</v>
      </c>
      <c r="R171" s="652">
        <v>5800000</v>
      </c>
      <c r="S171" s="164" t="s">
        <v>2778</v>
      </c>
    </row>
    <row r="172" s="164" customFormat="1" spans="1:19">
      <c r="A172" s="622">
        <v>328488</v>
      </c>
      <c r="B172" s="621">
        <v>1408181</v>
      </c>
      <c r="C172" s="622" t="s">
        <v>2779</v>
      </c>
      <c r="D172" s="623">
        <v>43125</v>
      </c>
      <c r="E172" s="623">
        <v>43130</v>
      </c>
      <c r="F172" s="622">
        <f t="shared" si="41"/>
        <v>5</v>
      </c>
      <c r="G172" s="622">
        <v>1</v>
      </c>
      <c r="H172" s="622" t="s">
        <v>2405</v>
      </c>
      <c r="I172" s="622">
        <f t="shared" si="42"/>
        <v>5</v>
      </c>
      <c r="J172" s="624">
        <v>3100000</v>
      </c>
      <c r="K172" s="625">
        <f t="shared" ref="K172:K176" si="44">J172*F172*G172</f>
        <v>15500000</v>
      </c>
      <c r="L172" s="716"/>
      <c r="M172" s="622"/>
      <c r="O172" s="164">
        <f t="shared" si="39"/>
        <v>15500000</v>
      </c>
      <c r="P172" s="164">
        <f t="shared" si="40"/>
        <v>0</v>
      </c>
      <c r="Q172" s="652">
        <v>1421153</v>
      </c>
      <c r="R172" s="652">
        <v>5800000</v>
      </c>
      <c r="S172" s="164" t="s">
        <v>2780</v>
      </c>
    </row>
    <row r="173" s="629" customFormat="1" spans="1:19">
      <c r="A173" s="194">
        <v>337551</v>
      </c>
      <c r="B173" s="193">
        <v>1437330</v>
      </c>
      <c r="C173" s="194" t="s">
        <v>2781</v>
      </c>
      <c r="D173" s="195">
        <v>43488</v>
      </c>
      <c r="E173" s="195">
        <v>43489</v>
      </c>
      <c r="F173" s="194">
        <f t="shared" si="41"/>
        <v>1</v>
      </c>
      <c r="G173" s="194">
        <v>1</v>
      </c>
      <c r="H173" s="194" t="s">
        <v>37</v>
      </c>
      <c r="I173" s="194">
        <f t="shared" si="42"/>
        <v>1</v>
      </c>
      <c r="J173" s="219">
        <v>2900000</v>
      </c>
      <c r="K173" s="220">
        <f t="shared" si="44"/>
        <v>2900000</v>
      </c>
      <c r="L173" s="1062">
        <f>SUM(K173:K185)</f>
        <v>120100000</v>
      </c>
      <c r="M173" s="194"/>
      <c r="O173" s="164">
        <f t="shared" si="39"/>
        <v>2900000</v>
      </c>
      <c r="P173" s="164">
        <f t="shared" si="40"/>
        <v>0</v>
      </c>
      <c r="Q173" s="652">
        <v>1421170</v>
      </c>
      <c r="R173" s="652">
        <v>5800000</v>
      </c>
      <c r="S173" s="164" t="s">
        <v>2782</v>
      </c>
    </row>
    <row r="174" s="629" customFormat="1" spans="1:19">
      <c r="A174" s="193" t="s">
        <v>2783</v>
      </c>
      <c r="B174" s="193">
        <v>1436692</v>
      </c>
      <c r="C174" s="194" t="s">
        <v>2784</v>
      </c>
      <c r="D174" s="195">
        <v>43489</v>
      </c>
      <c r="E174" s="195">
        <v>43492</v>
      </c>
      <c r="F174" s="194">
        <f t="shared" si="41"/>
        <v>3</v>
      </c>
      <c r="G174" s="194">
        <v>2</v>
      </c>
      <c r="H174" s="194" t="s">
        <v>37</v>
      </c>
      <c r="I174" s="194">
        <f t="shared" si="42"/>
        <v>6</v>
      </c>
      <c r="J174" s="219">
        <v>2900000</v>
      </c>
      <c r="K174" s="220">
        <f t="shared" si="44"/>
        <v>17400000</v>
      </c>
      <c r="L174" s="1063"/>
      <c r="M174" s="194"/>
      <c r="O174" s="164">
        <f t="shared" si="39"/>
        <v>17400000</v>
      </c>
      <c r="P174" s="164">
        <f t="shared" si="40"/>
        <v>0</v>
      </c>
      <c r="Q174" s="652">
        <v>1421526</v>
      </c>
      <c r="R174" s="652">
        <v>5800000</v>
      </c>
      <c r="S174" s="164" t="s">
        <v>2785</v>
      </c>
    </row>
    <row r="175" s="164" customFormat="1" spans="1:19">
      <c r="A175" s="194">
        <v>333118</v>
      </c>
      <c r="B175" s="193">
        <v>1420591</v>
      </c>
      <c r="C175" s="194" t="s">
        <v>2786</v>
      </c>
      <c r="D175" s="195">
        <v>43126</v>
      </c>
      <c r="E175" s="195">
        <v>43128</v>
      </c>
      <c r="F175" s="194">
        <f t="shared" si="41"/>
        <v>2</v>
      </c>
      <c r="G175" s="194">
        <v>1</v>
      </c>
      <c r="H175" s="194" t="s">
        <v>37</v>
      </c>
      <c r="I175" s="194">
        <f t="shared" si="42"/>
        <v>2</v>
      </c>
      <c r="J175" s="219">
        <v>2900000</v>
      </c>
      <c r="K175" s="220">
        <f t="shared" si="44"/>
        <v>5800000</v>
      </c>
      <c r="L175" s="1063"/>
      <c r="M175" s="194"/>
      <c r="O175" s="164">
        <f t="shared" si="39"/>
        <v>5800000</v>
      </c>
      <c r="P175" s="164">
        <f t="shared" si="40"/>
        <v>0</v>
      </c>
      <c r="Q175" s="652">
        <v>1421750</v>
      </c>
      <c r="R175" s="652">
        <v>17400000</v>
      </c>
      <c r="S175" s="164" t="s">
        <v>2787</v>
      </c>
    </row>
    <row r="176" s="164" customFormat="1" spans="1:19">
      <c r="A176" s="193" t="s">
        <v>2788</v>
      </c>
      <c r="B176" s="193">
        <v>1420522</v>
      </c>
      <c r="C176" s="194" t="s">
        <v>2789</v>
      </c>
      <c r="D176" s="195">
        <v>43126</v>
      </c>
      <c r="E176" s="195">
        <v>43128</v>
      </c>
      <c r="F176" s="194">
        <f t="shared" si="41"/>
        <v>2</v>
      </c>
      <c r="G176" s="194">
        <v>2</v>
      </c>
      <c r="H176" s="194" t="s">
        <v>37</v>
      </c>
      <c r="I176" s="194">
        <f t="shared" si="42"/>
        <v>4</v>
      </c>
      <c r="J176" s="219">
        <v>2900000</v>
      </c>
      <c r="K176" s="220">
        <f t="shared" si="44"/>
        <v>11600000</v>
      </c>
      <c r="L176" s="1063"/>
      <c r="M176" s="194"/>
      <c r="O176" s="164">
        <f t="shared" si="39"/>
        <v>11600000</v>
      </c>
      <c r="P176" s="164">
        <f t="shared" si="40"/>
        <v>0</v>
      </c>
      <c r="Q176" s="652">
        <v>1421851</v>
      </c>
      <c r="R176" s="652">
        <v>12400000</v>
      </c>
      <c r="S176" s="164" t="s">
        <v>2790</v>
      </c>
    </row>
    <row r="177" s="164" customFormat="1" ht="19.5" customHeight="1" spans="1:19">
      <c r="A177" s="1041" t="s">
        <v>2791</v>
      </c>
      <c r="B177" s="1041">
        <v>1400973</v>
      </c>
      <c r="C177" s="1266" t="s">
        <v>2792</v>
      </c>
      <c r="D177" s="1042">
        <v>43126</v>
      </c>
      <c r="E177" s="1042">
        <v>43129</v>
      </c>
      <c r="F177" s="1035">
        <f t="shared" si="41"/>
        <v>3</v>
      </c>
      <c r="G177" s="1035">
        <v>2</v>
      </c>
      <c r="H177" s="194" t="s">
        <v>37</v>
      </c>
      <c r="I177" s="1035">
        <f t="shared" si="42"/>
        <v>6</v>
      </c>
      <c r="J177" s="220">
        <v>2900000</v>
      </c>
      <c r="K177" s="1065">
        <f t="shared" ref="K177:K181" si="45">J177*I177</f>
        <v>17400000</v>
      </c>
      <c r="L177" s="1063"/>
      <c r="M177" s="194" t="s">
        <v>1936</v>
      </c>
      <c r="O177" s="164">
        <f t="shared" si="39"/>
        <v>17400000</v>
      </c>
      <c r="P177" s="164">
        <f t="shared" si="40"/>
        <v>0</v>
      </c>
      <c r="Q177" s="652">
        <v>1421971</v>
      </c>
      <c r="R177" s="652">
        <v>11600000</v>
      </c>
      <c r="S177" s="164" t="s">
        <v>2793</v>
      </c>
    </row>
    <row r="178" s="164" customFormat="1" spans="1:19">
      <c r="A178" s="193">
        <v>325835</v>
      </c>
      <c r="B178" s="193">
        <v>1388602</v>
      </c>
      <c r="C178" s="194" t="s">
        <v>2794</v>
      </c>
      <c r="D178" s="195">
        <v>43491</v>
      </c>
      <c r="E178" s="195">
        <v>43494</v>
      </c>
      <c r="F178" s="194">
        <f t="shared" si="41"/>
        <v>3</v>
      </c>
      <c r="G178" s="194">
        <v>1</v>
      </c>
      <c r="H178" s="194" t="s">
        <v>2405</v>
      </c>
      <c r="I178" s="194">
        <f t="shared" si="42"/>
        <v>3</v>
      </c>
      <c r="J178" s="220">
        <v>3100000</v>
      </c>
      <c r="K178" s="220">
        <f t="shared" si="45"/>
        <v>9300000</v>
      </c>
      <c r="L178" s="1063"/>
      <c r="M178" s="194" t="s">
        <v>2795</v>
      </c>
      <c r="O178" s="164">
        <f t="shared" si="39"/>
        <v>9300000</v>
      </c>
      <c r="P178" s="164">
        <f t="shared" si="40"/>
        <v>0</v>
      </c>
      <c r="Q178" s="652">
        <v>1421974</v>
      </c>
      <c r="R178" s="652">
        <v>8700000</v>
      </c>
      <c r="S178" s="164" t="s">
        <v>2796</v>
      </c>
    </row>
    <row r="179" s="164" customFormat="1" spans="1:19">
      <c r="A179" s="193">
        <v>328466</v>
      </c>
      <c r="B179" s="193">
        <v>1392119</v>
      </c>
      <c r="C179" s="194" t="s">
        <v>2797</v>
      </c>
      <c r="D179" s="195">
        <v>43126</v>
      </c>
      <c r="E179" s="195">
        <v>43127</v>
      </c>
      <c r="F179" s="194">
        <f t="shared" si="41"/>
        <v>1</v>
      </c>
      <c r="G179" s="194">
        <v>1</v>
      </c>
      <c r="H179" s="194" t="s">
        <v>37</v>
      </c>
      <c r="I179" s="194">
        <f t="shared" si="42"/>
        <v>1</v>
      </c>
      <c r="J179" s="220">
        <v>2900000</v>
      </c>
      <c r="K179" s="220">
        <f t="shared" si="45"/>
        <v>2900000</v>
      </c>
      <c r="L179" s="1063"/>
      <c r="M179" s="194"/>
      <c r="O179" s="164">
        <f t="shared" si="39"/>
        <v>2900000</v>
      </c>
      <c r="P179" s="164">
        <f t="shared" si="40"/>
        <v>0</v>
      </c>
      <c r="Q179" s="652">
        <v>1421975</v>
      </c>
      <c r="R179" s="652">
        <v>5800000</v>
      </c>
      <c r="S179" s="164" t="s">
        <v>2798</v>
      </c>
    </row>
    <row r="180" s="164" customFormat="1" spans="1:19">
      <c r="A180" s="193">
        <v>326949</v>
      </c>
      <c r="B180" s="193">
        <v>1402910</v>
      </c>
      <c r="C180" s="194" t="s">
        <v>2799</v>
      </c>
      <c r="D180" s="195">
        <v>43491</v>
      </c>
      <c r="E180" s="195">
        <v>43493</v>
      </c>
      <c r="F180" s="194">
        <f t="shared" si="41"/>
        <v>2</v>
      </c>
      <c r="G180" s="194">
        <v>1</v>
      </c>
      <c r="H180" s="194" t="s">
        <v>2405</v>
      </c>
      <c r="I180" s="194">
        <f t="shared" si="42"/>
        <v>2</v>
      </c>
      <c r="J180" s="220">
        <v>3100000</v>
      </c>
      <c r="K180" s="220">
        <f t="shared" si="45"/>
        <v>6200000</v>
      </c>
      <c r="L180" s="1063"/>
      <c r="M180" s="194"/>
      <c r="O180" s="164">
        <f t="shared" si="39"/>
        <v>6200000</v>
      </c>
      <c r="P180" s="164">
        <f t="shared" si="40"/>
        <v>0</v>
      </c>
      <c r="Q180" s="652">
        <v>1422197</v>
      </c>
      <c r="R180" s="652">
        <v>6200000</v>
      </c>
      <c r="S180" s="164" t="s">
        <v>2800</v>
      </c>
    </row>
    <row r="181" s="164" customFormat="1" spans="1:19">
      <c r="A181" s="193">
        <v>335500</v>
      </c>
      <c r="B181" s="193">
        <v>1429873</v>
      </c>
      <c r="C181" s="194" t="s">
        <v>2801</v>
      </c>
      <c r="D181" s="195">
        <v>43491</v>
      </c>
      <c r="E181" s="195">
        <v>43493</v>
      </c>
      <c r="F181" s="194">
        <f t="shared" si="41"/>
        <v>2</v>
      </c>
      <c r="G181" s="194">
        <v>1</v>
      </c>
      <c r="H181" s="194" t="s">
        <v>37</v>
      </c>
      <c r="I181" s="194">
        <f t="shared" si="42"/>
        <v>2</v>
      </c>
      <c r="J181" s="220">
        <v>2900000</v>
      </c>
      <c r="K181" s="220">
        <f t="shared" si="45"/>
        <v>5800000</v>
      </c>
      <c r="L181" s="1063"/>
      <c r="M181" s="194"/>
      <c r="O181" s="164">
        <f t="shared" si="39"/>
        <v>5800000</v>
      </c>
      <c r="P181" s="164">
        <f t="shared" si="40"/>
        <v>0</v>
      </c>
      <c r="Q181" s="652">
        <v>1422632</v>
      </c>
      <c r="R181" s="652">
        <v>2900000</v>
      </c>
      <c r="S181" s="164" t="s">
        <v>2802</v>
      </c>
    </row>
    <row r="182" s="164" customFormat="1" spans="1:19">
      <c r="A182" s="194">
        <v>334847</v>
      </c>
      <c r="B182" s="193">
        <v>1426884</v>
      </c>
      <c r="C182" s="194" t="s">
        <v>2803</v>
      </c>
      <c r="D182" s="195">
        <v>43491</v>
      </c>
      <c r="E182" s="195">
        <v>43494</v>
      </c>
      <c r="F182" s="194">
        <f t="shared" si="41"/>
        <v>3</v>
      </c>
      <c r="G182" s="194">
        <v>1</v>
      </c>
      <c r="H182" s="194" t="s">
        <v>37</v>
      </c>
      <c r="I182" s="194">
        <f t="shared" si="42"/>
        <v>3</v>
      </c>
      <c r="J182" s="219">
        <v>2900000</v>
      </c>
      <c r="K182" s="220">
        <f>J182*F182*G182</f>
        <v>8700000</v>
      </c>
      <c r="L182" s="1063"/>
      <c r="M182" s="194"/>
      <c r="O182" s="164">
        <f t="shared" si="39"/>
        <v>8700000</v>
      </c>
      <c r="P182" s="164">
        <f t="shared" si="40"/>
        <v>0</v>
      </c>
      <c r="Q182" s="652">
        <v>1422782</v>
      </c>
      <c r="R182" s="652">
        <v>5800000</v>
      </c>
      <c r="S182" s="164" t="s">
        <v>2804</v>
      </c>
    </row>
    <row r="183" s="164" customFormat="1" spans="1:19">
      <c r="A183" s="194">
        <v>334877</v>
      </c>
      <c r="B183" s="193">
        <v>1428250</v>
      </c>
      <c r="C183" s="194" t="s">
        <v>2805</v>
      </c>
      <c r="D183" s="195">
        <v>43491</v>
      </c>
      <c r="E183" s="195">
        <v>43492</v>
      </c>
      <c r="F183" s="194">
        <f t="shared" si="41"/>
        <v>1</v>
      </c>
      <c r="G183" s="194">
        <v>1</v>
      </c>
      <c r="H183" s="194" t="s">
        <v>2405</v>
      </c>
      <c r="I183" s="194">
        <f t="shared" si="42"/>
        <v>1</v>
      </c>
      <c r="J183" s="219">
        <v>3100000</v>
      </c>
      <c r="K183" s="220">
        <f>J183*F183*G183</f>
        <v>3100000</v>
      </c>
      <c r="L183" s="1063"/>
      <c r="M183" s="194"/>
      <c r="O183" s="164">
        <f t="shared" si="39"/>
        <v>3100000</v>
      </c>
      <c r="P183" s="164">
        <f t="shared" si="40"/>
        <v>0</v>
      </c>
      <c r="Q183" s="652">
        <v>1422923</v>
      </c>
      <c r="R183" s="652">
        <v>5800000</v>
      </c>
      <c r="S183" s="164" t="s">
        <v>2806</v>
      </c>
    </row>
    <row r="184" s="164" customFormat="1" spans="1:19">
      <c r="A184" s="193">
        <v>328819</v>
      </c>
      <c r="B184" s="194">
        <v>1389395</v>
      </c>
      <c r="C184" s="194" t="s">
        <v>2807</v>
      </c>
      <c r="D184" s="195">
        <v>43126</v>
      </c>
      <c r="E184" s="195">
        <v>43130</v>
      </c>
      <c r="F184" s="194">
        <f t="shared" si="41"/>
        <v>4</v>
      </c>
      <c r="G184" s="194">
        <v>1</v>
      </c>
      <c r="H184" s="194" t="s">
        <v>37</v>
      </c>
      <c r="I184" s="194">
        <f t="shared" si="42"/>
        <v>4</v>
      </c>
      <c r="J184" s="220">
        <v>2900000</v>
      </c>
      <c r="K184" s="220">
        <f t="shared" ref="K184:K211" si="46">J184*I184</f>
        <v>11600000</v>
      </c>
      <c r="L184" s="1063"/>
      <c r="M184" s="194" t="s">
        <v>2808</v>
      </c>
      <c r="O184" s="164">
        <f t="shared" si="39"/>
        <v>11600000</v>
      </c>
      <c r="P184" s="164">
        <f t="shared" si="40"/>
        <v>0</v>
      </c>
      <c r="Q184" s="652">
        <v>1423115</v>
      </c>
      <c r="R184" s="652">
        <v>11600000</v>
      </c>
      <c r="S184" s="164" t="s">
        <v>2809</v>
      </c>
    </row>
    <row r="185" s="164" customFormat="1" spans="1:19">
      <c r="A185" s="193" t="s">
        <v>2810</v>
      </c>
      <c r="B185" s="194">
        <v>1436630</v>
      </c>
      <c r="C185" s="194" t="s">
        <v>2811</v>
      </c>
      <c r="D185" s="195">
        <v>43491</v>
      </c>
      <c r="E185" s="195">
        <v>43493</v>
      </c>
      <c r="F185" s="194">
        <f t="shared" si="41"/>
        <v>2</v>
      </c>
      <c r="G185" s="194">
        <v>3</v>
      </c>
      <c r="H185" s="194" t="s">
        <v>37</v>
      </c>
      <c r="I185" s="194">
        <f t="shared" si="42"/>
        <v>6</v>
      </c>
      <c r="J185" s="220">
        <v>2900000</v>
      </c>
      <c r="K185" s="220">
        <f t="shared" si="46"/>
        <v>17400000</v>
      </c>
      <c r="L185" s="1071"/>
      <c r="M185" s="194"/>
      <c r="O185" s="164">
        <f t="shared" si="39"/>
        <v>17400000</v>
      </c>
      <c r="P185" s="164">
        <f t="shared" si="40"/>
        <v>0</v>
      </c>
      <c r="Q185" s="652">
        <v>1423338</v>
      </c>
      <c r="R185" s="652">
        <v>8700000</v>
      </c>
      <c r="S185" s="164" t="s">
        <v>2812</v>
      </c>
    </row>
    <row r="186" s="629" customFormat="1" spans="1:19">
      <c r="A186" s="1218">
        <v>337692</v>
      </c>
      <c r="B186" s="1219">
        <v>1437789</v>
      </c>
      <c r="C186" s="1219" t="s">
        <v>2813</v>
      </c>
      <c r="D186" s="1220">
        <v>43489</v>
      </c>
      <c r="E186" s="1220">
        <v>43490</v>
      </c>
      <c r="F186" s="1219">
        <f t="shared" si="41"/>
        <v>1</v>
      </c>
      <c r="G186" s="1219">
        <v>1</v>
      </c>
      <c r="H186" s="1219" t="s">
        <v>37</v>
      </c>
      <c r="I186" s="1219">
        <f t="shared" si="42"/>
        <v>1</v>
      </c>
      <c r="J186" s="1228">
        <v>2900000</v>
      </c>
      <c r="K186" s="1228">
        <f t="shared" si="46"/>
        <v>2900000</v>
      </c>
      <c r="L186" s="1229">
        <f>SUM(K186:K208)</f>
        <v>195300000</v>
      </c>
      <c r="M186" s="1219"/>
      <c r="O186" s="164">
        <f t="shared" si="39"/>
        <v>2900000</v>
      </c>
      <c r="P186" s="164">
        <f t="shared" si="40"/>
        <v>0</v>
      </c>
      <c r="Q186" s="652">
        <v>1423862</v>
      </c>
      <c r="R186" s="652">
        <v>5800000</v>
      </c>
      <c r="S186" s="164" t="s">
        <v>2814</v>
      </c>
    </row>
    <row r="187" s="164" customFormat="1" spans="1:19">
      <c r="A187" s="1218" t="s">
        <v>2815</v>
      </c>
      <c r="B187" s="1218">
        <v>1437921</v>
      </c>
      <c r="C187" s="1219" t="s">
        <v>2816</v>
      </c>
      <c r="D187" s="1220">
        <v>43489</v>
      </c>
      <c r="E187" s="1220">
        <v>43490</v>
      </c>
      <c r="F187" s="1219">
        <f t="shared" si="41"/>
        <v>1</v>
      </c>
      <c r="G187" s="1219">
        <v>3</v>
      </c>
      <c r="H187" s="1219" t="s">
        <v>37</v>
      </c>
      <c r="I187" s="1219">
        <f t="shared" si="42"/>
        <v>3</v>
      </c>
      <c r="J187" s="1246">
        <v>2900000</v>
      </c>
      <c r="K187" s="1228">
        <f t="shared" si="46"/>
        <v>8700000</v>
      </c>
      <c r="L187" s="1245"/>
      <c r="M187" s="1219"/>
      <c r="O187" s="164">
        <f t="shared" si="39"/>
        <v>8700000</v>
      </c>
      <c r="P187" s="164">
        <f t="shared" si="40"/>
        <v>0</v>
      </c>
      <c r="Q187" s="652">
        <v>1424016</v>
      </c>
      <c r="R187" s="652">
        <v>8200000</v>
      </c>
      <c r="S187" s="164" t="s">
        <v>2817</v>
      </c>
    </row>
    <row r="188" s="629" customFormat="1" spans="1:19">
      <c r="A188" s="1218" t="s">
        <v>2818</v>
      </c>
      <c r="B188" s="1219">
        <v>1437633</v>
      </c>
      <c r="C188" s="1219" t="s">
        <v>2819</v>
      </c>
      <c r="D188" s="1220">
        <v>43489</v>
      </c>
      <c r="E188" s="1220">
        <v>43490</v>
      </c>
      <c r="F188" s="1219">
        <f t="shared" si="41"/>
        <v>1</v>
      </c>
      <c r="G188" s="1219">
        <v>2</v>
      </c>
      <c r="H188" s="1219" t="s">
        <v>37</v>
      </c>
      <c r="I188" s="1219">
        <f t="shared" si="42"/>
        <v>2</v>
      </c>
      <c r="J188" s="1228">
        <v>2900000</v>
      </c>
      <c r="K188" s="1228">
        <f t="shared" si="46"/>
        <v>5800000</v>
      </c>
      <c r="L188" s="1245"/>
      <c r="M188" s="1219"/>
      <c r="O188" s="164">
        <f t="shared" si="39"/>
        <v>5800000</v>
      </c>
      <c r="P188" s="164">
        <f t="shared" si="40"/>
        <v>0</v>
      </c>
      <c r="Q188" s="652">
        <v>1424043</v>
      </c>
      <c r="R188" s="652">
        <v>5800000</v>
      </c>
      <c r="S188" s="164" t="s">
        <v>2820</v>
      </c>
    </row>
    <row r="189" s="629" customFormat="1" ht="15.75" customHeight="1" spans="1:19">
      <c r="A189" s="1218" t="s">
        <v>2821</v>
      </c>
      <c r="B189" s="1219">
        <v>1398222</v>
      </c>
      <c r="C189" s="1219" t="s">
        <v>2822</v>
      </c>
      <c r="D189" s="1220">
        <v>43490</v>
      </c>
      <c r="E189" s="1220">
        <v>43492</v>
      </c>
      <c r="F189" s="1219">
        <f t="shared" si="41"/>
        <v>2</v>
      </c>
      <c r="G189" s="1219">
        <v>2</v>
      </c>
      <c r="H189" s="1219" t="s">
        <v>2405</v>
      </c>
      <c r="I189" s="1219">
        <f t="shared" si="42"/>
        <v>4</v>
      </c>
      <c r="J189" s="1228">
        <v>3100000</v>
      </c>
      <c r="K189" s="1228">
        <f t="shared" si="46"/>
        <v>12400000</v>
      </c>
      <c r="L189" s="1245"/>
      <c r="M189" s="1269" t="s">
        <v>1960</v>
      </c>
      <c r="O189" s="164">
        <f t="shared" si="39"/>
        <v>12400000</v>
      </c>
      <c r="P189" s="164">
        <f t="shared" si="40"/>
        <v>0</v>
      </c>
      <c r="Q189" s="652">
        <v>1424870</v>
      </c>
      <c r="R189" s="652">
        <v>11600000</v>
      </c>
      <c r="S189" s="164" t="s">
        <v>2823</v>
      </c>
    </row>
    <row r="190" s="164" customFormat="1" spans="1:19">
      <c r="A190" s="1218">
        <v>328444</v>
      </c>
      <c r="B190" s="1267">
        <v>1394147</v>
      </c>
      <c r="C190" s="1219" t="s">
        <v>2824</v>
      </c>
      <c r="D190" s="1220">
        <v>43127</v>
      </c>
      <c r="E190" s="1220">
        <v>43129</v>
      </c>
      <c r="F190" s="1219">
        <f t="shared" si="41"/>
        <v>2</v>
      </c>
      <c r="G190" s="1219">
        <v>1</v>
      </c>
      <c r="H190" s="1219" t="s">
        <v>2405</v>
      </c>
      <c r="I190" s="1219">
        <f t="shared" si="42"/>
        <v>2</v>
      </c>
      <c r="J190" s="1228">
        <v>3100000</v>
      </c>
      <c r="K190" s="1228">
        <f t="shared" si="46"/>
        <v>6200000</v>
      </c>
      <c r="L190" s="1245"/>
      <c r="M190" s="1219" t="s">
        <v>2405</v>
      </c>
      <c r="O190" s="164">
        <f t="shared" si="39"/>
        <v>6200000</v>
      </c>
      <c r="P190" s="164">
        <f t="shared" si="40"/>
        <v>0</v>
      </c>
      <c r="Q190" s="652">
        <v>1424879</v>
      </c>
      <c r="R190" s="652">
        <v>11600000</v>
      </c>
      <c r="S190" s="164" t="s">
        <v>2825</v>
      </c>
    </row>
    <row r="191" s="164" customFormat="1" spans="1:19">
      <c r="A191" s="1218">
        <v>327271</v>
      </c>
      <c r="B191" s="1218">
        <v>1394143</v>
      </c>
      <c r="C191" s="1219" t="s">
        <v>2826</v>
      </c>
      <c r="D191" s="1220">
        <v>43127</v>
      </c>
      <c r="E191" s="1220">
        <v>43129</v>
      </c>
      <c r="F191" s="1219">
        <f t="shared" si="41"/>
        <v>2</v>
      </c>
      <c r="G191" s="1219">
        <v>1</v>
      </c>
      <c r="H191" s="1219" t="s">
        <v>2405</v>
      </c>
      <c r="I191" s="1219">
        <f t="shared" si="42"/>
        <v>2</v>
      </c>
      <c r="J191" s="1228">
        <v>3100000</v>
      </c>
      <c r="K191" s="1228">
        <f t="shared" si="46"/>
        <v>6200000</v>
      </c>
      <c r="L191" s="1245"/>
      <c r="M191" s="1219" t="s">
        <v>1936</v>
      </c>
      <c r="O191" s="164">
        <f t="shared" si="39"/>
        <v>6200000</v>
      </c>
      <c r="P191" s="164">
        <f t="shared" si="40"/>
        <v>0</v>
      </c>
      <c r="Q191" s="652">
        <v>1425128</v>
      </c>
      <c r="R191" s="652">
        <v>11600000</v>
      </c>
      <c r="S191" s="164" t="s">
        <v>2827</v>
      </c>
    </row>
    <row r="192" s="164" customFormat="1" spans="1:19">
      <c r="A192" s="1218">
        <v>325836</v>
      </c>
      <c r="B192" s="1218">
        <v>1386113</v>
      </c>
      <c r="C192" s="1219" t="s">
        <v>2828</v>
      </c>
      <c r="D192" s="1220">
        <v>43492</v>
      </c>
      <c r="E192" s="1220">
        <v>43494</v>
      </c>
      <c r="F192" s="1219">
        <f t="shared" si="41"/>
        <v>2</v>
      </c>
      <c r="G192" s="1219">
        <v>1</v>
      </c>
      <c r="H192" s="1219" t="s">
        <v>37</v>
      </c>
      <c r="I192" s="1219">
        <f t="shared" si="42"/>
        <v>2</v>
      </c>
      <c r="J192" s="1228">
        <v>2900000</v>
      </c>
      <c r="K192" s="1228">
        <f t="shared" si="46"/>
        <v>5800000</v>
      </c>
      <c r="L192" s="1245"/>
      <c r="M192" s="1219"/>
      <c r="O192" s="164">
        <f t="shared" si="39"/>
        <v>5800000</v>
      </c>
      <c r="P192" s="164">
        <f t="shared" si="40"/>
        <v>0</v>
      </c>
      <c r="Q192" s="652">
        <v>1425164</v>
      </c>
      <c r="R192" s="652">
        <v>5800000</v>
      </c>
      <c r="S192" s="164" t="s">
        <v>2829</v>
      </c>
    </row>
    <row r="193" s="164" customFormat="1" spans="1:19">
      <c r="A193" s="1218">
        <v>328437</v>
      </c>
      <c r="B193" s="1218">
        <v>1398219</v>
      </c>
      <c r="C193" s="1219" t="s">
        <v>2830</v>
      </c>
      <c r="D193" s="1220">
        <v>43127</v>
      </c>
      <c r="E193" s="1220">
        <v>43129</v>
      </c>
      <c r="F193" s="1219">
        <f t="shared" si="41"/>
        <v>2</v>
      </c>
      <c r="G193" s="1219">
        <v>1</v>
      </c>
      <c r="H193" s="1219" t="s">
        <v>37</v>
      </c>
      <c r="I193" s="1219">
        <f t="shared" si="42"/>
        <v>2</v>
      </c>
      <c r="J193" s="1228">
        <v>2900000</v>
      </c>
      <c r="K193" s="1228">
        <f t="shared" si="46"/>
        <v>5800000</v>
      </c>
      <c r="L193" s="1245"/>
      <c r="M193" s="1219" t="s">
        <v>2171</v>
      </c>
      <c r="O193" s="164">
        <f t="shared" si="39"/>
        <v>5800000</v>
      </c>
      <c r="P193" s="164">
        <f t="shared" si="40"/>
        <v>0</v>
      </c>
      <c r="Q193" s="652">
        <v>1425389</v>
      </c>
      <c r="R193" s="652">
        <v>16760000</v>
      </c>
      <c r="S193" s="164" t="s">
        <v>2831</v>
      </c>
    </row>
    <row r="194" s="164" customFormat="1" spans="1:19">
      <c r="A194" s="1218">
        <v>330779</v>
      </c>
      <c r="B194" s="1218">
        <v>1414403</v>
      </c>
      <c r="C194" s="1219" t="s">
        <v>2832</v>
      </c>
      <c r="D194" s="1220">
        <v>43127</v>
      </c>
      <c r="E194" s="1220">
        <v>43129</v>
      </c>
      <c r="F194" s="1219">
        <f t="shared" si="41"/>
        <v>2</v>
      </c>
      <c r="G194" s="1219">
        <v>1</v>
      </c>
      <c r="H194" s="1219" t="s">
        <v>37</v>
      </c>
      <c r="I194" s="1219">
        <f t="shared" si="42"/>
        <v>2</v>
      </c>
      <c r="J194" s="1228">
        <v>2900000</v>
      </c>
      <c r="K194" s="1228">
        <f t="shared" si="46"/>
        <v>5800000</v>
      </c>
      <c r="L194" s="1245"/>
      <c r="M194" s="1219"/>
      <c r="O194" s="164">
        <f t="shared" si="39"/>
        <v>5800000</v>
      </c>
      <c r="P194" s="164">
        <f t="shared" si="40"/>
        <v>0</v>
      </c>
      <c r="Q194" s="652">
        <v>1425465</v>
      </c>
      <c r="R194" s="652">
        <v>11600000</v>
      </c>
      <c r="S194" s="164" t="s">
        <v>2833</v>
      </c>
    </row>
    <row r="195" s="164" customFormat="1" spans="1:19">
      <c r="A195" s="1218">
        <v>327543</v>
      </c>
      <c r="B195" s="1218">
        <v>1398281</v>
      </c>
      <c r="C195" s="1219" t="s">
        <v>2834</v>
      </c>
      <c r="D195" s="1220">
        <v>43492</v>
      </c>
      <c r="E195" s="1220">
        <v>43494</v>
      </c>
      <c r="F195" s="1219">
        <f t="shared" si="41"/>
        <v>2</v>
      </c>
      <c r="G195" s="1219">
        <v>1</v>
      </c>
      <c r="H195" s="1219" t="s">
        <v>2405</v>
      </c>
      <c r="I195" s="1219">
        <f t="shared" si="42"/>
        <v>2</v>
      </c>
      <c r="J195" s="1228">
        <v>3100000</v>
      </c>
      <c r="K195" s="1228">
        <f t="shared" si="46"/>
        <v>6200000</v>
      </c>
      <c r="L195" s="1245"/>
      <c r="M195" s="1219" t="s">
        <v>1960</v>
      </c>
      <c r="O195" s="164">
        <f t="shared" si="39"/>
        <v>6200000</v>
      </c>
      <c r="P195" s="164">
        <f t="shared" si="40"/>
        <v>0</v>
      </c>
      <c r="Q195" s="652">
        <v>1425532</v>
      </c>
      <c r="R195" s="652">
        <v>2900000</v>
      </c>
      <c r="S195" s="164" t="s">
        <v>2835</v>
      </c>
    </row>
    <row r="196" s="164" customFormat="1" spans="1:19">
      <c r="A196" s="1219">
        <v>330763</v>
      </c>
      <c r="B196" s="1218">
        <v>1414098</v>
      </c>
      <c r="C196" s="1219" t="s">
        <v>2836</v>
      </c>
      <c r="D196" s="1220">
        <v>43127</v>
      </c>
      <c r="E196" s="1220">
        <v>43129</v>
      </c>
      <c r="F196" s="1219">
        <f t="shared" si="41"/>
        <v>2</v>
      </c>
      <c r="G196" s="1219">
        <v>1</v>
      </c>
      <c r="H196" s="1219" t="s">
        <v>2405</v>
      </c>
      <c r="I196" s="1219">
        <f t="shared" si="42"/>
        <v>2</v>
      </c>
      <c r="J196" s="1228">
        <v>3100000</v>
      </c>
      <c r="K196" s="1228">
        <f t="shared" si="46"/>
        <v>6200000</v>
      </c>
      <c r="L196" s="1245"/>
      <c r="M196" s="1219"/>
      <c r="O196" s="164">
        <f t="shared" si="39"/>
        <v>6200000</v>
      </c>
      <c r="P196" s="164">
        <f t="shared" si="40"/>
        <v>0</v>
      </c>
      <c r="Q196" s="652">
        <v>1425644</v>
      </c>
      <c r="R196" s="652">
        <v>87000000</v>
      </c>
      <c r="S196" s="164" t="s">
        <v>2837</v>
      </c>
    </row>
    <row r="197" s="164" customFormat="1" spans="1:19">
      <c r="A197" s="1219">
        <v>336400</v>
      </c>
      <c r="B197" s="1218">
        <v>1433764</v>
      </c>
      <c r="C197" s="1219" t="s">
        <v>2838</v>
      </c>
      <c r="D197" s="1220">
        <v>43492</v>
      </c>
      <c r="E197" s="1220">
        <v>43495</v>
      </c>
      <c r="F197" s="1219">
        <f t="shared" si="41"/>
        <v>3</v>
      </c>
      <c r="G197" s="1219">
        <v>1</v>
      </c>
      <c r="H197" s="1219" t="s">
        <v>37</v>
      </c>
      <c r="I197" s="1219">
        <f t="shared" si="42"/>
        <v>3</v>
      </c>
      <c r="J197" s="1228">
        <v>2900000</v>
      </c>
      <c r="K197" s="1228">
        <f t="shared" si="46"/>
        <v>8700000</v>
      </c>
      <c r="L197" s="1245"/>
      <c r="M197" s="1219"/>
      <c r="O197" s="164">
        <f t="shared" si="39"/>
        <v>8700000</v>
      </c>
      <c r="P197" s="164">
        <f t="shared" si="40"/>
        <v>0</v>
      </c>
      <c r="Q197" s="652">
        <v>1425670</v>
      </c>
      <c r="R197" s="652">
        <v>8700000</v>
      </c>
      <c r="S197" s="164" t="s">
        <v>2839</v>
      </c>
    </row>
    <row r="198" s="164" customFormat="1" spans="1:19">
      <c r="A198" s="1218">
        <v>328923</v>
      </c>
      <c r="B198" s="1218">
        <v>1409700</v>
      </c>
      <c r="C198" s="1219" t="s">
        <v>2840</v>
      </c>
      <c r="D198" s="1220">
        <v>43492</v>
      </c>
      <c r="E198" s="1220">
        <v>43494</v>
      </c>
      <c r="F198" s="1219">
        <f t="shared" si="41"/>
        <v>2</v>
      </c>
      <c r="G198" s="1219">
        <v>1</v>
      </c>
      <c r="H198" s="1219" t="s">
        <v>37</v>
      </c>
      <c r="I198" s="1219">
        <f t="shared" si="42"/>
        <v>2</v>
      </c>
      <c r="J198" s="1228">
        <v>2900000</v>
      </c>
      <c r="K198" s="1228">
        <f t="shared" si="46"/>
        <v>5800000</v>
      </c>
      <c r="L198" s="1245"/>
      <c r="M198" s="1219"/>
      <c r="O198" s="164">
        <f t="shared" si="39"/>
        <v>5800000</v>
      </c>
      <c r="P198" s="164">
        <f t="shared" si="40"/>
        <v>0</v>
      </c>
      <c r="Q198" s="652">
        <v>1425723</v>
      </c>
      <c r="R198" s="652">
        <v>4620000</v>
      </c>
      <c r="S198" s="164" t="s">
        <v>2841</v>
      </c>
    </row>
    <row r="199" s="164" customFormat="1" spans="1:19">
      <c r="A199" s="1218">
        <v>336780</v>
      </c>
      <c r="B199" s="1218">
        <v>1435774</v>
      </c>
      <c r="C199" s="1219" t="s">
        <v>2842</v>
      </c>
      <c r="D199" s="1220">
        <v>43492</v>
      </c>
      <c r="E199" s="1220">
        <v>43494</v>
      </c>
      <c r="F199" s="1219">
        <f t="shared" si="41"/>
        <v>2</v>
      </c>
      <c r="G199" s="1219">
        <v>1</v>
      </c>
      <c r="H199" s="1219" t="s">
        <v>37</v>
      </c>
      <c r="I199" s="1219">
        <f t="shared" si="42"/>
        <v>2</v>
      </c>
      <c r="J199" s="1228">
        <v>2900000</v>
      </c>
      <c r="K199" s="1228">
        <f t="shared" si="46"/>
        <v>5800000</v>
      </c>
      <c r="L199" s="1245"/>
      <c r="M199" s="1219"/>
      <c r="O199" s="164">
        <f t="shared" si="39"/>
        <v>5800000</v>
      </c>
      <c r="P199" s="164">
        <f t="shared" si="40"/>
        <v>0</v>
      </c>
      <c r="Q199" s="652">
        <v>1426884</v>
      </c>
      <c r="R199" s="652">
        <v>8700000</v>
      </c>
      <c r="S199" s="164" t="s">
        <v>2843</v>
      </c>
    </row>
    <row r="200" s="164" customFormat="1" spans="1:19">
      <c r="A200" s="1218">
        <v>332818</v>
      </c>
      <c r="B200" s="1218">
        <v>1419847</v>
      </c>
      <c r="C200" s="1219" t="s">
        <v>2844</v>
      </c>
      <c r="D200" s="1220">
        <v>43493</v>
      </c>
      <c r="E200" s="1220">
        <v>43497</v>
      </c>
      <c r="F200" s="1219">
        <f t="shared" si="41"/>
        <v>4</v>
      </c>
      <c r="G200" s="1219">
        <v>1</v>
      </c>
      <c r="H200" s="1219" t="s">
        <v>37</v>
      </c>
      <c r="I200" s="1219">
        <f t="shared" si="42"/>
        <v>4</v>
      </c>
      <c r="J200" s="1228">
        <v>2900000</v>
      </c>
      <c r="K200" s="1228">
        <f t="shared" si="46"/>
        <v>11600000</v>
      </c>
      <c r="L200" s="1245"/>
      <c r="M200" s="1219"/>
      <c r="O200" s="164">
        <f t="shared" si="39"/>
        <v>11600000</v>
      </c>
      <c r="P200" s="164">
        <f t="shared" si="40"/>
        <v>0</v>
      </c>
      <c r="Q200" s="652">
        <v>1426988</v>
      </c>
      <c r="R200" s="652">
        <v>6200000</v>
      </c>
      <c r="S200" s="164" t="s">
        <v>2845</v>
      </c>
    </row>
    <row r="201" s="164" customFormat="1" spans="1:19">
      <c r="A201" s="1218">
        <v>328446</v>
      </c>
      <c r="B201" s="1218">
        <v>1404302</v>
      </c>
      <c r="C201" s="1219" t="s">
        <v>2846</v>
      </c>
      <c r="D201" s="1220">
        <v>43128</v>
      </c>
      <c r="E201" s="1220">
        <v>43130</v>
      </c>
      <c r="F201" s="1219">
        <f t="shared" si="41"/>
        <v>2</v>
      </c>
      <c r="G201" s="1219">
        <v>1</v>
      </c>
      <c r="H201" s="1219" t="s">
        <v>2405</v>
      </c>
      <c r="I201" s="1219">
        <f t="shared" si="42"/>
        <v>2</v>
      </c>
      <c r="J201" s="1228">
        <v>3100000</v>
      </c>
      <c r="K201" s="1228">
        <f t="shared" si="46"/>
        <v>6200000</v>
      </c>
      <c r="L201" s="1245"/>
      <c r="M201" s="1219" t="s">
        <v>2405</v>
      </c>
      <c r="O201" s="164">
        <f t="shared" si="39"/>
        <v>6200000</v>
      </c>
      <c r="P201" s="164">
        <f t="shared" si="40"/>
        <v>0</v>
      </c>
      <c r="Q201" s="652">
        <v>1427394</v>
      </c>
      <c r="R201" s="652">
        <v>12400000</v>
      </c>
      <c r="S201" s="164" t="s">
        <v>2847</v>
      </c>
    </row>
    <row r="202" s="164" customFormat="1" spans="1:19">
      <c r="A202" s="1218">
        <v>330935</v>
      </c>
      <c r="B202" s="1218">
        <v>1414778</v>
      </c>
      <c r="C202" s="1219" t="s">
        <v>2848</v>
      </c>
      <c r="D202" s="1220">
        <v>43128</v>
      </c>
      <c r="E202" s="1220">
        <v>43131</v>
      </c>
      <c r="F202" s="1219">
        <f t="shared" si="41"/>
        <v>3</v>
      </c>
      <c r="G202" s="1219">
        <v>1</v>
      </c>
      <c r="H202" s="1219" t="s">
        <v>37</v>
      </c>
      <c r="I202" s="1219">
        <f t="shared" si="42"/>
        <v>3</v>
      </c>
      <c r="J202" s="1228">
        <v>2900000</v>
      </c>
      <c r="K202" s="1228">
        <f t="shared" si="46"/>
        <v>8700000</v>
      </c>
      <c r="L202" s="1245"/>
      <c r="M202" s="1219"/>
      <c r="O202" s="164">
        <f t="shared" si="39"/>
        <v>8700000</v>
      </c>
      <c r="P202" s="164">
        <f t="shared" si="40"/>
        <v>0</v>
      </c>
      <c r="Q202" s="652">
        <v>1427396</v>
      </c>
      <c r="R202" s="652">
        <v>12400000</v>
      </c>
      <c r="S202" s="164" t="s">
        <v>2849</v>
      </c>
    </row>
    <row r="203" s="164" customFormat="1" spans="1:19">
      <c r="A203" s="1218" t="s">
        <v>2850</v>
      </c>
      <c r="B203" s="1219">
        <v>1407676</v>
      </c>
      <c r="C203" s="1219" t="s">
        <v>2851</v>
      </c>
      <c r="D203" s="1220">
        <v>43128</v>
      </c>
      <c r="E203" s="1220">
        <v>43131</v>
      </c>
      <c r="F203" s="1219">
        <f t="shared" si="41"/>
        <v>3</v>
      </c>
      <c r="G203" s="1219">
        <v>4</v>
      </c>
      <c r="H203" s="1219" t="s">
        <v>2405</v>
      </c>
      <c r="I203" s="1219">
        <f t="shared" si="42"/>
        <v>12</v>
      </c>
      <c r="J203" s="1228">
        <v>3100000</v>
      </c>
      <c r="K203" s="1228">
        <f t="shared" si="46"/>
        <v>37200000</v>
      </c>
      <c r="L203" s="1245"/>
      <c r="M203" s="1219" t="s">
        <v>1960</v>
      </c>
      <c r="O203" s="164">
        <f t="shared" si="39"/>
        <v>37200000</v>
      </c>
      <c r="P203" s="164">
        <f t="shared" si="40"/>
        <v>0</v>
      </c>
      <c r="Q203" s="652">
        <v>1427522</v>
      </c>
      <c r="R203" s="652">
        <v>6200000</v>
      </c>
      <c r="S203" s="164" t="s">
        <v>2852</v>
      </c>
    </row>
    <row r="204" s="164" customFormat="1" spans="1:19">
      <c r="A204" s="1218">
        <v>335295</v>
      </c>
      <c r="B204" s="1219">
        <v>1427394</v>
      </c>
      <c r="C204" s="1219" t="s">
        <v>2853</v>
      </c>
      <c r="D204" s="1220">
        <v>43493</v>
      </c>
      <c r="E204" s="1220">
        <v>43497</v>
      </c>
      <c r="F204" s="1219">
        <f t="shared" si="41"/>
        <v>4</v>
      </c>
      <c r="G204" s="1219">
        <v>1</v>
      </c>
      <c r="H204" s="1219" t="s">
        <v>2405</v>
      </c>
      <c r="I204" s="1219">
        <f t="shared" si="42"/>
        <v>4</v>
      </c>
      <c r="J204" s="1228">
        <v>3100000</v>
      </c>
      <c r="K204" s="1228">
        <f t="shared" si="46"/>
        <v>12400000</v>
      </c>
      <c r="L204" s="1245"/>
      <c r="M204" s="1219" t="s">
        <v>2365</v>
      </c>
      <c r="O204" s="164">
        <f t="shared" si="39"/>
        <v>12400000</v>
      </c>
      <c r="P204" s="164">
        <f t="shared" si="40"/>
        <v>0</v>
      </c>
      <c r="Q204" s="652">
        <v>1427621</v>
      </c>
      <c r="R204" s="652">
        <v>8200000</v>
      </c>
      <c r="S204" s="164" t="s">
        <v>2854</v>
      </c>
    </row>
    <row r="205" s="164" customFormat="1" spans="1:19">
      <c r="A205" s="1218">
        <v>335297</v>
      </c>
      <c r="B205" s="1219">
        <v>1427396</v>
      </c>
      <c r="C205" s="1219" t="s">
        <v>2855</v>
      </c>
      <c r="D205" s="1220">
        <v>43493</v>
      </c>
      <c r="E205" s="1220">
        <v>43497</v>
      </c>
      <c r="F205" s="1219">
        <f t="shared" si="41"/>
        <v>4</v>
      </c>
      <c r="G205" s="1219">
        <v>1</v>
      </c>
      <c r="H205" s="1219" t="s">
        <v>2405</v>
      </c>
      <c r="I205" s="1219">
        <f t="shared" si="42"/>
        <v>4</v>
      </c>
      <c r="J205" s="1228">
        <v>3100000</v>
      </c>
      <c r="K205" s="1228">
        <f t="shared" si="46"/>
        <v>12400000</v>
      </c>
      <c r="L205" s="1245"/>
      <c r="M205" s="1219" t="s">
        <v>2365</v>
      </c>
      <c r="O205" s="164">
        <f t="shared" si="39"/>
        <v>12400000</v>
      </c>
      <c r="P205" s="164">
        <f t="shared" si="40"/>
        <v>0</v>
      </c>
      <c r="Q205" s="652">
        <v>1428094</v>
      </c>
      <c r="R205" s="652">
        <v>9300000</v>
      </c>
      <c r="S205" s="164" t="s">
        <v>2856</v>
      </c>
    </row>
    <row r="206" s="164" customFormat="1" spans="1:19">
      <c r="A206" s="1219">
        <v>332791</v>
      </c>
      <c r="B206" s="1218">
        <v>1419450</v>
      </c>
      <c r="C206" s="1219" t="s">
        <v>2857</v>
      </c>
      <c r="D206" s="1220">
        <v>43128</v>
      </c>
      <c r="E206" s="1220">
        <v>43129</v>
      </c>
      <c r="F206" s="1219">
        <f t="shared" si="41"/>
        <v>1</v>
      </c>
      <c r="G206" s="1219">
        <v>1</v>
      </c>
      <c r="H206" s="1219" t="s">
        <v>37</v>
      </c>
      <c r="I206" s="1219">
        <f t="shared" si="42"/>
        <v>1</v>
      </c>
      <c r="J206" s="1246">
        <v>2900000</v>
      </c>
      <c r="K206" s="1228">
        <f t="shared" si="46"/>
        <v>2900000</v>
      </c>
      <c r="L206" s="1245"/>
      <c r="M206" s="1219"/>
      <c r="O206" s="164">
        <f t="shared" si="39"/>
        <v>2900000</v>
      </c>
      <c r="P206" s="164">
        <f t="shared" si="40"/>
        <v>0</v>
      </c>
      <c r="Q206" s="652">
        <v>1428105</v>
      </c>
      <c r="R206" s="652">
        <v>6200000</v>
      </c>
      <c r="S206" s="164" t="s">
        <v>2858</v>
      </c>
    </row>
    <row r="207" s="164" customFormat="1" spans="1:19">
      <c r="A207" s="1219">
        <v>336613</v>
      </c>
      <c r="B207" s="1218">
        <v>1435055</v>
      </c>
      <c r="C207" s="1219" t="s">
        <v>2859</v>
      </c>
      <c r="D207" s="1220">
        <v>43493</v>
      </c>
      <c r="E207" s="1220">
        <v>43495</v>
      </c>
      <c r="F207" s="1219">
        <f t="shared" si="41"/>
        <v>2</v>
      </c>
      <c r="G207" s="1219">
        <v>1</v>
      </c>
      <c r="H207" s="1219" t="s">
        <v>37</v>
      </c>
      <c r="I207" s="1219">
        <f t="shared" si="42"/>
        <v>2</v>
      </c>
      <c r="J207" s="1246">
        <v>2900000</v>
      </c>
      <c r="K207" s="1228">
        <f t="shared" si="46"/>
        <v>5800000</v>
      </c>
      <c r="L207" s="1245"/>
      <c r="M207" s="1219"/>
      <c r="O207" s="164">
        <f t="shared" si="39"/>
        <v>5800000</v>
      </c>
      <c r="P207" s="164">
        <f t="shared" si="40"/>
        <v>0</v>
      </c>
      <c r="Q207" s="652">
        <v>1428160</v>
      </c>
      <c r="R207" s="652">
        <v>6200000</v>
      </c>
      <c r="S207" s="164" t="s">
        <v>2860</v>
      </c>
    </row>
    <row r="208" s="164" customFormat="1" spans="1:19">
      <c r="A208" s="1218">
        <v>328881</v>
      </c>
      <c r="B208" s="1219">
        <v>1408945</v>
      </c>
      <c r="C208" s="1219" t="s">
        <v>2861</v>
      </c>
      <c r="D208" s="1220">
        <v>43128</v>
      </c>
      <c r="E208" s="1220">
        <v>43130</v>
      </c>
      <c r="F208" s="1219">
        <f t="shared" si="41"/>
        <v>2</v>
      </c>
      <c r="G208" s="1219">
        <v>1</v>
      </c>
      <c r="H208" s="1219" t="s">
        <v>37</v>
      </c>
      <c r="I208" s="1219">
        <f t="shared" si="42"/>
        <v>2</v>
      </c>
      <c r="J208" s="1228">
        <v>2900000</v>
      </c>
      <c r="K208" s="1228">
        <f t="shared" si="46"/>
        <v>5800000</v>
      </c>
      <c r="L208" s="1247"/>
      <c r="M208" s="1219"/>
      <c r="O208" s="164">
        <f t="shared" si="39"/>
        <v>5800000</v>
      </c>
      <c r="P208" s="164">
        <f t="shared" si="40"/>
        <v>0</v>
      </c>
      <c r="Q208" s="652">
        <v>1428167</v>
      </c>
      <c r="R208" s="652">
        <v>9300000</v>
      </c>
      <c r="S208" s="164" t="s">
        <v>2862</v>
      </c>
    </row>
    <row r="209" s="629" customFormat="1" spans="1:19">
      <c r="A209" s="1270">
        <v>338264</v>
      </c>
      <c r="B209" s="1271">
        <v>1439079</v>
      </c>
      <c r="C209" s="1271" t="s">
        <v>2863</v>
      </c>
      <c r="D209" s="1272">
        <v>43491</v>
      </c>
      <c r="E209" s="1272">
        <v>43492</v>
      </c>
      <c r="F209" s="1271">
        <f t="shared" si="41"/>
        <v>1</v>
      </c>
      <c r="G209" s="1271">
        <v>1</v>
      </c>
      <c r="H209" s="1271" t="s">
        <v>2864</v>
      </c>
      <c r="I209" s="1271">
        <f t="shared" si="42"/>
        <v>1</v>
      </c>
      <c r="J209" s="1279">
        <v>2900000</v>
      </c>
      <c r="K209" s="1279">
        <f t="shared" si="46"/>
        <v>2900000</v>
      </c>
      <c r="L209" s="1280">
        <f>SUM(K209)</f>
        <v>2900000</v>
      </c>
      <c r="M209" s="1271" t="s">
        <v>1936</v>
      </c>
      <c r="O209" s="164">
        <f t="shared" si="39"/>
        <v>2900000</v>
      </c>
      <c r="P209" s="164">
        <f t="shared" si="40"/>
        <v>0</v>
      </c>
      <c r="Q209" s="652">
        <v>1428250</v>
      </c>
      <c r="R209" s="652">
        <v>3100000</v>
      </c>
      <c r="S209" s="164" t="s">
        <v>2865</v>
      </c>
    </row>
    <row r="210" s="629" customFormat="1" spans="1:19">
      <c r="A210" s="198">
        <v>338316</v>
      </c>
      <c r="B210" s="196">
        <v>1439455</v>
      </c>
      <c r="C210" s="196" t="s">
        <v>2866</v>
      </c>
      <c r="D210" s="197">
        <v>43492</v>
      </c>
      <c r="E210" s="197">
        <v>43495</v>
      </c>
      <c r="F210" s="196">
        <f t="shared" si="41"/>
        <v>3</v>
      </c>
      <c r="G210" s="196">
        <v>1</v>
      </c>
      <c r="H210" s="196" t="s">
        <v>37</v>
      </c>
      <c r="I210" s="196">
        <f t="shared" si="42"/>
        <v>3</v>
      </c>
      <c r="J210" s="225">
        <v>2900000</v>
      </c>
      <c r="K210" s="225">
        <f t="shared" si="46"/>
        <v>8700000</v>
      </c>
      <c r="L210" s="1160">
        <f>SUM(K210:K247)</f>
        <v>251000000</v>
      </c>
      <c r="M210" s="196"/>
      <c r="O210" s="164">
        <f t="shared" si="39"/>
        <v>8700000</v>
      </c>
      <c r="P210" s="164">
        <f t="shared" si="40"/>
        <v>0</v>
      </c>
      <c r="Q210" s="652">
        <v>1428359</v>
      </c>
      <c r="R210" s="652">
        <v>5800000</v>
      </c>
      <c r="S210" s="164" t="s">
        <v>2867</v>
      </c>
    </row>
    <row r="211" s="629" customFormat="1" spans="1:19">
      <c r="A211" s="198">
        <v>338492</v>
      </c>
      <c r="B211" s="196">
        <v>1439545</v>
      </c>
      <c r="C211" s="196" t="s">
        <v>2868</v>
      </c>
      <c r="D211" s="197">
        <v>43494</v>
      </c>
      <c r="E211" s="197">
        <v>43495</v>
      </c>
      <c r="F211" s="196">
        <f t="shared" si="41"/>
        <v>1</v>
      </c>
      <c r="G211" s="196">
        <v>1</v>
      </c>
      <c r="H211" s="196" t="s">
        <v>37</v>
      </c>
      <c r="I211" s="196">
        <f t="shared" si="42"/>
        <v>1</v>
      </c>
      <c r="J211" s="225">
        <v>2900000</v>
      </c>
      <c r="K211" s="225">
        <f t="shared" si="46"/>
        <v>2900000</v>
      </c>
      <c r="L211" s="1161"/>
      <c r="M211" s="196"/>
      <c r="O211" s="164">
        <f t="shared" si="39"/>
        <v>2900000</v>
      </c>
      <c r="P211" s="164">
        <f t="shared" si="40"/>
        <v>0</v>
      </c>
      <c r="Q211" s="652">
        <v>1428391</v>
      </c>
      <c r="R211" s="652">
        <v>20300000</v>
      </c>
      <c r="S211" s="164" t="s">
        <v>2869</v>
      </c>
    </row>
    <row r="212" s="164" customFormat="1" spans="1:19">
      <c r="A212" s="196">
        <v>338522</v>
      </c>
      <c r="B212" s="198">
        <v>1439772</v>
      </c>
      <c r="C212" s="196" t="s">
        <v>2870</v>
      </c>
      <c r="D212" s="197">
        <v>43493</v>
      </c>
      <c r="E212" s="197">
        <v>43494</v>
      </c>
      <c r="F212" s="196">
        <f t="shared" si="41"/>
        <v>1</v>
      </c>
      <c r="G212" s="196">
        <v>1</v>
      </c>
      <c r="H212" s="196" t="s">
        <v>37</v>
      </c>
      <c r="I212" s="196">
        <f t="shared" si="42"/>
        <v>1</v>
      </c>
      <c r="J212" s="224">
        <v>2900000</v>
      </c>
      <c r="K212" s="225">
        <f>J212*F212*G212</f>
        <v>2900000</v>
      </c>
      <c r="L212" s="1161"/>
      <c r="M212" s="196"/>
      <c r="O212" s="164">
        <f t="shared" si="39"/>
        <v>2900000</v>
      </c>
      <c r="P212" s="164">
        <f t="shared" si="40"/>
        <v>0</v>
      </c>
      <c r="Q212" s="652">
        <v>1428411</v>
      </c>
      <c r="R212" s="652">
        <v>14500000</v>
      </c>
      <c r="S212" s="164" t="s">
        <v>2871</v>
      </c>
    </row>
    <row r="213" s="629" customFormat="1" spans="1:19">
      <c r="A213" s="198">
        <v>338314</v>
      </c>
      <c r="B213" s="196">
        <v>1439388</v>
      </c>
      <c r="C213" s="196" t="s">
        <v>2872</v>
      </c>
      <c r="D213" s="197">
        <v>43493</v>
      </c>
      <c r="E213" s="197">
        <v>43494</v>
      </c>
      <c r="F213" s="196">
        <f t="shared" si="41"/>
        <v>1</v>
      </c>
      <c r="G213" s="196">
        <v>1</v>
      </c>
      <c r="H213" s="196" t="s">
        <v>37</v>
      </c>
      <c r="I213" s="196">
        <f t="shared" si="42"/>
        <v>1</v>
      </c>
      <c r="J213" s="225">
        <v>2900000</v>
      </c>
      <c r="K213" s="225">
        <f t="shared" ref="K213:K219" si="47">J213*I213</f>
        <v>2900000</v>
      </c>
      <c r="L213" s="1161"/>
      <c r="M213" s="196"/>
      <c r="O213" s="164">
        <f t="shared" si="39"/>
        <v>2900000</v>
      </c>
      <c r="P213" s="164">
        <f t="shared" si="40"/>
        <v>0</v>
      </c>
      <c r="Q213" s="652">
        <v>1428646</v>
      </c>
      <c r="R213" s="652">
        <v>17400000</v>
      </c>
      <c r="S213" s="164" t="s">
        <v>2873</v>
      </c>
    </row>
    <row r="214" s="164" customFormat="1" spans="1:19">
      <c r="A214" s="1273">
        <v>329262</v>
      </c>
      <c r="B214" s="1273">
        <v>1389763</v>
      </c>
      <c r="C214" s="196" t="s">
        <v>2874</v>
      </c>
      <c r="D214" s="1274">
        <v>43129</v>
      </c>
      <c r="E214" s="1274">
        <v>43130</v>
      </c>
      <c r="F214" s="196"/>
      <c r="G214" s="196">
        <v>1</v>
      </c>
      <c r="H214" s="1275" t="s">
        <v>2405</v>
      </c>
      <c r="I214" s="196">
        <v>0</v>
      </c>
      <c r="J214" s="225">
        <v>1200000</v>
      </c>
      <c r="K214" s="225">
        <f>J214*G214</f>
        <v>1200000</v>
      </c>
      <c r="L214" s="1161"/>
      <c r="M214" s="196"/>
      <c r="O214" s="164">
        <f t="shared" si="39"/>
        <v>4300000</v>
      </c>
      <c r="P214" s="164">
        <f t="shared" si="40"/>
        <v>-3100000</v>
      </c>
      <c r="Q214" s="652">
        <v>1428844</v>
      </c>
      <c r="R214" s="652">
        <v>3100000</v>
      </c>
      <c r="S214" s="164" t="s">
        <v>2875</v>
      </c>
    </row>
    <row r="215" s="164" customFormat="1" spans="1:18">
      <c r="A215" s="1273"/>
      <c r="B215" s="1273"/>
      <c r="C215" s="196" t="s">
        <v>2876</v>
      </c>
      <c r="D215" s="1274"/>
      <c r="E215" s="1274"/>
      <c r="F215" s="196">
        <f>E214-D214</f>
        <v>1</v>
      </c>
      <c r="G215" s="196">
        <v>1</v>
      </c>
      <c r="H215" s="1275"/>
      <c r="I215" s="196">
        <f t="shared" ref="I215:I278" si="48">G215*F215</f>
        <v>1</v>
      </c>
      <c r="J215" s="225">
        <v>3100000</v>
      </c>
      <c r="K215" s="225">
        <f t="shared" si="47"/>
        <v>3100000</v>
      </c>
      <c r="L215" s="1161"/>
      <c r="M215" s="196"/>
      <c r="P215" s="164">
        <f t="shared" si="40"/>
        <v>3100000</v>
      </c>
      <c r="Q215" s="652">
        <v>1428868</v>
      </c>
      <c r="R215" s="652">
        <v>2900000</v>
      </c>
    </row>
    <row r="216" s="164" customFormat="1" spans="1:19">
      <c r="A216" s="1273">
        <v>338021</v>
      </c>
      <c r="B216" s="1273">
        <v>1438080</v>
      </c>
      <c r="C216" s="196" t="s">
        <v>2877</v>
      </c>
      <c r="D216" s="1274">
        <v>43494</v>
      </c>
      <c r="E216" s="1274">
        <v>43496</v>
      </c>
      <c r="F216" s="196">
        <f t="shared" ref="F216:F278" si="49">E216-D216</f>
        <v>2</v>
      </c>
      <c r="G216" s="196">
        <v>1</v>
      </c>
      <c r="H216" s="1275" t="s">
        <v>37</v>
      </c>
      <c r="I216" s="196">
        <f t="shared" si="48"/>
        <v>2</v>
      </c>
      <c r="J216" s="225">
        <v>2900000</v>
      </c>
      <c r="K216" s="225">
        <f t="shared" si="47"/>
        <v>5800000</v>
      </c>
      <c r="L216" s="1161"/>
      <c r="M216" s="196"/>
      <c r="O216" s="164">
        <f t="shared" si="39"/>
        <v>5800000</v>
      </c>
      <c r="P216" s="164">
        <f t="shared" si="40"/>
        <v>0</v>
      </c>
      <c r="Q216" s="652">
        <v>1428972</v>
      </c>
      <c r="R216" s="652">
        <v>5800000</v>
      </c>
      <c r="S216" s="164" t="s">
        <v>2878</v>
      </c>
    </row>
    <row r="217" s="164" customFormat="1" spans="1:19">
      <c r="A217" s="1273">
        <v>338317</v>
      </c>
      <c r="B217" s="1273">
        <v>1439464</v>
      </c>
      <c r="C217" s="196" t="s">
        <v>2879</v>
      </c>
      <c r="D217" s="1274">
        <v>43494</v>
      </c>
      <c r="E217" s="1274">
        <v>43495</v>
      </c>
      <c r="F217" s="196">
        <f t="shared" si="49"/>
        <v>1</v>
      </c>
      <c r="G217" s="196">
        <v>1</v>
      </c>
      <c r="H217" s="1275" t="s">
        <v>37</v>
      </c>
      <c r="I217" s="196">
        <f t="shared" si="48"/>
        <v>1</v>
      </c>
      <c r="J217" s="225">
        <v>2900000</v>
      </c>
      <c r="K217" s="225">
        <f t="shared" si="47"/>
        <v>2900000</v>
      </c>
      <c r="L217" s="1161"/>
      <c r="M217" s="196"/>
      <c r="O217" s="164">
        <f t="shared" si="39"/>
        <v>2900000</v>
      </c>
      <c r="P217" s="164">
        <f t="shared" si="40"/>
        <v>0</v>
      </c>
      <c r="Q217" s="652">
        <v>1429628</v>
      </c>
      <c r="R217" s="652">
        <v>5800000</v>
      </c>
      <c r="S217" s="164" t="s">
        <v>2880</v>
      </c>
    </row>
    <row r="218" s="164" customFormat="1" spans="1:19">
      <c r="A218" s="198">
        <v>326597</v>
      </c>
      <c r="B218" s="198">
        <v>1402325</v>
      </c>
      <c r="C218" s="196" t="s">
        <v>2881</v>
      </c>
      <c r="D218" s="197">
        <v>43129</v>
      </c>
      <c r="E218" s="197">
        <v>43131</v>
      </c>
      <c r="F218" s="196">
        <f t="shared" si="49"/>
        <v>2</v>
      </c>
      <c r="G218" s="196">
        <v>1</v>
      </c>
      <c r="H218" s="196" t="s">
        <v>2405</v>
      </c>
      <c r="I218" s="196">
        <f t="shared" si="48"/>
        <v>2</v>
      </c>
      <c r="J218" s="225">
        <v>3100000</v>
      </c>
      <c r="K218" s="225">
        <f t="shared" si="47"/>
        <v>6200000</v>
      </c>
      <c r="L218" s="1161"/>
      <c r="M218" s="196" t="s">
        <v>1960</v>
      </c>
      <c r="O218" s="164">
        <f t="shared" si="39"/>
        <v>6200000</v>
      </c>
      <c r="P218" s="164">
        <f t="shared" si="40"/>
        <v>0</v>
      </c>
      <c r="Q218" s="652">
        <v>1429873</v>
      </c>
      <c r="R218" s="652">
        <v>5800000</v>
      </c>
      <c r="S218" s="164" t="s">
        <v>2882</v>
      </c>
    </row>
    <row r="219" s="164" customFormat="1" spans="1:19">
      <c r="A219" s="198">
        <v>325837</v>
      </c>
      <c r="B219" s="198">
        <v>1395025</v>
      </c>
      <c r="C219" s="196" t="s">
        <v>2883</v>
      </c>
      <c r="D219" s="197">
        <v>43494</v>
      </c>
      <c r="E219" s="197">
        <v>43496</v>
      </c>
      <c r="F219" s="196">
        <f t="shared" si="49"/>
        <v>2</v>
      </c>
      <c r="G219" s="196">
        <v>1</v>
      </c>
      <c r="H219" s="196" t="s">
        <v>2405</v>
      </c>
      <c r="I219" s="196">
        <f t="shared" si="48"/>
        <v>2</v>
      </c>
      <c r="J219" s="225">
        <v>3100000</v>
      </c>
      <c r="K219" s="225">
        <f t="shared" si="47"/>
        <v>6200000</v>
      </c>
      <c r="L219" s="1161"/>
      <c r="M219" s="196" t="s">
        <v>1967</v>
      </c>
      <c r="O219" s="164">
        <f t="shared" si="39"/>
        <v>6200000</v>
      </c>
      <c r="P219" s="164">
        <f t="shared" si="40"/>
        <v>0</v>
      </c>
      <c r="Q219" s="652">
        <v>1432265</v>
      </c>
      <c r="R219" s="652">
        <v>2900000</v>
      </c>
      <c r="S219" s="164" t="s">
        <v>2884</v>
      </c>
    </row>
    <row r="220" s="164" customFormat="1" spans="1:19">
      <c r="A220" s="198">
        <v>325842</v>
      </c>
      <c r="B220" s="198">
        <v>1400206</v>
      </c>
      <c r="C220" s="196" t="s">
        <v>2885</v>
      </c>
      <c r="D220" s="197">
        <v>43129</v>
      </c>
      <c r="E220" s="197">
        <v>43131</v>
      </c>
      <c r="F220" s="196">
        <f t="shared" si="49"/>
        <v>2</v>
      </c>
      <c r="G220" s="196">
        <v>2</v>
      </c>
      <c r="H220" s="196" t="s">
        <v>37</v>
      </c>
      <c r="I220" s="196">
        <f t="shared" si="48"/>
        <v>4</v>
      </c>
      <c r="J220" s="225">
        <v>2900000</v>
      </c>
      <c r="K220" s="225">
        <f t="shared" ref="K220:K278" si="50">J220*F220*G220</f>
        <v>11600000</v>
      </c>
      <c r="L220" s="1161"/>
      <c r="M220" s="196"/>
      <c r="O220" s="164">
        <f t="shared" si="39"/>
        <v>11600000</v>
      </c>
      <c r="P220" s="164">
        <f t="shared" si="40"/>
        <v>0</v>
      </c>
      <c r="Q220" s="652">
        <v>1433194</v>
      </c>
      <c r="R220" s="652">
        <v>5800000</v>
      </c>
      <c r="S220" s="164" t="s">
        <v>2886</v>
      </c>
    </row>
    <row r="221" s="164" customFormat="1" spans="1:19">
      <c r="A221" s="196">
        <v>325867</v>
      </c>
      <c r="B221" s="198">
        <v>1395023</v>
      </c>
      <c r="C221" s="196" t="s">
        <v>2887</v>
      </c>
      <c r="D221" s="197">
        <v>43129</v>
      </c>
      <c r="E221" s="197">
        <v>43131</v>
      </c>
      <c r="F221" s="196">
        <f t="shared" si="49"/>
        <v>2</v>
      </c>
      <c r="G221" s="196">
        <v>1</v>
      </c>
      <c r="H221" s="196" t="s">
        <v>2405</v>
      </c>
      <c r="I221" s="196">
        <f t="shared" si="48"/>
        <v>2</v>
      </c>
      <c r="J221" s="225">
        <v>3100000</v>
      </c>
      <c r="K221" s="225">
        <f t="shared" si="50"/>
        <v>6200000</v>
      </c>
      <c r="L221" s="1161"/>
      <c r="M221" s="196"/>
      <c r="O221" s="164">
        <f t="shared" si="39"/>
        <v>6200000</v>
      </c>
      <c r="P221" s="164">
        <f t="shared" si="40"/>
        <v>0</v>
      </c>
      <c r="Q221" s="652">
        <v>1433752</v>
      </c>
      <c r="R221" s="652">
        <v>6200000</v>
      </c>
      <c r="S221" s="164" t="s">
        <v>2888</v>
      </c>
    </row>
    <row r="222" s="164" customFormat="1" spans="1:19">
      <c r="A222" s="196">
        <v>326717</v>
      </c>
      <c r="B222" s="198">
        <v>1402236</v>
      </c>
      <c r="C222" s="196" t="s">
        <v>2889</v>
      </c>
      <c r="D222" s="197">
        <v>43129</v>
      </c>
      <c r="E222" s="197">
        <v>43131</v>
      </c>
      <c r="F222" s="196">
        <f t="shared" si="49"/>
        <v>2</v>
      </c>
      <c r="G222" s="196">
        <v>1</v>
      </c>
      <c r="H222" s="196" t="s">
        <v>2405</v>
      </c>
      <c r="I222" s="196">
        <f t="shared" si="48"/>
        <v>2</v>
      </c>
      <c r="J222" s="225">
        <v>3100000</v>
      </c>
      <c r="K222" s="225">
        <f t="shared" si="50"/>
        <v>6200000</v>
      </c>
      <c r="L222" s="1161"/>
      <c r="M222" s="196"/>
      <c r="O222" s="164">
        <f t="shared" si="39"/>
        <v>6200000</v>
      </c>
      <c r="P222" s="164">
        <f t="shared" si="40"/>
        <v>0</v>
      </c>
      <c r="Q222" s="652">
        <v>1433764</v>
      </c>
      <c r="R222" s="652">
        <v>8700000</v>
      </c>
      <c r="S222" s="164" t="s">
        <v>2890</v>
      </c>
    </row>
    <row r="223" s="164" customFormat="1" spans="1:19">
      <c r="A223" s="198" t="s">
        <v>2891</v>
      </c>
      <c r="B223" s="198">
        <v>1399276</v>
      </c>
      <c r="C223" s="196" t="s">
        <v>2892</v>
      </c>
      <c r="D223" s="197">
        <v>43129</v>
      </c>
      <c r="E223" s="197">
        <v>43131</v>
      </c>
      <c r="F223" s="196">
        <f t="shared" si="49"/>
        <v>2</v>
      </c>
      <c r="G223" s="196">
        <v>2</v>
      </c>
      <c r="H223" s="196" t="s">
        <v>2405</v>
      </c>
      <c r="I223" s="196">
        <f t="shared" si="48"/>
        <v>4</v>
      </c>
      <c r="J223" s="225">
        <v>3100000</v>
      </c>
      <c r="K223" s="225">
        <f t="shared" si="50"/>
        <v>12400000</v>
      </c>
      <c r="L223" s="1161"/>
      <c r="M223" s="196" t="s">
        <v>1936</v>
      </c>
      <c r="O223" s="164">
        <f t="shared" ref="O223:O258" si="51">VLOOKUP(B223,Q:R,2,0)</f>
        <v>12400000</v>
      </c>
      <c r="P223" s="164">
        <f t="shared" ref="P223:P258" si="52">K223-O223</f>
        <v>0</v>
      </c>
      <c r="Q223" s="652">
        <v>1434829</v>
      </c>
      <c r="R223" s="652">
        <v>2900000</v>
      </c>
      <c r="S223" s="164" t="s">
        <v>2893</v>
      </c>
    </row>
    <row r="224" s="164" customFormat="1" spans="1:19">
      <c r="A224" s="198">
        <v>336383</v>
      </c>
      <c r="B224" s="198">
        <v>1433752</v>
      </c>
      <c r="C224" s="196" t="s">
        <v>2894</v>
      </c>
      <c r="D224" s="197">
        <v>43494</v>
      </c>
      <c r="E224" s="197">
        <v>43496</v>
      </c>
      <c r="F224" s="196">
        <f t="shared" si="49"/>
        <v>2</v>
      </c>
      <c r="G224" s="196">
        <v>1</v>
      </c>
      <c r="H224" s="196" t="s">
        <v>2405</v>
      </c>
      <c r="I224" s="196">
        <f t="shared" si="48"/>
        <v>2</v>
      </c>
      <c r="J224" s="225">
        <v>3100000</v>
      </c>
      <c r="K224" s="225">
        <f t="shared" si="50"/>
        <v>6200000</v>
      </c>
      <c r="L224" s="1161"/>
      <c r="M224" s="196"/>
      <c r="O224" s="164">
        <f t="shared" si="51"/>
        <v>6200000</v>
      </c>
      <c r="P224" s="164">
        <f t="shared" si="52"/>
        <v>0</v>
      </c>
      <c r="Q224" s="652">
        <v>1435055</v>
      </c>
      <c r="R224" s="652">
        <v>5800000</v>
      </c>
      <c r="S224" s="164" t="s">
        <v>2895</v>
      </c>
    </row>
    <row r="225" s="164" customFormat="1" spans="1:19">
      <c r="A225" s="198">
        <v>327544</v>
      </c>
      <c r="B225" s="198">
        <v>1390562</v>
      </c>
      <c r="C225" s="196" t="s">
        <v>2896</v>
      </c>
      <c r="D225" s="197">
        <v>43494</v>
      </c>
      <c r="E225" s="197">
        <v>43496</v>
      </c>
      <c r="F225" s="196">
        <f t="shared" si="49"/>
        <v>2</v>
      </c>
      <c r="G225" s="196">
        <v>1</v>
      </c>
      <c r="H225" s="196" t="s">
        <v>37</v>
      </c>
      <c r="I225" s="196">
        <f t="shared" si="48"/>
        <v>2</v>
      </c>
      <c r="J225" s="225">
        <v>2900000</v>
      </c>
      <c r="K225" s="225">
        <f t="shared" si="50"/>
        <v>5800000</v>
      </c>
      <c r="L225" s="1161"/>
      <c r="M225" s="196" t="s">
        <v>2171</v>
      </c>
      <c r="O225" s="164">
        <f t="shared" si="51"/>
        <v>5800000</v>
      </c>
      <c r="P225" s="164">
        <f t="shared" si="52"/>
        <v>0</v>
      </c>
      <c r="Q225" s="652">
        <v>1435204</v>
      </c>
      <c r="R225" s="652">
        <v>11600000</v>
      </c>
      <c r="S225" s="164" t="s">
        <v>2897</v>
      </c>
    </row>
    <row r="226" s="164" customFormat="1" spans="1:19">
      <c r="A226" s="198" t="s">
        <v>2898</v>
      </c>
      <c r="B226" s="198">
        <v>1394740</v>
      </c>
      <c r="C226" s="196" t="s">
        <v>2899</v>
      </c>
      <c r="D226" s="197">
        <v>43129</v>
      </c>
      <c r="E226" s="197">
        <v>43131</v>
      </c>
      <c r="F226" s="196">
        <f t="shared" si="49"/>
        <v>2</v>
      </c>
      <c r="G226" s="196">
        <v>2</v>
      </c>
      <c r="H226" s="196" t="s">
        <v>2405</v>
      </c>
      <c r="I226" s="196">
        <f t="shared" si="48"/>
        <v>4</v>
      </c>
      <c r="J226" s="225">
        <v>3100000</v>
      </c>
      <c r="K226" s="225">
        <f t="shared" si="50"/>
        <v>12400000</v>
      </c>
      <c r="L226" s="1161"/>
      <c r="M226" s="196" t="s">
        <v>2900</v>
      </c>
      <c r="O226" s="164">
        <f t="shared" si="51"/>
        <v>12400000</v>
      </c>
      <c r="P226" s="164">
        <f t="shared" si="52"/>
        <v>0</v>
      </c>
      <c r="Q226" s="652">
        <v>1435774</v>
      </c>
      <c r="R226" s="652">
        <v>5800000</v>
      </c>
      <c r="S226" s="164" t="s">
        <v>2901</v>
      </c>
    </row>
    <row r="227" s="164" customFormat="1" spans="1:19">
      <c r="A227" s="198">
        <v>328826</v>
      </c>
      <c r="B227" s="196">
        <v>1386696</v>
      </c>
      <c r="C227" s="196" t="s">
        <v>2902</v>
      </c>
      <c r="D227" s="197">
        <v>43129</v>
      </c>
      <c r="E227" s="197">
        <v>43132</v>
      </c>
      <c r="F227" s="196">
        <f t="shared" si="49"/>
        <v>3</v>
      </c>
      <c r="G227" s="196">
        <v>1</v>
      </c>
      <c r="H227" s="196" t="s">
        <v>37</v>
      </c>
      <c r="I227" s="196">
        <f t="shared" si="48"/>
        <v>3</v>
      </c>
      <c r="J227" s="225">
        <v>2900000</v>
      </c>
      <c r="K227" s="225">
        <f t="shared" si="50"/>
        <v>8700000</v>
      </c>
      <c r="L227" s="1161"/>
      <c r="M227" s="196"/>
      <c r="O227" s="164">
        <f t="shared" si="51"/>
        <v>8700000</v>
      </c>
      <c r="P227" s="164">
        <f t="shared" si="52"/>
        <v>0</v>
      </c>
      <c r="Q227" s="652">
        <v>1436630</v>
      </c>
      <c r="R227" s="652">
        <v>17400000</v>
      </c>
      <c r="S227" s="164" t="s">
        <v>2903</v>
      </c>
    </row>
    <row r="228" s="164" customFormat="1" spans="1:19">
      <c r="A228" s="198" t="s">
        <v>2904</v>
      </c>
      <c r="B228" s="196">
        <v>1406410</v>
      </c>
      <c r="C228" s="196" t="s">
        <v>2905</v>
      </c>
      <c r="D228" s="197">
        <v>43129</v>
      </c>
      <c r="E228" s="197">
        <v>43130</v>
      </c>
      <c r="F228" s="196">
        <f t="shared" si="49"/>
        <v>1</v>
      </c>
      <c r="G228" s="196">
        <v>2</v>
      </c>
      <c r="H228" s="196" t="s">
        <v>2405</v>
      </c>
      <c r="I228" s="196">
        <f t="shared" si="48"/>
        <v>2</v>
      </c>
      <c r="J228" s="225">
        <v>3100000</v>
      </c>
      <c r="K228" s="225">
        <f t="shared" si="50"/>
        <v>6200000</v>
      </c>
      <c r="L228" s="1161"/>
      <c r="M228" s="196" t="s">
        <v>2906</v>
      </c>
      <c r="O228" s="164">
        <f t="shared" si="51"/>
        <v>6200000</v>
      </c>
      <c r="P228" s="164">
        <f t="shared" si="52"/>
        <v>0</v>
      </c>
      <c r="Q228" s="652">
        <v>1436692</v>
      </c>
      <c r="R228" s="652">
        <v>17400000</v>
      </c>
      <c r="S228" s="164" t="s">
        <v>2907</v>
      </c>
    </row>
    <row r="229" s="164" customFormat="1" spans="1:19">
      <c r="A229" s="196">
        <v>330506</v>
      </c>
      <c r="B229" s="198">
        <v>1413637</v>
      </c>
      <c r="C229" s="196" t="s">
        <v>2908</v>
      </c>
      <c r="D229" s="197">
        <v>43129</v>
      </c>
      <c r="E229" s="197">
        <v>43131</v>
      </c>
      <c r="F229" s="196">
        <f t="shared" si="49"/>
        <v>2</v>
      </c>
      <c r="G229" s="196">
        <v>1</v>
      </c>
      <c r="H229" s="196" t="s">
        <v>2405</v>
      </c>
      <c r="I229" s="196">
        <f t="shared" si="48"/>
        <v>2</v>
      </c>
      <c r="J229" s="224">
        <v>3100000</v>
      </c>
      <c r="K229" s="225">
        <f t="shared" si="50"/>
        <v>6200000</v>
      </c>
      <c r="L229" s="1161"/>
      <c r="M229" s="196"/>
      <c r="O229" s="164">
        <f t="shared" si="51"/>
        <v>6200000</v>
      </c>
      <c r="P229" s="164">
        <f t="shared" si="52"/>
        <v>0</v>
      </c>
      <c r="Q229" s="652">
        <v>1436876</v>
      </c>
      <c r="R229" s="652">
        <v>5800000</v>
      </c>
      <c r="S229" s="164" t="s">
        <v>2909</v>
      </c>
    </row>
    <row r="230" s="164" customFormat="1" spans="1:19">
      <c r="A230" s="198">
        <v>328982</v>
      </c>
      <c r="B230" s="196">
        <v>1409836</v>
      </c>
      <c r="C230" s="196" t="s">
        <v>2910</v>
      </c>
      <c r="D230" s="197">
        <v>43129</v>
      </c>
      <c r="E230" s="197">
        <v>43131</v>
      </c>
      <c r="F230" s="196">
        <f t="shared" si="49"/>
        <v>2</v>
      </c>
      <c r="G230" s="196">
        <v>1</v>
      </c>
      <c r="H230" s="196" t="s">
        <v>37</v>
      </c>
      <c r="I230" s="196">
        <f t="shared" si="48"/>
        <v>2</v>
      </c>
      <c r="J230" s="225">
        <v>2900000</v>
      </c>
      <c r="K230" s="225">
        <f t="shared" si="50"/>
        <v>5800000</v>
      </c>
      <c r="L230" s="1161"/>
      <c r="M230" s="196"/>
      <c r="O230" s="164">
        <f t="shared" si="51"/>
        <v>5800000</v>
      </c>
      <c r="P230" s="164">
        <f t="shared" si="52"/>
        <v>0</v>
      </c>
      <c r="Q230" s="652">
        <v>1437330</v>
      </c>
      <c r="R230" s="652">
        <v>2900000</v>
      </c>
      <c r="S230" s="164" t="s">
        <v>2911</v>
      </c>
    </row>
    <row r="231" s="164" customFormat="1" spans="1:19">
      <c r="A231" s="198" t="s">
        <v>2912</v>
      </c>
      <c r="B231" s="198">
        <v>1403888</v>
      </c>
      <c r="C231" s="196" t="s">
        <v>2913</v>
      </c>
      <c r="D231" s="197">
        <v>43494</v>
      </c>
      <c r="E231" s="197">
        <v>43497</v>
      </c>
      <c r="F231" s="196">
        <f t="shared" si="49"/>
        <v>3</v>
      </c>
      <c r="G231" s="196">
        <v>2</v>
      </c>
      <c r="H231" s="196" t="s">
        <v>37</v>
      </c>
      <c r="I231" s="196">
        <f t="shared" si="48"/>
        <v>6</v>
      </c>
      <c r="J231" s="225">
        <v>2900000</v>
      </c>
      <c r="K231" s="225">
        <f t="shared" si="50"/>
        <v>17400000</v>
      </c>
      <c r="L231" s="1161"/>
      <c r="M231" s="196"/>
      <c r="O231" s="164">
        <f t="shared" si="51"/>
        <v>17400000</v>
      </c>
      <c r="P231" s="164">
        <f t="shared" si="52"/>
        <v>0</v>
      </c>
      <c r="Q231" s="652">
        <v>1437423</v>
      </c>
      <c r="R231" s="652">
        <v>5800000</v>
      </c>
      <c r="S231" s="164" t="s">
        <v>2914</v>
      </c>
    </row>
    <row r="232" s="164" customFormat="1" spans="1:19">
      <c r="A232" s="198">
        <v>328832</v>
      </c>
      <c r="B232" s="196">
        <v>1396849</v>
      </c>
      <c r="C232" s="196" t="s">
        <v>2915</v>
      </c>
      <c r="D232" s="197">
        <v>43129</v>
      </c>
      <c r="E232" s="197">
        <v>43132</v>
      </c>
      <c r="F232" s="196">
        <f t="shared" si="49"/>
        <v>3</v>
      </c>
      <c r="G232" s="196">
        <v>1</v>
      </c>
      <c r="H232" s="196" t="s">
        <v>2405</v>
      </c>
      <c r="I232" s="196">
        <f t="shared" si="48"/>
        <v>3</v>
      </c>
      <c r="J232" s="225">
        <v>3100000</v>
      </c>
      <c r="K232" s="225">
        <f t="shared" si="50"/>
        <v>9300000</v>
      </c>
      <c r="L232" s="1161"/>
      <c r="M232" s="196" t="s">
        <v>1960</v>
      </c>
      <c r="O232" s="164">
        <f t="shared" si="51"/>
        <v>9300000</v>
      </c>
      <c r="P232" s="164">
        <f t="shared" si="52"/>
        <v>0</v>
      </c>
      <c r="Q232" s="652">
        <v>1437633</v>
      </c>
      <c r="R232" s="652">
        <v>5800000</v>
      </c>
      <c r="S232" s="164" t="s">
        <v>2916</v>
      </c>
    </row>
    <row r="233" s="164" customFormat="1" spans="1:19">
      <c r="A233" s="198" t="s">
        <v>2917</v>
      </c>
      <c r="B233" s="196">
        <v>1418588</v>
      </c>
      <c r="C233" s="196" t="s">
        <v>2918</v>
      </c>
      <c r="D233" s="197">
        <v>43494</v>
      </c>
      <c r="E233" s="197">
        <v>43496</v>
      </c>
      <c r="F233" s="196">
        <f t="shared" si="49"/>
        <v>2</v>
      </c>
      <c r="G233" s="196">
        <v>2</v>
      </c>
      <c r="H233" s="196" t="s">
        <v>2405</v>
      </c>
      <c r="I233" s="196">
        <f t="shared" si="48"/>
        <v>4</v>
      </c>
      <c r="J233" s="225">
        <v>3100000</v>
      </c>
      <c r="K233" s="225">
        <f t="shared" si="50"/>
        <v>12400000</v>
      </c>
      <c r="L233" s="1161"/>
      <c r="M233" s="196" t="s">
        <v>2919</v>
      </c>
      <c r="O233" s="164">
        <f t="shared" si="51"/>
        <v>12400000</v>
      </c>
      <c r="P233" s="164">
        <f t="shared" si="52"/>
        <v>0</v>
      </c>
      <c r="Q233" s="652">
        <v>1437761</v>
      </c>
      <c r="R233" s="652">
        <v>5800000</v>
      </c>
      <c r="S233" s="164" t="s">
        <v>2920</v>
      </c>
    </row>
    <row r="234" s="164" customFormat="1" spans="1:19">
      <c r="A234" s="196">
        <v>338513</v>
      </c>
      <c r="B234" s="198">
        <v>1439806</v>
      </c>
      <c r="C234" s="196" t="s">
        <v>2921</v>
      </c>
      <c r="D234" s="197">
        <v>43494</v>
      </c>
      <c r="E234" s="197">
        <v>43495</v>
      </c>
      <c r="F234" s="196">
        <f t="shared" si="49"/>
        <v>1</v>
      </c>
      <c r="G234" s="196">
        <v>1</v>
      </c>
      <c r="H234" s="196" t="s">
        <v>37</v>
      </c>
      <c r="I234" s="196">
        <f t="shared" si="48"/>
        <v>1</v>
      </c>
      <c r="J234" s="224">
        <v>2900000</v>
      </c>
      <c r="K234" s="225">
        <f t="shared" si="50"/>
        <v>2900000</v>
      </c>
      <c r="L234" s="1161"/>
      <c r="M234" s="196"/>
      <c r="O234" s="164">
        <f t="shared" si="51"/>
        <v>2900000</v>
      </c>
      <c r="P234" s="164">
        <f t="shared" si="52"/>
        <v>0</v>
      </c>
      <c r="Q234" s="652">
        <v>1437789</v>
      </c>
      <c r="R234" s="652">
        <v>2900000</v>
      </c>
      <c r="S234" s="164" t="s">
        <v>2922</v>
      </c>
    </row>
    <row r="235" s="164" customFormat="1" spans="1:19">
      <c r="A235" s="198" t="s">
        <v>2923</v>
      </c>
      <c r="B235" s="196">
        <v>1418920</v>
      </c>
      <c r="C235" s="196" t="s">
        <v>2924</v>
      </c>
      <c r="D235" s="197">
        <v>43494</v>
      </c>
      <c r="E235" s="197">
        <v>43496</v>
      </c>
      <c r="F235" s="196">
        <f t="shared" si="49"/>
        <v>2</v>
      </c>
      <c r="G235" s="196">
        <v>2</v>
      </c>
      <c r="H235" s="196" t="s">
        <v>37</v>
      </c>
      <c r="I235" s="196">
        <f t="shared" si="48"/>
        <v>4</v>
      </c>
      <c r="J235" s="225">
        <v>2900000</v>
      </c>
      <c r="K235" s="225">
        <f t="shared" si="50"/>
        <v>11600000</v>
      </c>
      <c r="L235" s="1161"/>
      <c r="M235" s="196"/>
      <c r="O235" s="164">
        <f t="shared" si="51"/>
        <v>11600000</v>
      </c>
      <c r="P235" s="164">
        <f t="shared" si="52"/>
        <v>0</v>
      </c>
      <c r="Q235" s="652">
        <v>1437921</v>
      </c>
      <c r="R235" s="652">
        <v>8700000</v>
      </c>
      <c r="S235" s="164" t="s">
        <v>2925</v>
      </c>
    </row>
    <row r="236" s="164" customFormat="1" spans="1:19">
      <c r="A236" s="196">
        <v>336278</v>
      </c>
      <c r="B236" s="198">
        <v>1433194</v>
      </c>
      <c r="C236" s="196" t="s">
        <v>2926</v>
      </c>
      <c r="D236" s="197">
        <v>43494</v>
      </c>
      <c r="E236" s="197">
        <v>43496</v>
      </c>
      <c r="F236" s="196">
        <f t="shared" si="49"/>
        <v>2</v>
      </c>
      <c r="G236" s="196">
        <v>1</v>
      </c>
      <c r="H236" s="196" t="s">
        <v>37</v>
      </c>
      <c r="I236" s="196">
        <f t="shared" si="48"/>
        <v>2</v>
      </c>
      <c r="J236" s="224">
        <v>2900000</v>
      </c>
      <c r="K236" s="225">
        <f t="shared" si="50"/>
        <v>5800000</v>
      </c>
      <c r="L236" s="1161"/>
      <c r="M236" s="196"/>
      <c r="O236" s="164">
        <f t="shared" si="51"/>
        <v>5800000</v>
      </c>
      <c r="P236" s="164">
        <f t="shared" si="52"/>
        <v>0</v>
      </c>
      <c r="Q236" s="652">
        <v>1438080</v>
      </c>
      <c r="R236" s="652">
        <v>5800000</v>
      </c>
      <c r="S236" s="164" t="s">
        <v>2927</v>
      </c>
    </row>
    <row r="237" s="164" customFormat="1" spans="1:19">
      <c r="A237" s="196">
        <v>337703</v>
      </c>
      <c r="B237" s="198">
        <v>1437761</v>
      </c>
      <c r="C237" s="196" t="s">
        <v>2928</v>
      </c>
      <c r="D237" s="197">
        <v>43494</v>
      </c>
      <c r="E237" s="197">
        <v>43496</v>
      </c>
      <c r="F237" s="196">
        <f t="shared" si="49"/>
        <v>2</v>
      </c>
      <c r="G237" s="196">
        <v>1</v>
      </c>
      <c r="H237" s="196" t="s">
        <v>37</v>
      </c>
      <c r="I237" s="196">
        <f t="shared" si="48"/>
        <v>2</v>
      </c>
      <c r="J237" s="224">
        <v>2900000</v>
      </c>
      <c r="K237" s="225">
        <f t="shared" si="50"/>
        <v>5800000</v>
      </c>
      <c r="L237" s="1161"/>
      <c r="M237" s="196"/>
      <c r="O237" s="164">
        <f t="shared" si="51"/>
        <v>5800000</v>
      </c>
      <c r="P237" s="164">
        <f t="shared" si="52"/>
        <v>0</v>
      </c>
      <c r="Q237" s="652">
        <v>1438682</v>
      </c>
      <c r="R237" s="652">
        <v>10420000</v>
      </c>
      <c r="S237" s="164" t="s">
        <v>2929</v>
      </c>
    </row>
    <row r="238" s="164" customFormat="1" spans="1:19">
      <c r="A238" s="196">
        <v>327277</v>
      </c>
      <c r="B238" s="198">
        <v>1399396</v>
      </c>
      <c r="C238" s="196" t="s">
        <v>2930</v>
      </c>
      <c r="D238" s="197">
        <v>43495</v>
      </c>
      <c r="E238" s="197">
        <v>43496</v>
      </c>
      <c r="F238" s="196">
        <f t="shared" si="49"/>
        <v>1</v>
      </c>
      <c r="G238" s="196">
        <v>1</v>
      </c>
      <c r="H238" s="196" t="s">
        <v>2405</v>
      </c>
      <c r="I238" s="196">
        <f t="shared" si="48"/>
        <v>1</v>
      </c>
      <c r="J238" s="225">
        <v>3100000</v>
      </c>
      <c r="K238" s="225">
        <f t="shared" si="50"/>
        <v>3100000</v>
      </c>
      <c r="L238" s="1161"/>
      <c r="M238" s="196"/>
      <c r="O238" s="164">
        <f t="shared" si="51"/>
        <v>3100000</v>
      </c>
      <c r="P238" s="164">
        <f t="shared" si="52"/>
        <v>0</v>
      </c>
      <c r="Q238" s="652">
        <v>1439079</v>
      </c>
      <c r="R238" s="652">
        <v>2900000</v>
      </c>
      <c r="S238" s="164" t="s">
        <v>2931</v>
      </c>
    </row>
    <row r="239" s="164" customFormat="1" spans="1:19">
      <c r="A239" s="196">
        <v>327545</v>
      </c>
      <c r="B239" s="198">
        <v>1398715</v>
      </c>
      <c r="C239" s="196" t="s">
        <v>2932</v>
      </c>
      <c r="D239" s="197">
        <v>43495</v>
      </c>
      <c r="E239" s="197">
        <v>43497</v>
      </c>
      <c r="F239" s="196">
        <f t="shared" si="49"/>
        <v>2</v>
      </c>
      <c r="G239" s="196">
        <v>1</v>
      </c>
      <c r="H239" s="196" t="s">
        <v>37</v>
      </c>
      <c r="I239" s="196">
        <f t="shared" si="48"/>
        <v>2</v>
      </c>
      <c r="J239" s="225">
        <v>2900000</v>
      </c>
      <c r="K239" s="225">
        <f t="shared" si="50"/>
        <v>5800000</v>
      </c>
      <c r="L239" s="1161"/>
      <c r="M239" s="196"/>
      <c r="O239" s="164">
        <f t="shared" si="51"/>
        <v>5800000</v>
      </c>
      <c r="P239" s="164">
        <f t="shared" si="52"/>
        <v>0</v>
      </c>
      <c r="Q239" s="652">
        <v>1439248</v>
      </c>
      <c r="R239" s="652">
        <v>2900000</v>
      </c>
      <c r="S239" s="164" t="s">
        <v>2933</v>
      </c>
    </row>
    <row r="240" s="164" customFormat="1" spans="1:19">
      <c r="A240" s="196">
        <v>328840</v>
      </c>
      <c r="B240" s="198">
        <v>1409233</v>
      </c>
      <c r="C240" s="196" t="s">
        <v>2934</v>
      </c>
      <c r="D240" s="197">
        <v>43495</v>
      </c>
      <c r="E240" s="197">
        <v>43497</v>
      </c>
      <c r="F240" s="196">
        <f t="shared" si="49"/>
        <v>2</v>
      </c>
      <c r="G240" s="196">
        <v>1</v>
      </c>
      <c r="H240" s="196" t="s">
        <v>37</v>
      </c>
      <c r="I240" s="196">
        <f t="shared" si="48"/>
        <v>2</v>
      </c>
      <c r="J240" s="225">
        <v>2900000</v>
      </c>
      <c r="K240" s="225">
        <f t="shared" si="50"/>
        <v>5800000</v>
      </c>
      <c r="L240" s="1161"/>
      <c r="M240" s="196"/>
      <c r="O240" s="164">
        <f t="shared" si="51"/>
        <v>5800000</v>
      </c>
      <c r="P240" s="164">
        <f t="shared" si="52"/>
        <v>0</v>
      </c>
      <c r="Q240" s="652">
        <v>1439388</v>
      </c>
      <c r="R240" s="652">
        <v>2900000</v>
      </c>
      <c r="S240" s="164" t="s">
        <v>2935</v>
      </c>
    </row>
    <row r="241" s="164" customFormat="1" spans="1:19">
      <c r="A241" s="248">
        <v>335151</v>
      </c>
      <c r="B241" s="249">
        <v>1428972</v>
      </c>
      <c r="C241" s="248" t="s">
        <v>2936</v>
      </c>
      <c r="D241" s="197">
        <v>43495</v>
      </c>
      <c r="E241" s="197">
        <v>43497</v>
      </c>
      <c r="F241" s="196">
        <f t="shared" si="49"/>
        <v>2</v>
      </c>
      <c r="G241" s="196">
        <v>1</v>
      </c>
      <c r="H241" s="248" t="s">
        <v>37</v>
      </c>
      <c r="I241" s="196">
        <f t="shared" si="48"/>
        <v>2</v>
      </c>
      <c r="J241" s="225">
        <v>2900000</v>
      </c>
      <c r="K241" s="225">
        <f t="shared" si="50"/>
        <v>5800000</v>
      </c>
      <c r="L241" s="1161"/>
      <c r="M241" s="248"/>
      <c r="O241" s="164">
        <f t="shared" si="51"/>
        <v>5800000</v>
      </c>
      <c r="P241" s="164">
        <f t="shared" si="52"/>
        <v>0</v>
      </c>
      <c r="Q241" s="652">
        <v>1439455</v>
      </c>
      <c r="R241" s="652">
        <v>8700000</v>
      </c>
      <c r="S241" s="164" t="s">
        <v>2937</v>
      </c>
    </row>
    <row r="242" s="632" customFormat="1" ht="15.75" customHeight="1" spans="1:19">
      <c r="A242" s="250" t="s">
        <v>2938</v>
      </c>
      <c r="B242" s="1214">
        <v>1442553</v>
      </c>
      <c r="C242" s="1276" t="s">
        <v>2939</v>
      </c>
      <c r="D242" s="1277">
        <v>43495</v>
      </c>
      <c r="E242" s="1277">
        <v>43497</v>
      </c>
      <c r="F242" s="1278">
        <f t="shared" si="49"/>
        <v>2</v>
      </c>
      <c r="G242" s="1278">
        <v>1</v>
      </c>
      <c r="H242" s="1276" t="s">
        <v>37</v>
      </c>
      <c r="I242" s="1278">
        <f t="shared" si="48"/>
        <v>2</v>
      </c>
      <c r="J242" s="1281">
        <v>2900000</v>
      </c>
      <c r="K242" s="1281">
        <f t="shared" si="50"/>
        <v>5800000</v>
      </c>
      <c r="L242" s="1161"/>
      <c r="M242" s="1276" t="s">
        <v>2171</v>
      </c>
      <c r="O242" s="164">
        <f>K242</f>
        <v>5800000</v>
      </c>
      <c r="P242" s="164">
        <f t="shared" si="52"/>
        <v>0</v>
      </c>
      <c r="Q242" s="652">
        <v>1439464</v>
      </c>
      <c r="R242" s="652">
        <v>2900000</v>
      </c>
      <c r="S242" s="164" t="s">
        <v>2940</v>
      </c>
    </row>
    <row r="243" s="164" customFormat="1" spans="1:19">
      <c r="A243" s="196">
        <v>328920</v>
      </c>
      <c r="B243" s="198">
        <v>1409401</v>
      </c>
      <c r="C243" s="196" t="s">
        <v>2941</v>
      </c>
      <c r="D243" s="197">
        <v>43495</v>
      </c>
      <c r="E243" s="197">
        <v>43497</v>
      </c>
      <c r="F243" s="196">
        <f t="shared" si="49"/>
        <v>2</v>
      </c>
      <c r="G243" s="196">
        <v>1</v>
      </c>
      <c r="H243" s="196" t="s">
        <v>37</v>
      </c>
      <c r="I243" s="196">
        <f t="shared" si="48"/>
        <v>2</v>
      </c>
      <c r="J243" s="225">
        <v>2900000</v>
      </c>
      <c r="K243" s="225">
        <f t="shared" si="50"/>
        <v>5800000</v>
      </c>
      <c r="L243" s="1161"/>
      <c r="M243" s="196" t="s">
        <v>2579</v>
      </c>
      <c r="O243" s="164">
        <f t="shared" si="51"/>
        <v>5800000</v>
      </c>
      <c r="P243" s="164">
        <f t="shared" si="52"/>
        <v>0</v>
      </c>
      <c r="Q243" s="652">
        <v>1439545</v>
      </c>
      <c r="R243" s="652">
        <v>2900000</v>
      </c>
      <c r="S243" s="164" t="s">
        <v>2942</v>
      </c>
    </row>
    <row r="244" s="164" customFormat="1" spans="1:19">
      <c r="A244" s="196">
        <v>331506</v>
      </c>
      <c r="B244" s="198">
        <v>1418022</v>
      </c>
      <c r="C244" s="196" t="s">
        <v>2943</v>
      </c>
      <c r="D244" s="197">
        <v>43495</v>
      </c>
      <c r="E244" s="197">
        <v>43497</v>
      </c>
      <c r="F244" s="196">
        <f t="shared" si="49"/>
        <v>2</v>
      </c>
      <c r="G244" s="196">
        <v>1</v>
      </c>
      <c r="H244" s="196" t="s">
        <v>37</v>
      </c>
      <c r="I244" s="196">
        <f t="shared" si="48"/>
        <v>2</v>
      </c>
      <c r="J244" s="225">
        <v>2900000</v>
      </c>
      <c r="K244" s="225">
        <f t="shared" si="50"/>
        <v>5800000</v>
      </c>
      <c r="L244" s="1161"/>
      <c r="M244" s="196"/>
      <c r="O244" s="164">
        <f t="shared" si="51"/>
        <v>5800000</v>
      </c>
      <c r="P244" s="164">
        <f t="shared" si="52"/>
        <v>0</v>
      </c>
      <c r="Q244" s="652">
        <v>1439772</v>
      </c>
      <c r="R244" s="652">
        <v>2900000</v>
      </c>
      <c r="S244" s="164" t="s">
        <v>2944</v>
      </c>
    </row>
    <row r="245" s="164" customFormat="1" spans="1:19">
      <c r="A245" s="196">
        <v>337685</v>
      </c>
      <c r="B245" s="198">
        <v>1437423</v>
      </c>
      <c r="C245" s="196" t="s">
        <v>2945</v>
      </c>
      <c r="D245" s="197">
        <v>43495</v>
      </c>
      <c r="E245" s="197">
        <v>43497</v>
      </c>
      <c r="F245" s="196">
        <f t="shared" si="49"/>
        <v>2</v>
      </c>
      <c r="G245" s="196">
        <v>1</v>
      </c>
      <c r="H245" s="196" t="s">
        <v>37</v>
      </c>
      <c r="I245" s="196">
        <f t="shared" si="48"/>
        <v>2</v>
      </c>
      <c r="J245" s="225">
        <v>2900000</v>
      </c>
      <c r="K245" s="225">
        <f t="shared" si="50"/>
        <v>5800000</v>
      </c>
      <c r="L245" s="1161"/>
      <c r="M245" s="196"/>
      <c r="O245" s="164">
        <f t="shared" si="51"/>
        <v>5800000</v>
      </c>
      <c r="P245" s="164">
        <f t="shared" si="52"/>
        <v>0</v>
      </c>
      <c r="Q245" s="652">
        <v>1439806</v>
      </c>
      <c r="R245" s="652">
        <v>2900000</v>
      </c>
      <c r="S245" s="164" t="s">
        <v>2946</v>
      </c>
    </row>
    <row r="246" s="164" customFormat="1" spans="1:19">
      <c r="A246" s="196">
        <v>337379</v>
      </c>
      <c r="B246" s="198">
        <v>1436876</v>
      </c>
      <c r="C246" s="196" t="s">
        <v>2947</v>
      </c>
      <c r="D246" s="197">
        <v>43495</v>
      </c>
      <c r="E246" s="197">
        <v>43497</v>
      </c>
      <c r="F246" s="196">
        <f t="shared" si="49"/>
        <v>2</v>
      </c>
      <c r="G246" s="196">
        <v>1</v>
      </c>
      <c r="H246" s="196" t="s">
        <v>37</v>
      </c>
      <c r="I246" s="196">
        <f t="shared" si="48"/>
        <v>2</v>
      </c>
      <c r="J246" s="225">
        <v>2900000</v>
      </c>
      <c r="K246" s="225">
        <f t="shared" si="50"/>
        <v>5800000</v>
      </c>
      <c r="L246" s="1161"/>
      <c r="M246" s="196"/>
      <c r="O246" s="164">
        <f t="shared" si="51"/>
        <v>5800000</v>
      </c>
      <c r="P246" s="164">
        <f t="shared" si="52"/>
        <v>0</v>
      </c>
      <c r="Q246" s="652">
        <v>1440707</v>
      </c>
      <c r="R246" s="652">
        <v>3100000</v>
      </c>
      <c r="S246" s="164" t="s">
        <v>2948</v>
      </c>
    </row>
    <row r="247" s="164" customFormat="1" ht="15" spans="1:19">
      <c r="A247" s="198" t="s">
        <v>2949</v>
      </c>
      <c r="B247" s="1214">
        <v>1442527</v>
      </c>
      <c r="C247" s="196" t="s">
        <v>2950</v>
      </c>
      <c r="D247" s="197">
        <v>43495</v>
      </c>
      <c r="E247" s="197">
        <v>43497</v>
      </c>
      <c r="F247" s="196">
        <f t="shared" si="49"/>
        <v>2</v>
      </c>
      <c r="G247" s="196">
        <v>1</v>
      </c>
      <c r="H247" s="196" t="s">
        <v>37</v>
      </c>
      <c r="I247" s="196">
        <f t="shared" si="48"/>
        <v>2</v>
      </c>
      <c r="J247" s="225">
        <v>2900000</v>
      </c>
      <c r="K247" s="225">
        <f t="shared" si="50"/>
        <v>5800000</v>
      </c>
      <c r="L247" s="1166"/>
      <c r="M247" s="196"/>
      <c r="O247" s="164">
        <f>K247</f>
        <v>5800000</v>
      </c>
      <c r="P247" s="164">
        <f t="shared" si="52"/>
        <v>0</v>
      </c>
      <c r="Q247" s="652">
        <v>1440843</v>
      </c>
      <c r="R247" s="652">
        <v>2900000</v>
      </c>
      <c r="S247" s="164" t="s">
        <v>2951</v>
      </c>
    </row>
    <row r="248" s="164" customFormat="1" spans="1:19">
      <c r="A248" s="193" t="s">
        <v>2952</v>
      </c>
      <c r="B248" s="193">
        <v>1406313</v>
      </c>
      <c r="C248" s="194" t="s">
        <v>2953</v>
      </c>
      <c r="D248" s="195">
        <v>43131</v>
      </c>
      <c r="E248" s="195">
        <v>43132</v>
      </c>
      <c r="F248" s="194">
        <f t="shared" si="49"/>
        <v>1</v>
      </c>
      <c r="G248" s="194">
        <v>2</v>
      </c>
      <c r="H248" s="194" t="s">
        <v>37</v>
      </c>
      <c r="I248" s="194">
        <f t="shared" si="48"/>
        <v>2</v>
      </c>
      <c r="J248" s="219">
        <v>2900000</v>
      </c>
      <c r="K248" s="220">
        <f t="shared" si="50"/>
        <v>5800000</v>
      </c>
      <c r="L248" s="343">
        <f>SUM(K248:K256)</f>
        <v>41800000</v>
      </c>
      <c r="M248" s="194" t="s">
        <v>1936</v>
      </c>
      <c r="O248" s="164">
        <f t="shared" si="51"/>
        <v>5800000</v>
      </c>
      <c r="P248" s="164">
        <f t="shared" si="52"/>
        <v>0</v>
      </c>
      <c r="Q248" s="652">
        <v>1441372</v>
      </c>
      <c r="R248" s="652">
        <v>2900000</v>
      </c>
      <c r="S248" s="164" t="s">
        <v>2954</v>
      </c>
    </row>
    <row r="249" s="164" customFormat="1" spans="1:19">
      <c r="A249" s="194">
        <v>328829</v>
      </c>
      <c r="B249" s="194">
        <v>1399471</v>
      </c>
      <c r="C249" s="194" t="s">
        <v>2955</v>
      </c>
      <c r="D249" s="195">
        <v>43131</v>
      </c>
      <c r="E249" s="195">
        <v>43132</v>
      </c>
      <c r="F249" s="194">
        <f t="shared" si="49"/>
        <v>1</v>
      </c>
      <c r="G249" s="194">
        <v>1</v>
      </c>
      <c r="H249" s="194" t="s">
        <v>2405</v>
      </c>
      <c r="I249" s="194">
        <f t="shared" si="48"/>
        <v>1</v>
      </c>
      <c r="J249" s="219">
        <v>3100000</v>
      </c>
      <c r="K249" s="220">
        <f t="shared" si="50"/>
        <v>3100000</v>
      </c>
      <c r="L249" s="344"/>
      <c r="M249" s="194" t="s">
        <v>1960</v>
      </c>
      <c r="O249" s="164">
        <f t="shared" si="51"/>
        <v>3100000</v>
      </c>
      <c r="P249" s="164">
        <f t="shared" si="52"/>
        <v>0</v>
      </c>
      <c r="S249" s="164" t="s">
        <v>2956</v>
      </c>
    </row>
    <row r="250" s="164" customFormat="1" ht="15" spans="1:19">
      <c r="A250" s="193" t="s">
        <v>2957</v>
      </c>
      <c r="B250" s="1214">
        <v>1442551</v>
      </c>
      <c r="C250" s="194" t="s">
        <v>2958</v>
      </c>
      <c r="D250" s="195">
        <v>43496</v>
      </c>
      <c r="E250" s="195">
        <v>43497</v>
      </c>
      <c r="F250" s="194">
        <f t="shared" si="49"/>
        <v>1</v>
      </c>
      <c r="G250" s="194">
        <v>2</v>
      </c>
      <c r="H250" s="194" t="s">
        <v>2405</v>
      </c>
      <c r="I250" s="194">
        <f t="shared" si="48"/>
        <v>2</v>
      </c>
      <c r="J250" s="219">
        <v>3100000</v>
      </c>
      <c r="K250" s="220">
        <f t="shared" si="50"/>
        <v>6200000</v>
      </c>
      <c r="L250" s="344"/>
      <c r="M250" s="194" t="s">
        <v>1938</v>
      </c>
      <c r="O250" s="164">
        <f>K250</f>
        <v>6200000</v>
      </c>
      <c r="P250" s="164">
        <f t="shared" si="52"/>
        <v>0</v>
      </c>
      <c r="S250" s="164" t="s">
        <v>2959</v>
      </c>
    </row>
    <row r="251" s="164" customFormat="1" spans="1:19">
      <c r="A251" s="193" t="s">
        <v>2960</v>
      </c>
      <c r="B251" s="193">
        <v>1416456</v>
      </c>
      <c r="C251" s="194" t="s">
        <v>2961</v>
      </c>
      <c r="D251" s="195">
        <v>43131</v>
      </c>
      <c r="E251" s="195">
        <v>43132</v>
      </c>
      <c r="F251" s="194">
        <f t="shared" si="49"/>
        <v>1</v>
      </c>
      <c r="G251" s="194">
        <v>2</v>
      </c>
      <c r="H251" s="194" t="s">
        <v>2405</v>
      </c>
      <c r="I251" s="194">
        <f t="shared" si="48"/>
        <v>2</v>
      </c>
      <c r="J251" s="219">
        <v>3100000</v>
      </c>
      <c r="K251" s="220">
        <f t="shared" si="50"/>
        <v>6200000</v>
      </c>
      <c r="L251" s="344"/>
      <c r="M251" s="194"/>
      <c r="O251" s="164">
        <f t="shared" si="51"/>
        <v>6200000</v>
      </c>
      <c r="P251" s="164">
        <f t="shared" si="52"/>
        <v>0</v>
      </c>
      <c r="S251" s="164" t="s">
        <v>2962</v>
      </c>
    </row>
    <row r="252" s="164" customFormat="1" spans="1:19">
      <c r="A252" s="193" t="s">
        <v>2963</v>
      </c>
      <c r="B252" s="193">
        <v>1425670</v>
      </c>
      <c r="C252" s="194" t="s">
        <v>2964</v>
      </c>
      <c r="D252" s="195">
        <v>43496</v>
      </c>
      <c r="E252" s="195">
        <v>43497</v>
      </c>
      <c r="F252" s="194">
        <f t="shared" si="49"/>
        <v>1</v>
      </c>
      <c r="G252" s="194">
        <v>3</v>
      </c>
      <c r="H252" s="194" t="s">
        <v>37</v>
      </c>
      <c r="I252" s="194">
        <f t="shared" si="48"/>
        <v>3</v>
      </c>
      <c r="J252" s="219">
        <v>2900000</v>
      </c>
      <c r="K252" s="220">
        <f t="shared" si="50"/>
        <v>8700000</v>
      </c>
      <c r="L252" s="344"/>
      <c r="M252" s="194"/>
      <c r="O252" s="164">
        <f t="shared" si="51"/>
        <v>8700000</v>
      </c>
      <c r="P252" s="164">
        <f t="shared" si="52"/>
        <v>0</v>
      </c>
      <c r="S252" s="164" t="s">
        <v>2965</v>
      </c>
    </row>
    <row r="253" s="164" customFormat="1" ht="15" spans="1:19">
      <c r="A253" s="193" t="s">
        <v>2966</v>
      </c>
      <c r="B253" s="1214">
        <v>1442529</v>
      </c>
      <c r="C253" s="194" t="s">
        <v>2967</v>
      </c>
      <c r="D253" s="195">
        <v>43496</v>
      </c>
      <c r="E253" s="195">
        <v>43497</v>
      </c>
      <c r="F253" s="194">
        <f t="shared" si="49"/>
        <v>1</v>
      </c>
      <c r="G253" s="194">
        <v>1</v>
      </c>
      <c r="H253" s="194" t="s">
        <v>37</v>
      </c>
      <c r="I253" s="194">
        <f t="shared" si="48"/>
        <v>1</v>
      </c>
      <c r="J253" s="219">
        <v>2900000</v>
      </c>
      <c r="K253" s="220">
        <f t="shared" si="50"/>
        <v>2900000</v>
      </c>
      <c r="L253" s="344"/>
      <c r="M253" s="194" t="s">
        <v>2968</v>
      </c>
      <c r="O253" s="164">
        <f>K253</f>
        <v>2900000</v>
      </c>
      <c r="P253" s="164">
        <f t="shared" si="52"/>
        <v>0</v>
      </c>
      <c r="S253" s="164" t="s">
        <v>2969</v>
      </c>
    </row>
    <row r="254" s="164" customFormat="1" spans="1:19">
      <c r="A254" s="193">
        <v>338308</v>
      </c>
      <c r="B254" s="193">
        <v>1439248</v>
      </c>
      <c r="C254" s="194" t="s">
        <v>2970</v>
      </c>
      <c r="D254" s="195">
        <v>43496</v>
      </c>
      <c r="E254" s="195">
        <v>43497</v>
      </c>
      <c r="F254" s="194">
        <f t="shared" si="49"/>
        <v>1</v>
      </c>
      <c r="G254" s="194">
        <v>1</v>
      </c>
      <c r="H254" s="194" t="s">
        <v>37</v>
      </c>
      <c r="I254" s="194">
        <f t="shared" si="48"/>
        <v>1</v>
      </c>
      <c r="J254" s="219">
        <v>2900000</v>
      </c>
      <c r="K254" s="220">
        <f t="shared" si="50"/>
        <v>2900000</v>
      </c>
      <c r="L254" s="344"/>
      <c r="M254" s="194"/>
      <c r="O254" s="164">
        <f t="shared" si="51"/>
        <v>2900000</v>
      </c>
      <c r="P254" s="164">
        <f t="shared" si="52"/>
        <v>0</v>
      </c>
      <c r="S254" s="164" t="s">
        <v>2971</v>
      </c>
    </row>
    <row r="255" s="164" customFormat="1" spans="1:19">
      <c r="A255" s="194">
        <v>336556</v>
      </c>
      <c r="B255" s="193">
        <v>1434829</v>
      </c>
      <c r="C255" s="194" t="s">
        <v>2972</v>
      </c>
      <c r="D255" s="195">
        <v>43496</v>
      </c>
      <c r="E255" s="195">
        <v>43497</v>
      </c>
      <c r="F255" s="194">
        <f t="shared" si="49"/>
        <v>1</v>
      </c>
      <c r="G255" s="194">
        <v>1</v>
      </c>
      <c r="H255" s="194" t="s">
        <v>37</v>
      </c>
      <c r="I255" s="194">
        <f t="shared" si="48"/>
        <v>1</v>
      </c>
      <c r="J255" s="219">
        <v>2900000</v>
      </c>
      <c r="K255" s="220">
        <f t="shared" si="50"/>
        <v>2900000</v>
      </c>
      <c r="L255" s="344"/>
      <c r="M255" s="194"/>
      <c r="O255" s="164">
        <f t="shared" si="51"/>
        <v>2900000</v>
      </c>
      <c r="P255" s="164">
        <f t="shared" si="52"/>
        <v>0</v>
      </c>
      <c r="S255" s="164" t="s">
        <v>2973</v>
      </c>
    </row>
    <row r="256" s="164" customFormat="1" spans="1:19">
      <c r="A256" s="194">
        <v>338959</v>
      </c>
      <c r="B256" s="193">
        <v>1440707</v>
      </c>
      <c r="C256" s="194" t="s">
        <v>2974</v>
      </c>
      <c r="D256" s="195">
        <v>43496</v>
      </c>
      <c r="E256" s="195">
        <v>43497</v>
      </c>
      <c r="F256" s="194">
        <f t="shared" si="49"/>
        <v>1</v>
      </c>
      <c r="G256" s="194">
        <v>1</v>
      </c>
      <c r="H256" s="194" t="s">
        <v>2405</v>
      </c>
      <c r="I256" s="194">
        <f t="shared" si="48"/>
        <v>1</v>
      </c>
      <c r="J256" s="219">
        <v>3100000</v>
      </c>
      <c r="K256" s="220">
        <f t="shared" si="50"/>
        <v>3100000</v>
      </c>
      <c r="L256" s="345"/>
      <c r="M256" s="194" t="s">
        <v>1960</v>
      </c>
      <c r="O256" s="164">
        <f t="shared" si="51"/>
        <v>3100000</v>
      </c>
      <c r="P256" s="164">
        <f t="shared" si="52"/>
        <v>0</v>
      </c>
      <c r="S256" s="164" t="s">
        <v>2975</v>
      </c>
    </row>
    <row r="257" s="164" customFormat="1" spans="1:19">
      <c r="A257" s="177">
        <v>338988</v>
      </c>
      <c r="B257" s="176">
        <v>1440843</v>
      </c>
      <c r="C257" s="177" t="s">
        <v>2976</v>
      </c>
      <c r="D257" s="179">
        <v>43496</v>
      </c>
      <c r="E257" s="179">
        <v>43497</v>
      </c>
      <c r="F257" s="177">
        <f t="shared" si="49"/>
        <v>1</v>
      </c>
      <c r="G257" s="177">
        <v>1</v>
      </c>
      <c r="H257" s="177" t="s">
        <v>37</v>
      </c>
      <c r="I257" s="177">
        <f t="shared" si="48"/>
        <v>1</v>
      </c>
      <c r="J257" s="207">
        <v>2900000</v>
      </c>
      <c r="K257" s="208">
        <f t="shared" si="50"/>
        <v>2900000</v>
      </c>
      <c r="L257" s="1282">
        <f>SUM(K257)</f>
        <v>2900000</v>
      </c>
      <c r="M257" s="177"/>
      <c r="O257" s="164">
        <f t="shared" si="51"/>
        <v>2900000</v>
      </c>
      <c r="P257" s="164">
        <f t="shared" si="52"/>
        <v>0</v>
      </c>
      <c r="S257" s="164" t="s">
        <v>2977</v>
      </c>
    </row>
    <row r="258" s="164" customFormat="1" spans="1:19">
      <c r="A258" s="1219">
        <v>339102</v>
      </c>
      <c r="B258" s="1218">
        <v>1441372</v>
      </c>
      <c r="C258" s="1219" t="s">
        <v>2978</v>
      </c>
      <c r="D258" s="1220">
        <v>43496</v>
      </c>
      <c r="E258" s="1220">
        <v>43497</v>
      </c>
      <c r="F258" s="1219">
        <f t="shared" si="49"/>
        <v>1</v>
      </c>
      <c r="G258" s="1219">
        <v>1</v>
      </c>
      <c r="H258" s="1219" t="s">
        <v>37</v>
      </c>
      <c r="I258" s="1219">
        <f t="shared" si="48"/>
        <v>1</v>
      </c>
      <c r="J258" s="1246">
        <v>2900000</v>
      </c>
      <c r="K258" s="1228">
        <f t="shared" si="50"/>
        <v>2900000</v>
      </c>
      <c r="L258" s="1283">
        <f>SUM(K258)</f>
        <v>2900000</v>
      </c>
      <c r="M258" s="1219" t="s">
        <v>2979</v>
      </c>
      <c r="O258" s="164">
        <f t="shared" si="51"/>
        <v>2900000</v>
      </c>
      <c r="P258" s="164">
        <f t="shared" si="52"/>
        <v>0</v>
      </c>
      <c r="S258" s="164" t="s">
        <v>2980</v>
      </c>
    </row>
    <row r="259" s="164" customFormat="1" spans="1:13">
      <c r="A259" s="341"/>
      <c r="B259" s="542"/>
      <c r="C259" s="341"/>
      <c r="D259" s="341"/>
      <c r="E259" s="341"/>
      <c r="F259" s="341">
        <f t="shared" si="49"/>
        <v>0</v>
      </c>
      <c r="G259" s="341"/>
      <c r="H259" s="341"/>
      <c r="I259" s="341">
        <f t="shared" si="48"/>
        <v>0</v>
      </c>
      <c r="J259" s="341"/>
      <c r="K259" s="891">
        <f t="shared" si="50"/>
        <v>0</v>
      </c>
      <c r="L259" s="892"/>
      <c r="M259" s="341"/>
    </row>
    <row r="260" s="164" customFormat="1" spans="1:15">
      <c r="A260" s="341"/>
      <c r="B260" s="542"/>
      <c r="C260" s="341"/>
      <c r="D260" s="341"/>
      <c r="E260" s="341"/>
      <c r="F260" s="341">
        <f t="shared" si="49"/>
        <v>0</v>
      </c>
      <c r="G260" s="341"/>
      <c r="H260" s="341"/>
      <c r="I260" s="341">
        <f t="shared" si="48"/>
        <v>0</v>
      </c>
      <c r="J260" s="341"/>
      <c r="K260" s="891">
        <f t="shared" si="50"/>
        <v>0</v>
      </c>
      <c r="L260" s="892"/>
      <c r="M260" s="341"/>
      <c r="O260" s="164">
        <f>SUM(O1:O259)</f>
        <v>2166560000</v>
      </c>
    </row>
    <row r="261" s="164" customFormat="1" spans="1:15">
      <c r="A261" s="341"/>
      <c r="B261" s="542"/>
      <c r="C261" s="341"/>
      <c r="D261" s="341"/>
      <c r="E261" s="341"/>
      <c r="F261" s="341">
        <f t="shared" si="49"/>
        <v>0</v>
      </c>
      <c r="G261" s="341"/>
      <c r="H261" s="341"/>
      <c r="I261" s="341">
        <f t="shared" si="48"/>
        <v>0</v>
      </c>
      <c r="J261" s="341"/>
      <c r="K261" s="891">
        <f t="shared" si="50"/>
        <v>0</v>
      </c>
      <c r="L261" s="892"/>
      <c r="M261" s="341"/>
      <c r="O261" s="164">
        <v>2160760000</v>
      </c>
    </row>
    <row r="262" s="164" customFormat="1" spans="1:15">
      <c r="A262" s="341"/>
      <c r="B262" s="542"/>
      <c r="C262" s="341"/>
      <c r="D262" s="341"/>
      <c r="E262" s="341"/>
      <c r="F262" s="341">
        <f t="shared" si="49"/>
        <v>0</v>
      </c>
      <c r="G262" s="341"/>
      <c r="H262" s="341"/>
      <c r="I262" s="341">
        <f t="shared" si="48"/>
        <v>0</v>
      </c>
      <c r="J262" s="341"/>
      <c r="K262" s="891">
        <f t="shared" si="50"/>
        <v>0</v>
      </c>
      <c r="L262" s="892"/>
      <c r="M262" s="341"/>
      <c r="O262" s="164">
        <f>O261-O260</f>
        <v>-5800000</v>
      </c>
    </row>
    <row r="263" s="164" customFormat="1" spans="1:13">
      <c r="A263" s="341"/>
      <c r="B263" s="542"/>
      <c r="C263" s="341"/>
      <c r="D263" s="341"/>
      <c r="E263" s="341"/>
      <c r="F263" s="341">
        <f t="shared" si="49"/>
        <v>0</v>
      </c>
      <c r="G263" s="341"/>
      <c r="H263" s="341"/>
      <c r="I263" s="341">
        <f t="shared" si="48"/>
        <v>0</v>
      </c>
      <c r="J263" s="341"/>
      <c r="K263" s="891">
        <f t="shared" si="50"/>
        <v>0</v>
      </c>
      <c r="L263" s="892"/>
      <c r="M263" s="341"/>
    </row>
    <row r="264" s="164" customFormat="1" spans="1:13">
      <c r="A264" s="341"/>
      <c r="B264" s="542"/>
      <c r="C264" s="341"/>
      <c r="D264" s="341"/>
      <c r="E264" s="341"/>
      <c r="F264" s="341">
        <f t="shared" si="49"/>
        <v>0</v>
      </c>
      <c r="G264" s="341"/>
      <c r="H264" s="341"/>
      <c r="I264" s="341">
        <f t="shared" si="48"/>
        <v>0</v>
      </c>
      <c r="J264" s="341"/>
      <c r="K264" s="891">
        <f t="shared" si="50"/>
        <v>0</v>
      </c>
      <c r="L264" s="892"/>
      <c r="M264" s="341"/>
    </row>
    <row r="265" s="164" customFormat="1" spans="1:13">
      <c r="A265" s="341"/>
      <c r="B265" s="542"/>
      <c r="C265" s="341"/>
      <c r="D265" s="341"/>
      <c r="E265" s="341"/>
      <c r="F265" s="341">
        <f t="shared" si="49"/>
        <v>0</v>
      </c>
      <c r="G265" s="341"/>
      <c r="H265" s="341"/>
      <c r="I265" s="341">
        <f t="shared" si="48"/>
        <v>0</v>
      </c>
      <c r="J265" s="341"/>
      <c r="K265" s="891">
        <f t="shared" si="50"/>
        <v>0</v>
      </c>
      <c r="L265" s="892"/>
      <c r="M265" s="341"/>
    </row>
    <row r="266" s="164" customFormat="1" spans="1:13">
      <c r="A266" s="341"/>
      <c r="B266" s="542"/>
      <c r="C266" s="341"/>
      <c r="D266" s="341"/>
      <c r="E266" s="341"/>
      <c r="F266" s="341">
        <f t="shared" si="49"/>
        <v>0</v>
      </c>
      <c r="G266" s="341"/>
      <c r="H266" s="341"/>
      <c r="I266" s="341">
        <f t="shared" si="48"/>
        <v>0</v>
      </c>
      <c r="J266" s="341"/>
      <c r="K266" s="891">
        <f t="shared" si="50"/>
        <v>0</v>
      </c>
      <c r="L266" s="892"/>
      <c r="M266" s="341"/>
    </row>
    <row r="267" s="164" customFormat="1" spans="1:13">
      <c r="A267" s="341"/>
      <c r="B267" s="542"/>
      <c r="C267" s="341"/>
      <c r="D267" s="341"/>
      <c r="E267" s="341"/>
      <c r="F267" s="341">
        <f t="shared" si="49"/>
        <v>0</v>
      </c>
      <c r="G267" s="341"/>
      <c r="H267" s="341"/>
      <c r="I267" s="341">
        <f t="shared" si="48"/>
        <v>0</v>
      </c>
      <c r="J267" s="341"/>
      <c r="K267" s="891">
        <f t="shared" si="50"/>
        <v>0</v>
      </c>
      <c r="L267" s="892"/>
      <c r="M267" s="341"/>
    </row>
    <row r="268" s="164" customFormat="1" spans="1:13">
      <c r="A268" s="341"/>
      <c r="B268" s="542"/>
      <c r="C268" s="341"/>
      <c r="D268" s="341"/>
      <c r="E268" s="341"/>
      <c r="F268" s="341">
        <f t="shared" si="49"/>
        <v>0</v>
      </c>
      <c r="G268" s="341"/>
      <c r="H268" s="341"/>
      <c r="I268" s="341">
        <f t="shared" si="48"/>
        <v>0</v>
      </c>
      <c r="J268" s="341"/>
      <c r="K268" s="891">
        <f t="shared" si="50"/>
        <v>0</v>
      </c>
      <c r="L268" s="892"/>
      <c r="M268" s="341"/>
    </row>
    <row r="269" s="164" customFormat="1" spans="1:13">
      <c r="A269" s="341"/>
      <c r="B269" s="542"/>
      <c r="C269" s="341"/>
      <c r="D269" s="341"/>
      <c r="E269" s="341"/>
      <c r="F269" s="341">
        <f t="shared" si="49"/>
        <v>0</v>
      </c>
      <c r="G269" s="341"/>
      <c r="H269" s="341"/>
      <c r="I269" s="341">
        <f t="shared" si="48"/>
        <v>0</v>
      </c>
      <c r="J269" s="341"/>
      <c r="K269" s="891">
        <f t="shared" si="50"/>
        <v>0</v>
      </c>
      <c r="L269" s="892"/>
      <c r="M269" s="341"/>
    </row>
    <row r="270" s="164" customFormat="1" spans="1:13">
      <c r="A270" s="341"/>
      <c r="B270" s="542"/>
      <c r="C270" s="341"/>
      <c r="D270" s="341"/>
      <c r="E270" s="341"/>
      <c r="F270" s="341">
        <f t="shared" si="49"/>
        <v>0</v>
      </c>
      <c r="G270" s="341"/>
      <c r="H270" s="341"/>
      <c r="I270" s="341">
        <f t="shared" si="48"/>
        <v>0</v>
      </c>
      <c r="J270" s="341"/>
      <c r="K270" s="891">
        <f t="shared" si="50"/>
        <v>0</v>
      </c>
      <c r="L270" s="892"/>
      <c r="M270" s="341"/>
    </row>
    <row r="271" s="164" customFormat="1" spans="1:13">
      <c r="A271" s="341"/>
      <c r="B271" s="542"/>
      <c r="C271" s="341"/>
      <c r="D271" s="341"/>
      <c r="E271" s="341"/>
      <c r="F271" s="341">
        <f t="shared" si="49"/>
        <v>0</v>
      </c>
      <c r="G271" s="341"/>
      <c r="H271" s="341"/>
      <c r="I271" s="341">
        <f t="shared" si="48"/>
        <v>0</v>
      </c>
      <c r="J271" s="341"/>
      <c r="K271" s="891">
        <f t="shared" si="50"/>
        <v>0</v>
      </c>
      <c r="L271" s="892"/>
      <c r="M271" s="341"/>
    </row>
    <row r="272" s="164" customFormat="1" spans="1:13">
      <c r="A272" s="341"/>
      <c r="B272" s="542"/>
      <c r="C272" s="341"/>
      <c r="D272" s="341"/>
      <c r="E272" s="341"/>
      <c r="F272" s="341">
        <f t="shared" si="49"/>
        <v>0</v>
      </c>
      <c r="G272" s="341"/>
      <c r="H272" s="341"/>
      <c r="I272" s="341">
        <f t="shared" si="48"/>
        <v>0</v>
      </c>
      <c r="J272" s="341"/>
      <c r="K272" s="891">
        <f t="shared" si="50"/>
        <v>0</v>
      </c>
      <c r="L272" s="892"/>
      <c r="M272" s="341"/>
    </row>
    <row r="273" s="164" customFormat="1" spans="1:13">
      <c r="A273" s="341"/>
      <c r="B273" s="542"/>
      <c r="C273" s="341"/>
      <c r="D273" s="341"/>
      <c r="E273" s="341"/>
      <c r="F273" s="341">
        <f t="shared" si="49"/>
        <v>0</v>
      </c>
      <c r="G273" s="341"/>
      <c r="H273" s="341"/>
      <c r="I273" s="341">
        <f t="shared" si="48"/>
        <v>0</v>
      </c>
      <c r="J273" s="341"/>
      <c r="K273" s="891">
        <f t="shared" si="50"/>
        <v>0</v>
      </c>
      <c r="L273" s="892"/>
      <c r="M273" s="341"/>
    </row>
    <row r="274" s="164" customFormat="1" spans="1:13">
      <c r="A274" s="341"/>
      <c r="B274" s="542"/>
      <c r="C274" s="341"/>
      <c r="D274" s="341"/>
      <c r="E274" s="341"/>
      <c r="F274" s="341">
        <f t="shared" si="49"/>
        <v>0</v>
      </c>
      <c r="G274" s="341"/>
      <c r="H274" s="341"/>
      <c r="I274" s="341">
        <f t="shared" si="48"/>
        <v>0</v>
      </c>
      <c r="J274" s="341"/>
      <c r="K274" s="891">
        <f t="shared" si="50"/>
        <v>0</v>
      </c>
      <c r="L274" s="892"/>
      <c r="M274" s="341"/>
    </row>
    <row r="275" s="164" customFormat="1" spans="1:13">
      <c r="A275" s="341"/>
      <c r="B275" s="542"/>
      <c r="C275" s="341"/>
      <c r="D275" s="341"/>
      <c r="E275" s="341"/>
      <c r="F275" s="341">
        <f t="shared" si="49"/>
        <v>0</v>
      </c>
      <c r="G275" s="341"/>
      <c r="H275" s="341"/>
      <c r="I275" s="341">
        <f t="shared" si="48"/>
        <v>0</v>
      </c>
      <c r="J275" s="341"/>
      <c r="K275" s="891">
        <f t="shared" si="50"/>
        <v>0</v>
      </c>
      <c r="L275" s="892"/>
      <c r="M275" s="341"/>
    </row>
    <row r="276" s="164" customFormat="1" spans="1:13">
      <c r="A276" s="341"/>
      <c r="B276" s="542"/>
      <c r="C276" s="341"/>
      <c r="D276" s="341"/>
      <c r="E276" s="341"/>
      <c r="F276" s="341">
        <f t="shared" si="49"/>
        <v>0</v>
      </c>
      <c r="G276" s="341"/>
      <c r="H276" s="341"/>
      <c r="I276" s="341">
        <f t="shared" si="48"/>
        <v>0</v>
      </c>
      <c r="J276" s="341"/>
      <c r="K276" s="891">
        <f t="shared" si="50"/>
        <v>0</v>
      </c>
      <c r="L276" s="892"/>
      <c r="M276" s="341"/>
    </row>
    <row r="277" s="164" customFormat="1" spans="1:13">
      <c r="A277" s="341"/>
      <c r="B277" s="542"/>
      <c r="C277" s="341"/>
      <c r="D277" s="341"/>
      <c r="E277" s="341"/>
      <c r="F277" s="341">
        <f t="shared" si="49"/>
        <v>0</v>
      </c>
      <c r="G277" s="341"/>
      <c r="H277" s="341"/>
      <c r="I277" s="341">
        <f t="shared" si="48"/>
        <v>0</v>
      </c>
      <c r="J277" s="341"/>
      <c r="K277" s="891">
        <f t="shared" si="50"/>
        <v>0</v>
      </c>
      <c r="L277" s="892"/>
      <c r="M277" s="341"/>
    </row>
    <row r="278" s="164" customFormat="1" spans="1:13">
      <c r="A278" s="341"/>
      <c r="B278" s="542"/>
      <c r="C278" s="341"/>
      <c r="D278" s="341"/>
      <c r="E278" s="341"/>
      <c r="F278" s="341">
        <f t="shared" si="49"/>
        <v>0</v>
      </c>
      <c r="G278" s="341"/>
      <c r="H278" s="341"/>
      <c r="I278" s="341">
        <f t="shared" si="48"/>
        <v>0</v>
      </c>
      <c r="J278" s="341"/>
      <c r="K278" s="891">
        <f t="shared" si="50"/>
        <v>0</v>
      </c>
      <c r="L278" s="892"/>
      <c r="M278" s="341"/>
    </row>
  </sheetData>
  <mergeCells count="80">
    <mergeCell ref="A1:K1"/>
    <mergeCell ref="A7:A8"/>
    <mergeCell ref="A13:A15"/>
    <mergeCell ref="A65:A66"/>
    <mergeCell ref="A88:A89"/>
    <mergeCell ref="A116:A117"/>
    <mergeCell ref="A135:A136"/>
    <mergeCell ref="A141:A142"/>
    <mergeCell ref="A145:A146"/>
    <mergeCell ref="A155:A156"/>
    <mergeCell ref="A164:A165"/>
    <mergeCell ref="A214:A215"/>
    <mergeCell ref="B7:B8"/>
    <mergeCell ref="B13:B15"/>
    <mergeCell ref="B65:B66"/>
    <mergeCell ref="B88:B89"/>
    <mergeCell ref="B116:B117"/>
    <mergeCell ref="B135:B136"/>
    <mergeCell ref="B141:B142"/>
    <mergeCell ref="B145:B146"/>
    <mergeCell ref="B155:B156"/>
    <mergeCell ref="B164:B165"/>
    <mergeCell ref="B214:B215"/>
    <mergeCell ref="C7:C8"/>
    <mergeCell ref="C13:C15"/>
    <mergeCell ref="C65:C66"/>
    <mergeCell ref="C116:C117"/>
    <mergeCell ref="C135:C136"/>
    <mergeCell ref="C155:C156"/>
    <mergeCell ref="D7:D8"/>
    <mergeCell ref="D65:D66"/>
    <mergeCell ref="D88:D89"/>
    <mergeCell ref="D116:D117"/>
    <mergeCell ref="D135:D136"/>
    <mergeCell ref="D141:D142"/>
    <mergeCell ref="D145:D146"/>
    <mergeCell ref="D155:D156"/>
    <mergeCell ref="D164:D165"/>
    <mergeCell ref="D214:D215"/>
    <mergeCell ref="E7:E8"/>
    <mergeCell ref="E65:E66"/>
    <mergeCell ref="E88:E89"/>
    <mergeCell ref="E116:E117"/>
    <mergeCell ref="E135:E136"/>
    <mergeCell ref="E141:E142"/>
    <mergeCell ref="E145:E146"/>
    <mergeCell ref="E155:E156"/>
    <mergeCell ref="E164:E165"/>
    <mergeCell ref="E214:E215"/>
    <mergeCell ref="F7:F8"/>
    <mergeCell ref="F116:F117"/>
    <mergeCell ref="F135:F136"/>
    <mergeCell ref="F145:F146"/>
    <mergeCell ref="G7:G8"/>
    <mergeCell ref="G116:G117"/>
    <mergeCell ref="G135:G136"/>
    <mergeCell ref="G145:G146"/>
    <mergeCell ref="H7:H8"/>
    <mergeCell ref="H145:H146"/>
    <mergeCell ref="H214:H215"/>
    <mergeCell ref="I7:I8"/>
    <mergeCell ref="I145:I146"/>
    <mergeCell ref="J7:J8"/>
    <mergeCell ref="K7:K8"/>
    <mergeCell ref="L7:L8"/>
    <mergeCell ref="L22:L63"/>
    <mergeCell ref="L64:L70"/>
    <mergeCell ref="L71:L79"/>
    <mergeCell ref="L80:L107"/>
    <mergeCell ref="L109:L122"/>
    <mergeCell ref="L124:L140"/>
    <mergeCell ref="L141:L172"/>
    <mergeCell ref="L173:L185"/>
    <mergeCell ref="L186:L208"/>
    <mergeCell ref="L210:L247"/>
    <mergeCell ref="L248:L256"/>
    <mergeCell ref="M7:M8"/>
    <mergeCell ref="M9:M15"/>
    <mergeCell ref="M16:M21"/>
    <mergeCell ref="M145:M146"/>
  </mergeCells>
  <conditionalFormatting sqref="B9:B94 B96:B258">
    <cfRule type="duplicateValues" dxfId="0" priority="1"/>
  </conditionalFormatting>
  <pageMargins left="0.75" right="0.75" top="1" bottom="1" header="0.511805555555556" footer="0.511805555555556"/>
  <headerFooter/>
  <ignoredErrors>
    <ignoredError sqref="O242:O253" formula="1"/>
  </ignoredError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0"/>
  <sheetViews>
    <sheetView zoomScale="84" zoomScaleNormal="84" topLeftCell="B1" workbookViewId="0">
      <selection activeCell="L10" sqref="L10:L35"/>
    </sheetView>
  </sheetViews>
  <sheetFormatPr defaultColWidth="9" defaultRowHeight="13.5"/>
  <cols>
    <col min="1" max="1" width="10.1416666666667" style="164" customWidth="1"/>
    <col min="2" max="2" width="9.425" style="164" customWidth="1"/>
    <col min="3" max="3" width="22.425" style="164" customWidth="1"/>
    <col min="4" max="4" width="10" style="164" customWidth="1"/>
    <col min="5" max="5" width="10.5666666666667" style="164" customWidth="1"/>
    <col min="6" max="7" width="10.2833333333333" style="164" customWidth="1"/>
    <col min="8" max="8" width="11.5666666666667" style="164" customWidth="1"/>
    <col min="9" max="9" width="12.2833333333333" style="164" customWidth="1"/>
    <col min="10" max="10" width="14.375" style="164" customWidth="1"/>
    <col min="11" max="11" width="15.425" style="164" customWidth="1"/>
    <col min="12" max="12" width="16" style="164" customWidth="1"/>
    <col min="13" max="13" width="26.425" style="164" customWidth="1"/>
    <col min="14" max="14" width="8" style="633"/>
    <col min="15" max="15" width="9.25" style="633"/>
    <col min="16" max="16384" width="9" style="164"/>
  </cols>
  <sheetData>
    <row r="1" s="164" customFormat="1" ht="25.5" spans="1:15">
      <c r="A1" s="165" t="s">
        <v>2981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N1" s="651"/>
      <c r="O1" s="651"/>
    </row>
    <row r="2" s="164" customFormat="1" ht="21" customHeight="1" spans="1:1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N2" s="652"/>
      <c r="O2" s="652"/>
    </row>
    <row r="3" s="164" customFormat="1" ht="20.25" customHeight="1" spans="1:15">
      <c r="A3" s="166"/>
      <c r="B3" s="166"/>
      <c r="C3" s="167"/>
      <c r="D3" s="168"/>
      <c r="E3" s="168"/>
      <c r="F3" s="169"/>
      <c r="G3" s="165"/>
      <c r="H3" s="170" t="s">
        <v>21</v>
      </c>
      <c r="I3" s="201">
        <f>SUM(I10:I394)</f>
        <v>1142</v>
      </c>
      <c r="J3" s="202"/>
      <c r="K3" s="202">
        <f>SUM(K10:K394)</f>
        <v>4382090000</v>
      </c>
      <c r="L3" s="164" t="s">
        <v>2982</v>
      </c>
      <c r="N3" s="652"/>
      <c r="O3" s="652"/>
    </row>
    <row r="4" s="164" customFormat="1" ht="20.25" customHeight="1" spans="1:15">
      <c r="A4" s="990"/>
      <c r="B4" s="990"/>
      <c r="C4" s="991"/>
      <c r="D4" s="992"/>
      <c r="E4" s="992"/>
      <c r="F4" s="165"/>
      <c r="G4" s="165"/>
      <c r="H4" s="170" t="s">
        <v>22</v>
      </c>
      <c r="I4" s="201" t="s">
        <v>2398</v>
      </c>
      <c r="J4" s="202"/>
      <c r="K4" s="202">
        <v>3178170900</v>
      </c>
      <c r="N4" s="652"/>
      <c r="O4" s="652"/>
    </row>
    <row r="5" s="164" customFormat="1" ht="20.25" customHeight="1" spans="1:15">
      <c r="A5" s="990"/>
      <c r="B5" s="990"/>
      <c r="C5" s="991"/>
      <c r="D5" s="992"/>
      <c r="E5" s="992"/>
      <c r="F5" s="165"/>
      <c r="G5" s="165"/>
      <c r="H5" s="170" t="s">
        <v>2983</v>
      </c>
      <c r="I5" s="201"/>
      <c r="J5" s="202"/>
      <c r="K5" s="202">
        <v>245804390</v>
      </c>
      <c r="N5" s="652"/>
      <c r="O5" s="652"/>
    </row>
    <row r="6" s="164" customFormat="1" ht="20.25" customHeight="1" spans="1:15">
      <c r="A6" s="990"/>
      <c r="B6" s="990"/>
      <c r="C6" s="991"/>
      <c r="D6" s="992"/>
      <c r="E6" s="992"/>
      <c r="F6" s="165"/>
      <c r="G6" s="165"/>
      <c r="H6" s="170" t="s">
        <v>17</v>
      </c>
      <c r="I6" s="641"/>
      <c r="J6" s="641"/>
      <c r="K6" s="202">
        <f>K4-K3+K5</f>
        <v>-958114710</v>
      </c>
      <c r="L6" s="164" t="s">
        <v>2984</v>
      </c>
      <c r="N6" s="652"/>
      <c r="O6" s="652"/>
    </row>
    <row r="7" s="164" customFormat="1" ht="20.25" customHeight="1" spans="1:15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N7" s="652"/>
      <c r="O7" s="652"/>
    </row>
    <row r="8" s="164" customFormat="1" spans="1:15">
      <c r="A8" s="171" t="s">
        <v>24</v>
      </c>
      <c r="B8" s="172" t="s">
        <v>25</v>
      </c>
      <c r="C8" s="172" t="s">
        <v>26</v>
      </c>
      <c r="D8" s="173" t="s">
        <v>27</v>
      </c>
      <c r="E8" s="173" t="s">
        <v>28</v>
      </c>
      <c r="F8" s="171" t="s">
        <v>29</v>
      </c>
      <c r="G8" s="174" t="s">
        <v>30</v>
      </c>
      <c r="H8" s="174" t="s">
        <v>2400</v>
      </c>
      <c r="I8" s="174" t="s">
        <v>32</v>
      </c>
      <c r="J8" s="204" t="s">
        <v>33</v>
      </c>
      <c r="K8" s="204" t="s">
        <v>34</v>
      </c>
      <c r="L8" s="205" t="s">
        <v>167</v>
      </c>
      <c r="M8" s="204" t="s">
        <v>168</v>
      </c>
      <c r="N8" s="652"/>
      <c r="O8" s="652"/>
    </row>
    <row r="9" s="164" customFormat="1" spans="1:15">
      <c r="A9" s="171"/>
      <c r="B9" s="175"/>
      <c r="C9" s="175"/>
      <c r="D9" s="173"/>
      <c r="E9" s="173"/>
      <c r="F9" s="171"/>
      <c r="G9" s="174"/>
      <c r="H9" s="174"/>
      <c r="I9" s="174"/>
      <c r="J9" s="204"/>
      <c r="K9" s="204"/>
      <c r="L9" s="206"/>
      <c r="M9" s="204"/>
      <c r="N9" s="652"/>
      <c r="O9" s="652"/>
    </row>
    <row r="10" s="164" customFormat="1" spans="1:15">
      <c r="A10" s="199">
        <v>326980</v>
      </c>
      <c r="B10" s="199">
        <v>1403128</v>
      </c>
      <c r="C10" s="199" t="s">
        <v>2985</v>
      </c>
      <c r="D10" s="200">
        <v>43497</v>
      </c>
      <c r="E10" s="200">
        <v>43500</v>
      </c>
      <c r="F10" s="199">
        <f t="shared" ref="F10:F16" si="0">E10-D10</f>
        <v>3</v>
      </c>
      <c r="G10" s="199">
        <v>1</v>
      </c>
      <c r="H10" s="199" t="s">
        <v>37</v>
      </c>
      <c r="I10" s="199">
        <f t="shared" ref="I10:I37" si="1">G10*F10</f>
        <v>3</v>
      </c>
      <c r="J10" s="230">
        <v>4620000</v>
      </c>
      <c r="K10" s="230">
        <f t="shared" ref="K10:K53" si="2">J10*F10*G10</f>
        <v>13860000</v>
      </c>
      <c r="L10" s="710">
        <f>SUM(K10:K35)</f>
        <v>540160000</v>
      </c>
      <c r="M10" s="199" t="s">
        <v>2171</v>
      </c>
      <c r="N10" s="652"/>
      <c r="O10" s="652"/>
    </row>
    <row r="11" s="164" customFormat="1" spans="1:15">
      <c r="A11" s="199">
        <v>338071</v>
      </c>
      <c r="B11" s="199">
        <v>1438581</v>
      </c>
      <c r="C11" s="199" t="s">
        <v>2986</v>
      </c>
      <c r="D11" s="200">
        <v>43497</v>
      </c>
      <c r="E11" s="200">
        <v>43499</v>
      </c>
      <c r="F11" s="199">
        <f t="shared" si="0"/>
        <v>2</v>
      </c>
      <c r="G11" s="199">
        <v>1</v>
      </c>
      <c r="H11" s="199" t="s">
        <v>37</v>
      </c>
      <c r="I11" s="199">
        <f t="shared" si="1"/>
        <v>2</v>
      </c>
      <c r="J11" s="230">
        <v>4620000</v>
      </c>
      <c r="K11" s="230">
        <f t="shared" si="2"/>
        <v>9240000</v>
      </c>
      <c r="L11" s="711"/>
      <c r="M11" s="199" t="s">
        <v>2987</v>
      </c>
      <c r="N11" s="652"/>
      <c r="O11" s="652"/>
    </row>
    <row r="12" s="164" customFormat="1" spans="1:15">
      <c r="A12" s="234" t="s">
        <v>2949</v>
      </c>
      <c r="B12" s="203">
        <v>1442528</v>
      </c>
      <c r="C12" s="199" t="s">
        <v>2950</v>
      </c>
      <c r="D12" s="200">
        <v>43497</v>
      </c>
      <c r="E12" s="200">
        <v>43498</v>
      </c>
      <c r="F12" s="199">
        <f t="shared" si="0"/>
        <v>1</v>
      </c>
      <c r="G12" s="199">
        <v>1</v>
      </c>
      <c r="H12" s="199" t="s">
        <v>37</v>
      </c>
      <c r="I12" s="199">
        <f t="shared" si="1"/>
        <v>1</v>
      </c>
      <c r="J12" s="230">
        <v>4620000</v>
      </c>
      <c r="K12" s="230">
        <f t="shared" si="2"/>
        <v>4620000</v>
      </c>
      <c r="L12" s="711"/>
      <c r="M12" s="199"/>
      <c r="N12" s="652"/>
      <c r="O12" s="652"/>
    </row>
    <row r="13" s="164" customFormat="1" spans="1:15">
      <c r="A13" s="199">
        <v>337691</v>
      </c>
      <c r="B13" s="199">
        <v>1437424</v>
      </c>
      <c r="C13" s="199" t="s">
        <v>2945</v>
      </c>
      <c r="D13" s="200">
        <v>43497</v>
      </c>
      <c r="E13" s="200">
        <v>43498</v>
      </c>
      <c r="F13" s="199">
        <f t="shared" si="0"/>
        <v>1</v>
      </c>
      <c r="G13" s="199">
        <v>1</v>
      </c>
      <c r="H13" s="199" t="s">
        <v>37</v>
      </c>
      <c r="I13" s="199">
        <f t="shared" si="1"/>
        <v>1</v>
      </c>
      <c r="J13" s="230">
        <v>4620000</v>
      </c>
      <c r="K13" s="230">
        <f t="shared" si="2"/>
        <v>4620000</v>
      </c>
      <c r="L13" s="711"/>
      <c r="M13" s="199"/>
      <c r="N13" s="652"/>
      <c r="O13" s="652"/>
    </row>
    <row r="14" s="164" customFormat="1" spans="1:15">
      <c r="A14" s="234" t="s">
        <v>2988</v>
      </c>
      <c r="B14" s="199">
        <v>1429816</v>
      </c>
      <c r="C14" s="199" t="s">
        <v>2989</v>
      </c>
      <c r="D14" s="200">
        <v>43497</v>
      </c>
      <c r="E14" s="200">
        <v>43500</v>
      </c>
      <c r="F14" s="199">
        <f t="shared" si="0"/>
        <v>3</v>
      </c>
      <c r="G14" s="199">
        <v>4</v>
      </c>
      <c r="H14" s="199" t="s">
        <v>37</v>
      </c>
      <c r="I14" s="199">
        <f t="shared" si="1"/>
        <v>12</v>
      </c>
      <c r="J14" s="229">
        <v>4620000</v>
      </c>
      <c r="K14" s="230">
        <f t="shared" si="2"/>
        <v>55440000</v>
      </c>
      <c r="L14" s="711"/>
      <c r="M14" s="199"/>
      <c r="N14" s="652"/>
      <c r="O14" s="652"/>
    </row>
    <row r="15" s="164" customFormat="1" spans="1:15">
      <c r="A15" s="199">
        <v>336557</v>
      </c>
      <c r="B15" s="199">
        <v>1434830</v>
      </c>
      <c r="C15" s="199" t="s">
        <v>2972</v>
      </c>
      <c r="D15" s="200">
        <v>43497</v>
      </c>
      <c r="E15" s="200">
        <v>43498</v>
      </c>
      <c r="F15" s="199">
        <f t="shared" si="0"/>
        <v>1</v>
      </c>
      <c r="G15" s="199">
        <v>1</v>
      </c>
      <c r="H15" s="199" t="s">
        <v>37</v>
      </c>
      <c r="I15" s="199">
        <f t="shared" si="1"/>
        <v>1</v>
      </c>
      <c r="J15" s="229">
        <v>4620000</v>
      </c>
      <c r="K15" s="230">
        <f t="shared" si="2"/>
        <v>4620000</v>
      </c>
      <c r="L15" s="711"/>
      <c r="M15" s="199"/>
      <c r="N15" s="652"/>
      <c r="O15" s="652"/>
    </row>
    <row r="16" s="164" customFormat="1" spans="1:15">
      <c r="A16" s="234" t="s">
        <v>2966</v>
      </c>
      <c r="B16" s="203">
        <v>1442530</v>
      </c>
      <c r="C16" s="199" t="s">
        <v>2967</v>
      </c>
      <c r="D16" s="200">
        <v>43497</v>
      </c>
      <c r="E16" s="200">
        <v>43500</v>
      </c>
      <c r="F16" s="199">
        <f t="shared" si="0"/>
        <v>3</v>
      </c>
      <c r="G16" s="199">
        <v>1</v>
      </c>
      <c r="H16" s="199" t="s">
        <v>37</v>
      </c>
      <c r="I16" s="199">
        <f t="shared" si="1"/>
        <v>3</v>
      </c>
      <c r="J16" s="230">
        <v>4620000</v>
      </c>
      <c r="K16" s="230">
        <f t="shared" si="2"/>
        <v>13860000</v>
      </c>
      <c r="L16" s="711"/>
      <c r="M16" s="199" t="s">
        <v>2968</v>
      </c>
      <c r="N16" s="652"/>
      <c r="O16" s="652"/>
    </row>
    <row r="17" s="164" customFormat="1" spans="1:15">
      <c r="A17" s="234" t="s">
        <v>2952</v>
      </c>
      <c r="B17" s="199">
        <v>1406314</v>
      </c>
      <c r="C17" s="199" t="s">
        <v>2953</v>
      </c>
      <c r="D17" s="200">
        <v>43132</v>
      </c>
      <c r="E17" s="200">
        <v>43133</v>
      </c>
      <c r="F17" s="199">
        <v>1</v>
      </c>
      <c r="G17" s="199">
        <v>2</v>
      </c>
      <c r="H17" s="199" t="s">
        <v>37</v>
      </c>
      <c r="I17" s="199">
        <f t="shared" si="1"/>
        <v>2</v>
      </c>
      <c r="J17" s="230">
        <v>4620000</v>
      </c>
      <c r="K17" s="230">
        <f t="shared" si="2"/>
        <v>9240000</v>
      </c>
      <c r="L17" s="711"/>
      <c r="M17" s="199" t="s">
        <v>1936</v>
      </c>
      <c r="N17" s="652"/>
      <c r="O17" s="652"/>
    </row>
    <row r="18" s="164" customFormat="1" spans="1:15">
      <c r="A18" s="199">
        <v>326983</v>
      </c>
      <c r="B18" s="199">
        <v>1403122</v>
      </c>
      <c r="C18" s="199" t="s">
        <v>2990</v>
      </c>
      <c r="D18" s="200">
        <v>43497</v>
      </c>
      <c r="E18" s="200">
        <v>43500</v>
      </c>
      <c r="F18" s="199">
        <f t="shared" ref="F18:F53" si="3">E18-D18</f>
        <v>3</v>
      </c>
      <c r="G18" s="199">
        <v>1</v>
      </c>
      <c r="H18" s="199" t="s">
        <v>37</v>
      </c>
      <c r="I18" s="199">
        <f t="shared" si="1"/>
        <v>3</v>
      </c>
      <c r="J18" s="230">
        <v>4620000</v>
      </c>
      <c r="K18" s="230">
        <f t="shared" si="2"/>
        <v>13860000</v>
      </c>
      <c r="L18" s="711"/>
      <c r="M18" s="199"/>
      <c r="N18" s="652"/>
      <c r="O18" s="652"/>
    </row>
    <row r="19" s="164" customFormat="1" ht="14.25" spans="1:15">
      <c r="A19" s="234" t="s">
        <v>2938</v>
      </c>
      <c r="B19" s="203">
        <v>1442554</v>
      </c>
      <c r="C19" s="199" t="s">
        <v>2991</v>
      </c>
      <c r="D19" s="200">
        <v>43497</v>
      </c>
      <c r="E19" s="200">
        <v>43499</v>
      </c>
      <c r="F19" s="199">
        <f t="shared" si="3"/>
        <v>2</v>
      </c>
      <c r="G19" s="199">
        <v>1</v>
      </c>
      <c r="H19" s="199" t="s">
        <v>37</v>
      </c>
      <c r="I19" s="199">
        <f t="shared" si="1"/>
        <v>2</v>
      </c>
      <c r="J19" s="230">
        <v>4620000</v>
      </c>
      <c r="K19" s="230">
        <f t="shared" si="2"/>
        <v>9240000</v>
      </c>
      <c r="L19" s="711"/>
      <c r="M19" s="199" t="s">
        <v>2171</v>
      </c>
      <c r="N19" s="652"/>
      <c r="O19" s="652"/>
    </row>
    <row r="20" s="164" customFormat="1" ht="14.25" spans="1:15">
      <c r="A20" s="234" t="s">
        <v>2957</v>
      </c>
      <c r="B20" s="817">
        <v>1442552</v>
      </c>
      <c r="C20" s="199" t="s">
        <v>2958</v>
      </c>
      <c r="D20" s="200">
        <v>43497</v>
      </c>
      <c r="E20" s="200">
        <v>43498</v>
      </c>
      <c r="F20" s="199">
        <f t="shared" si="3"/>
        <v>1</v>
      </c>
      <c r="G20" s="199">
        <v>2</v>
      </c>
      <c r="H20" s="199" t="s">
        <v>2405</v>
      </c>
      <c r="I20" s="199">
        <f t="shared" si="1"/>
        <v>2</v>
      </c>
      <c r="J20" s="230">
        <v>4820000</v>
      </c>
      <c r="K20" s="230">
        <f t="shared" si="2"/>
        <v>9640000</v>
      </c>
      <c r="L20" s="711"/>
      <c r="M20" s="199" t="s">
        <v>1938</v>
      </c>
      <c r="N20" s="652"/>
      <c r="O20" s="652"/>
    </row>
    <row r="21" s="164" customFormat="1" spans="1:15">
      <c r="A21" s="234">
        <v>331829</v>
      </c>
      <c r="B21" s="199">
        <v>1418741</v>
      </c>
      <c r="C21" s="199" t="s">
        <v>2992</v>
      </c>
      <c r="D21" s="200">
        <v>43497</v>
      </c>
      <c r="E21" s="200">
        <v>43500</v>
      </c>
      <c r="F21" s="199">
        <f t="shared" si="3"/>
        <v>3</v>
      </c>
      <c r="G21" s="199">
        <v>1</v>
      </c>
      <c r="H21" s="199" t="s">
        <v>2993</v>
      </c>
      <c r="I21" s="199">
        <f t="shared" si="1"/>
        <v>3</v>
      </c>
      <c r="J21" s="230">
        <v>4940000</v>
      </c>
      <c r="K21" s="230">
        <f t="shared" si="2"/>
        <v>14820000</v>
      </c>
      <c r="L21" s="711"/>
      <c r="M21" s="199" t="s">
        <v>2994</v>
      </c>
      <c r="N21" s="652"/>
      <c r="O21" s="652"/>
    </row>
    <row r="22" s="164" customFormat="1" spans="1:15">
      <c r="A22" s="234" t="s">
        <v>2995</v>
      </c>
      <c r="B22" s="199">
        <v>1425671</v>
      </c>
      <c r="C22" s="199" t="s">
        <v>2964</v>
      </c>
      <c r="D22" s="200">
        <v>43497</v>
      </c>
      <c r="E22" s="200">
        <v>43498</v>
      </c>
      <c r="F22" s="199">
        <f t="shared" si="3"/>
        <v>1</v>
      </c>
      <c r="G22" s="199">
        <v>3</v>
      </c>
      <c r="H22" s="199" t="s">
        <v>37</v>
      </c>
      <c r="I22" s="199">
        <f t="shared" si="1"/>
        <v>3</v>
      </c>
      <c r="J22" s="229">
        <v>4620000</v>
      </c>
      <c r="K22" s="230">
        <f t="shared" si="2"/>
        <v>13860000</v>
      </c>
      <c r="L22" s="711"/>
      <c r="M22" s="199"/>
      <c r="N22" s="652"/>
      <c r="O22" s="652"/>
    </row>
    <row r="23" s="164" customFormat="1" spans="1:15">
      <c r="A23" s="549">
        <v>338514</v>
      </c>
      <c r="B23" s="549">
        <v>1439869</v>
      </c>
      <c r="C23" s="549" t="s">
        <v>2996</v>
      </c>
      <c r="D23" s="705">
        <v>43497</v>
      </c>
      <c r="E23" s="705">
        <v>43501</v>
      </c>
      <c r="F23" s="549">
        <f t="shared" si="3"/>
        <v>4</v>
      </c>
      <c r="G23" s="549">
        <v>1</v>
      </c>
      <c r="H23" s="549" t="s">
        <v>2997</v>
      </c>
      <c r="I23" s="549">
        <f t="shared" si="1"/>
        <v>4</v>
      </c>
      <c r="J23" s="796">
        <v>6060000</v>
      </c>
      <c r="K23" s="712">
        <f t="shared" si="2"/>
        <v>24240000</v>
      </c>
      <c r="L23" s="711"/>
      <c r="M23" s="199"/>
      <c r="N23" s="652"/>
      <c r="O23" s="652"/>
    </row>
    <row r="24" s="164" customFormat="1" spans="1:15">
      <c r="A24" s="199">
        <v>338516</v>
      </c>
      <c r="B24" s="199">
        <v>1439868</v>
      </c>
      <c r="C24" s="199" t="s">
        <v>2998</v>
      </c>
      <c r="D24" s="200">
        <v>43497</v>
      </c>
      <c r="E24" s="200">
        <v>43501</v>
      </c>
      <c r="F24" s="199">
        <f t="shared" si="3"/>
        <v>4</v>
      </c>
      <c r="G24" s="199">
        <v>1</v>
      </c>
      <c r="H24" s="199" t="s">
        <v>37</v>
      </c>
      <c r="I24" s="199">
        <f t="shared" si="1"/>
        <v>4</v>
      </c>
      <c r="J24" s="229">
        <v>4620000</v>
      </c>
      <c r="K24" s="230">
        <f t="shared" si="2"/>
        <v>18480000</v>
      </c>
      <c r="L24" s="711"/>
      <c r="M24" s="199" t="s">
        <v>2549</v>
      </c>
      <c r="N24" s="652"/>
      <c r="O24" s="652"/>
    </row>
    <row r="25" s="164" customFormat="1" spans="1:15">
      <c r="A25" s="704" t="s">
        <v>2999</v>
      </c>
      <c r="B25" s="549">
        <v>1402973</v>
      </c>
      <c r="C25" s="549" t="s">
        <v>3000</v>
      </c>
      <c r="D25" s="705">
        <v>43498</v>
      </c>
      <c r="E25" s="705">
        <v>43500</v>
      </c>
      <c r="F25" s="549">
        <f t="shared" si="3"/>
        <v>2</v>
      </c>
      <c r="G25" s="549">
        <v>2</v>
      </c>
      <c r="H25" s="549" t="s">
        <v>3001</v>
      </c>
      <c r="I25" s="549">
        <f t="shared" si="1"/>
        <v>4</v>
      </c>
      <c r="J25" s="712">
        <v>6060000</v>
      </c>
      <c r="K25" s="712">
        <f t="shared" si="2"/>
        <v>24240000</v>
      </c>
      <c r="L25" s="711"/>
      <c r="M25" s="199"/>
      <c r="N25" s="652"/>
      <c r="O25" s="652"/>
    </row>
    <row r="26" s="164" customFormat="1" spans="1:15">
      <c r="A26" s="235" t="s">
        <v>3002</v>
      </c>
      <c r="B26" s="236">
        <v>1406371</v>
      </c>
      <c r="C26" s="199" t="s">
        <v>3003</v>
      </c>
      <c r="D26" s="256">
        <v>43133</v>
      </c>
      <c r="E26" s="256">
        <v>43135</v>
      </c>
      <c r="F26" s="199">
        <f t="shared" si="3"/>
        <v>2</v>
      </c>
      <c r="G26" s="199">
        <v>2</v>
      </c>
      <c r="H26" s="199" t="s">
        <v>37</v>
      </c>
      <c r="I26" s="199">
        <f t="shared" si="1"/>
        <v>4</v>
      </c>
      <c r="J26" s="230">
        <v>4620000</v>
      </c>
      <c r="K26" s="230">
        <f t="shared" si="2"/>
        <v>18480000</v>
      </c>
      <c r="L26" s="711"/>
      <c r="M26" s="199"/>
      <c r="N26" s="652"/>
      <c r="O26" s="652"/>
    </row>
    <row r="27" s="164" customFormat="1" spans="1:15">
      <c r="A27" s="235">
        <v>331029</v>
      </c>
      <c r="B27" s="236">
        <v>1414892</v>
      </c>
      <c r="C27" s="199" t="s">
        <v>3004</v>
      </c>
      <c r="D27" s="256">
        <v>43133</v>
      </c>
      <c r="E27" s="256">
        <v>43138</v>
      </c>
      <c r="F27" s="199">
        <f t="shared" si="3"/>
        <v>5</v>
      </c>
      <c r="G27" s="236">
        <v>1</v>
      </c>
      <c r="H27" s="236" t="s">
        <v>37</v>
      </c>
      <c r="I27" s="199">
        <f t="shared" si="1"/>
        <v>5</v>
      </c>
      <c r="J27" s="230">
        <v>4620000</v>
      </c>
      <c r="K27" s="230">
        <f t="shared" si="2"/>
        <v>23100000</v>
      </c>
      <c r="L27" s="711"/>
      <c r="M27" s="199"/>
      <c r="N27" s="652"/>
      <c r="O27" s="652"/>
    </row>
    <row r="28" s="164" customFormat="1" spans="1:15">
      <c r="A28" s="235" t="s">
        <v>3005</v>
      </c>
      <c r="B28" s="236">
        <v>1424301</v>
      </c>
      <c r="C28" s="199" t="s">
        <v>3006</v>
      </c>
      <c r="D28" s="256">
        <v>43498</v>
      </c>
      <c r="E28" s="256">
        <v>43503</v>
      </c>
      <c r="F28" s="199">
        <f t="shared" si="3"/>
        <v>5</v>
      </c>
      <c r="G28" s="236">
        <v>2</v>
      </c>
      <c r="H28" s="236" t="s">
        <v>37</v>
      </c>
      <c r="I28" s="199">
        <f t="shared" si="1"/>
        <v>10</v>
      </c>
      <c r="J28" s="230">
        <v>4620000</v>
      </c>
      <c r="K28" s="230">
        <f t="shared" si="2"/>
        <v>46200000</v>
      </c>
      <c r="L28" s="711"/>
      <c r="M28" s="1019" t="s">
        <v>3007</v>
      </c>
      <c r="N28" s="652"/>
      <c r="O28" s="652"/>
    </row>
    <row r="29" s="164" customFormat="1" spans="1:15">
      <c r="A29" s="235" t="s">
        <v>3008</v>
      </c>
      <c r="B29" s="236">
        <v>1424010</v>
      </c>
      <c r="C29" s="199" t="s">
        <v>3009</v>
      </c>
      <c r="D29" s="256">
        <v>43498</v>
      </c>
      <c r="E29" s="256">
        <v>43499</v>
      </c>
      <c r="F29" s="199">
        <f t="shared" si="3"/>
        <v>1</v>
      </c>
      <c r="G29" s="236">
        <v>4</v>
      </c>
      <c r="H29" s="236" t="s">
        <v>37</v>
      </c>
      <c r="I29" s="199">
        <f t="shared" si="1"/>
        <v>4</v>
      </c>
      <c r="J29" s="230">
        <v>4620000</v>
      </c>
      <c r="K29" s="230">
        <f t="shared" si="2"/>
        <v>18480000</v>
      </c>
      <c r="L29" s="711"/>
      <c r="M29" s="1019" t="s">
        <v>3007</v>
      </c>
      <c r="N29" s="652"/>
      <c r="O29" s="652"/>
    </row>
    <row r="30" s="164" customFormat="1" spans="1:15">
      <c r="A30" s="235">
        <v>337300</v>
      </c>
      <c r="B30" s="236">
        <v>1436341</v>
      </c>
      <c r="C30" s="199" t="s">
        <v>3010</v>
      </c>
      <c r="D30" s="256">
        <v>43498</v>
      </c>
      <c r="E30" s="256">
        <v>43501</v>
      </c>
      <c r="F30" s="199">
        <f t="shared" si="3"/>
        <v>3</v>
      </c>
      <c r="G30" s="236">
        <v>1</v>
      </c>
      <c r="H30" s="236" t="s">
        <v>2405</v>
      </c>
      <c r="I30" s="199">
        <f t="shared" si="1"/>
        <v>3</v>
      </c>
      <c r="J30" s="230">
        <v>4820000</v>
      </c>
      <c r="K30" s="230">
        <f t="shared" si="2"/>
        <v>14460000</v>
      </c>
      <c r="L30" s="711"/>
      <c r="M30" s="1019" t="s">
        <v>3007</v>
      </c>
      <c r="N30" s="652"/>
      <c r="O30" s="652"/>
    </row>
    <row r="31" s="164" customFormat="1" spans="1:15">
      <c r="A31" s="235" t="s">
        <v>3011</v>
      </c>
      <c r="B31" s="236">
        <v>1425764</v>
      </c>
      <c r="C31" s="199" t="s">
        <v>3012</v>
      </c>
      <c r="D31" s="256">
        <v>43498</v>
      </c>
      <c r="E31" s="256">
        <v>43503</v>
      </c>
      <c r="F31" s="199">
        <f t="shared" si="3"/>
        <v>5</v>
      </c>
      <c r="G31" s="236">
        <v>2</v>
      </c>
      <c r="H31" s="236" t="s">
        <v>37</v>
      </c>
      <c r="I31" s="199">
        <f t="shared" si="1"/>
        <v>10</v>
      </c>
      <c r="J31" s="230">
        <v>4620000</v>
      </c>
      <c r="K31" s="230">
        <f t="shared" si="2"/>
        <v>46200000</v>
      </c>
      <c r="L31" s="711"/>
      <c r="M31" s="1019" t="s">
        <v>3007</v>
      </c>
      <c r="N31" s="652"/>
      <c r="O31" s="652"/>
    </row>
    <row r="32" s="164" customFormat="1" spans="1:15">
      <c r="A32" s="199">
        <v>336035</v>
      </c>
      <c r="B32" s="199">
        <v>1426525</v>
      </c>
      <c r="C32" s="199" t="s">
        <v>3013</v>
      </c>
      <c r="D32" s="200">
        <v>43498</v>
      </c>
      <c r="E32" s="200">
        <v>43501</v>
      </c>
      <c r="F32" s="199">
        <f t="shared" si="3"/>
        <v>3</v>
      </c>
      <c r="G32" s="199">
        <v>1</v>
      </c>
      <c r="H32" s="199" t="s">
        <v>37</v>
      </c>
      <c r="I32" s="199">
        <f t="shared" si="1"/>
        <v>3</v>
      </c>
      <c r="J32" s="229">
        <v>4620000</v>
      </c>
      <c r="K32" s="230">
        <f t="shared" si="2"/>
        <v>13860000</v>
      </c>
      <c r="L32" s="711"/>
      <c r="M32" s="549" t="s">
        <v>3014</v>
      </c>
      <c r="N32" s="652"/>
      <c r="O32" s="652"/>
    </row>
    <row r="33" s="164" customFormat="1" spans="1:15">
      <c r="A33" s="235" t="s">
        <v>3015</v>
      </c>
      <c r="B33" s="236">
        <v>1414891</v>
      </c>
      <c r="C33" s="199" t="s">
        <v>3016</v>
      </c>
      <c r="D33" s="256">
        <v>43133</v>
      </c>
      <c r="E33" s="256">
        <v>43138</v>
      </c>
      <c r="F33" s="199">
        <f t="shared" si="3"/>
        <v>5</v>
      </c>
      <c r="G33" s="236">
        <v>4</v>
      </c>
      <c r="H33" s="236" t="s">
        <v>37</v>
      </c>
      <c r="I33" s="199">
        <f t="shared" si="1"/>
        <v>20</v>
      </c>
      <c r="J33" s="230">
        <v>4620000</v>
      </c>
      <c r="K33" s="230">
        <f t="shared" si="2"/>
        <v>92400000</v>
      </c>
      <c r="L33" s="711"/>
      <c r="M33" s="199"/>
      <c r="N33" s="652"/>
      <c r="O33" s="652"/>
    </row>
    <row r="34" s="632" customFormat="1" spans="1:17">
      <c r="A34" s="243" t="s">
        <v>3017</v>
      </c>
      <c r="B34" s="243">
        <v>1421251</v>
      </c>
      <c r="C34" s="993" t="s">
        <v>3018</v>
      </c>
      <c r="D34" s="994">
        <v>43498</v>
      </c>
      <c r="E34" s="994">
        <v>43502</v>
      </c>
      <c r="F34" s="995">
        <f t="shared" si="3"/>
        <v>4</v>
      </c>
      <c r="G34" s="236">
        <v>1</v>
      </c>
      <c r="H34" s="996" t="s">
        <v>37</v>
      </c>
      <c r="I34" s="199">
        <f t="shared" si="1"/>
        <v>4</v>
      </c>
      <c r="J34" s="1020">
        <v>4620000</v>
      </c>
      <c r="K34" s="1020">
        <f t="shared" si="2"/>
        <v>18480000</v>
      </c>
      <c r="L34" s="711"/>
      <c r="M34" s="995"/>
      <c r="N34" s="652"/>
      <c r="O34" s="652"/>
      <c r="Q34" s="164"/>
    </row>
    <row r="35" s="632" customFormat="1" spans="1:17">
      <c r="A35" s="247"/>
      <c r="B35" s="247"/>
      <c r="C35" s="255"/>
      <c r="D35" s="994">
        <v>43502</v>
      </c>
      <c r="E35" s="994">
        <v>43503</v>
      </c>
      <c r="F35" s="995">
        <f t="shared" si="3"/>
        <v>1</v>
      </c>
      <c r="G35" s="996">
        <v>1</v>
      </c>
      <c r="H35" s="996" t="s">
        <v>37</v>
      </c>
      <c r="I35" s="199">
        <f t="shared" si="1"/>
        <v>1</v>
      </c>
      <c r="J35" s="1020">
        <v>4620000</v>
      </c>
      <c r="K35" s="1020">
        <f t="shared" si="2"/>
        <v>4620000</v>
      </c>
      <c r="L35" s="713"/>
      <c r="M35" s="1019" t="s">
        <v>3007</v>
      </c>
      <c r="N35" s="652"/>
      <c r="O35" s="652"/>
      <c r="Q35" s="164"/>
    </row>
    <row r="36" s="164" customFormat="1" spans="1:15">
      <c r="A36" s="264">
        <v>331125</v>
      </c>
      <c r="B36" s="264">
        <v>1416196</v>
      </c>
      <c r="C36" s="264" t="s">
        <v>3019</v>
      </c>
      <c r="D36" s="265">
        <v>43134</v>
      </c>
      <c r="E36" s="265">
        <v>43136</v>
      </c>
      <c r="F36" s="264">
        <f t="shared" si="3"/>
        <v>2</v>
      </c>
      <c r="G36" s="264">
        <v>1</v>
      </c>
      <c r="H36" s="264" t="s">
        <v>37</v>
      </c>
      <c r="I36" s="264">
        <f t="shared" si="1"/>
        <v>2</v>
      </c>
      <c r="J36" s="298">
        <v>4620000</v>
      </c>
      <c r="K36" s="299">
        <f t="shared" si="2"/>
        <v>9240000</v>
      </c>
      <c r="L36" s="1021">
        <f>SUM(K36:K72)</f>
        <v>533660000</v>
      </c>
      <c r="M36" s="264"/>
      <c r="N36" s="652"/>
      <c r="O36" s="652"/>
    </row>
    <row r="37" s="164" customFormat="1" spans="1:15">
      <c r="A37" s="267">
        <v>332522</v>
      </c>
      <c r="B37" s="267">
        <v>1416942</v>
      </c>
      <c r="C37" s="264" t="s">
        <v>3020</v>
      </c>
      <c r="D37" s="997">
        <v>43134</v>
      </c>
      <c r="E37" s="997">
        <v>43139</v>
      </c>
      <c r="F37" s="264">
        <f t="shared" si="3"/>
        <v>5</v>
      </c>
      <c r="G37" s="266">
        <v>1</v>
      </c>
      <c r="H37" s="266" t="s">
        <v>37</v>
      </c>
      <c r="I37" s="264">
        <f t="shared" si="1"/>
        <v>5</v>
      </c>
      <c r="J37" s="298">
        <v>4620000</v>
      </c>
      <c r="K37" s="299">
        <f t="shared" si="2"/>
        <v>23100000</v>
      </c>
      <c r="L37" s="1022"/>
      <c r="M37" s="275" t="s">
        <v>2692</v>
      </c>
      <c r="N37" s="652"/>
      <c r="O37" s="652"/>
    </row>
    <row r="38" s="164" customFormat="1" spans="1:15">
      <c r="A38" s="269"/>
      <c r="B38" s="269"/>
      <c r="C38" s="264" t="s">
        <v>3021</v>
      </c>
      <c r="D38" s="997">
        <v>43134</v>
      </c>
      <c r="E38" s="997">
        <v>43139</v>
      </c>
      <c r="F38" s="264">
        <f t="shared" si="3"/>
        <v>5</v>
      </c>
      <c r="G38" s="266">
        <v>1</v>
      </c>
      <c r="H38" s="266" t="s">
        <v>37</v>
      </c>
      <c r="I38" s="264">
        <v>0</v>
      </c>
      <c r="J38" s="298">
        <v>1200000</v>
      </c>
      <c r="K38" s="299">
        <f t="shared" si="2"/>
        <v>6000000</v>
      </c>
      <c r="L38" s="1022"/>
      <c r="M38" s="276"/>
      <c r="N38" s="652"/>
      <c r="O38" s="652"/>
    </row>
    <row r="39" s="164" customFormat="1" spans="1:15">
      <c r="A39" s="267">
        <v>330864</v>
      </c>
      <c r="B39" s="266">
        <v>1414623</v>
      </c>
      <c r="C39" s="264" t="s">
        <v>3022</v>
      </c>
      <c r="D39" s="997">
        <v>43134</v>
      </c>
      <c r="E39" s="997">
        <v>43136</v>
      </c>
      <c r="F39" s="264">
        <f t="shared" si="3"/>
        <v>2</v>
      </c>
      <c r="G39" s="266">
        <v>1</v>
      </c>
      <c r="H39" s="266" t="s">
        <v>37</v>
      </c>
      <c r="I39" s="264">
        <f t="shared" ref="I39:I42" si="4">G39*F39</f>
        <v>2</v>
      </c>
      <c r="J39" s="299">
        <v>4620000</v>
      </c>
      <c r="K39" s="299">
        <f t="shared" si="2"/>
        <v>9240000</v>
      </c>
      <c r="L39" s="1022"/>
      <c r="M39" s="264"/>
      <c r="N39" s="652"/>
      <c r="O39" s="652"/>
    </row>
    <row r="40" s="164" customFormat="1" spans="1:15">
      <c r="A40" s="267" t="s">
        <v>3023</v>
      </c>
      <c r="B40" s="266">
        <v>1394243</v>
      </c>
      <c r="C40" s="264" t="s">
        <v>3024</v>
      </c>
      <c r="D40" s="997">
        <v>43499</v>
      </c>
      <c r="E40" s="997">
        <v>43501</v>
      </c>
      <c r="F40" s="264">
        <f t="shared" si="3"/>
        <v>2</v>
      </c>
      <c r="G40" s="266">
        <v>2</v>
      </c>
      <c r="H40" s="266" t="s">
        <v>2405</v>
      </c>
      <c r="I40" s="264">
        <f t="shared" si="4"/>
        <v>4</v>
      </c>
      <c r="J40" s="299">
        <v>4820000</v>
      </c>
      <c r="K40" s="299">
        <f t="shared" si="2"/>
        <v>19280000</v>
      </c>
      <c r="L40" s="1022"/>
      <c r="M40" s="264" t="s">
        <v>3025</v>
      </c>
      <c r="N40" s="652"/>
      <c r="O40" s="652"/>
    </row>
    <row r="41" s="164" customFormat="1" spans="1:15">
      <c r="A41" s="263" t="s">
        <v>3026</v>
      </c>
      <c r="B41" s="264">
        <v>1400737</v>
      </c>
      <c r="C41" s="264" t="s">
        <v>3027</v>
      </c>
      <c r="D41" s="265">
        <v>43134</v>
      </c>
      <c r="E41" s="265">
        <v>43136</v>
      </c>
      <c r="F41" s="264">
        <f t="shared" si="3"/>
        <v>2</v>
      </c>
      <c r="G41" s="264">
        <v>2</v>
      </c>
      <c r="H41" s="264" t="s">
        <v>37</v>
      </c>
      <c r="I41" s="264">
        <f t="shared" si="4"/>
        <v>4</v>
      </c>
      <c r="J41" s="299">
        <v>4620000</v>
      </c>
      <c r="K41" s="299">
        <f t="shared" si="2"/>
        <v>18480000</v>
      </c>
      <c r="L41" s="1022"/>
      <c r="M41" s="264"/>
      <c r="N41" s="652"/>
      <c r="O41" s="652"/>
    </row>
    <row r="42" s="164" customFormat="1" spans="1:15">
      <c r="A42" s="267" t="s">
        <v>3028</v>
      </c>
      <c r="B42" s="267">
        <v>1413286</v>
      </c>
      <c r="C42" s="264" t="s">
        <v>3029</v>
      </c>
      <c r="D42" s="997">
        <v>43134</v>
      </c>
      <c r="E42" s="997">
        <v>43139</v>
      </c>
      <c r="F42" s="266">
        <f t="shared" si="3"/>
        <v>5</v>
      </c>
      <c r="G42" s="266">
        <v>2</v>
      </c>
      <c r="H42" s="275" t="s">
        <v>37</v>
      </c>
      <c r="I42" s="266">
        <f t="shared" si="4"/>
        <v>10</v>
      </c>
      <c r="J42" s="299">
        <v>4620000</v>
      </c>
      <c r="K42" s="299">
        <f t="shared" si="2"/>
        <v>46200000</v>
      </c>
      <c r="L42" s="1022"/>
      <c r="M42" s="264" t="s">
        <v>3030</v>
      </c>
      <c r="N42" s="652"/>
      <c r="O42" s="652"/>
    </row>
    <row r="43" s="164" customFormat="1" spans="1:15">
      <c r="A43" s="269"/>
      <c r="B43" s="269"/>
      <c r="C43" s="264" t="s">
        <v>2720</v>
      </c>
      <c r="D43" s="997">
        <v>43134</v>
      </c>
      <c r="E43" s="997">
        <v>43139</v>
      </c>
      <c r="F43" s="266">
        <f t="shared" si="3"/>
        <v>5</v>
      </c>
      <c r="G43" s="266">
        <v>1</v>
      </c>
      <c r="H43" s="276"/>
      <c r="I43" s="266"/>
      <c r="J43" s="299">
        <v>320000</v>
      </c>
      <c r="K43" s="299">
        <f t="shared" si="2"/>
        <v>1600000</v>
      </c>
      <c r="L43" s="1022"/>
      <c r="M43" s="264"/>
      <c r="N43" s="652"/>
      <c r="O43" s="652"/>
    </row>
    <row r="44" s="164" customFormat="1" spans="1:15">
      <c r="A44" s="998">
        <v>337697</v>
      </c>
      <c r="B44" s="998">
        <v>1437447</v>
      </c>
      <c r="C44" s="264" t="s">
        <v>3031</v>
      </c>
      <c r="D44" s="997">
        <v>43499</v>
      </c>
      <c r="E44" s="997">
        <v>43501</v>
      </c>
      <c r="F44" s="266">
        <f t="shared" si="3"/>
        <v>2</v>
      </c>
      <c r="G44" s="266">
        <v>1</v>
      </c>
      <c r="H44" s="266" t="s">
        <v>37</v>
      </c>
      <c r="I44" s="266">
        <f t="shared" ref="I44:I53" si="5">G44*F44</f>
        <v>2</v>
      </c>
      <c r="J44" s="299">
        <v>4620000</v>
      </c>
      <c r="K44" s="299">
        <f t="shared" si="2"/>
        <v>9240000</v>
      </c>
      <c r="L44" s="1022"/>
      <c r="M44" s="1008" t="s">
        <v>3032</v>
      </c>
      <c r="N44" s="652"/>
      <c r="O44" s="652"/>
    </row>
    <row r="45" s="164" customFormat="1" spans="1:15">
      <c r="A45" s="267">
        <v>328079</v>
      </c>
      <c r="B45" s="266">
        <v>1406863</v>
      </c>
      <c r="C45" s="264" t="s">
        <v>3033</v>
      </c>
      <c r="D45" s="997">
        <v>43499</v>
      </c>
      <c r="E45" s="997">
        <v>43504</v>
      </c>
      <c r="F45" s="266">
        <f t="shared" si="3"/>
        <v>5</v>
      </c>
      <c r="G45" s="266">
        <v>1</v>
      </c>
      <c r="H45" s="266" t="s">
        <v>37</v>
      </c>
      <c r="I45" s="266">
        <f t="shared" si="5"/>
        <v>5</v>
      </c>
      <c r="J45" s="299">
        <v>4620000</v>
      </c>
      <c r="K45" s="299">
        <f t="shared" si="2"/>
        <v>23100000</v>
      </c>
      <c r="L45" s="1022"/>
      <c r="M45" s="264"/>
      <c r="N45" s="652"/>
      <c r="O45" s="652"/>
    </row>
    <row r="46" s="164" customFormat="1" spans="1:15">
      <c r="A46" s="267">
        <v>328080</v>
      </c>
      <c r="B46" s="266">
        <v>1406866</v>
      </c>
      <c r="C46" s="264" t="s">
        <v>3034</v>
      </c>
      <c r="D46" s="997">
        <v>43499</v>
      </c>
      <c r="E46" s="997">
        <v>43504</v>
      </c>
      <c r="F46" s="266">
        <f t="shared" si="3"/>
        <v>5</v>
      </c>
      <c r="G46" s="266">
        <v>1</v>
      </c>
      <c r="H46" s="266" t="s">
        <v>37</v>
      </c>
      <c r="I46" s="266">
        <f t="shared" si="5"/>
        <v>5</v>
      </c>
      <c r="J46" s="299">
        <v>4620000</v>
      </c>
      <c r="K46" s="299">
        <f t="shared" si="2"/>
        <v>23100000</v>
      </c>
      <c r="L46" s="1022"/>
      <c r="M46" s="264"/>
      <c r="N46" s="652"/>
      <c r="O46" s="652"/>
    </row>
    <row r="47" s="164" customFormat="1" spans="1:15">
      <c r="A47" s="267">
        <v>337360</v>
      </c>
      <c r="B47" s="266">
        <v>1436498</v>
      </c>
      <c r="C47" s="264" t="s">
        <v>3035</v>
      </c>
      <c r="D47" s="997">
        <v>43499</v>
      </c>
      <c r="E47" s="997">
        <v>43501</v>
      </c>
      <c r="F47" s="266">
        <f t="shared" si="3"/>
        <v>2</v>
      </c>
      <c r="G47" s="266">
        <v>1</v>
      </c>
      <c r="H47" s="266" t="s">
        <v>37</v>
      </c>
      <c r="I47" s="266">
        <f t="shared" si="5"/>
        <v>2</v>
      </c>
      <c r="J47" s="299">
        <v>4620000</v>
      </c>
      <c r="K47" s="299">
        <f t="shared" si="2"/>
        <v>9240000</v>
      </c>
      <c r="L47" s="1022"/>
      <c r="M47" s="1008" t="s">
        <v>3036</v>
      </c>
      <c r="N47" s="652"/>
      <c r="O47" s="652"/>
    </row>
    <row r="48" s="164" customFormat="1" spans="1:15">
      <c r="A48" s="267">
        <v>328106</v>
      </c>
      <c r="B48" s="266">
        <v>1396184</v>
      </c>
      <c r="C48" s="264" t="s">
        <v>3037</v>
      </c>
      <c r="D48" s="997">
        <v>43499</v>
      </c>
      <c r="E48" s="997">
        <v>43502</v>
      </c>
      <c r="F48" s="266">
        <f t="shared" si="3"/>
        <v>3</v>
      </c>
      <c r="G48" s="266">
        <v>1</v>
      </c>
      <c r="H48" s="266" t="s">
        <v>2405</v>
      </c>
      <c r="I48" s="266">
        <f t="shared" si="5"/>
        <v>3</v>
      </c>
      <c r="J48" s="299">
        <v>4820000</v>
      </c>
      <c r="K48" s="299">
        <f t="shared" si="2"/>
        <v>14460000</v>
      </c>
      <c r="L48" s="1022"/>
      <c r="M48" s="264" t="s">
        <v>3038</v>
      </c>
      <c r="N48" s="652"/>
      <c r="O48" s="652"/>
    </row>
    <row r="49" s="164" customFormat="1" spans="1:15">
      <c r="A49" s="264">
        <v>334869</v>
      </c>
      <c r="B49" s="264">
        <v>1428228</v>
      </c>
      <c r="C49" s="264" t="s">
        <v>3039</v>
      </c>
      <c r="D49" s="265">
        <v>43499</v>
      </c>
      <c r="E49" s="265">
        <v>43500</v>
      </c>
      <c r="F49" s="264">
        <f t="shared" si="3"/>
        <v>1</v>
      </c>
      <c r="G49" s="264">
        <v>1</v>
      </c>
      <c r="H49" s="264" t="s">
        <v>37</v>
      </c>
      <c r="I49" s="264">
        <f t="shared" si="5"/>
        <v>1</v>
      </c>
      <c r="J49" s="298">
        <v>4620000</v>
      </c>
      <c r="K49" s="299">
        <f t="shared" si="2"/>
        <v>4620000</v>
      </c>
      <c r="L49" s="1022"/>
      <c r="M49" s="264"/>
      <c r="N49" s="652"/>
      <c r="O49" s="652"/>
    </row>
    <row r="50" s="164" customFormat="1" spans="1:15">
      <c r="A50" s="264">
        <v>332517</v>
      </c>
      <c r="B50" s="264">
        <v>1419169</v>
      </c>
      <c r="C50" s="264" t="s">
        <v>3040</v>
      </c>
      <c r="D50" s="265">
        <v>43134</v>
      </c>
      <c r="E50" s="265">
        <v>43135</v>
      </c>
      <c r="F50" s="264">
        <f t="shared" si="3"/>
        <v>1</v>
      </c>
      <c r="G50" s="264">
        <v>1</v>
      </c>
      <c r="H50" s="264" t="s">
        <v>37</v>
      </c>
      <c r="I50" s="264">
        <f t="shared" si="5"/>
        <v>1</v>
      </c>
      <c r="J50" s="298">
        <v>4620000</v>
      </c>
      <c r="K50" s="299">
        <f t="shared" si="2"/>
        <v>4620000</v>
      </c>
      <c r="L50" s="1022"/>
      <c r="M50" s="264"/>
      <c r="N50" s="652"/>
      <c r="O50" s="652"/>
    </row>
    <row r="51" s="632" customFormat="1" ht="19.5" customHeight="1" spans="1:17">
      <c r="A51" s="271" t="s">
        <v>3041</v>
      </c>
      <c r="B51" s="271">
        <v>1430102</v>
      </c>
      <c r="C51" s="999" t="s">
        <v>3042</v>
      </c>
      <c r="D51" s="1000">
        <v>43499</v>
      </c>
      <c r="E51" s="1000">
        <v>43501</v>
      </c>
      <c r="F51" s="1001">
        <f t="shared" si="3"/>
        <v>2</v>
      </c>
      <c r="G51" s="1001">
        <v>2</v>
      </c>
      <c r="H51" s="272" t="s">
        <v>37</v>
      </c>
      <c r="I51" s="1001">
        <f t="shared" si="5"/>
        <v>4</v>
      </c>
      <c r="J51" s="1023">
        <v>4620000</v>
      </c>
      <c r="K51" s="1024">
        <f t="shared" si="2"/>
        <v>18480000</v>
      </c>
      <c r="L51" s="1022"/>
      <c r="M51" s="1014" t="s">
        <v>3036</v>
      </c>
      <c r="N51" s="652"/>
      <c r="O51" s="652"/>
      <c r="Q51" s="164"/>
    </row>
    <row r="52" s="632" customFormat="1" spans="1:17">
      <c r="A52" s="273"/>
      <c r="B52" s="273"/>
      <c r="C52" s="1002"/>
      <c r="D52" s="1000">
        <v>43501</v>
      </c>
      <c r="E52" s="1000">
        <v>43502</v>
      </c>
      <c r="F52" s="1001">
        <f t="shared" si="3"/>
        <v>1</v>
      </c>
      <c r="G52" s="1001">
        <v>2</v>
      </c>
      <c r="H52" s="274"/>
      <c r="I52" s="1001">
        <f t="shared" si="5"/>
        <v>2</v>
      </c>
      <c r="J52" s="1023">
        <v>7000000</v>
      </c>
      <c r="K52" s="1024">
        <f t="shared" si="2"/>
        <v>14000000</v>
      </c>
      <c r="L52" s="1022"/>
      <c r="M52" s="1017"/>
      <c r="N52" s="652"/>
      <c r="O52" s="652"/>
      <c r="Q52" s="164"/>
    </row>
    <row r="53" s="164" customFormat="1" spans="1:15">
      <c r="A53" s="267">
        <v>334894</v>
      </c>
      <c r="B53" s="1003">
        <v>1426503</v>
      </c>
      <c r="C53" s="264" t="s">
        <v>3043</v>
      </c>
      <c r="D53" s="1004">
        <v>43499</v>
      </c>
      <c r="E53" s="1004">
        <v>43501</v>
      </c>
      <c r="F53" s="271">
        <f t="shared" si="3"/>
        <v>2</v>
      </c>
      <c r="G53" s="266">
        <v>1</v>
      </c>
      <c r="H53" s="266" t="s">
        <v>37</v>
      </c>
      <c r="I53" s="266">
        <f t="shared" si="5"/>
        <v>2</v>
      </c>
      <c r="J53" s="298">
        <v>4620000</v>
      </c>
      <c r="K53" s="299">
        <f t="shared" si="2"/>
        <v>9240000</v>
      </c>
      <c r="L53" s="1022"/>
      <c r="M53" s="1008" t="s">
        <v>3036</v>
      </c>
      <c r="N53" s="652"/>
      <c r="O53" s="652"/>
    </row>
    <row r="54" s="164" customFormat="1" spans="1:15">
      <c r="A54" s="269"/>
      <c r="B54" s="304"/>
      <c r="C54" s="264" t="s">
        <v>2410</v>
      </c>
      <c r="D54" s="1005"/>
      <c r="E54" s="1005"/>
      <c r="F54" s="273"/>
      <c r="G54" s="266">
        <v>1</v>
      </c>
      <c r="H54" s="266" t="s">
        <v>37</v>
      </c>
      <c r="I54" s="266">
        <v>0</v>
      </c>
      <c r="J54" s="298">
        <v>1200000</v>
      </c>
      <c r="K54" s="299">
        <f>J54*F53</f>
        <v>2400000</v>
      </c>
      <c r="L54" s="1022"/>
      <c r="M54" s="264"/>
      <c r="N54" s="652"/>
      <c r="O54" s="652"/>
    </row>
    <row r="55" s="322" customFormat="1" spans="1:17">
      <c r="A55" s="1006" t="s">
        <v>3044</v>
      </c>
      <c r="B55" s="1007">
        <v>1438162</v>
      </c>
      <c r="C55" s="1008" t="s">
        <v>3045</v>
      </c>
      <c r="D55" s="1009">
        <v>43499</v>
      </c>
      <c r="E55" s="1009">
        <v>43501</v>
      </c>
      <c r="F55" s="1010">
        <f t="shared" ref="F55:F58" si="6">E55-D55</f>
        <v>2</v>
      </c>
      <c r="G55" s="1010">
        <v>2</v>
      </c>
      <c r="H55" s="1010" t="s">
        <v>3046</v>
      </c>
      <c r="I55" s="1010">
        <f t="shared" ref="I55:I58" si="7">G55*F55</f>
        <v>4</v>
      </c>
      <c r="J55" s="1025">
        <v>6850000</v>
      </c>
      <c r="K55" s="1026">
        <f t="shared" ref="K55:K58" si="8">J55*F55*G55</f>
        <v>27400000</v>
      </c>
      <c r="L55" s="1022"/>
      <c r="M55" s="1008" t="s">
        <v>3036</v>
      </c>
      <c r="N55" s="652"/>
      <c r="O55" s="652"/>
      <c r="Q55" s="164"/>
    </row>
    <row r="56" s="164" customFormat="1" spans="1:15">
      <c r="A56" s="267">
        <v>328081</v>
      </c>
      <c r="B56" s="266">
        <v>1406832</v>
      </c>
      <c r="C56" s="264" t="s">
        <v>3047</v>
      </c>
      <c r="D56" s="997">
        <v>43499</v>
      </c>
      <c r="E56" s="997">
        <v>43504</v>
      </c>
      <c r="F56" s="266">
        <f t="shared" si="6"/>
        <v>5</v>
      </c>
      <c r="G56" s="266">
        <v>1</v>
      </c>
      <c r="H56" s="266" t="s">
        <v>37</v>
      </c>
      <c r="I56" s="266">
        <f t="shared" si="7"/>
        <v>5</v>
      </c>
      <c r="J56" s="299">
        <v>4620000</v>
      </c>
      <c r="K56" s="299">
        <f t="shared" si="8"/>
        <v>23100000</v>
      </c>
      <c r="L56" s="1022"/>
      <c r="M56" s="264" t="s">
        <v>1936</v>
      </c>
      <c r="N56" s="652"/>
      <c r="O56" s="652"/>
    </row>
    <row r="57" s="164" customFormat="1" spans="1:15">
      <c r="A57" s="267">
        <v>328420</v>
      </c>
      <c r="B57" s="266">
        <v>1399621</v>
      </c>
      <c r="C57" s="264" t="s">
        <v>3048</v>
      </c>
      <c r="D57" s="997">
        <v>43134</v>
      </c>
      <c r="E57" s="997">
        <v>43135</v>
      </c>
      <c r="F57" s="266">
        <f t="shared" si="6"/>
        <v>1</v>
      </c>
      <c r="G57" s="266">
        <v>1</v>
      </c>
      <c r="H57" s="266" t="s">
        <v>2405</v>
      </c>
      <c r="I57" s="266">
        <f t="shared" si="7"/>
        <v>1</v>
      </c>
      <c r="J57" s="299">
        <v>4820000</v>
      </c>
      <c r="K57" s="299">
        <f t="shared" si="8"/>
        <v>4820000</v>
      </c>
      <c r="L57" s="1022"/>
      <c r="M57" s="264" t="s">
        <v>3049</v>
      </c>
      <c r="N57" s="652"/>
      <c r="O57" s="652"/>
    </row>
    <row r="58" s="632" customFormat="1" spans="1:17">
      <c r="A58" s="1011">
        <v>326984</v>
      </c>
      <c r="B58" s="1011">
        <v>1402260</v>
      </c>
      <c r="C58" s="1012" t="s">
        <v>3050</v>
      </c>
      <c r="D58" s="1013">
        <v>43500</v>
      </c>
      <c r="E58" s="1013">
        <v>43502</v>
      </c>
      <c r="F58" s="1011">
        <f t="shared" si="6"/>
        <v>2</v>
      </c>
      <c r="G58" s="1011">
        <v>1</v>
      </c>
      <c r="H58" s="1014" t="s">
        <v>2997</v>
      </c>
      <c r="I58" s="1027">
        <f t="shared" si="7"/>
        <v>2</v>
      </c>
      <c r="J58" s="1028">
        <v>6060000</v>
      </c>
      <c r="K58" s="1028">
        <f t="shared" si="8"/>
        <v>12120000</v>
      </c>
      <c r="L58" s="1022"/>
      <c r="M58" s="1018"/>
      <c r="N58" s="652"/>
      <c r="O58" s="652"/>
      <c r="Q58" s="164"/>
    </row>
    <row r="59" s="632" customFormat="1" spans="1:17">
      <c r="A59" s="1015"/>
      <c r="B59" s="1015"/>
      <c r="C59" s="1012" t="s">
        <v>3051</v>
      </c>
      <c r="D59" s="1016"/>
      <c r="E59" s="1016"/>
      <c r="F59" s="1015"/>
      <c r="G59" s="1015"/>
      <c r="H59" s="1017"/>
      <c r="I59" s="1029"/>
      <c r="J59" s="1028">
        <v>320000</v>
      </c>
      <c r="K59" s="1028">
        <f>J59*2</f>
        <v>640000</v>
      </c>
      <c r="L59" s="1022"/>
      <c r="M59" s="1018"/>
      <c r="N59" s="652"/>
      <c r="O59" s="652"/>
      <c r="Q59" s="164"/>
    </row>
    <row r="60" s="632" customFormat="1" spans="1:17">
      <c r="A60" s="271" t="s">
        <v>3052</v>
      </c>
      <c r="B60" s="271">
        <v>1413260</v>
      </c>
      <c r="C60" s="1018" t="s">
        <v>3053</v>
      </c>
      <c r="D60" s="1005">
        <v>43500</v>
      </c>
      <c r="E60" s="1005">
        <v>43502</v>
      </c>
      <c r="F60" s="1018">
        <f t="shared" ref="F60:F84" si="9">E60-D60</f>
        <v>2</v>
      </c>
      <c r="G60" s="273">
        <v>2</v>
      </c>
      <c r="H60" s="274" t="s">
        <v>37</v>
      </c>
      <c r="I60" s="1030">
        <f t="shared" ref="I60:I76" si="10">G60*F60</f>
        <v>4</v>
      </c>
      <c r="J60" s="1024">
        <v>4620000</v>
      </c>
      <c r="K60" s="1024">
        <f t="shared" ref="K60:K62" si="11">J60*I60</f>
        <v>18480000</v>
      </c>
      <c r="L60" s="1022"/>
      <c r="M60" s="1018"/>
      <c r="N60" s="652"/>
      <c r="O60" s="652"/>
      <c r="Q60" s="164"/>
    </row>
    <row r="61" s="632" customFormat="1" spans="1:17">
      <c r="A61" s="273"/>
      <c r="B61" s="273"/>
      <c r="C61" s="1018" t="s">
        <v>3054</v>
      </c>
      <c r="D61" s="1005">
        <v>43500</v>
      </c>
      <c r="E61" s="1005">
        <v>43502</v>
      </c>
      <c r="F61" s="1018">
        <v>2</v>
      </c>
      <c r="G61" s="273">
        <v>2</v>
      </c>
      <c r="H61" s="274" t="s">
        <v>37</v>
      </c>
      <c r="I61" s="1030">
        <f t="shared" si="10"/>
        <v>4</v>
      </c>
      <c r="J61" s="1024">
        <v>320000</v>
      </c>
      <c r="K61" s="1024">
        <f t="shared" si="11"/>
        <v>1280000</v>
      </c>
      <c r="L61" s="1022"/>
      <c r="M61" s="1018"/>
      <c r="N61" s="652"/>
      <c r="O61" s="652"/>
      <c r="Q61" s="164"/>
    </row>
    <row r="62" s="632" customFormat="1" spans="1:17">
      <c r="A62" s="273">
        <v>331191</v>
      </c>
      <c r="B62" s="273">
        <v>1438091</v>
      </c>
      <c r="C62" s="1018" t="s">
        <v>3055</v>
      </c>
      <c r="D62" s="1005">
        <v>43500</v>
      </c>
      <c r="E62" s="1005">
        <v>43501</v>
      </c>
      <c r="F62" s="1018">
        <f t="shared" si="9"/>
        <v>1</v>
      </c>
      <c r="G62" s="273">
        <v>1</v>
      </c>
      <c r="H62" s="274" t="s">
        <v>37</v>
      </c>
      <c r="I62" s="1030">
        <f t="shared" si="10"/>
        <v>1</v>
      </c>
      <c r="J62" s="1024">
        <v>4620000</v>
      </c>
      <c r="K62" s="1024">
        <f t="shared" si="11"/>
        <v>4620000</v>
      </c>
      <c r="L62" s="1022"/>
      <c r="M62" s="1012" t="s">
        <v>3036</v>
      </c>
      <c r="N62" s="652"/>
      <c r="O62" s="652"/>
      <c r="Q62" s="164"/>
    </row>
    <row r="63" s="164" customFormat="1" spans="1:15">
      <c r="A63" s="264">
        <v>328496</v>
      </c>
      <c r="B63" s="264">
        <v>1408352</v>
      </c>
      <c r="C63" s="264" t="s">
        <v>3056</v>
      </c>
      <c r="D63" s="265">
        <v>43135</v>
      </c>
      <c r="E63" s="265">
        <v>43136</v>
      </c>
      <c r="F63" s="264">
        <f t="shared" si="9"/>
        <v>1</v>
      </c>
      <c r="G63" s="264">
        <v>1</v>
      </c>
      <c r="H63" s="264" t="s">
        <v>37</v>
      </c>
      <c r="I63" s="264">
        <f t="shared" si="10"/>
        <v>1</v>
      </c>
      <c r="J63" s="298">
        <v>4620000</v>
      </c>
      <c r="K63" s="299">
        <f t="shared" ref="K63:K84" si="12">J63*F63*G63</f>
        <v>4620000</v>
      </c>
      <c r="L63" s="1022"/>
      <c r="M63" s="1008"/>
      <c r="N63" s="652"/>
      <c r="O63" s="652"/>
    </row>
    <row r="64" s="164" customFormat="1" spans="1:15">
      <c r="A64" s="263" t="s">
        <v>3057</v>
      </c>
      <c r="B64" s="264">
        <v>1408259</v>
      </c>
      <c r="C64" s="264" t="s">
        <v>3058</v>
      </c>
      <c r="D64" s="265">
        <v>43501</v>
      </c>
      <c r="E64" s="265">
        <v>43503</v>
      </c>
      <c r="F64" s="264">
        <f t="shared" si="9"/>
        <v>2</v>
      </c>
      <c r="G64" s="264">
        <v>4</v>
      </c>
      <c r="H64" s="264" t="s">
        <v>37</v>
      </c>
      <c r="I64" s="264">
        <f t="shared" si="10"/>
        <v>8</v>
      </c>
      <c r="J64" s="298">
        <v>4620000</v>
      </c>
      <c r="K64" s="299">
        <f t="shared" si="12"/>
        <v>36960000</v>
      </c>
      <c r="L64" s="1022"/>
      <c r="M64" s="1008" t="s">
        <v>3059</v>
      </c>
      <c r="N64" s="652"/>
      <c r="O64" s="652"/>
    </row>
    <row r="65" s="164" customFormat="1" spans="1:15">
      <c r="A65" s="263" t="s">
        <v>3060</v>
      </c>
      <c r="B65" s="264">
        <v>1407477</v>
      </c>
      <c r="C65" s="264" t="s">
        <v>3061</v>
      </c>
      <c r="D65" s="265">
        <v>43136</v>
      </c>
      <c r="E65" s="265">
        <v>43137</v>
      </c>
      <c r="F65" s="264">
        <f t="shared" si="9"/>
        <v>1</v>
      </c>
      <c r="G65" s="264">
        <v>2</v>
      </c>
      <c r="H65" s="264" t="s">
        <v>37</v>
      </c>
      <c r="I65" s="264">
        <f t="shared" si="10"/>
        <v>2</v>
      </c>
      <c r="J65" s="299">
        <v>4620000</v>
      </c>
      <c r="K65" s="299">
        <f t="shared" si="12"/>
        <v>9240000</v>
      </c>
      <c r="L65" s="1022"/>
      <c r="M65" s="1008"/>
      <c r="N65" s="652"/>
      <c r="O65" s="652"/>
    </row>
    <row r="66" s="164" customFormat="1" spans="1:15">
      <c r="A66" s="263" t="s">
        <v>3062</v>
      </c>
      <c r="B66" s="264">
        <v>1408305</v>
      </c>
      <c r="C66" s="264" t="s">
        <v>3063</v>
      </c>
      <c r="D66" s="265">
        <v>43136</v>
      </c>
      <c r="E66" s="265">
        <v>43138</v>
      </c>
      <c r="F66" s="264">
        <f t="shared" si="9"/>
        <v>2</v>
      </c>
      <c r="G66" s="264">
        <v>4</v>
      </c>
      <c r="H66" s="264" t="s">
        <v>37</v>
      </c>
      <c r="I66" s="264">
        <f t="shared" si="10"/>
        <v>8</v>
      </c>
      <c r="J66" s="299">
        <v>4620000</v>
      </c>
      <c r="K66" s="299">
        <f t="shared" si="12"/>
        <v>36960000</v>
      </c>
      <c r="L66" s="1022"/>
      <c r="M66" s="1008"/>
      <c r="N66" s="652"/>
      <c r="O66" s="652"/>
    </row>
    <row r="67" s="164" customFormat="1" spans="1:15">
      <c r="A67" s="263" t="s">
        <v>3064</v>
      </c>
      <c r="B67" s="264">
        <v>1422122</v>
      </c>
      <c r="C67" s="264" t="s">
        <v>3065</v>
      </c>
      <c r="D67" s="265">
        <v>43136</v>
      </c>
      <c r="E67" s="265">
        <v>43137</v>
      </c>
      <c r="F67" s="264">
        <f t="shared" si="9"/>
        <v>1</v>
      </c>
      <c r="G67" s="264">
        <v>3</v>
      </c>
      <c r="H67" s="264" t="s">
        <v>37</v>
      </c>
      <c r="I67" s="264">
        <f t="shared" si="10"/>
        <v>3</v>
      </c>
      <c r="J67" s="299">
        <v>4620000</v>
      </c>
      <c r="K67" s="299">
        <f t="shared" si="12"/>
        <v>13860000</v>
      </c>
      <c r="L67" s="1022"/>
      <c r="M67" s="1008"/>
      <c r="N67" s="652"/>
      <c r="O67" s="652"/>
    </row>
    <row r="68" s="164" customFormat="1" spans="1:15">
      <c r="A68" s="263" t="s">
        <v>3066</v>
      </c>
      <c r="B68" s="264">
        <v>1418751</v>
      </c>
      <c r="C68" s="264" t="s">
        <v>3067</v>
      </c>
      <c r="D68" s="265">
        <v>43136</v>
      </c>
      <c r="E68" s="265">
        <v>43138</v>
      </c>
      <c r="F68" s="264">
        <f t="shared" si="9"/>
        <v>2</v>
      </c>
      <c r="G68" s="264">
        <v>2</v>
      </c>
      <c r="H68" s="264" t="s">
        <v>37</v>
      </c>
      <c r="I68" s="264">
        <f t="shared" si="10"/>
        <v>4</v>
      </c>
      <c r="J68" s="298">
        <v>4620000</v>
      </c>
      <c r="K68" s="299">
        <f t="shared" si="12"/>
        <v>18480000</v>
      </c>
      <c r="L68" s="1022"/>
      <c r="M68" s="1008" t="s">
        <v>3068</v>
      </c>
      <c r="N68" s="652"/>
      <c r="O68" s="652"/>
    </row>
    <row r="69" s="164" customFormat="1" spans="1:15">
      <c r="A69" s="263" t="s">
        <v>3069</v>
      </c>
      <c r="B69" s="264">
        <v>1408306</v>
      </c>
      <c r="C69" s="264" t="s">
        <v>3070</v>
      </c>
      <c r="D69" s="265">
        <v>43136</v>
      </c>
      <c r="E69" s="265">
        <v>43138</v>
      </c>
      <c r="F69" s="264">
        <f t="shared" si="9"/>
        <v>2</v>
      </c>
      <c r="G69" s="264">
        <v>3</v>
      </c>
      <c r="H69" s="264" t="s">
        <v>37</v>
      </c>
      <c r="I69" s="264">
        <f t="shared" si="10"/>
        <v>6</v>
      </c>
      <c r="J69" s="298">
        <v>4620000</v>
      </c>
      <c r="K69" s="299">
        <f t="shared" si="12"/>
        <v>27720000</v>
      </c>
      <c r="L69" s="1022"/>
      <c r="M69" s="1008"/>
      <c r="N69" s="652"/>
      <c r="O69" s="652"/>
    </row>
    <row r="70" s="164" customFormat="1" spans="1:15">
      <c r="A70" s="263" t="s">
        <v>3071</v>
      </c>
      <c r="B70" s="264">
        <v>1426255</v>
      </c>
      <c r="C70" s="264" t="s">
        <v>3072</v>
      </c>
      <c r="D70" s="265">
        <v>43501</v>
      </c>
      <c r="E70" s="265">
        <v>43503</v>
      </c>
      <c r="F70" s="264">
        <f t="shared" si="9"/>
        <v>2</v>
      </c>
      <c r="G70" s="264">
        <v>1</v>
      </c>
      <c r="H70" s="264" t="s">
        <v>37</v>
      </c>
      <c r="I70" s="264">
        <f t="shared" si="10"/>
        <v>2</v>
      </c>
      <c r="J70" s="298">
        <v>4620000</v>
      </c>
      <c r="K70" s="299">
        <f t="shared" si="12"/>
        <v>9240000</v>
      </c>
      <c r="L70" s="1022"/>
      <c r="M70" s="1008" t="s">
        <v>3068</v>
      </c>
      <c r="N70" s="652"/>
      <c r="O70" s="652"/>
    </row>
    <row r="71" s="164" customFormat="1" spans="1:15">
      <c r="A71" s="264">
        <v>335338</v>
      </c>
      <c r="B71" s="264">
        <v>1428846</v>
      </c>
      <c r="C71" s="264" t="s">
        <v>3073</v>
      </c>
      <c r="D71" s="265">
        <v>43501</v>
      </c>
      <c r="E71" s="265">
        <v>43503</v>
      </c>
      <c r="F71" s="264">
        <f t="shared" si="9"/>
        <v>2</v>
      </c>
      <c r="G71" s="264">
        <v>1</v>
      </c>
      <c r="H71" s="264" t="s">
        <v>37</v>
      </c>
      <c r="I71" s="264">
        <f t="shared" si="10"/>
        <v>2</v>
      </c>
      <c r="J71" s="298">
        <v>4620000</v>
      </c>
      <c r="K71" s="299">
        <f t="shared" si="12"/>
        <v>9240000</v>
      </c>
      <c r="L71" s="1022"/>
      <c r="M71" s="1008" t="s">
        <v>3074</v>
      </c>
      <c r="N71" s="652"/>
      <c r="O71" s="652"/>
    </row>
    <row r="72" s="164" customFormat="1" spans="1:15">
      <c r="A72" s="264">
        <v>335339</v>
      </c>
      <c r="B72" s="264">
        <v>1428849</v>
      </c>
      <c r="C72" s="264" t="s">
        <v>3075</v>
      </c>
      <c r="D72" s="265">
        <v>43501</v>
      </c>
      <c r="E72" s="265">
        <v>43503</v>
      </c>
      <c r="F72" s="264">
        <f t="shared" si="9"/>
        <v>2</v>
      </c>
      <c r="G72" s="264">
        <v>1</v>
      </c>
      <c r="H72" s="264" t="s">
        <v>37</v>
      </c>
      <c r="I72" s="264">
        <f t="shared" si="10"/>
        <v>2</v>
      </c>
      <c r="J72" s="298">
        <v>4620000</v>
      </c>
      <c r="K72" s="299">
        <f t="shared" si="12"/>
        <v>9240000</v>
      </c>
      <c r="L72" s="1061"/>
      <c r="M72" s="1008" t="s">
        <v>3076</v>
      </c>
      <c r="N72" s="652"/>
      <c r="O72" s="652"/>
    </row>
    <row r="73" s="164" customFormat="1" spans="1:15">
      <c r="A73" s="193" t="s">
        <v>3077</v>
      </c>
      <c r="B73" s="194">
        <v>1407474</v>
      </c>
      <c r="C73" s="194" t="s">
        <v>3078</v>
      </c>
      <c r="D73" s="195">
        <v>43137</v>
      </c>
      <c r="E73" s="195">
        <v>43139</v>
      </c>
      <c r="F73" s="194">
        <f t="shared" si="9"/>
        <v>2</v>
      </c>
      <c r="G73" s="194">
        <v>2</v>
      </c>
      <c r="H73" s="194" t="s">
        <v>37</v>
      </c>
      <c r="I73" s="194">
        <f t="shared" si="10"/>
        <v>4</v>
      </c>
      <c r="J73" s="220">
        <v>4620000</v>
      </c>
      <c r="K73" s="220">
        <f t="shared" si="12"/>
        <v>18480000</v>
      </c>
      <c r="L73" s="1062">
        <f>SUM(K73:K116)</f>
        <v>872820000</v>
      </c>
      <c r="M73" s="194"/>
      <c r="N73" s="652"/>
      <c r="O73" s="652"/>
    </row>
    <row r="74" s="164" customFormat="1" spans="1:15">
      <c r="A74" s="193" t="s">
        <v>3079</v>
      </c>
      <c r="B74" s="194">
        <v>1418677</v>
      </c>
      <c r="C74" s="194" t="s">
        <v>3080</v>
      </c>
      <c r="D74" s="195">
        <v>43137</v>
      </c>
      <c r="E74" s="195">
        <v>43139</v>
      </c>
      <c r="F74" s="194">
        <f t="shared" si="9"/>
        <v>2</v>
      </c>
      <c r="G74" s="194">
        <v>2</v>
      </c>
      <c r="H74" s="194" t="s">
        <v>37</v>
      </c>
      <c r="I74" s="194">
        <f t="shared" si="10"/>
        <v>4</v>
      </c>
      <c r="J74" s="219">
        <v>4620000</v>
      </c>
      <c r="K74" s="220">
        <f t="shared" si="12"/>
        <v>18480000</v>
      </c>
      <c r="L74" s="1063"/>
      <c r="M74" s="567" t="s">
        <v>3036</v>
      </c>
      <c r="N74" s="652"/>
      <c r="O74" s="652"/>
    </row>
    <row r="75" s="164" customFormat="1" spans="1:15">
      <c r="A75" s="193" t="s">
        <v>3081</v>
      </c>
      <c r="B75" s="194">
        <v>1382205</v>
      </c>
      <c r="C75" s="194" t="s">
        <v>3082</v>
      </c>
      <c r="D75" s="195">
        <v>43137</v>
      </c>
      <c r="E75" s="195">
        <v>43142</v>
      </c>
      <c r="F75" s="194">
        <f t="shared" si="9"/>
        <v>5</v>
      </c>
      <c r="G75" s="194">
        <v>3</v>
      </c>
      <c r="H75" s="194" t="s">
        <v>37</v>
      </c>
      <c r="I75" s="194">
        <f t="shared" si="10"/>
        <v>15</v>
      </c>
      <c r="J75" s="220">
        <v>4620000</v>
      </c>
      <c r="K75" s="220">
        <f t="shared" si="12"/>
        <v>69300000</v>
      </c>
      <c r="L75" s="1063"/>
      <c r="M75" s="194" t="s">
        <v>2178</v>
      </c>
      <c r="N75" s="652"/>
      <c r="O75" s="652"/>
    </row>
    <row r="76" s="164" customFormat="1" spans="1:15">
      <c r="A76" s="1031">
        <v>331580</v>
      </c>
      <c r="B76" s="1031">
        <v>1415307</v>
      </c>
      <c r="C76" s="194" t="s">
        <v>3083</v>
      </c>
      <c r="D76" s="195">
        <v>43137</v>
      </c>
      <c r="E76" s="195">
        <v>43141</v>
      </c>
      <c r="F76" s="194">
        <f t="shared" si="9"/>
        <v>4</v>
      </c>
      <c r="G76" s="194">
        <v>1</v>
      </c>
      <c r="H76" s="194" t="s">
        <v>37</v>
      </c>
      <c r="I76" s="194">
        <f t="shared" si="10"/>
        <v>4</v>
      </c>
      <c r="J76" s="220">
        <v>4620000</v>
      </c>
      <c r="K76" s="220">
        <f t="shared" si="12"/>
        <v>18480000</v>
      </c>
      <c r="L76" s="1063"/>
      <c r="M76" s="194" t="s">
        <v>2692</v>
      </c>
      <c r="N76" s="652"/>
      <c r="O76" s="652"/>
    </row>
    <row r="77" s="164" customFormat="1" spans="1:15">
      <c r="A77" s="1032"/>
      <c r="B77" s="1032"/>
      <c r="C77" s="194" t="s">
        <v>2410</v>
      </c>
      <c r="D77" s="195">
        <v>43137</v>
      </c>
      <c r="E77" s="195">
        <v>43141</v>
      </c>
      <c r="F77" s="194">
        <f t="shared" si="9"/>
        <v>4</v>
      </c>
      <c r="G77" s="194">
        <v>1</v>
      </c>
      <c r="H77" s="194" t="s">
        <v>37</v>
      </c>
      <c r="I77" s="194">
        <v>0</v>
      </c>
      <c r="J77" s="220">
        <v>1200000</v>
      </c>
      <c r="K77" s="220">
        <f t="shared" si="12"/>
        <v>4800000</v>
      </c>
      <c r="L77" s="1063"/>
      <c r="M77" s="194"/>
      <c r="N77" s="652"/>
      <c r="O77" s="652"/>
    </row>
    <row r="78" s="164" customFormat="1" spans="1:15">
      <c r="A78" s="1032">
        <v>334870</v>
      </c>
      <c r="B78" s="1032">
        <v>1426148</v>
      </c>
      <c r="C78" s="194" t="s">
        <v>3084</v>
      </c>
      <c r="D78" s="195">
        <v>43502</v>
      </c>
      <c r="E78" s="195">
        <v>43505</v>
      </c>
      <c r="F78" s="194">
        <f t="shared" si="9"/>
        <v>3</v>
      </c>
      <c r="G78" s="194">
        <v>1</v>
      </c>
      <c r="H78" s="194" t="s">
        <v>37</v>
      </c>
      <c r="I78" s="194">
        <f t="shared" ref="I78:I84" si="13">G78*F78</f>
        <v>3</v>
      </c>
      <c r="J78" s="220">
        <v>4620000</v>
      </c>
      <c r="K78" s="220">
        <f t="shared" si="12"/>
        <v>13860000</v>
      </c>
      <c r="L78" s="1063"/>
      <c r="M78" s="567" t="s">
        <v>3036</v>
      </c>
      <c r="N78" s="652"/>
      <c r="O78" s="652"/>
    </row>
    <row r="79" s="164" customFormat="1" spans="1:15">
      <c r="A79" s="194">
        <v>318566</v>
      </c>
      <c r="B79" s="194">
        <v>1382207</v>
      </c>
      <c r="C79" s="194" t="s">
        <v>3085</v>
      </c>
      <c r="D79" s="195">
        <v>43137</v>
      </c>
      <c r="E79" s="195">
        <v>43142</v>
      </c>
      <c r="F79" s="194">
        <f t="shared" si="9"/>
        <v>5</v>
      </c>
      <c r="G79" s="194">
        <v>3</v>
      </c>
      <c r="H79" s="194" t="s">
        <v>37</v>
      </c>
      <c r="I79" s="194">
        <f t="shared" si="13"/>
        <v>15</v>
      </c>
      <c r="J79" s="220">
        <v>4620000</v>
      </c>
      <c r="K79" s="220">
        <f t="shared" si="12"/>
        <v>69300000</v>
      </c>
      <c r="L79" s="1063"/>
      <c r="M79" s="567"/>
      <c r="N79" s="652"/>
      <c r="O79" s="652"/>
    </row>
    <row r="80" s="164" customFormat="1" spans="1:15">
      <c r="A80" s="1031" t="s">
        <v>3086</v>
      </c>
      <c r="B80" s="579">
        <v>1431115</v>
      </c>
      <c r="C80" s="194" t="s">
        <v>3087</v>
      </c>
      <c r="D80" s="580">
        <v>43502</v>
      </c>
      <c r="E80" s="580">
        <v>43503</v>
      </c>
      <c r="F80" s="194">
        <f t="shared" si="9"/>
        <v>1</v>
      </c>
      <c r="G80" s="194">
        <v>2</v>
      </c>
      <c r="H80" s="194" t="s">
        <v>37</v>
      </c>
      <c r="I80" s="194">
        <f t="shared" si="13"/>
        <v>2</v>
      </c>
      <c r="J80" s="220">
        <v>4620000</v>
      </c>
      <c r="K80" s="220">
        <f t="shared" si="12"/>
        <v>9240000</v>
      </c>
      <c r="L80" s="1063"/>
      <c r="M80" s="1064" t="s">
        <v>3088</v>
      </c>
      <c r="N80" s="652"/>
      <c r="O80" s="652"/>
    </row>
    <row r="81" s="164" customFormat="1" spans="1:15">
      <c r="A81" s="1033">
        <v>335671</v>
      </c>
      <c r="B81" s="1033">
        <v>1430578</v>
      </c>
      <c r="C81" s="1034" t="s">
        <v>3089</v>
      </c>
      <c r="D81" s="195">
        <v>43502</v>
      </c>
      <c r="E81" s="195">
        <v>43503</v>
      </c>
      <c r="F81" s="194">
        <f t="shared" si="9"/>
        <v>1</v>
      </c>
      <c r="G81" s="1035">
        <v>1</v>
      </c>
      <c r="H81" s="194" t="s">
        <v>37</v>
      </c>
      <c r="I81" s="194">
        <f t="shared" si="13"/>
        <v>1</v>
      </c>
      <c r="J81" s="219">
        <v>4620000</v>
      </c>
      <c r="K81" s="220">
        <f t="shared" si="12"/>
        <v>4620000</v>
      </c>
      <c r="L81" s="1063"/>
      <c r="M81" s="567" t="s">
        <v>3090</v>
      </c>
      <c r="N81" s="652"/>
      <c r="O81" s="652"/>
    </row>
    <row r="82" s="164" customFormat="1" spans="1:15">
      <c r="A82" s="1036"/>
      <c r="B82" s="1036"/>
      <c r="C82" s="1037"/>
      <c r="D82" s="195">
        <v>43503</v>
      </c>
      <c r="E82" s="195">
        <v>43504</v>
      </c>
      <c r="F82" s="194">
        <f t="shared" si="9"/>
        <v>1</v>
      </c>
      <c r="G82" s="1035">
        <v>1</v>
      </c>
      <c r="H82" s="194" t="s">
        <v>37</v>
      </c>
      <c r="I82" s="194">
        <f t="shared" si="13"/>
        <v>1</v>
      </c>
      <c r="J82" s="219">
        <v>10800000</v>
      </c>
      <c r="K82" s="220">
        <f t="shared" si="12"/>
        <v>10800000</v>
      </c>
      <c r="L82" s="1063"/>
      <c r="M82" s="567" t="s">
        <v>3090</v>
      </c>
      <c r="N82" s="652"/>
      <c r="O82" s="652"/>
    </row>
    <row r="83" s="632" customFormat="1" spans="1:17">
      <c r="A83" s="1033" t="s">
        <v>3091</v>
      </c>
      <c r="B83" s="1033">
        <v>1417058</v>
      </c>
      <c r="C83" s="1034" t="s">
        <v>3092</v>
      </c>
      <c r="D83" s="1038">
        <v>43138</v>
      </c>
      <c r="E83" s="1038">
        <v>43141</v>
      </c>
      <c r="F83" s="1035">
        <f t="shared" si="9"/>
        <v>3</v>
      </c>
      <c r="G83" s="1035">
        <v>7</v>
      </c>
      <c r="H83" s="1035" t="s">
        <v>37</v>
      </c>
      <c r="I83" s="1035">
        <f t="shared" si="13"/>
        <v>21</v>
      </c>
      <c r="J83" s="1065">
        <v>4620000</v>
      </c>
      <c r="K83" s="1065">
        <f t="shared" si="12"/>
        <v>97020000</v>
      </c>
      <c r="L83" s="1063"/>
      <c r="M83" s="1035" t="s">
        <v>2171</v>
      </c>
      <c r="N83" s="652"/>
      <c r="O83" s="652"/>
      <c r="Q83" s="164"/>
    </row>
    <row r="84" s="632" customFormat="1" spans="1:17">
      <c r="A84" s="1036"/>
      <c r="B84" s="1036"/>
      <c r="C84" s="1037"/>
      <c r="D84" s="1038">
        <v>43138</v>
      </c>
      <c r="E84" s="1038">
        <v>43141</v>
      </c>
      <c r="F84" s="1035">
        <f t="shared" si="9"/>
        <v>3</v>
      </c>
      <c r="G84" s="1035">
        <v>1</v>
      </c>
      <c r="H84" s="1035" t="s">
        <v>37</v>
      </c>
      <c r="I84" s="1035">
        <f t="shared" si="13"/>
        <v>3</v>
      </c>
      <c r="J84" s="1065">
        <v>4620000</v>
      </c>
      <c r="K84" s="1065">
        <f t="shared" si="12"/>
        <v>13860000</v>
      </c>
      <c r="L84" s="1063"/>
      <c r="M84" s="1064" t="s">
        <v>3088</v>
      </c>
      <c r="N84" s="652"/>
      <c r="O84" s="652"/>
      <c r="Q84" s="164"/>
    </row>
    <row r="85" s="164" customFormat="1" spans="1:15">
      <c r="A85" s="1031">
        <v>331362</v>
      </c>
      <c r="B85" s="1031">
        <v>1416374</v>
      </c>
      <c r="C85" s="194" t="s">
        <v>2410</v>
      </c>
      <c r="D85" s="1039">
        <v>43138</v>
      </c>
      <c r="E85" s="1039">
        <v>43143</v>
      </c>
      <c r="F85" s="194">
        <v>0</v>
      </c>
      <c r="G85" s="194">
        <v>1</v>
      </c>
      <c r="H85" s="194" t="s">
        <v>37</v>
      </c>
      <c r="I85" s="194">
        <v>0</v>
      </c>
      <c r="J85" s="220">
        <v>1200000</v>
      </c>
      <c r="K85" s="220">
        <f>J85*G85*5</f>
        <v>6000000</v>
      </c>
      <c r="L85" s="1063"/>
      <c r="M85" s="194"/>
      <c r="N85" s="652"/>
      <c r="O85" s="652"/>
    </row>
    <row r="86" s="164" customFormat="1" spans="1:15">
      <c r="A86" s="1032"/>
      <c r="B86" s="1032"/>
      <c r="C86" s="194" t="s">
        <v>3093</v>
      </c>
      <c r="D86" s="1040"/>
      <c r="E86" s="1040"/>
      <c r="F86" s="194">
        <f>E85-D85</f>
        <v>5</v>
      </c>
      <c r="G86" s="194">
        <v>1</v>
      </c>
      <c r="H86" s="194" t="s">
        <v>37</v>
      </c>
      <c r="I86" s="194">
        <f t="shared" ref="I86:I96" si="14">G86*F86</f>
        <v>5</v>
      </c>
      <c r="J86" s="220">
        <v>4620000</v>
      </c>
      <c r="K86" s="220">
        <f t="shared" ref="K86:K89" si="15">J86*F86*G86</f>
        <v>23100000</v>
      </c>
      <c r="L86" s="1063"/>
      <c r="M86" s="194"/>
      <c r="N86" s="652"/>
      <c r="O86" s="652"/>
    </row>
    <row r="87" s="164" customFormat="1" ht="30" customHeight="1" spans="1:15">
      <c r="A87" s="1032" t="s">
        <v>3094</v>
      </c>
      <c r="B87" s="1032">
        <v>1420436</v>
      </c>
      <c r="C87" s="222" t="s">
        <v>3095</v>
      </c>
      <c r="D87" s="1040">
        <v>43138</v>
      </c>
      <c r="E87" s="1040">
        <v>43140</v>
      </c>
      <c r="F87" s="193">
        <f t="shared" ref="F87:F96" si="16">E87-D87</f>
        <v>2</v>
      </c>
      <c r="G87" s="194">
        <v>2</v>
      </c>
      <c r="H87" s="194" t="s">
        <v>37</v>
      </c>
      <c r="I87" s="194">
        <f t="shared" si="14"/>
        <v>4</v>
      </c>
      <c r="J87" s="220">
        <v>4620000</v>
      </c>
      <c r="K87" s="220">
        <f t="shared" si="15"/>
        <v>18480000</v>
      </c>
      <c r="L87" s="1063"/>
      <c r="M87" s="1066" t="s">
        <v>3088</v>
      </c>
      <c r="N87" s="652"/>
      <c r="O87" s="652"/>
    </row>
    <row r="88" s="164" customFormat="1" ht="15.75" customHeight="1" spans="1:15">
      <c r="A88" s="1032">
        <v>334876</v>
      </c>
      <c r="B88" s="1032">
        <v>1428100</v>
      </c>
      <c r="C88" s="222" t="s">
        <v>3096</v>
      </c>
      <c r="D88" s="1040">
        <v>43503</v>
      </c>
      <c r="E88" s="1040">
        <v>43508</v>
      </c>
      <c r="F88" s="1041">
        <f t="shared" si="16"/>
        <v>5</v>
      </c>
      <c r="G88" s="194">
        <v>1</v>
      </c>
      <c r="H88" s="194" t="s">
        <v>37</v>
      </c>
      <c r="I88" s="194">
        <f t="shared" si="14"/>
        <v>5</v>
      </c>
      <c r="J88" s="220">
        <v>4620000</v>
      </c>
      <c r="K88" s="220">
        <f t="shared" si="15"/>
        <v>23100000</v>
      </c>
      <c r="L88" s="1063"/>
      <c r="M88" s="1066" t="s">
        <v>3088</v>
      </c>
      <c r="N88" s="652"/>
      <c r="O88" s="652"/>
    </row>
    <row r="89" s="164" customFormat="1" spans="1:15">
      <c r="A89" s="194">
        <v>338991</v>
      </c>
      <c r="B89" s="194">
        <v>1440830</v>
      </c>
      <c r="C89" s="194" t="s">
        <v>3097</v>
      </c>
      <c r="D89" s="195">
        <v>43503</v>
      </c>
      <c r="E89" s="195">
        <v>43504</v>
      </c>
      <c r="F89" s="194">
        <f t="shared" si="16"/>
        <v>1</v>
      </c>
      <c r="G89" s="194">
        <v>1</v>
      </c>
      <c r="H89" s="194" t="s">
        <v>37</v>
      </c>
      <c r="I89" s="194">
        <f t="shared" si="14"/>
        <v>1</v>
      </c>
      <c r="J89" s="219">
        <v>10800000</v>
      </c>
      <c r="K89" s="220">
        <f t="shared" si="15"/>
        <v>10800000</v>
      </c>
      <c r="L89" s="1063"/>
      <c r="M89" s="567" t="s">
        <v>3088</v>
      </c>
      <c r="N89" s="652"/>
      <c r="O89" s="652"/>
    </row>
    <row r="90" s="632" customFormat="1" ht="15.75" customHeight="1" spans="1:17">
      <c r="A90" s="1041" t="s">
        <v>3098</v>
      </c>
      <c r="B90" s="1041">
        <v>1403685</v>
      </c>
      <c r="C90" s="1035" t="s">
        <v>3099</v>
      </c>
      <c r="D90" s="1042">
        <v>43503</v>
      </c>
      <c r="E90" s="1042">
        <v>43504</v>
      </c>
      <c r="F90" s="1041">
        <f t="shared" si="16"/>
        <v>1</v>
      </c>
      <c r="G90" s="1041">
        <v>3</v>
      </c>
      <c r="H90" s="1043" t="s">
        <v>37</v>
      </c>
      <c r="I90" s="1035">
        <f t="shared" si="14"/>
        <v>3</v>
      </c>
      <c r="J90" s="1065">
        <v>4620000</v>
      </c>
      <c r="K90" s="1065">
        <f t="shared" ref="K90:K96" si="17">J90*I90</f>
        <v>13860000</v>
      </c>
      <c r="L90" s="1063"/>
      <c r="M90" s="1035"/>
      <c r="N90" s="652"/>
      <c r="O90" s="652"/>
      <c r="Q90" s="164"/>
    </row>
    <row r="91" s="164" customFormat="1" spans="1:15">
      <c r="A91" s="1033">
        <v>331232</v>
      </c>
      <c r="B91" s="1033">
        <v>1416378</v>
      </c>
      <c r="C91" s="194" t="s">
        <v>3100</v>
      </c>
      <c r="D91" s="1044">
        <v>43138</v>
      </c>
      <c r="E91" s="1044">
        <v>43143</v>
      </c>
      <c r="F91" s="194">
        <f t="shared" si="16"/>
        <v>5</v>
      </c>
      <c r="G91" s="194">
        <v>1</v>
      </c>
      <c r="H91" s="194" t="s">
        <v>37</v>
      </c>
      <c r="I91" s="194">
        <f t="shared" si="14"/>
        <v>5</v>
      </c>
      <c r="J91" s="219">
        <v>4620000</v>
      </c>
      <c r="K91" s="220">
        <f>J91*F91*G91</f>
        <v>23100000</v>
      </c>
      <c r="L91" s="1063"/>
      <c r="M91" s="194"/>
      <c r="N91" s="652"/>
      <c r="O91" s="652"/>
    </row>
    <row r="92" s="164" customFormat="1" spans="1:15">
      <c r="A92" s="1036"/>
      <c r="B92" s="1036"/>
      <c r="C92" s="194" t="s">
        <v>2711</v>
      </c>
      <c r="D92" s="1045"/>
      <c r="E92" s="1045"/>
      <c r="F92" s="194">
        <f t="shared" si="16"/>
        <v>0</v>
      </c>
      <c r="G92" s="194"/>
      <c r="H92" s="194" t="s">
        <v>37</v>
      </c>
      <c r="I92" s="194">
        <f t="shared" si="14"/>
        <v>0</v>
      </c>
      <c r="J92" s="219">
        <v>320000</v>
      </c>
      <c r="K92" s="220">
        <f>J92*5</f>
        <v>1600000</v>
      </c>
      <c r="L92" s="1063"/>
      <c r="M92" s="194"/>
      <c r="N92" s="652"/>
      <c r="O92" s="652"/>
    </row>
    <row r="93" s="164" customFormat="1" spans="1:15">
      <c r="A93" s="1041" t="s">
        <v>3101</v>
      </c>
      <c r="B93" s="1041">
        <v>1416372</v>
      </c>
      <c r="C93" s="194" t="s">
        <v>3102</v>
      </c>
      <c r="D93" s="1042">
        <v>43138</v>
      </c>
      <c r="E93" s="1042">
        <v>43143</v>
      </c>
      <c r="F93" s="194">
        <f t="shared" si="16"/>
        <v>5</v>
      </c>
      <c r="G93" s="194">
        <v>2</v>
      </c>
      <c r="H93" s="194" t="s">
        <v>37</v>
      </c>
      <c r="I93" s="194">
        <f t="shared" si="14"/>
        <v>10</v>
      </c>
      <c r="J93" s="219">
        <v>4620000</v>
      </c>
      <c r="K93" s="220">
        <f t="shared" si="17"/>
        <v>46200000</v>
      </c>
      <c r="L93" s="1063"/>
      <c r="M93" s="194"/>
      <c r="N93" s="652"/>
      <c r="O93" s="652"/>
    </row>
    <row r="94" s="164" customFormat="1" spans="1:15">
      <c r="A94" s="1041"/>
      <c r="B94" s="1041"/>
      <c r="C94" s="194" t="s">
        <v>3051</v>
      </c>
      <c r="D94" s="1042"/>
      <c r="E94" s="1042"/>
      <c r="F94" s="194">
        <f t="shared" si="16"/>
        <v>0</v>
      </c>
      <c r="G94" s="194"/>
      <c r="H94" s="194" t="s">
        <v>37</v>
      </c>
      <c r="I94" s="194">
        <f t="shared" si="14"/>
        <v>0</v>
      </c>
      <c r="J94" s="219">
        <v>320000</v>
      </c>
      <c r="K94" s="220">
        <f>J94*5</f>
        <v>1600000</v>
      </c>
      <c r="L94" s="1063"/>
      <c r="M94" s="194"/>
      <c r="N94" s="652"/>
      <c r="O94" s="652"/>
    </row>
    <row r="95" s="632" customFormat="1" ht="17.25" customHeight="1" spans="1:17">
      <c r="A95" s="1033" t="s">
        <v>3103</v>
      </c>
      <c r="B95" s="1033">
        <v>1421388</v>
      </c>
      <c r="C95" s="1046" t="s">
        <v>3104</v>
      </c>
      <c r="D95" s="1047">
        <v>43503</v>
      </c>
      <c r="E95" s="1047">
        <v>43504</v>
      </c>
      <c r="F95" s="1035">
        <f t="shared" si="16"/>
        <v>1</v>
      </c>
      <c r="G95" s="1035">
        <v>1</v>
      </c>
      <c r="H95" s="1034" t="s">
        <v>37</v>
      </c>
      <c r="I95" s="1035">
        <f t="shared" si="14"/>
        <v>1</v>
      </c>
      <c r="J95" s="1067">
        <v>4620000</v>
      </c>
      <c r="K95" s="1065">
        <f t="shared" si="17"/>
        <v>4620000</v>
      </c>
      <c r="L95" s="1063"/>
      <c r="M95" s="1064" t="s">
        <v>3088</v>
      </c>
      <c r="N95" s="652"/>
      <c r="O95" s="652"/>
      <c r="Q95" s="164"/>
    </row>
    <row r="96" s="632" customFormat="1" ht="17.25" customHeight="1" spans="1:17">
      <c r="A96" s="1048"/>
      <c r="B96" s="1048"/>
      <c r="C96" s="1049"/>
      <c r="D96" s="1047">
        <v>43504</v>
      </c>
      <c r="E96" s="1047">
        <v>43506</v>
      </c>
      <c r="F96" s="1035">
        <f t="shared" si="16"/>
        <v>2</v>
      </c>
      <c r="G96" s="1035">
        <v>1</v>
      </c>
      <c r="H96" s="1050"/>
      <c r="I96" s="1035">
        <f t="shared" si="14"/>
        <v>2</v>
      </c>
      <c r="J96" s="1067">
        <v>4620000</v>
      </c>
      <c r="K96" s="1065">
        <f t="shared" si="17"/>
        <v>9240000</v>
      </c>
      <c r="L96" s="1063"/>
      <c r="M96" s="1064" t="s">
        <v>3088</v>
      </c>
      <c r="N96" s="652"/>
      <c r="O96" s="652"/>
      <c r="Q96" s="164"/>
    </row>
    <row r="97" s="632" customFormat="1" spans="1:17">
      <c r="A97" s="1036"/>
      <c r="B97" s="1036"/>
      <c r="C97" s="1035" t="s">
        <v>3021</v>
      </c>
      <c r="D97" s="1047"/>
      <c r="E97" s="1047"/>
      <c r="F97" s="1035"/>
      <c r="G97" s="1035"/>
      <c r="H97" s="1037"/>
      <c r="I97" s="1035"/>
      <c r="J97" s="1067">
        <v>1200000</v>
      </c>
      <c r="K97" s="1065">
        <f>J97*3</f>
        <v>3600000</v>
      </c>
      <c r="L97" s="1063"/>
      <c r="M97" s="1064"/>
      <c r="N97" s="652"/>
      <c r="O97" s="652"/>
      <c r="Q97" s="164"/>
    </row>
    <row r="98" s="632" customFormat="1" ht="55.5" customHeight="1" spans="1:17">
      <c r="A98" s="1036" t="s">
        <v>3105</v>
      </c>
      <c r="B98" s="1036">
        <v>1427608</v>
      </c>
      <c r="C98" s="1051" t="s">
        <v>3106</v>
      </c>
      <c r="D98" s="1047">
        <v>43503</v>
      </c>
      <c r="E98" s="1047">
        <v>43508</v>
      </c>
      <c r="F98" s="1035">
        <f>E98-D98</f>
        <v>5</v>
      </c>
      <c r="G98" s="1035">
        <v>2</v>
      </c>
      <c r="H98" s="1037" t="s">
        <v>37</v>
      </c>
      <c r="I98" s="1035">
        <f t="shared" ref="I98:I100" si="18">G98*F98</f>
        <v>10</v>
      </c>
      <c r="J98" s="1067">
        <v>4620000</v>
      </c>
      <c r="K98" s="1065">
        <f t="shared" ref="K98:K100" si="19">J98*I98</f>
        <v>46200000</v>
      </c>
      <c r="L98" s="1063"/>
      <c r="M98" s="1064" t="s">
        <v>3107</v>
      </c>
      <c r="N98" s="652"/>
      <c r="O98" s="652"/>
      <c r="Q98" s="164"/>
    </row>
    <row r="99" s="632" customFormat="1" spans="1:17">
      <c r="A99" s="1036">
        <v>334019</v>
      </c>
      <c r="B99" s="1036">
        <v>1424665</v>
      </c>
      <c r="C99" s="1035" t="s">
        <v>3108</v>
      </c>
      <c r="D99" s="1047">
        <v>43503</v>
      </c>
      <c r="E99" s="1047">
        <v>43506</v>
      </c>
      <c r="F99" s="1035">
        <v>1</v>
      </c>
      <c r="G99" s="1035">
        <f t="shared" ref="G99:G103" si="20">E99-D99</f>
        <v>3</v>
      </c>
      <c r="H99" s="1037" t="s">
        <v>2405</v>
      </c>
      <c r="I99" s="1035">
        <f t="shared" si="18"/>
        <v>3</v>
      </c>
      <c r="J99" s="1067">
        <v>4820000</v>
      </c>
      <c r="K99" s="1065">
        <f t="shared" si="19"/>
        <v>14460000</v>
      </c>
      <c r="L99" s="1063"/>
      <c r="M99" s="1064" t="s">
        <v>3088</v>
      </c>
      <c r="N99" s="652"/>
      <c r="O99" s="652"/>
      <c r="Q99" s="164"/>
    </row>
    <row r="100" s="632" customFormat="1" ht="30" customHeight="1" spans="1:17">
      <c r="A100" s="1033" t="s">
        <v>3109</v>
      </c>
      <c r="B100" s="1052">
        <v>1428909</v>
      </c>
      <c r="C100" s="1051" t="s">
        <v>3110</v>
      </c>
      <c r="D100" s="1044">
        <v>43503</v>
      </c>
      <c r="E100" s="1044">
        <v>43505</v>
      </c>
      <c r="F100" s="1033">
        <f>E100-D100</f>
        <v>2</v>
      </c>
      <c r="G100" s="1035">
        <v>6</v>
      </c>
      <c r="H100" s="1037" t="s">
        <v>37</v>
      </c>
      <c r="I100" s="1035">
        <f t="shared" si="18"/>
        <v>12</v>
      </c>
      <c r="J100" s="1067">
        <v>4620000</v>
      </c>
      <c r="K100" s="1065">
        <f t="shared" si="19"/>
        <v>55440000</v>
      </c>
      <c r="L100" s="1063"/>
      <c r="M100" s="1068" t="s">
        <v>3088</v>
      </c>
      <c r="N100" s="652"/>
      <c r="O100" s="652"/>
      <c r="Q100" s="164"/>
    </row>
    <row r="101" s="632" customFormat="1" spans="1:17">
      <c r="A101" s="1036"/>
      <c r="B101" s="1053"/>
      <c r="C101" s="1035" t="s">
        <v>3111</v>
      </c>
      <c r="D101" s="1045"/>
      <c r="E101" s="1045"/>
      <c r="F101" s="1036"/>
      <c r="G101" s="1035">
        <v>6</v>
      </c>
      <c r="H101" s="1037" t="s">
        <v>37</v>
      </c>
      <c r="I101" s="1035"/>
      <c r="J101" s="1067">
        <v>1200000</v>
      </c>
      <c r="K101" s="1065">
        <f>J101*G101*F100</f>
        <v>14400000</v>
      </c>
      <c r="L101" s="1063"/>
      <c r="M101" s="1069"/>
      <c r="N101" s="652"/>
      <c r="O101" s="652"/>
      <c r="Q101" s="164"/>
    </row>
    <row r="102" s="632" customFormat="1" spans="1:17">
      <c r="A102" s="1036" t="s">
        <v>3112</v>
      </c>
      <c r="B102" s="1036">
        <v>1424761</v>
      </c>
      <c r="C102" s="1035" t="s">
        <v>3113</v>
      </c>
      <c r="D102" s="1047">
        <v>43503</v>
      </c>
      <c r="E102" s="1047">
        <v>43507</v>
      </c>
      <c r="F102" s="1035">
        <v>1</v>
      </c>
      <c r="G102" s="1035">
        <f t="shared" si="20"/>
        <v>4</v>
      </c>
      <c r="H102" s="1037" t="s">
        <v>37</v>
      </c>
      <c r="I102" s="1035">
        <f t="shared" ref="I102:I106" si="21">G102*F102</f>
        <v>4</v>
      </c>
      <c r="J102" s="1067">
        <v>4620000</v>
      </c>
      <c r="K102" s="1065">
        <f t="shared" ref="K102:K109" si="22">J102*I102</f>
        <v>18480000</v>
      </c>
      <c r="L102" s="1063"/>
      <c r="M102" s="1064" t="s">
        <v>3088</v>
      </c>
      <c r="N102" s="652"/>
      <c r="O102" s="652"/>
      <c r="Q102" s="164"/>
    </row>
    <row r="103" s="632" customFormat="1" ht="40.5" spans="1:17">
      <c r="A103" s="1033">
        <v>334082</v>
      </c>
      <c r="B103" s="1054">
        <v>1421544</v>
      </c>
      <c r="C103" s="1051" t="s">
        <v>3114</v>
      </c>
      <c r="D103" s="1044">
        <v>43503</v>
      </c>
      <c r="E103" s="1044">
        <v>43507</v>
      </c>
      <c r="F103" s="1035">
        <v>1</v>
      </c>
      <c r="G103" s="1035">
        <f t="shared" si="20"/>
        <v>4</v>
      </c>
      <c r="H103" s="1037" t="s">
        <v>37</v>
      </c>
      <c r="I103" s="1035">
        <f t="shared" si="21"/>
        <v>4</v>
      </c>
      <c r="J103" s="1067">
        <v>4620000</v>
      </c>
      <c r="K103" s="1065">
        <f t="shared" si="22"/>
        <v>18480000</v>
      </c>
      <c r="L103" s="1063"/>
      <c r="M103" s="1068" t="s">
        <v>3115</v>
      </c>
      <c r="N103" s="652"/>
      <c r="O103" s="652"/>
      <c r="Q103" s="164"/>
    </row>
    <row r="104" s="632" customFormat="1" spans="1:17">
      <c r="A104" s="1036"/>
      <c r="B104" s="1055"/>
      <c r="C104" s="1051" t="s">
        <v>3021</v>
      </c>
      <c r="D104" s="1045"/>
      <c r="E104" s="1045"/>
      <c r="F104" s="1035"/>
      <c r="G104" s="1035"/>
      <c r="H104" s="1037"/>
      <c r="I104" s="1035"/>
      <c r="J104" s="1067">
        <v>1200000</v>
      </c>
      <c r="K104" s="1065">
        <f>J104*G103</f>
        <v>4800000</v>
      </c>
      <c r="L104" s="1063"/>
      <c r="M104" s="1069"/>
      <c r="N104" s="652"/>
      <c r="O104" s="652"/>
      <c r="Q104" s="164"/>
    </row>
    <row r="105" s="632" customFormat="1" spans="1:17">
      <c r="A105" s="1036">
        <v>335147</v>
      </c>
      <c r="B105" s="1055">
        <v>1425799</v>
      </c>
      <c r="C105" s="1051" t="s">
        <v>3116</v>
      </c>
      <c r="D105" s="1045">
        <v>43503</v>
      </c>
      <c r="E105" s="1045">
        <v>43506</v>
      </c>
      <c r="F105" s="194">
        <f t="shared" ref="F105:F109" si="23">E105-D105</f>
        <v>3</v>
      </c>
      <c r="G105" s="1035">
        <v>1</v>
      </c>
      <c r="H105" s="1037" t="s">
        <v>37</v>
      </c>
      <c r="I105" s="194">
        <f t="shared" si="21"/>
        <v>3</v>
      </c>
      <c r="J105" s="1067">
        <v>4620000</v>
      </c>
      <c r="K105" s="1065">
        <f t="shared" si="22"/>
        <v>13860000</v>
      </c>
      <c r="L105" s="1063"/>
      <c r="M105" s="567" t="s">
        <v>3117</v>
      </c>
      <c r="N105" s="652"/>
      <c r="O105" s="652"/>
      <c r="Q105" s="164"/>
    </row>
    <row r="106" s="632" customFormat="1" spans="1:17">
      <c r="A106" s="1033" t="s">
        <v>3118</v>
      </c>
      <c r="B106" s="1033">
        <v>1436731</v>
      </c>
      <c r="C106" s="1046" t="s">
        <v>3119</v>
      </c>
      <c r="D106" s="1045">
        <v>43504</v>
      </c>
      <c r="E106" s="1045">
        <v>43505</v>
      </c>
      <c r="F106" s="194">
        <f t="shared" si="23"/>
        <v>1</v>
      </c>
      <c r="G106" s="1033">
        <v>2</v>
      </c>
      <c r="H106" s="1034" t="s">
        <v>37</v>
      </c>
      <c r="I106" s="194">
        <f t="shared" si="21"/>
        <v>2</v>
      </c>
      <c r="J106" s="1067">
        <v>10800000</v>
      </c>
      <c r="K106" s="1065">
        <f t="shared" si="22"/>
        <v>21600000</v>
      </c>
      <c r="L106" s="1063"/>
      <c r="M106" s="1068" t="s">
        <v>3088</v>
      </c>
      <c r="N106" s="652"/>
      <c r="O106" s="652"/>
      <c r="Q106" s="164"/>
    </row>
    <row r="107" s="632" customFormat="1" spans="1:17">
      <c r="A107" s="1036"/>
      <c r="B107" s="1036"/>
      <c r="C107" s="1049"/>
      <c r="D107" s="1045">
        <v>43505</v>
      </c>
      <c r="E107" s="1045">
        <v>43507</v>
      </c>
      <c r="F107" s="194">
        <f t="shared" si="23"/>
        <v>2</v>
      </c>
      <c r="G107" s="1036"/>
      <c r="H107" s="1037"/>
      <c r="I107" s="194">
        <f>G106*F107</f>
        <v>4</v>
      </c>
      <c r="J107" s="1067">
        <v>4620000</v>
      </c>
      <c r="K107" s="1065">
        <f t="shared" si="22"/>
        <v>18480000</v>
      </c>
      <c r="L107" s="1063"/>
      <c r="M107" s="1069"/>
      <c r="N107" s="652"/>
      <c r="O107" s="652"/>
      <c r="Q107" s="164"/>
    </row>
    <row r="108" s="164" customFormat="1" spans="1:15">
      <c r="A108" s="1041">
        <v>333003</v>
      </c>
      <c r="B108" s="1041">
        <v>1420068</v>
      </c>
      <c r="C108" s="194" t="s">
        <v>3120</v>
      </c>
      <c r="D108" s="1042">
        <v>43504</v>
      </c>
      <c r="E108" s="1042">
        <v>43506</v>
      </c>
      <c r="F108" s="194">
        <f t="shared" si="23"/>
        <v>2</v>
      </c>
      <c r="G108" s="194">
        <v>1</v>
      </c>
      <c r="H108" s="194" t="s">
        <v>37</v>
      </c>
      <c r="I108" s="194">
        <f t="shared" ref="I108:I139" si="24">G108*F108</f>
        <v>2</v>
      </c>
      <c r="J108" s="219">
        <v>4620000</v>
      </c>
      <c r="K108" s="1065">
        <f t="shared" si="22"/>
        <v>9240000</v>
      </c>
      <c r="L108" s="1063"/>
      <c r="M108" s="194" t="s">
        <v>3121</v>
      </c>
      <c r="N108" s="652"/>
      <c r="O108" s="652"/>
    </row>
    <row r="109" s="164" customFormat="1" spans="1:15">
      <c r="A109" s="1033">
        <v>330419</v>
      </c>
      <c r="B109" s="243">
        <v>1412921</v>
      </c>
      <c r="C109" s="194" t="s">
        <v>3122</v>
      </c>
      <c r="D109" s="1042">
        <v>43504</v>
      </c>
      <c r="E109" s="1042">
        <v>43506</v>
      </c>
      <c r="F109" s="194">
        <f t="shared" si="23"/>
        <v>2</v>
      </c>
      <c r="G109" s="194">
        <v>1</v>
      </c>
      <c r="H109" s="194" t="s">
        <v>37</v>
      </c>
      <c r="I109" s="194">
        <f t="shared" si="24"/>
        <v>2</v>
      </c>
      <c r="J109" s="219">
        <v>4620000</v>
      </c>
      <c r="K109" s="1065">
        <f t="shared" si="22"/>
        <v>9240000</v>
      </c>
      <c r="L109" s="1063"/>
      <c r="M109" s="579" t="s">
        <v>3123</v>
      </c>
      <c r="N109" s="652"/>
      <c r="O109" s="652"/>
    </row>
    <row r="110" s="164" customFormat="1" spans="1:15">
      <c r="A110" s="1036"/>
      <c r="B110" s="247"/>
      <c r="C110" s="194" t="s">
        <v>2720</v>
      </c>
      <c r="D110" s="1042">
        <v>43504</v>
      </c>
      <c r="E110" s="1042">
        <v>43506</v>
      </c>
      <c r="F110" s="194">
        <v>2</v>
      </c>
      <c r="G110" s="194">
        <v>1</v>
      </c>
      <c r="H110" s="194" t="s">
        <v>37</v>
      </c>
      <c r="I110" s="194">
        <v>0</v>
      </c>
      <c r="J110" s="219">
        <v>320000</v>
      </c>
      <c r="K110" s="1065">
        <f>J110*F110</f>
        <v>640000</v>
      </c>
      <c r="L110" s="1063"/>
      <c r="M110" s="1070"/>
      <c r="N110" s="652"/>
      <c r="O110" s="652"/>
    </row>
    <row r="111" s="164" customFormat="1" spans="1:15">
      <c r="A111" s="1041" t="s">
        <v>3124</v>
      </c>
      <c r="B111" s="1041">
        <v>1420430</v>
      </c>
      <c r="C111" s="194" t="s">
        <v>3125</v>
      </c>
      <c r="D111" s="1042">
        <v>43139</v>
      </c>
      <c r="E111" s="1042">
        <v>43140</v>
      </c>
      <c r="F111" s="194">
        <f t="shared" ref="F111:F122" si="25">E111-D111</f>
        <v>1</v>
      </c>
      <c r="G111" s="194">
        <v>3</v>
      </c>
      <c r="H111" s="194" t="s">
        <v>37</v>
      </c>
      <c r="I111" s="194">
        <f t="shared" si="24"/>
        <v>3</v>
      </c>
      <c r="J111" s="219">
        <v>4620000</v>
      </c>
      <c r="K111" s="1065">
        <f t="shared" ref="K111:K116" si="26">J111*I111</f>
        <v>13860000</v>
      </c>
      <c r="L111" s="1063"/>
      <c r="M111" s="194"/>
      <c r="N111" s="652"/>
      <c r="O111" s="652"/>
    </row>
    <row r="112" s="164" customFormat="1" spans="1:15">
      <c r="A112" s="194">
        <v>335340</v>
      </c>
      <c r="B112" s="194">
        <v>1429801</v>
      </c>
      <c r="C112" s="194" t="s">
        <v>3126</v>
      </c>
      <c r="D112" s="195">
        <v>43504</v>
      </c>
      <c r="E112" s="195">
        <v>43505</v>
      </c>
      <c r="F112" s="194">
        <f t="shared" si="25"/>
        <v>1</v>
      </c>
      <c r="G112" s="194">
        <v>1</v>
      </c>
      <c r="H112" s="194" t="s">
        <v>37</v>
      </c>
      <c r="I112" s="194">
        <f t="shared" si="24"/>
        <v>1</v>
      </c>
      <c r="J112" s="219">
        <v>4620000</v>
      </c>
      <c r="K112" s="220">
        <f t="shared" ref="K112:K115" si="27">J112*F112*G112</f>
        <v>4620000</v>
      </c>
      <c r="L112" s="1063"/>
      <c r="M112" s="194"/>
      <c r="N112" s="652"/>
      <c r="O112" s="652"/>
    </row>
    <row r="113" s="164" customFormat="1" spans="1:15">
      <c r="A113" s="193" t="s">
        <v>3127</v>
      </c>
      <c r="B113" s="194">
        <v>1421588</v>
      </c>
      <c r="C113" s="194" t="s">
        <v>3128</v>
      </c>
      <c r="D113" s="195">
        <v>43139</v>
      </c>
      <c r="E113" s="195">
        <v>43140</v>
      </c>
      <c r="F113" s="194">
        <f t="shared" si="25"/>
        <v>1</v>
      </c>
      <c r="G113" s="194">
        <v>2</v>
      </c>
      <c r="H113" s="194" t="s">
        <v>37</v>
      </c>
      <c r="I113" s="194">
        <f t="shared" si="24"/>
        <v>2</v>
      </c>
      <c r="J113" s="219">
        <v>4620000</v>
      </c>
      <c r="K113" s="1065">
        <f t="shared" si="26"/>
        <v>9240000</v>
      </c>
      <c r="L113" s="1063"/>
      <c r="M113" s="567" t="s">
        <v>3090</v>
      </c>
      <c r="N113" s="652"/>
      <c r="O113" s="652"/>
    </row>
    <row r="114" s="164" customFormat="1" spans="1:15">
      <c r="A114" s="1033">
        <v>336271</v>
      </c>
      <c r="B114" s="1033">
        <v>1433233</v>
      </c>
      <c r="C114" s="1033" t="s">
        <v>3129</v>
      </c>
      <c r="D114" s="195">
        <v>43504</v>
      </c>
      <c r="E114" s="195">
        <v>43505</v>
      </c>
      <c r="F114" s="194">
        <f t="shared" si="25"/>
        <v>1</v>
      </c>
      <c r="G114" s="194">
        <v>1</v>
      </c>
      <c r="H114" s="194" t="s">
        <v>37</v>
      </c>
      <c r="I114" s="194">
        <f t="shared" si="24"/>
        <v>1</v>
      </c>
      <c r="J114" s="219">
        <v>10800000</v>
      </c>
      <c r="K114" s="220">
        <f t="shared" si="27"/>
        <v>10800000</v>
      </c>
      <c r="L114" s="1063"/>
      <c r="M114" s="567" t="s">
        <v>3090</v>
      </c>
      <c r="N114" s="652"/>
      <c r="O114" s="652"/>
    </row>
    <row r="115" s="164" customFormat="1" spans="1:15">
      <c r="A115" s="1036"/>
      <c r="B115" s="1036"/>
      <c r="C115" s="1036"/>
      <c r="D115" s="195">
        <v>43505</v>
      </c>
      <c r="E115" s="195">
        <v>43508</v>
      </c>
      <c r="F115" s="194">
        <f t="shared" si="25"/>
        <v>3</v>
      </c>
      <c r="G115" s="194">
        <v>1</v>
      </c>
      <c r="H115" s="194" t="s">
        <v>37</v>
      </c>
      <c r="I115" s="194">
        <f t="shared" si="24"/>
        <v>3</v>
      </c>
      <c r="J115" s="219">
        <v>4620000</v>
      </c>
      <c r="K115" s="220">
        <f t="shared" si="27"/>
        <v>13860000</v>
      </c>
      <c r="L115" s="1063"/>
      <c r="M115" s="567" t="s">
        <v>3130</v>
      </c>
      <c r="N115" s="652"/>
      <c r="O115" s="652"/>
    </row>
    <row r="116" s="164" customFormat="1" spans="1:15">
      <c r="A116" s="1036" t="s">
        <v>3131</v>
      </c>
      <c r="B116" s="1036">
        <v>1421305</v>
      </c>
      <c r="C116" s="1036" t="s">
        <v>3132</v>
      </c>
      <c r="D116" s="195">
        <v>43504</v>
      </c>
      <c r="E116" s="195">
        <v>43507</v>
      </c>
      <c r="F116" s="194">
        <f t="shared" si="25"/>
        <v>3</v>
      </c>
      <c r="G116" s="194">
        <v>3</v>
      </c>
      <c r="H116" s="194" t="s">
        <v>37</v>
      </c>
      <c r="I116" s="194">
        <f t="shared" si="24"/>
        <v>9</v>
      </c>
      <c r="J116" s="219">
        <v>4620000</v>
      </c>
      <c r="K116" s="220">
        <f t="shared" si="26"/>
        <v>41580000</v>
      </c>
      <c r="L116" s="1071"/>
      <c r="M116" s="567"/>
      <c r="N116" s="652"/>
      <c r="O116" s="652"/>
    </row>
    <row r="117" s="164" customFormat="1" spans="1:15">
      <c r="A117" s="1056" t="s">
        <v>3133</v>
      </c>
      <c r="B117" s="1057">
        <v>1440841</v>
      </c>
      <c r="C117" s="1057" t="s">
        <v>3134</v>
      </c>
      <c r="D117" s="1058">
        <v>43503</v>
      </c>
      <c r="E117" s="1058">
        <v>43504</v>
      </c>
      <c r="F117" s="1057">
        <f t="shared" si="25"/>
        <v>1</v>
      </c>
      <c r="G117" s="1057">
        <v>4</v>
      </c>
      <c r="H117" s="1057" t="s">
        <v>37</v>
      </c>
      <c r="I117" s="1057">
        <f t="shared" si="24"/>
        <v>4</v>
      </c>
      <c r="J117" s="1072">
        <v>10800000</v>
      </c>
      <c r="K117" s="1073">
        <f>J117*F117*G117</f>
        <v>43200000</v>
      </c>
      <c r="L117" s="1074">
        <f>SUM(K117:K148)</f>
        <v>363830000</v>
      </c>
      <c r="M117" s="1075" t="s">
        <v>3090</v>
      </c>
      <c r="N117" s="652"/>
      <c r="O117" s="652"/>
    </row>
    <row r="118" s="164" customFormat="1" spans="1:15">
      <c r="A118" s="1059">
        <v>331514</v>
      </c>
      <c r="B118" s="1059">
        <v>1416961</v>
      </c>
      <c r="C118" s="1057" t="s">
        <v>3135</v>
      </c>
      <c r="D118" s="1060">
        <v>43140</v>
      </c>
      <c r="E118" s="1060">
        <v>43143</v>
      </c>
      <c r="F118" s="1057">
        <f t="shared" si="25"/>
        <v>3</v>
      </c>
      <c r="G118" s="1057">
        <v>2</v>
      </c>
      <c r="H118" s="1057" t="s">
        <v>2405</v>
      </c>
      <c r="I118" s="1057">
        <f t="shared" si="24"/>
        <v>6</v>
      </c>
      <c r="J118" s="1072">
        <v>4820000</v>
      </c>
      <c r="K118" s="1076">
        <f t="shared" ref="K118:K123" si="28">J118*I118</f>
        <v>28920000</v>
      </c>
      <c r="L118" s="1077"/>
      <c r="M118" s="1075"/>
      <c r="N118" s="652"/>
      <c r="O118" s="652"/>
    </row>
    <row r="119" s="164" customFormat="1" spans="1:15">
      <c r="A119" s="1059" t="s">
        <v>3136</v>
      </c>
      <c r="B119" s="1059">
        <v>1418070</v>
      </c>
      <c r="C119" s="1057" t="s">
        <v>3137</v>
      </c>
      <c r="D119" s="1060">
        <v>43505</v>
      </c>
      <c r="E119" s="1060">
        <v>43508</v>
      </c>
      <c r="F119" s="1057">
        <f t="shared" si="25"/>
        <v>3</v>
      </c>
      <c r="G119" s="1057">
        <v>2</v>
      </c>
      <c r="H119" s="1057" t="s">
        <v>37</v>
      </c>
      <c r="I119" s="1057">
        <f t="shared" si="24"/>
        <v>6</v>
      </c>
      <c r="J119" s="1072">
        <v>4620000</v>
      </c>
      <c r="K119" s="1076">
        <f t="shared" si="28"/>
        <v>27720000</v>
      </c>
      <c r="L119" s="1077"/>
      <c r="M119" s="1075"/>
      <c r="N119" s="652"/>
      <c r="O119" s="652"/>
    </row>
    <row r="120" s="164" customFormat="1" spans="1:15">
      <c r="A120" s="1057">
        <v>334080</v>
      </c>
      <c r="B120" s="1057">
        <v>1429871</v>
      </c>
      <c r="C120" s="1057" t="s">
        <v>3138</v>
      </c>
      <c r="D120" s="1058">
        <v>43505</v>
      </c>
      <c r="E120" s="1058">
        <v>43507</v>
      </c>
      <c r="F120" s="1057">
        <f t="shared" si="25"/>
        <v>2</v>
      </c>
      <c r="G120" s="1057">
        <v>1</v>
      </c>
      <c r="H120" s="1057" t="s">
        <v>37</v>
      </c>
      <c r="I120" s="1057">
        <f t="shared" si="24"/>
        <v>2</v>
      </c>
      <c r="J120" s="1072">
        <v>4620000</v>
      </c>
      <c r="K120" s="1073">
        <f t="shared" ref="K120:K132" si="29">J120*F120*G120</f>
        <v>9240000</v>
      </c>
      <c r="L120" s="1077"/>
      <c r="M120" s="1075" t="s">
        <v>3090</v>
      </c>
      <c r="N120" s="652"/>
      <c r="O120" s="652"/>
    </row>
    <row r="121" s="164" customFormat="1" spans="1:15">
      <c r="A121" s="1057">
        <v>335138</v>
      </c>
      <c r="B121" s="1057">
        <v>1430475</v>
      </c>
      <c r="C121" s="1057" t="s">
        <v>3139</v>
      </c>
      <c r="D121" s="1058">
        <v>43505</v>
      </c>
      <c r="E121" s="1058">
        <v>43506</v>
      </c>
      <c r="F121" s="1057">
        <f t="shared" si="25"/>
        <v>1</v>
      </c>
      <c r="G121" s="1057">
        <v>1</v>
      </c>
      <c r="H121" s="1057" t="s">
        <v>2864</v>
      </c>
      <c r="I121" s="1057">
        <f t="shared" si="24"/>
        <v>1</v>
      </c>
      <c r="J121" s="1072">
        <v>4620000</v>
      </c>
      <c r="K121" s="1073">
        <f t="shared" si="28"/>
        <v>4620000</v>
      </c>
      <c r="L121" s="1077"/>
      <c r="M121" s="1075" t="s">
        <v>3090</v>
      </c>
      <c r="N121" s="652"/>
      <c r="O121" s="652"/>
    </row>
    <row r="122" s="164" customFormat="1" spans="1:15">
      <c r="A122" s="1059" t="s">
        <v>3140</v>
      </c>
      <c r="B122" s="1059">
        <v>1429016</v>
      </c>
      <c r="C122" s="1057" t="s">
        <v>3141</v>
      </c>
      <c r="D122" s="1060">
        <v>43505</v>
      </c>
      <c r="E122" s="1060">
        <v>43507</v>
      </c>
      <c r="F122" s="1057">
        <f t="shared" si="25"/>
        <v>2</v>
      </c>
      <c r="G122" s="1057">
        <v>2</v>
      </c>
      <c r="H122" s="1057" t="s">
        <v>37</v>
      </c>
      <c r="I122" s="1057">
        <f t="shared" si="24"/>
        <v>4</v>
      </c>
      <c r="J122" s="1072">
        <v>4620000</v>
      </c>
      <c r="K122" s="1076">
        <f t="shared" si="28"/>
        <v>18480000</v>
      </c>
      <c r="L122" s="1077"/>
      <c r="M122" s="1075" t="s">
        <v>3090</v>
      </c>
      <c r="N122" s="652"/>
      <c r="O122" s="652"/>
    </row>
    <row r="123" s="164" customFormat="1" spans="1:15">
      <c r="A123" s="1059" t="s">
        <v>3142</v>
      </c>
      <c r="B123" s="1059">
        <v>1423789</v>
      </c>
      <c r="C123" s="1057" t="s">
        <v>3143</v>
      </c>
      <c r="D123" s="1060">
        <v>43505</v>
      </c>
      <c r="E123" s="1060">
        <v>43508</v>
      </c>
      <c r="F123" s="1057">
        <v>3</v>
      </c>
      <c r="G123" s="1057">
        <v>1</v>
      </c>
      <c r="H123" s="1057" t="s">
        <v>37</v>
      </c>
      <c r="I123" s="1057">
        <f t="shared" si="24"/>
        <v>3</v>
      </c>
      <c r="J123" s="1072">
        <v>4620000</v>
      </c>
      <c r="K123" s="1076">
        <f t="shared" si="28"/>
        <v>13860000</v>
      </c>
      <c r="L123" s="1077"/>
      <c r="M123" s="1075" t="s">
        <v>3090</v>
      </c>
      <c r="N123" s="652"/>
      <c r="O123" s="652"/>
    </row>
    <row r="124" s="164" customFormat="1" spans="1:15">
      <c r="A124" s="1057">
        <v>331608</v>
      </c>
      <c r="B124" s="1057">
        <v>1418270</v>
      </c>
      <c r="C124" s="1057" t="s">
        <v>3144</v>
      </c>
      <c r="D124" s="1058">
        <v>43140</v>
      </c>
      <c r="E124" s="1058">
        <v>43142</v>
      </c>
      <c r="F124" s="1057">
        <f t="shared" ref="F124:F156" si="30">E124-D124</f>
        <v>2</v>
      </c>
      <c r="G124" s="1057">
        <v>1</v>
      </c>
      <c r="H124" s="1057" t="s">
        <v>37</v>
      </c>
      <c r="I124" s="1057">
        <f t="shared" si="24"/>
        <v>2</v>
      </c>
      <c r="J124" s="1072">
        <v>4620000</v>
      </c>
      <c r="K124" s="1073">
        <f t="shared" si="29"/>
        <v>9240000</v>
      </c>
      <c r="L124" s="1077"/>
      <c r="M124" s="1075"/>
      <c r="N124" s="652"/>
      <c r="O124" s="652"/>
    </row>
    <row r="125" s="164" customFormat="1" spans="1:15">
      <c r="A125" s="1057">
        <v>334089</v>
      </c>
      <c r="B125" s="1057">
        <v>1430078</v>
      </c>
      <c r="C125" s="1057" t="s">
        <v>3145</v>
      </c>
      <c r="D125" s="1058">
        <v>43506</v>
      </c>
      <c r="E125" s="1058">
        <v>43508</v>
      </c>
      <c r="F125" s="1057">
        <f t="shared" si="30"/>
        <v>2</v>
      </c>
      <c r="G125" s="1057">
        <v>1</v>
      </c>
      <c r="H125" s="1057" t="s">
        <v>37</v>
      </c>
      <c r="I125" s="1057">
        <f t="shared" si="24"/>
        <v>2</v>
      </c>
      <c r="J125" s="1072">
        <v>4620000</v>
      </c>
      <c r="K125" s="1073">
        <f t="shared" si="29"/>
        <v>9240000</v>
      </c>
      <c r="L125" s="1077"/>
      <c r="M125" s="1075" t="s">
        <v>3146</v>
      </c>
      <c r="N125" s="652"/>
      <c r="O125" s="652"/>
    </row>
    <row r="126" s="164" customFormat="1" spans="1:15">
      <c r="A126" s="1057">
        <v>335523</v>
      </c>
      <c r="B126" s="1057">
        <v>1430079</v>
      </c>
      <c r="C126" s="1057" t="s">
        <v>3147</v>
      </c>
      <c r="D126" s="1058">
        <v>43506</v>
      </c>
      <c r="E126" s="1058">
        <v>43508</v>
      </c>
      <c r="F126" s="1057">
        <f t="shared" si="30"/>
        <v>2</v>
      </c>
      <c r="G126" s="1057">
        <v>1</v>
      </c>
      <c r="H126" s="1057" t="s">
        <v>37</v>
      </c>
      <c r="I126" s="1057">
        <f t="shared" si="24"/>
        <v>2</v>
      </c>
      <c r="J126" s="1072">
        <v>4620000</v>
      </c>
      <c r="K126" s="1073">
        <f t="shared" si="29"/>
        <v>9240000</v>
      </c>
      <c r="L126" s="1077"/>
      <c r="M126" s="1075" t="s">
        <v>3146</v>
      </c>
      <c r="N126" s="652"/>
      <c r="O126" s="652"/>
    </row>
    <row r="127" s="164" customFormat="1" spans="1:15">
      <c r="A127" s="1057">
        <v>335527</v>
      </c>
      <c r="B127" s="1057">
        <v>1430082</v>
      </c>
      <c r="C127" s="1057" t="s">
        <v>3148</v>
      </c>
      <c r="D127" s="1058">
        <v>43506</v>
      </c>
      <c r="E127" s="1058">
        <v>43508</v>
      </c>
      <c r="F127" s="1057">
        <f t="shared" si="30"/>
        <v>2</v>
      </c>
      <c r="G127" s="1057">
        <v>1</v>
      </c>
      <c r="H127" s="1057" t="s">
        <v>37</v>
      </c>
      <c r="I127" s="1057">
        <f t="shared" si="24"/>
        <v>2</v>
      </c>
      <c r="J127" s="1072">
        <v>4620000</v>
      </c>
      <c r="K127" s="1073">
        <f t="shared" si="29"/>
        <v>9240000</v>
      </c>
      <c r="L127" s="1077"/>
      <c r="M127" s="1075" t="s">
        <v>3146</v>
      </c>
      <c r="N127" s="652"/>
      <c r="O127" s="652"/>
    </row>
    <row r="128" s="164" customFormat="1" ht="16.5" customHeight="1" spans="1:15">
      <c r="A128" s="1056" t="s">
        <v>3149</v>
      </c>
      <c r="B128" s="1057">
        <v>1432809</v>
      </c>
      <c r="C128" s="1057" t="s">
        <v>3150</v>
      </c>
      <c r="D128" s="1058">
        <v>43506</v>
      </c>
      <c r="E128" s="1058">
        <v>43507</v>
      </c>
      <c r="F128" s="1057">
        <f t="shared" si="30"/>
        <v>1</v>
      </c>
      <c r="G128" s="1057">
        <v>5</v>
      </c>
      <c r="H128" s="1057" t="s">
        <v>37</v>
      </c>
      <c r="I128" s="1057">
        <f t="shared" si="24"/>
        <v>5</v>
      </c>
      <c r="J128" s="1072">
        <v>4620000</v>
      </c>
      <c r="K128" s="1073">
        <f t="shared" si="29"/>
        <v>23100000</v>
      </c>
      <c r="L128" s="1077"/>
      <c r="M128" s="1057" t="s">
        <v>1936</v>
      </c>
      <c r="N128" s="652"/>
      <c r="O128" s="652"/>
    </row>
    <row r="129" s="164" customFormat="1" ht="16.5" customHeight="1" spans="1:15">
      <c r="A129" s="1057">
        <v>333276</v>
      </c>
      <c r="B129" s="1057">
        <v>1429695</v>
      </c>
      <c r="C129" s="1057" t="s">
        <v>3151</v>
      </c>
      <c r="D129" s="1058">
        <v>43506</v>
      </c>
      <c r="E129" s="1058">
        <v>43507</v>
      </c>
      <c r="F129" s="1057">
        <f t="shared" si="30"/>
        <v>1</v>
      </c>
      <c r="G129" s="1057">
        <v>1</v>
      </c>
      <c r="H129" s="1057" t="s">
        <v>37</v>
      </c>
      <c r="I129" s="1057">
        <f t="shared" si="24"/>
        <v>1</v>
      </c>
      <c r="J129" s="1072">
        <v>4620000</v>
      </c>
      <c r="K129" s="1073">
        <f t="shared" si="29"/>
        <v>4620000</v>
      </c>
      <c r="L129" s="1077"/>
      <c r="M129" s="1075" t="s">
        <v>3090</v>
      </c>
      <c r="N129" s="652"/>
      <c r="O129" s="652"/>
    </row>
    <row r="130" s="164" customFormat="1" spans="1:15">
      <c r="A130" s="1057">
        <v>335329</v>
      </c>
      <c r="B130" s="1057">
        <v>1430311</v>
      </c>
      <c r="C130" s="1057" t="s">
        <v>3152</v>
      </c>
      <c r="D130" s="1058">
        <v>43506</v>
      </c>
      <c r="E130" s="1058">
        <v>43507</v>
      </c>
      <c r="F130" s="1057">
        <f t="shared" si="30"/>
        <v>1</v>
      </c>
      <c r="G130" s="1057">
        <v>1</v>
      </c>
      <c r="H130" s="1057" t="s">
        <v>37</v>
      </c>
      <c r="I130" s="1057">
        <f t="shared" si="24"/>
        <v>1</v>
      </c>
      <c r="J130" s="1072">
        <v>4620000</v>
      </c>
      <c r="K130" s="1073">
        <f t="shared" si="29"/>
        <v>4620000</v>
      </c>
      <c r="L130" s="1077"/>
      <c r="M130" s="1075" t="s">
        <v>3090</v>
      </c>
      <c r="N130" s="652"/>
      <c r="O130" s="652"/>
    </row>
    <row r="131" s="164" customFormat="1" spans="1:15">
      <c r="A131" s="1056" t="s">
        <v>3153</v>
      </c>
      <c r="B131" s="1057">
        <v>1432712</v>
      </c>
      <c r="C131" s="1057" t="s">
        <v>3154</v>
      </c>
      <c r="D131" s="1058">
        <v>43506</v>
      </c>
      <c r="E131" s="1058">
        <v>43508</v>
      </c>
      <c r="F131" s="1057">
        <f t="shared" si="30"/>
        <v>2</v>
      </c>
      <c r="G131" s="1057">
        <v>2</v>
      </c>
      <c r="H131" s="1057" t="s">
        <v>37</v>
      </c>
      <c r="I131" s="1057">
        <f t="shared" si="24"/>
        <v>4</v>
      </c>
      <c r="J131" s="1072">
        <v>4620000</v>
      </c>
      <c r="K131" s="1073">
        <f t="shared" si="29"/>
        <v>18480000</v>
      </c>
      <c r="L131" s="1077"/>
      <c r="M131" s="1075" t="s">
        <v>3146</v>
      </c>
      <c r="N131" s="652"/>
      <c r="O131" s="652"/>
    </row>
    <row r="132" s="164" customFormat="1" spans="1:15">
      <c r="A132" s="1057">
        <v>333306</v>
      </c>
      <c r="B132" s="1057">
        <v>1421599</v>
      </c>
      <c r="C132" s="1057" t="s">
        <v>3155</v>
      </c>
      <c r="D132" s="1058">
        <v>43141</v>
      </c>
      <c r="E132" s="1058">
        <v>43143</v>
      </c>
      <c r="F132" s="1057">
        <f t="shared" si="30"/>
        <v>2</v>
      </c>
      <c r="G132" s="1057">
        <v>1</v>
      </c>
      <c r="H132" s="1057" t="s">
        <v>37</v>
      </c>
      <c r="I132" s="1057">
        <f t="shared" si="24"/>
        <v>2</v>
      </c>
      <c r="J132" s="1072">
        <v>4620000</v>
      </c>
      <c r="K132" s="1073">
        <f t="shared" si="29"/>
        <v>9240000</v>
      </c>
      <c r="L132" s="1077"/>
      <c r="M132" s="1057"/>
      <c r="N132" s="652"/>
      <c r="O132" s="652"/>
    </row>
    <row r="133" s="164" customFormat="1" spans="1:15">
      <c r="A133" s="1059">
        <v>331245</v>
      </c>
      <c r="B133" s="1059">
        <v>1415454</v>
      </c>
      <c r="C133" s="1057" t="s">
        <v>3156</v>
      </c>
      <c r="D133" s="1060">
        <v>43141</v>
      </c>
      <c r="E133" s="1060">
        <v>43142</v>
      </c>
      <c r="F133" s="1057">
        <f t="shared" si="30"/>
        <v>1</v>
      </c>
      <c r="G133" s="1057">
        <v>1</v>
      </c>
      <c r="H133" s="1057" t="s">
        <v>2405</v>
      </c>
      <c r="I133" s="1057">
        <f t="shared" si="24"/>
        <v>1</v>
      </c>
      <c r="J133" s="1072">
        <v>4820000</v>
      </c>
      <c r="K133" s="1073">
        <f t="shared" ref="K133:K135" si="31">J133*I133</f>
        <v>4820000</v>
      </c>
      <c r="L133" s="1077"/>
      <c r="M133" s="1057"/>
      <c r="N133" s="652"/>
      <c r="O133" s="652"/>
    </row>
    <row r="134" s="164" customFormat="1" spans="1:15">
      <c r="A134" s="1059">
        <v>336431</v>
      </c>
      <c r="B134" s="1059">
        <v>1433958</v>
      </c>
      <c r="C134" s="1057" t="s">
        <v>3157</v>
      </c>
      <c r="D134" s="1060">
        <v>43506</v>
      </c>
      <c r="E134" s="1060">
        <v>43507</v>
      </c>
      <c r="F134" s="1057">
        <f t="shared" si="30"/>
        <v>1</v>
      </c>
      <c r="G134" s="1057">
        <v>1</v>
      </c>
      <c r="H134" s="1057" t="s">
        <v>37</v>
      </c>
      <c r="I134" s="1057">
        <f t="shared" si="24"/>
        <v>1</v>
      </c>
      <c r="J134" s="1072">
        <v>4620000</v>
      </c>
      <c r="K134" s="1073">
        <f t="shared" si="31"/>
        <v>4620000</v>
      </c>
      <c r="L134" s="1077"/>
      <c r="M134" s="1057"/>
      <c r="N134" s="652"/>
      <c r="O134" s="652"/>
    </row>
    <row r="135" s="164" customFormat="1" spans="1:15">
      <c r="A135" s="1078" t="s">
        <v>3158</v>
      </c>
      <c r="B135" s="1078">
        <v>1436366</v>
      </c>
      <c r="C135" s="1079" t="s">
        <v>3159</v>
      </c>
      <c r="D135" s="1060">
        <v>43507</v>
      </c>
      <c r="E135" s="1060">
        <v>43508</v>
      </c>
      <c r="F135" s="1057">
        <f t="shared" si="30"/>
        <v>1</v>
      </c>
      <c r="G135" s="1057">
        <v>2</v>
      </c>
      <c r="H135" s="1057" t="s">
        <v>2405</v>
      </c>
      <c r="I135" s="1057">
        <f t="shared" si="24"/>
        <v>2</v>
      </c>
      <c r="J135" s="1072">
        <v>4820000</v>
      </c>
      <c r="K135" s="1073">
        <f t="shared" si="31"/>
        <v>9640000</v>
      </c>
      <c r="L135" s="1077"/>
      <c r="M135" s="1057"/>
      <c r="N135" s="652"/>
      <c r="O135" s="652"/>
    </row>
    <row r="136" s="164" customFormat="1" ht="17.25" customHeight="1" spans="1:15">
      <c r="A136" s="1078">
        <v>337588</v>
      </c>
      <c r="B136" s="1080">
        <v>1437137</v>
      </c>
      <c r="C136" s="1081" t="s">
        <v>3160</v>
      </c>
      <c r="D136" s="1058">
        <v>43507</v>
      </c>
      <c r="E136" s="1058">
        <v>43510</v>
      </c>
      <c r="F136" s="1057">
        <f t="shared" si="30"/>
        <v>3</v>
      </c>
      <c r="G136" s="1057">
        <v>1</v>
      </c>
      <c r="H136" s="1057" t="s">
        <v>37</v>
      </c>
      <c r="I136" s="1057">
        <f t="shared" si="24"/>
        <v>3</v>
      </c>
      <c r="J136" s="1072">
        <v>4620000</v>
      </c>
      <c r="K136" s="1073">
        <f>J136*F136*G136</f>
        <v>13860000</v>
      </c>
      <c r="L136" s="1077"/>
      <c r="M136" s="1087" t="s">
        <v>3161</v>
      </c>
      <c r="N136" s="652"/>
      <c r="O136" s="652"/>
    </row>
    <row r="137" s="164" customFormat="1" spans="1:15">
      <c r="A137" s="1082"/>
      <c r="B137" s="1083"/>
      <c r="C137" s="1084"/>
      <c r="D137" s="1058">
        <v>43510</v>
      </c>
      <c r="E137" s="1058">
        <v>43513</v>
      </c>
      <c r="F137" s="1057">
        <f t="shared" si="30"/>
        <v>3</v>
      </c>
      <c r="G137" s="1057">
        <v>1</v>
      </c>
      <c r="H137" s="1057" t="s">
        <v>37</v>
      </c>
      <c r="I137" s="1057">
        <f t="shared" si="24"/>
        <v>3</v>
      </c>
      <c r="J137" s="1072">
        <v>2900000</v>
      </c>
      <c r="K137" s="1073">
        <f>J137*F137*G137</f>
        <v>8700000</v>
      </c>
      <c r="L137" s="1077"/>
      <c r="M137" s="1089"/>
      <c r="N137" s="652"/>
      <c r="O137" s="652"/>
    </row>
    <row r="138" s="164" customFormat="1" spans="1:15">
      <c r="A138" s="1078" t="s">
        <v>3162</v>
      </c>
      <c r="B138" s="1078">
        <v>1434225</v>
      </c>
      <c r="C138" s="1079" t="s">
        <v>3163</v>
      </c>
      <c r="D138" s="1060">
        <v>43508</v>
      </c>
      <c r="E138" s="1060">
        <v>43510</v>
      </c>
      <c r="F138" s="1057">
        <f t="shared" si="30"/>
        <v>2</v>
      </c>
      <c r="G138" s="1057">
        <v>3</v>
      </c>
      <c r="H138" s="1057" t="s">
        <v>37</v>
      </c>
      <c r="I138" s="1057">
        <f t="shared" si="24"/>
        <v>6</v>
      </c>
      <c r="J138" s="1072">
        <v>4620000</v>
      </c>
      <c r="K138" s="1073">
        <f t="shared" ref="K138:K143" si="32">J138*I138</f>
        <v>27720000</v>
      </c>
      <c r="L138" s="1077"/>
      <c r="M138" s="1057"/>
      <c r="N138" s="652"/>
      <c r="O138" s="652"/>
    </row>
    <row r="139" s="164" customFormat="1" spans="1:15">
      <c r="A139" s="1085">
        <v>330422</v>
      </c>
      <c r="B139" s="1085">
        <v>1412921</v>
      </c>
      <c r="C139" s="1057" t="s">
        <v>3122</v>
      </c>
      <c r="D139" s="1058">
        <v>43508</v>
      </c>
      <c r="E139" s="1058">
        <v>43509</v>
      </c>
      <c r="F139" s="1057">
        <f t="shared" si="30"/>
        <v>1</v>
      </c>
      <c r="G139" s="1057">
        <v>1</v>
      </c>
      <c r="H139" s="1057" t="s">
        <v>37</v>
      </c>
      <c r="I139" s="1057">
        <f t="shared" si="24"/>
        <v>1</v>
      </c>
      <c r="J139" s="1072">
        <v>4620000</v>
      </c>
      <c r="K139" s="1073">
        <f t="shared" si="32"/>
        <v>4620000</v>
      </c>
      <c r="L139" s="1077"/>
      <c r="M139" s="1147" t="s">
        <v>3164</v>
      </c>
      <c r="N139" s="652"/>
      <c r="O139" s="652"/>
    </row>
    <row r="140" s="164" customFormat="1" spans="1:15">
      <c r="A140" s="1086"/>
      <c r="B140" s="1086"/>
      <c r="C140" s="1057" t="s">
        <v>2720</v>
      </c>
      <c r="D140" s="1058">
        <v>43508</v>
      </c>
      <c r="E140" s="1058">
        <v>43509</v>
      </c>
      <c r="F140" s="1057">
        <f t="shared" si="30"/>
        <v>1</v>
      </c>
      <c r="G140" s="1057">
        <v>1</v>
      </c>
      <c r="H140" s="1057" t="s">
        <v>37</v>
      </c>
      <c r="I140" s="1057">
        <v>0</v>
      </c>
      <c r="J140" s="1072">
        <v>320000</v>
      </c>
      <c r="K140" s="1073">
        <f>J140*G140*F140</f>
        <v>320000</v>
      </c>
      <c r="L140" s="1077"/>
      <c r="M140" s="1148"/>
      <c r="N140" s="652"/>
      <c r="O140" s="652"/>
    </row>
    <row r="141" s="632" customFormat="1" spans="1:17">
      <c r="A141" s="1078">
        <v>337371</v>
      </c>
      <c r="B141" s="1080">
        <v>1436563</v>
      </c>
      <c r="C141" s="1087" t="s">
        <v>3165</v>
      </c>
      <c r="D141" s="1060">
        <v>43509</v>
      </c>
      <c r="E141" s="1060">
        <v>43510</v>
      </c>
      <c r="F141" s="1088">
        <f t="shared" si="30"/>
        <v>1</v>
      </c>
      <c r="G141" s="1088">
        <v>1</v>
      </c>
      <c r="H141" s="1088" t="s">
        <v>37</v>
      </c>
      <c r="I141" s="1088">
        <f t="shared" ref="I141:I143" si="33">G141*F141</f>
        <v>1</v>
      </c>
      <c r="J141" s="1149">
        <v>4620000</v>
      </c>
      <c r="K141" s="1076">
        <f t="shared" si="32"/>
        <v>4620000</v>
      </c>
      <c r="L141" s="1077"/>
      <c r="M141" s="1088"/>
      <c r="N141" s="652"/>
      <c r="O141" s="652"/>
      <c r="Q141" s="164"/>
    </row>
    <row r="142" s="632" customFormat="1" spans="1:17">
      <c r="A142" s="1082"/>
      <c r="B142" s="1083"/>
      <c r="C142" s="1089"/>
      <c r="D142" s="1060">
        <v>43510</v>
      </c>
      <c r="E142" s="1060">
        <v>43512</v>
      </c>
      <c r="F142" s="1088">
        <f t="shared" si="30"/>
        <v>2</v>
      </c>
      <c r="G142" s="1088">
        <v>1</v>
      </c>
      <c r="H142" s="1088" t="s">
        <v>37</v>
      </c>
      <c r="I142" s="1088">
        <f t="shared" si="33"/>
        <v>2</v>
      </c>
      <c r="J142" s="1149">
        <v>2900000</v>
      </c>
      <c r="K142" s="1076">
        <f t="shared" si="32"/>
        <v>5800000</v>
      </c>
      <c r="L142" s="1077"/>
      <c r="M142" s="1088"/>
      <c r="N142" s="652"/>
      <c r="O142" s="652"/>
      <c r="Q142" s="164"/>
    </row>
    <row r="143" s="632" customFormat="1" spans="1:17">
      <c r="A143" s="1078">
        <v>336506</v>
      </c>
      <c r="B143" s="1080">
        <v>1434205</v>
      </c>
      <c r="C143" s="1087" t="s">
        <v>3166</v>
      </c>
      <c r="D143" s="1060">
        <v>43508</v>
      </c>
      <c r="E143" s="1060">
        <v>43510</v>
      </c>
      <c r="F143" s="1088">
        <f t="shared" si="30"/>
        <v>2</v>
      </c>
      <c r="G143" s="1088">
        <v>1</v>
      </c>
      <c r="H143" s="1088" t="s">
        <v>2405</v>
      </c>
      <c r="I143" s="1088">
        <f t="shared" si="33"/>
        <v>2</v>
      </c>
      <c r="J143" s="1149">
        <v>4820000</v>
      </c>
      <c r="K143" s="1076">
        <f t="shared" si="32"/>
        <v>9640000</v>
      </c>
      <c r="L143" s="1077"/>
      <c r="M143" s="1088"/>
      <c r="N143" s="652"/>
      <c r="O143" s="652"/>
      <c r="Q143" s="164"/>
    </row>
    <row r="144" s="632" customFormat="1" spans="1:17">
      <c r="A144" s="1082"/>
      <c r="B144" s="1083"/>
      <c r="C144" s="1089"/>
      <c r="D144" s="1060">
        <v>43508</v>
      </c>
      <c r="E144" s="1060">
        <v>43510</v>
      </c>
      <c r="F144" s="1088">
        <f t="shared" si="30"/>
        <v>2</v>
      </c>
      <c r="G144" s="1088">
        <v>1</v>
      </c>
      <c r="H144" s="1088" t="s">
        <v>3167</v>
      </c>
      <c r="I144" s="1088">
        <v>0</v>
      </c>
      <c r="J144" s="1149">
        <v>1200000</v>
      </c>
      <c r="K144" s="1076">
        <f>J144*F144</f>
        <v>2400000</v>
      </c>
      <c r="L144" s="1077"/>
      <c r="M144" s="1088"/>
      <c r="N144" s="652"/>
      <c r="O144" s="652"/>
      <c r="Q144" s="164"/>
    </row>
    <row r="145" s="632" customFormat="1" spans="1:17">
      <c r="A145" s="1090">
        <v>336531</v>
      </c>
      <c r="B145" s="1091">
        <v>1434630</v>
      </c>
      <c r="C145" s="1092" t="s">
        <v>3168</v>
      </c>
      <c r="D145" s="1093">
        <v>43508</v>
      </c>
      <c r="E145" s="1093">
        <v>43510</v>
      </c>
      <c r="F145" s="1094">
        <f t="shared" si="30"/>
        <v>2</v>
      </c>
      <c r="G145" s="1094">
        <v>1</v>
      </c>
      <c r="H145" s="1092" t="s">
        <v>3169</v>
      </c>
      <c r="I145" s="1094">
        <f t="shared" ref="I145:I149" si="34">G145*F145</f>
        <v>2</v>
      </c>
      <c r="J145" s="1150">
        <v>5270000</v>
      </c>
      <c r="K145" s="1151">
        <f t="shared" ref="K145:K149" si="35">J145*F145*G145</f>
        <v>10540000</v>
      </c>
      <c r="L145" s="1077"/>
      <c r="M145" s="1088"/>
      <c r="N145" s="652"/>
      <c r="O145" s="652"/>
      <c r="Q145" s="164"/>
    </row>
    <row r="146" s="632" customFormat="1" spans="1:17">
      <c r="A146" s="1095"/>
      <c r="B146" s="1096"/>
      <c r="C146" s="1097"/>
      <c r="D146" s="1093">
        <v>43510</v>
      </c>
      <c r="E146" s="1093">
        <v>43511</v>
      </c>
      <c r="F146" s="1094">
        <f t="shared" si="30"/>
        <v>1</v>
      </c>
      <c r="G146" s="1094">
        <v>1</v>
      </c>
      <c r="H146" s="1097"/>
      <c r="I146" s="1094">
        <f t="shared" si="34"/>
        <v>1</v>
      </c>
      <c r="J146" s="1150">
        <v>3550000</v>
      </c>
      <c r="K146" s="1151">
        <f t="shared" si="35"/>
        <v>3550000</v>
      </c>
      <c r="L146" s="1077"/>
      <c r="M146" s="1088"/>
      <c r="N146" s="652"/>
      <c r="O146" s="652"/>
      <c r="Q146" s="164"/>
    </row>
    <row r="147" s="164" customFormat="1" spans="1:15">
      <c r="A147" s="1078">
        <v>336634</v>
      </c>
      <c r="B147" s="1080">
        <v>1435317</v>
      </c>
      <c r="C147" s="1081" t="s">
        <v>3170</v>
      </c>
      <c r="D147" s="1098">
        <v>43509</v>
      </c>
      <c r="E147" s="1098">
        <v>43510</v>
      </c>
      <c r="F147" s="1079">
        <f t="shared" si="30"/>
        <v>1</v>
      </c>
      <c r="G147" s="1079">
        <v>1</v>
      </c>
      <c r="H147" s="1099" t="s">
        <v>3171</v>
      </c>
      <c r="I147" s="1057">
        <f t="shared" si="34"/>
        <v>1</v>
      </c>
      <c r="J147" s="1072">
        <v>5820000</v>
      </c>
      <c r="K147" s="1073">
        <f t="shared" si="35"/>
        <v>5820000</v>
      </c>
      <c r="L147" s="1077"/>
      <c r="M147" s="1057"/>
      <c r="N147" s="652"/>
      <c r="O147" s="652"/>
    </row>
    <row r="148" s="164" customFormat="1" spans="1:15">
      <c r="A148" s="1082"/>
      <c r="B148" s="1083"/>
      <c r="C148" s="1084"/>
      <c r="D148" s="1098">
        <v>43510</v>
      </c>
      <c r="E148" s="1098">
        <v>43511</v>
      </c>
      <c r="F148" s="1079">
        <f t="shared" si="30"/>
        <v>1</v>
      </c>
      <c r="G148" s="1079">
        <v>1</v>
      </c>
      <c r="H148" s="1100"/>
      <c r="I148" s="1057">
        <f t="shared" si="34"/>
        <v>1</v>
      </c>
      <c r="J148" s="1072">
        <v>4100000</v>
      </c>
      <c r="K148" s="1073">
        <f t="shared" si="35"/>
        <v>4100000</v>
      </c>
      <c r="L148" s="1152"/>
      <c r="M148" s="1057"/>
      <c r="N148" s="652"/>
      <c r="O148" s="652"/>
    </row>
    <row r="149" s="987" customFormat="1" spans="1:17">
      <c r="A149" s="552" t="s">
        <v>3172</v>
      </c>
      <c r="B149" s="1101">
        <v>1441387</v>
      </c>
      <c r="C149" s="1102" t="s">
        <v>3173</v>
      </c>
      <c r="D149" s="1103">
        <v>43503</v>
      </c>
      <c r="E149" s="1103">
        <v>43505</v>
      </c>
      <c r="F149" s="1101">
        <f t="shared" si="30"/>
        <v>2</v>
      </c>
      <c r="G149" s="552">
        <v>1</v>
      </c>
      <c r="H149" s="1102" t="s">
        <v>37</v>
      </c>
      <c r="I149" s="553">
        <f t="shared" si="34"/>
        <v>2</v>
      </c>
      <c r="J149" s="562">
        <v>10800000</v>
      </c>
      <c r="K149" s="563">
        <f t="shared" si="35"/>
        <v>21600000</v>
      </c>
      <c r="L149" s="718">
        <f>SUM(K149:K181)</f>
        <v>341620000</v>
      </c>
      <c r="M149" s="1153" t="s">
        <v>3174</v>
      </c>
      <c r="N149" s="652"/>
      <c r="O149" s="652"/>
      <c r="Q149" s="164"/>
    </row>
    <row r="150" s="987" customFormat="1" spans="1:17">
      <c r="A150" s="1104"/>
      <c r="B150" s="1105"/>
      <c r="C150" s="1106"/>
      <c r="D150" s="1103">
        <v>43505</v>
      </c>
      <c r="E150" s="1103">
        <v>43506</v>
      </c>
      <c r="F150" s="1101">
        <f t="shared" si="30"/>
        <v>1</v>
      </c>
      <c r="G150" s="1104"/>
      <c r="H150" s="1106"/>
      <c r="I150" s="553">
        <f>F150*G149</f>
        <v>1</v>
      </c>
      <c r="J150" s="562">
        <v>4620000</v>
      </c>
      <c r="K150" s="563">
        <f t="shared" ref="K150:K156" si="36">J150*I150</f>
        <v>4620000</v>
      </c>
      <c r="L150" s="719"/>
      <c r="M150" s="1154"/>
      <c r="N150" s="652"/>
      <c r="O150" s="652"/>
      <c r="Q150" s="164"/>
    </row>
    <row r="151" s="987" customFormat="1" spans="1:17">
      <c r="A151" s="555"/>
      <c r="B151" s="1107"/>
      <c r="C151" s="1108"/>
      <c r="D151" s="1103">
        <v>43506</v>
      </c>
      <c r="E151" s="1103">
        <v>43508</v>
      </c>
      <c r="F151" s="1101">
        <f t="shared" si="30"/>
        <v>2</v>
      </c>
      <c r="G151" s="555"/>
      <c r="H151" s="1108"/>
      <c r="I151" s="553">
        <f>F151*G149</f>
        <v>2</v>
      </c>
      <c r="J151" s="562">
        <v>4620000</v>
      </c>
      <c r="K151" s="563">
        <f t="shared" si="36"/>
        <v>9240000</v>
      </c>
      <c r="L151" s="719"/>
      <c r="M151" s="553"/>
      <c r="N151" s="652"/>
      <c r="O151" s="652"/>
      <c r="Q151" s="164"/>
    </row>
    <row r="152" s="987" customFormat="1" spans="1:17">
      <c r="A152" s="555">
        <v>339194</v>
      </c>
      <c r="B152" s="1107">
        <v>1441600</v>
      </c>
      <c r="C152" s="1108" t="s">
        <v>3175</v>
      </c>
      <c r="D152" s="1103">
        <v>43501</v>
      </c>
      <c r="E152" s="1103">
        <v>43502</v>
      </c>
      <c r="F152" s="1101">
        <f t="shared" si="30"/>
        <v>1</v>
      </c>
      <c r="G152" s="555">
        <v>1</v>
      </c>
      <c r="H152" s="1108" t="s">
        <v>37</v>
      </c>
      <c r="I152" s="553">
        <f t="shared" ref="I152:I156" si="37">G152*F152</f>
        <v>1</v>
      </c>
      <c r="J152" s="562">
        <v>7000000</v>
      </c>
      <c r="K152" s="563">
        <f t="shared" si="36"/>
        <v>7000000</v>
      </c>
      <c r="L152" s="719"/>
      <c r="M152" s="1155" t="s">
        <v>3176</v>
      </c>
      <c r="N152" s="652"/>
      <c r="O152" s="652"/>
      <c r="Q152" s="164"/>
    </row>
    <row r="153" s="164" customFormat="1" spans="1:15">
      <c r="A153" s="612" t="s">
        <v>3177</v>
      </c>
      <c r="B153" s="612">
        <v>1433909</v>
      </c>
      <c r="C153" s="550" t="s">
        <v>3178</v>
      </c>
      <c r="D153" s="611">
        <v>43509</v>
      </c>
      <c r="E153" s="611">
        <v>43510</v>
      </c>
      <c r="F153" s="550">
        <f t="shared" si="30"/>
        <v>1</v>
      </c>
      <c r="G153" s="550">
        <v>2</v>
      </c>
      <c r="H153" s="550" t="s">
        <v>37</v>
      </c>
      <c r="I153" s="550">
        <f t="shared" si="37"/>
        <v>2</v>
      </c>
      <c r="J153" s="558">
        <v>4620000</v>
      </c>
      <c r="K153" s="559">
        <f t="shared" si="36"/>
        <v>9240000</v>
      </c>
      <c r="L153" s="719"/>
      <c r="M153" s="550"/>
      <c r="N153" s="652"/>
      <c r="O153" s="652"/>
    </row>
    <row r="154" s="164" customFormat="1" spans="1:15">
      <c r="A154" s="612">
        <v>337722</v>
      </c>
      <c r="B154" s="612">
        <v>1437836</v>
      </c>
      <c r="C154" s="550" t="s">
        <v>3179</v>
      </c>
      <c r="D154" s="611">
        <v>43509</v>
      </c>
      <c r="E154" s="611">
        <v>43510</v>
      </c>
      <c r="F154" s="550">
        <f t="shared" si="30"/>
        <v>1</v>
      </c>
      <c r="G154" s="550">
        <v>1</v>
      </c>
      <c r="H154" s="550" t="s">
        <v>37</v>
      </c>
      <c r="I154" s="550">
        <f t="shared" si="37"/>
        <v>1</v>
      </c>
      <c r="J154" s="558">
        <v>4620000</v>
      </c>
      <c r="K154" s="559">
        <f t="shared" si="36"/>
        <v>4620000</v>
      </c>
      <c r="L154" s="719"/>
      <c r="M154" s="550"/>
      <c r="N154" s="652"/>
      <c r="O154" s="652"/>
    </row>
    <row r="155" s="632" customFormat="1" ht="20.25" customHeight="1" spans="1:17">
      <c r="A155" s="552">
        <v>337734</v>
      </c>
      <c r="B155" s="552">
        <v>1437822</v>
      </c>
      <c r="C155" s="1109" t="s">
        <v>3180</v>
      </c>
      <c r="D155" s="1110">
        <v>43509</v>
      </c>
      <c r="E155" s="1111">
        <v>43510</v>
      </c>
      <c r="F155" s="553">
        <f t="shared" si="30"/>
        <v>1</v>
      </c>
      <c r="G155" s="553">
        <v>1</v>
      </c>
      <c r="H155" s="1102" t="s">
        <v>37</v>
      </c>
      <c r="I155" s="553">
        <f t="shared" si="37"/>
        <v>1</v>
      </c>
      <c r="J155" s="562">
        <v>4620000</v>
      </c>
      <c r="K155" s="563">
        <f t="shared" si="36"/>
        <v>4620000</v>
      </c>
      <c r="L155" s="719"/>
      <c r="M155" s="1109" t="s">
        <v>3181</v>
      </c>
      <c r="N155" s="652"/>
      <c r="O155" s="652"/>
      <c r="Q155" s="164"/>
    </row>
    <row r="156" s="632" customFormat="1" spans="1:17">
      <c r="A156" s="1104"/>
      <c r="B156" s="1104"/>
      <c r="C156" s="1112"/>
      <c r="D156" s="1110">
        <v>43510</v>
      </c>
      <c r="E156" s="1111">
        <v>43512</v>
      </c>
      <c r="F156" s="553">
        <f t="shared" si="30"/>
        <v>2</v>
      </c>
      <c r="G156" s="553">
        <v>1</v>
      </c>
      <c r="H156" s="1106"/>
      <c r="I156" s="553">
        <f t="shared" si="37"/>
        <v>2</v>
      </c>
      <c r="J156" s="562">
        <v>2900000</v>
      </c>
      <c r="K156" s="563">
        <f t="shared" si="36"/>
        <v>5800000</v>
      </c>
      <c r="L156" s="719"/>
      <c r="M156" s="1156"/>
      <c r="N156" s="652"/>
      <c r="O156" s="652"/>
      <c r="Q156" s="164"/>
    </row>
    <row r="157" s="632" customFormat="1" spans="1:17">
      <c r="A157" s="555"/>
      <c r="B157" s="555"/>
      <c r="C157" s="553" t="s">
        <v>3021</v>
      </c>
      <c r="D157" s="1110"/>
      <c r="E157" s="1111"/>
      <c r="F157" s="553"/>
      <c r="G157" s="553"/>
      <c r="H157" s="1108"/>
      <c r="I157" s="553"/>
      <c r="J157" s="562">
        <v>1200000</v>
      </c>
      <c r="K157" s="563">
        <f>J157*3</f>
        <v>3600000</v>
      </c>
      <c r="L157" s="719"/>
      <c r="M157" s="1112"/>
      <c r="N157" s="652"/>
      <c r="O157" s="652"/>
      <c r="Q157" s="164"/>
    </row>
    <row r="158" s="632" customFormat="1" spans="1:17">
      <c r="A158" s="612" t="s">
        <v>3182</v>
      </c>
      <c r="B158" s="612">
        <v>1414516</v>
      </c>
      <c r="C158" s="1113" t="s">
        <v>3183</v>
      </c>
      <c r="D158" s="611">
        <v>43144</v>
      </c>
      <c r="E158" s="611">
        <v>43145</v>
      </c>
      <c r="F158" s="612">
        <f t="shared" ref="F158:F168" si="38">E158-D158</f>
        <v>1</v>
      </c>
      <c r="G158" s="612">
        <v>4</v>
      </c>
      <c r="H158" s="1114" t="s">
        <v>37</v>
      </c>
      <c r="I158" s="553">
        <f t="shared" ref="I158:I168" si="39">G158*F158</f>
        <v>4</v>
      </c>
      <c r="J158" s="563">
        <v>4620000</v>
      </c>
      <c r="K158" s="563">
        <f t="shared" ref="K158:K165" si="40">J158*I158</f>
        <v>18480000</v>
      </c>
      <c r="L158" s="719"/>
      <c r="M158" s="553"/>
      <c r="N158" s="652"/>
      <c r="O158" s="652"/>
      <c r="Q158" s="164"/>
    </row>
    <row r="159" s="632" customFormat="1" spans="1:17">
      <c r="A159" s="612"/>
      <c r="B159" s="612"/>
      <c r="C159" s="1113"/>
      <c r="D159" s="611">
        <v>43145</v>
      </c>
      <c r="E159" s="611">
        <v>43147</v>
      </c>
      <c r="F159" s="612">
        <f t="shared" si="38"/>
        <v>2</v>
      </c>
      <c r="G159" s="612">
        <v>4</v>
      </c>
      <c r="H159" s="1114" t="s">
        <v>37</v>
      </c>
      <c r="I159" s="553">
        <f t="shared" si="39"/>
        <v>8</v>
      </c>
      <c r="J159" s="563">
        <v>2900000</v>
      </c>
      <c r="K159" s="563">
        <f t="shared" si="40"/>
        <v>23200000</v>
      </c>
      <c r="L159" s="719"/>
      <c r="M159" s="553"/>
      <c r="N159" s="652"/>
      <c r="O159" s="652"/>
      <c r="Q159" s="164"/>
    </row>
    <row r="160" s="632" customFormat="1" spans="1:17">
      <c r="A160" s="1101">
        <v>336488</v>
      </c>
      <c r="B160" s="552">
        <v>1434399</v>
      </c>
      <c r="C160" s="1102" t="s">
        <v>3184</v>
      </c>
      <c r="D160" s="611">
        <v>43509</v>
      </c>
      <c r="E160" s="611">
        <v>43510</v>
      </c>
      <c r="F160" s="612">
        <f t="shared" si="38"/>
        <v>1</v>
      </c>
      <c r="G160" s="612">
        <v>1</v>
      </c>
      <c r="H160" s="1114" t="s">
        <v>2405</v>
      </c>
      <c r="I160" s="553">
        <f t="shared" si="39"/>
        <v>1</v>
      </c>
      <c r="J160" s="563">
        <v>4820000</v>
      </c>
      <c r="K160" s="563">
        <f t="shared" si="40"/>
        <v>4820000</v>
      </c>
      <c r="L160" s="719"/>
      <c r="M160" s="553"/>
      <c r="N160" s="652"/>
      <c r="O160" s="652"/>
      <c r="Q160" s="164"/>
    </row>
    <row r="161" s="632" customFormat="1" spans="1:17">
      <c r="A161" s="1107"/>
      <c r="B161" s="555"/>
      <c r="C161" s="1108"/>
      <c r="D161" s="611">
        <v>43510</v>
      </c>
      <c r="E161" s="611">
        <v>43511</v>
      </c>
      <c r="F161" s="612">
        <f t="shared" si="38"/>
        <v>1</v>
      </c>
      <c r="G161" s="612">
        <v>1</v>
      </c>
      <c r="H161" s="1114" t="s">
        <v>2405</v>
      </c>
      <c r="I161" s="553">
        <f t="shared" si="39"/>
        <v>1</v>
      </c>
      <c r="J161" s="563">
        <v>3100000</v>
      </c>
      <c r="K161" s="563">
        <f t="shared" si="40"/>
        <v>3100000</v>
      </c>
      <c r="L161" s="719"/>
      <c r="M161" s="553"/>
      <c r="N161" s="652"/>
      <c r="O161" s="652"/>
      <c r="Q161" s="164"/>
    </row>
    <row r="162" s="632" customFormat="1" spans="1:17">
      <c r="A162" s="555">
        <v>339084</v>
      </c>
      <c r="B162" s="555">
        <v>1441309</v>
      </c>
      <c r="C162" s="1115" t="s">
        <v>3185</v>
      </c>
      <c r="D162" s="611">
        <v>43509</v>
      </c>
      <c r="E162" s="611">
        <v>43510</v>
      </c>
      <c r="F162" s="612">
        <f t="shared" si="38"/>
        <v>1</v>
      </c>
      <c r="G162" s="612">
        <v>1</v>
      </c>
      <c r="H162" s="1114" t="s">
        <v>37</v>
      </c>
      <c r="I162" s="553">
        <f t="shared" si="39"/>
        <v>1</v>
      </c>
      <c r="J162" s="563">
        <v>4620000</v>
      </c>
      <c r="K162" s="563">
        <f t="shared" si="40"/>
        <v>4620000</v>
      </c>
      <c r="L162" s="719"/>
      <c r="M162" s="553"/>
      <c r="N162" s="652"/>
      <c r="O162" s="652"/>
      <c r="Q162" s="164"/>
    </row>
    <row r="163" s="632" customFormat="1" spans="1:17">
      <c r="A163" s="612" t="s">
        <v>3186</v>
      </c>
      <c r="B163" s="612">
        <v>1403690</v>
      </c>
      <c r="C163" s="553" t="s">
        <v>3187</v>
      </c>
      <c r="D163" s="611">
        <v>43510</v>
      </c>
      <c r="E163" s="611">
        <v>43511</v>
      </c>
      <c r="F163" s="612">
        <f t="shared" si="38"/>
        <v>1</v>
      </c>
      <c r="G163" s="612">
        <v>2</v>
      </c>
      <c r="H163" s="1114" t="s">
        <v>2405</v>
      </c>
      <c r="I163" s="553">
        <f t="shared" si="39"/>
        <v>2</v>
      </c>
      <c r="J163" s="563">
        <v>3100000</v>
      </c>
      <c r="K163" s="563">
        <f t="shared" si="40"/>
        <v>6200000</v>
      </c>
      <c r="L163" s="719"/>
      <c r="M163" s="553" t="s">
        <v>1987</v>
      </c>
      <c r="N163" s="652"/>
      <c r="O163" s="652"/>
      <c r="Q163" s="164"/>
    </row>
    <row r="164" s="632" customFormat="1" spans="1:17">
      <c r="A164" s="612" t="s">
        <v>3188</v>
      </c>
      <c r="B164" s="612">
        <v>1410129</v>
      </c>
      <c r="C164" s="553" t="s">
        <v>3189</v>
      </c>
      <c r="D164" s="611">
        <v>43145</v>
      </c>
      <c r="E164" s="611">
        <v>43147</v>
      </c>
      <c r="F164" s="612">
        <f t="shared" si="38"/>
        <v>2</v>
      </c>
      <c r="G164" s="612">
        <v>2</v>
      </c>
      <c r="H164" s="1114" t="s">
        <v>2405</v>
      </c>
      <c r="I164" s="553">
        <f t="shared" si="39"/>
        <v>4</v>
      </c>
      <c r="J164" s="563">
        <v>3100000</v>
      </c>
      <c r="K164" s="563">
        <f t="shared" si="40"/>
        <v>12400000</v>
      </c>
      <c r="L164" s="719"/>
      <c r="M164" s="553"/>
      <c r="N164" s="652"/>
      <c r="O164" s="652"/>
      <c r="Q164" s="164"/>
    </row>
    <row r="165" s="632" customFormat="1" spans="1:17">
      <c r="A165" s="612">
        <v>338263</v>
      </c>
      <c r="B165" s="612">
        <v>1438978</v>
      </c>
      <c r="C165" s="553" t="s">
        <v>3190</v>
      </c>
      <c r="D165" s="611">
        <v>43510</v>
      </c>
      <c r="E165" s="611">
        <v>43512</v>
      </c>
      <c r="F165" s="612">
        <f t="shared" si="38"/>
        <v>2</v>
      </c>
      <c r="G165" s="612">
        <v>1</v>
      </c>
      <c r="H165" s="1114" t="s">
        <v>37</v>
      </c>
      <c r="I165" s="553">
        <f t="shared" si="39"/>
        <v>2</v>
      </c>
      <c r="J165" s="563">
        <v>2900000</v>
      </c>
      <c r="K165" s="563">
        <f t="shared" si="40"/>
        <v>5800000</v>
      </c>
      <c r="L165" s="719"/>
      <c r="M165" s="553" t="s">
        <v>2171</v>
      </c>
      <c r="N165" s="652"/>
      <c r="O165" s="652"/>
      <c r="Q165" s="164"/>
    </row>
    <row r="166" s="632" customFormat="1" spans="1:17">
      <c r="A166" s="612">
        <v>330436</v>
      </c>
      <c r="B166" s="612">
        <v>1413042</v>
      </c>
      <c r="C166" s="553" t="s">
        <v>3191</v>
      </c>
      <c r="D166" s="611">
        <v>43145</v>
      </c>
      <c r="E166" s="611">
        <v>43148</v>
      </c>
      <c r="F166" s="612">
        <f t="shared" si="38"/>
        <v>3</v>
      </c>
      <c r="G166" s="612">
        <v>1</v>
      </c>
      <c r="H166" s="1114" t="s">
        <v>37</v>
      </c>
      <c r="I166" s="553">
        <f t="shared" si="39"/>
        <v>3</v>
      </c>
      <c r="J166" s="563">
        <v>2900000</v>
      </c>
      <c r="K166" s="563">
        <v>8700000</v>
      </c>
      <c r="L166" s="719"/>
      <c r="M166" s="553" t="s">
        <v>3192</v>
      </c>
      <c r="N166" s="652"/>
      <c r="O166" s="652"/>
      <c r="Q166" s="164"/>
    </row>
    <row r="167" s="164" customFormat="1" spans="1:15">
      <c r="A167" s="609" t="s">
        <v>3193</v>
      </c>
      <c r="B167" s="550">
        <v>1408164</v>
      </c>
      <c r="C167" s="550" t="s">
        <v>3194</v>
      </c>
      <c r="D167" s="551">
        <v>43145</v>
      </c>
      <c r="E167" s="551">
        <v>43147</v>
      </c>
      <c r="F167" s="550">
        <f t="shared" si="38"/>
        <v>2</v>
      </c>
      <c r="G167" s="550">
        <v>2</v>
      </c>
      <c r="H167" s="550" t="s">
        <v>2405</v>
      </c>
      <c r="I167" s="550">
        <f t="shared" si="39"/>
        <v>4</v>
      </c>
      <c r="J167" s="559">
        <v>3100000</v>
      </c>
      <c r="K167" s="559">
        <f>J167*F167*G167</f>
        <v>12400000</v>
      </c>
      <c r="L167" s="719"/>
      <c r="M167" s="550"/>
      <c r="N167" s="652"/>
      <c r="O167" s="652"/>
    </row>
    <row r="168" s="632" customFormat="1" spans="1:17">
      <c r="A168" s="612" t="s">
        <v>3195</v>
      </c>
      <c r="B168" s="612">
        <v>1407559</v>
      </c>
      <c r="C168" s="1113" t="s">
        <v>3196</v>
      </c>
      <c r="D168" s="554">
        <v>43510</v>
      </c>
      <c r="E168" s="554">
        <v>43512</v>
      </c>
      <c r="F168" s="552">
        <f t="shared" si="38"/>
        <v>2</v>
      </c>
      <c r="G168" s="552">
        <v>4</v>
      </c>
      <c r="H168" s="1102" t="s">
        <v>2405</v>
      </c>
      <c r="I168" s="553">
        <f t="shared" si="39"/>
        <v>8</v>
      </c>
      <c r="J168" s="563">
        <v>3100000</v>
      </c>
      <c r="K168" s="563">
        <f t="shared" ref="K168:K195" si="41">J168*I168</f>
        <v>24800000</v>
      </c>
      <c r="L168" s="719"/>
      <c r="M168" s="553" t="s">
        <v>3197</v>
      </c>
      <c r="N168" s="652"/>
      <c r="O168" s="652"/>
      <c r="Q168" s="164"/>
    </row>
    <row r="169" s="632" customFormat="1" spans="1:17">
      <c r="A169" s="612"/>
      <c r="B169" s="612" t="s">
        <v>3198</v>
      </c>
      <c r="C169" s="1113"/>
      <c r="D169" s="556"/>
      <c r="E169" s="556"/>
      <c r="F169" s="555"/>
      <c r="G169" s="555"/>
      <c r="H169" s="1108"/>
      <c r="I169" s="553">
        <v>5</v>
      </c>
      <c r="J169" s="563">
        <v>320000</v>
      </c>
      <c r="K169" s="563">
        <f>J169*I169*2</f>
        <v>3200000</v>
      </c>
      <c r="L169" s="719"/>
      <c r="M169" s="553"/>
      <c r="N169" s="652"/>
      <c r="O169" s="652"/>
      <c r="Q169" s="164"/>
    </row>
    <row r="170" s="632" customFormat="1" spans="1:17">
      <c r="A170" s="612">
        <v>328820</v>
      </c>
      <c r="B170" s="550">
        <v>1386759</v>
      </c>
      <c r="C170" s="550" t="s">
        <v>3199</v>
      </c>
      <c r="D170" s="611">
        <v>43145</v>
      </c>
      <c r="E170" s="611">
        <v>43148</v>
      </c>
      <c r="F170" s="612">
        <f t="shared" ref="F170:F220" si="42">E170-D170</f>
        <v>3</v>
      </c>
      <c r="G170" s="612">
        <v>1</v>
      </c>
      <c r="H170" s="1114" t="s">
        <v>2405</v>
      </c>
      <c r="I170" s="553">
        <f t="shared" ref="I170:I234" si="43">G170*F170</f>
        <v>3</v>
      </c>
      <c r="J170" s="563">
        <v>3100000</v>
      </c>
      <c r="K170" s="563">
        <v>9300000</v>
      </c>
      <c r="L170" s="719"/>
      <c r="M170" s="553" t="s">
        <v>1960</v>
      </c>
      <c r="N170" s="652"/>
      <c r="O170" s="652"/>
      <c r="Q170" s="164"/>
    </row>
    <row r="171" s="632" customFormat="1" spans="1:17">
      <c r="A171" s="552">
        <v>330416</v>
      </c>
      <c r="B171" s="552">
        <v>1412038</v>
      </c>
      <c r="C171" s="550" t="s">
        <v>3200</v>
      </c>
      <c r="D171" s="554">
        <v>43145</v>
      </c>
      <c r="E171" s="554">
        <v>43148</v>
      </c>
      <c r="F171" s="552">
        <f t="shared" si="42"/>
        <v>3</v>
      </c>
      <c r="G171" s="552">
        <v>1</v>
      </c>
      <c r="H171" s="1114" t="s">
        <v>37</v>
      </c>
      <c r="I171" s="553">
        <f t="shared" si="43"/>
        <v>3</v>
      </c>
      <c r="J171" s="563">
        <v>2900000</v>
      </c>
      <c r="K171" s="563">
        <f t="shared" si="41"/>
        <v>8700000</v>
      </c>
      <c r="L171" s="719"/>
      <c r="M171" s="1102" t="s">
        <v>2703</v>
      </c>
      <c r="N171" s="652"/>
      <c r="O171" s="652"/>
      <c r="Q171" s="164"/>
    </row>
    <row r="172" s="632" customFormat="1" spans="1:17">
      <c r="A172" s="555"/>
      <c r="B172" s="555"/>
      <c r="C172" s="550" t="s">
        <v>2720</v>
      </c>
      <c r="D172" s="556"/>
      <c r="E172" s="556"/>
      <c r="F172" s="555"/>
      <c r="G172" s="555"/>
      <c r="H172" s="1114" t="s">
        <v>37</v>
      </c>
      <c r="I172" s="553">
        <v>0</v>
      </c>
      <c r="J172" s="563">
        <v>320000</v>
      </c>
      <c r="K172" s="563">
        <f>J172*F171</f>
        <v>960000</v>
      </c>
      <c r="L172" s="719"/>
      <c r="M172" s="1108"/>
      <c r="N172" s="652"/>
      <c r="O172" s="652"/>
      <c r="Q172" s="164"/>
    </row>
    <row r="173" s="632" customFormat="1" spans="1:17">
      <c r="A173" s="555">
        <v>338310</v>
      </c>
      <c r="B173" s="555">
        <v>1439129</v>
      </c>
      <c r="C173" s="550" t="s">
        <v>3201</v>
      </c>
      <c r="D173" s="556">
        <v>43510</v>
      </c>
      <c r="E173" s="556">
        <v>43512</v>
      </c>
      <c r="F173" s="612">
        <f t="shared" si="42"/>
        <v>2</v>
      </c>
      <c r="G173" s="555">
        <v>2</v>
      </c>
      <c r="H173" s="1114" t="s">
        <v>37</v>
      </c>
      <c r="I173" s="553">
        <f t="shared" si="43"/>
        <v>4</v>
      </c>
      <c r="J173" s="563">
        <v>2900000</v>
      </c>
      <c r="K173" s="563">
        <f t="shared" si="41"/>
        <v>11600000</v>
      </c>
      <c r="L173" s="719"/>
      <c r="M173" s="1108"/>
      <c r="N173" s="652"/>
      <c r="O173" s="652"/>
      <c r="Q173" s="164"/>
    </row>
    <row r="174" s="164" customFormat="1" spans="1:15">
      <c r="A174" s="550">
        <v>338553</v>
      </c>
      <c r="B174" s="550">
        <v>1439799</v>
      </c>
      <c r="C174" s="550" t="s">
        <v>3202</v>
      </c>
      <c r="D174" s="551">
        <v>43510</v>
      </c>
      <c r="E174" s="551">
        <v>43512</v>
      </c>
      <c r="F174" s="550">
        <f t="shared" si="42"/>
        <v>2</v>
      </c>
      <c r="G174" s="550">
        <v>1</v>
      </c>
      <c r="H174" s="550" t="s">
        <v>37</v>
      </c>
      <c r="I174" s="550">
        <f t="shared" si="43"/>
        <v>2</v>
      </c>
      <c r="J174" s="558">
        <v>2900000</v>
      </c>
      <c r="K174" s="563">
        <f t="shared" si="41"/>
        <v>5800000</v>
      </c>
      <c r="L174" s="719"/>
      <c r="M174" s="550"/>
      <c r="N174" s="652"/>
      <c r="O174" s="652"/>
    </row>
    <row r="175" s="632" customFormat="1" spans="1:17">
      <c r="A175" s="612" t="s">
        <v>3203</v>
      </c>
      <c r="B175" s="550">
        <v>1389955</v>
      </c>
      <c r="C175" s="550" t="s">
        <v>3204</v>
      </c>
      <c r="D175" s="611">
        <v>43145</v>
      </c>
      <c r="E175" s="611">
        <v>43147</v>
      </c>
      <c r="F175" s="612">
        <f t="shared" si="42"/>
        <v>2</v>
      </c>
      <c r="G175" s="612">
        <v>3</v>
      </c>
      <c r="H175" s="1114" t="s">
        <v>2405</v>
      </c>
      <c r="I175" s="553">
        <f t="shared" si="43"/>
        <v>6</v>
      </c>
      <c r="J175" s="563">
        <v>3100000</v>
      </c>
      <c r="K175" s="563">
        <f t="shared" si="41"/>
        <v>18600000</v>
      </c>
      <c r="L175" s="719"/>
      <c r="M175" s="553" t="s">
        <v>3205</v>
      </c>
      <c r="N175" s="652"/>
      <c r="O175" s="652"/>
      <c r="Q175" s="164"/>
    </row>
    <row r="176" s="164" customFormat="1" spans="1:15">
      <c r="A176" s="550">
        <v>339057</v>
      </c>
      <c r="B176" s="550">
        <v>1441191</v>
      </c>
      <c r="C176" s="550" t="s">
        <v>3206</v>
      </c>
      <c r="D176" s="551">
        <v>43510</v>
      </c>
      <c r="E176" s="551">
        <v>43511</v>
      </c>
      <c r="F176" s="550">
        <f t="shared" si="42"/>
        <v>1</v>
      </c>
      <c r="G176" s="550">
        <v>1</v>
      </c>
      <c r="H176" s="550" t="s">
        <v>37</v>
      </c>
      <c r="I176" s="550">
        <f t="shared" si="43"/>
        <v>1</v>
      </c>
      <c r="J176" s="558">
        <v>2900000</v>
      </c>
      <c r="K176" s="563">
        <f t="shared" si="41"/>
        <v>2900000</v>
      </c>
      <c r="L176" s="719"/>
      <c r="M176" s="550"/>
      <c r="N176" s="652"/>
      <c r="O176" s="652"/>
    </row>
    <row r="177" s="632" customFormat="1" spans="1:17">
      <c r="A177" s="612" t="s">
        <v>3207</v>
      </c>
      <c r="B177" s="550">
        <v>1386758</v>
      </c>
      <c r="C177" s="550" t="s">
        <v>3208</v>
      </c>
      <c r="D177" s="611">
        <v>43145</v>
      </c>
      <c r="E177" s="611">
        <v>43148</v>
      </c>
      <c r="F177" s="612">
        <f t="shared" si="42"/>
        <v>3</v>
      </c>
      <c r="G177" s="612">
        <v>2</v>
      </c>
      <c r="H177" s="1114" t="s">
        <v>2405</v>
      </c>
      <c r="I177" s="553">
        <f t="shared" si="43"/>
        <v>6</v>
      </c>
      <c r="J177" s="563">
        <v>3100000</v>
      </c>
      <c r="K177" s="563">
        <f t="shared" si="41"/>
        <v>18600000</v>
      </c>
      <c r="L177" s="719"/>
      <c r="M177" s="553" t="s">
        <v>2365</v>
      </c>
      <c r="N177" s="652"/>
      <c r="O177" s="652"/>
      <c r="Q177" s="164"/>
    </row>
    <row r="178" s="632" customFormat="1" spans="1:17">
      <c r="A178" s="612" t="s">
        <v>3209</v>
      </c>
      <c r="B178" s="550">
        <v>1405773</v>
      </c>
      <c r="C178" s="550" t="s">
        <v>3210</v>
      </c>
      <c r="D178" s="611">
        <v>43145</v>
      </c>
      <c r="E178" s="611">
        <v>43147</v>
      </c>
      <c r="F178" s="612">
        <f t="shared" si="42"/>
        <v>2</v>
      </c>
      <c r="G178" s="612">
        <v>3</v>
      </c>
      <c r="H178" s="1114" t="s">
        <v>2405</v>
      </c>
      <c r="I178" s="553">
        <f t="shared" si="43"/>
        <v>6</v>
      </c>
      <c r="J178" s="563">
        <v>3100000</v>
      </c>
      <c r="K178" s="563">
        <f t="shared" si="41"/>
        <v>18600000</v>
      </c>
      <c r="L178" s="719"/>
      <c r="M178" s="553" t="s">
        <v>3211</v>
      </c>
      <c r="N178" s="652"/>
      <c r="O178" s="652"/>
      <c r="Q178" s="164"/>
    </row>
    <row r="179" s="632" customFormat="1" spans="1:17">
      <c r="A179" s="612" t="s">
        <v>3212</v>
      </c>
      <c r="B179" s="550">
        <v>1441344</v>
      </c>
      <c r="C179" s="550" t="s">
        <v>3213</v>
      </c>
      <c r="D179" s="611">
        <v>43510</v>
      </c>
      <c r="E179" s="611">
        <v>43515</v>
      </c>
      <c r="F179" s="612">
        <f t="shared" si="42"/>
        <v>5</v>
      </c>
      <c r="G179" s="612">
        <v>2</v>
      </c>
      <c r="H179" s="1114" t="s">
        <v>37</v>
      </c>
      <c r="I179" s="553">
        <f t="shared" si="43"/>
        <v>10</v>
      </c>
      <c r="J179" s="563">
        <v>2900000</v>
      </c>
      <c r="K179" s="563">
        <f t="shared" si="41"/>
        <v>29000000</v>
      </c>
      <c r="L179" s="719"/>
      <c r="M179" s="553"/>
      <c r="N179" s="652"/>
      <c r="O179" s="652"/>
      <c r="Q179" s="164"/>
    </row>
    <row r="180" s="632" customFormat="1" spans="1:17">
      <c r="A180" s="612" t="s">
        <v>3214</v>
      </c>
      <c r="B180" s="612">
        <v>1408007</v>
      </c>
      <c r="C180" s="553" t="s">
        <v>3215</v>
      </c>
      <c r="D180" s="611">
        <v>43510</v>
      </c>
      <c r="E180" s="611">
        <v>43512</v>
      </c>
      <c r="F180" s="612">
        <f t="shared" si="42"/>
        <v>2</v>
      </c>
      <c r="G180" s="612">
        <v>2</v>
      </c>
      <c r="H180" s="1114" t="s">
        <v>2405</v>
      </c>
      <c r="I180" s="553">
        <f t="shared" si="43"/>
        <v>4</v>
      </c>
      <c r="J180" s="563">
        <v>3100000</v>
      </c>
      <c r="K180" s="563">
        <f t="shared" si="41"/>
        <v>12400000</v>
      </c>
      <c r="L180" s="719"/>
      <c r="M180" s="553" t="s">
        <v>1960</v>
      </c>
      <c r="N180" s="652"/>
      <c r="O180" s="652"/>
      <c r="Q180" s="164"/>
    </row>
    <row r="181" s="632" customFormat="1" spans="1:17">
      <c r="A181" s="1116">
        <v>338791</v>
      </c>
      <c r="B181" s="1116">
        <v>1440022</v>
      </c>
      <c r="C181" s="1117" t="s">
        <v>3216</v>
      </c>
      <c r="D181" s="1118">
        <v>43510</v>
      </c>
      <c r="E181" s="1118">
        <v>43512</v>
      </c>
      <c r="F181" s="1116">
        <f t="shared" si="42"/>
        <v>2</v>
      </c>
      <c r="G181" s="1116">
        <v>1</v>
      </c>
      <c r="H181" s="1119" t="s">
        <v>3169</v>
      </c>
      <c r="I181" s="1117">
        <f t="shared" si="43"/>
        <v>2</v>
      </c>
      <c r="J181" s="1157">
        <v>3550000</v>
      </c>
      <c r="K181" s="1157">
        <f t="shared" si="41"/>
        <v>7100000</v>
      </c>
      <c r="L181" s="721"/>
      <c r="M181" s="1117"/>
      <c r="N181" s="652"/>
      <c r="O181" s="652"/>
      <c r="Q181" s="164"/>
    </row>
    <row r="182" s="987" customFormat="1" spans="1:17">
      <c r="A182" s="1120" t="s">
        <v>3217</v>
      </c>
      <c r="B182" s="1120">
        <v>1441989</v>
      </c>
      <c r="C182" s="1121" t="s">
        <v>3218</v>
      </c>
      <c r="D182" s="1122">
        <v>43499</v>
      </c>
      <c r="E182" s="1122">
        <v>43501</v>
      </c>
      <c r="F182" s="1123">
        <f t="shared" si="42"/>
        <v>2</v>
      </c>
      <c r="G182" s="1123">
        <v>2</v>
      </c>
      <c r="H182" s="1124" t="s">
        <v>3046</v>
      </c>
      <c r="I182" s="1158">
        <f t="shared" si="43"/>
        <v>4</v>
      </c>
      <c r="J182" s="1159">
        <v>6850000</v>
      </c>
      <c r="K182" s="1159">
        <f t="shared" si="41"/>
        <v>27400000</v>
      </c>
      <c r="L182" s="1160">
        <f>SUM(K182:K187)</f>
        <v>78040000</v>
      </c>
      <c r="M182" s="1158"/>
      <c r="N182" s="652"/>
      <c r="O182" s="652"/>
      <c r="Q182" s="164"/>
    </row>
    <row r="183" s="987" customFormat="1" spans="1:17">
      <c r="A183" s="1125"/>
      <c r="B183" s="1125"/>
      <c r="C183" s="1126"/>
      <c r="D183" s="1122">
        <v>43501</v>
      </c>
      <c r="E183" s="1122">
        <v>43502</v>
      </c>
      <c r="F183" s="1123">
        <f t="shared" si="42"/>
        <v>1</v>
      </c>
      <c r="G183" s="1123">
        <v>2</v>
      </c>
      <c r="H183" s="1127"/>
      <c r="I183" s="1158">
        <f t="shared" si="43"/>
        <v>2</v>
      </c>
      <c r="J183" s="1159">
        <v>7000000</v>
      </c>
      <c r="K183" s="1159">
        <f t="shared" si="41"/>
        <v>14000000</v>
      </c>
      <c r="L183" s="1161"/>
      <c r="M183" s="1158" t="s">
        <v>3219</v>
      </c>
      <c r="N183" s="652"/>
      <c r="O183" s="652"/>
      <c r="Q183" s="164"/>
    </row>
    <row r="184" s="987" customFormat="1" spans="1:17">
      <c r="A184" s="1128"/>
      <c r="B184" s="1128"/>
      <c r="C184" s="1129"/>
      <c r="D184" s="1122">
        <v>43502</v>
      </c>
      <c r="E184" s="1122">
        <v>43504</v>
      </c>
      <c r="F184" s="1123">
        <f t="shared" si="42"/>
        <v>2</v>
      </c>
      <c r="G184" s="1123">
        <v>2</v>
      </c>
      <c r="H184" s="1130"/>
      <c r="I184" s="1158">
        <f t="shared" si="43"/>
        <v>4</v>
      </c>
      <c r="J184" s="1159">
        <v>6850000</v>
      </c>
      <c r="K184" s="1159">
        <f t="shared" si="41"/>
        <v>27400000</v>
      </c>
      <c r="L184" s="1161"/>
      <c r="M184" s="1158"/>
      <c r="N184" s="652"/>
      <c r="O184" s="652"/>
      <c r="Q184" s="164"/>
    </row>
    <row r="185" s="988" customFormat="1" spans="1:17">
      <c r="A185" s="1131">
        <v>339768</v>
      </c>
      <c r="B185" s="1131">
        <v>1442517</v>
      </c>
      <c r="C185" s="1132" t="s">
        <v>3220</v>
      </c>
      <c r="D185" s="1133">
        <v>43500</v>
      </c>
      <c r="E185" s="1133">
        <v>43501</v>
      </c>
      <c r="F185" s="1134">
        <f t="shared" si="42"/>
        <v>1</v>
      </c>
      <c r="G185" s="1134">
        <v>1</v>
      </c>
      <c r="H185" s="1132" t="s">
        <v>37</v>
      </c>
      <c r="I185" s="1162">
        <f t="shared" si="43"/>
        <v>1</v>
      </c>
      <c r="J185" s="1163">
        <v>4620000</v>
      </c>
      <c r="K185" s="1163">
        <f t="shared" si="41"/>
        <v>4620000</v>
      </c>
      <c r="L185" s="1161"/>
      <c r="M185" s="1162"/>
      <c r="N185" s="652"/>
      <c r="O185" s="652"/>
      <c r="Q185" s="164"/>
    </row>
    <row r="186" s="988" customFormat="1" spans="1:17">
      <c r="A186" s="1131">
        <v>339805</v>
      </c>
      <c r="B186" s="1131">
        <v>1442673</v>
      </c>
      <c r="C186" s="1132" t="s">
        <v>3221</v>
      </c>
      <c r="D186" s="1133">
        <v>43500</v>
      </c>
      <c r="E186" s="1133">
        <v>43501</v>
      </c>
      <c r="F186" s="1134">
        <f t="shared" si="42"/>
        <v>1</v>
      </c>
      <c r="G186" s="1134">
        <v>1</v>
      </c>
      <c r="H186" s="1132" t="s">
        <v>37</v>
      </c>
      <c r="I186" s="1162">
        <f t="shared" si="43"/>
        <v>1</v>
      </c>
      <c r="J186" s="1163">
        <v>4620000</v>
      </c>
      <c r="K186" s="1163">
        <f t="shared" si="41"/>
        <v>4620000</v>
      </c>
      <c r="L186" s="1161"/>
      <c r="M186" s="1162"/>
      <c r="N186" s="652"/>
      <c r="O186" s="652"/>
      <c r="Q186" s="164"/>
    </row>
    <row r="187" s="988" customFormat="1" spans="1:17">
      <c r="A187" s="1135">
        <v>335132</v>
      </c>
      <c r="B187" s="1135" t="s">
        <v>3222</v>
      </c>
      <c r="C187" s="1136" t="s">
        <v>3222</v>
      </c>
      <c r="D187" s="1137">
        <v>43505</v>
      </c>
      <c r="E187" s="1137">
        <v>43506</v>
      </c>
      <c r="F187" s="1138">
        <f t="shared" si="42"/>
        <v>1</v>
      </c>
      <c r="G187" s="1138">
        <v>1</v>
      </c>
      <c r="H187" s="1136" t="s">
        <v>37</v>
      </c>
      <c r="I187" s="1164">
        <f t="shared" si="43"/>
        <v>1</v>
      </c>
      <c r="J187" s="1165">
        <v>4620000</v>
      </c>
      <c r="K187" s="1165"/>
      <c r="L187" s="1166"/>
      <c r="M187" s="1158" t="s">
        <v>3219</v>
      </c>
      <c r="N187" s="652"/>
      <c r="O187" s="652"/>
      <c r="Q187" s="164"/>
    </row>
    <row r="188" s="988" customFormat="1" spans="1:17">
      <c r="A188" s="1139">
        <v>340395</v>
      </c>
      <c r="B188" s="1139">
        <v>1444634</v>
      </c>
      <c r="C188" s="1140" t="s">
        <v>3223</v>
      </c>
      <c r="D188" s="1141">
        <v>43507</v>
      </c>
      <c r="E188" s="1141">
        <v>43508</v>
      </c>
      <c r="F188" s="1142">
        <f t="shared" si="42"/>
        <v>1</v>
      </c>
      <c r="G188" s="1142">
        <v>1</v>
      </c>
      <c r="H188" s="1140" t="s">
        <v>37</v>
      </c>
      <c r="I188" s="1167">
        <f t="shared" si="43"/>
        <v>1</v>
      </c>
      <c r="J188" s="1168">
        <v>4620000</v>
      </c>
      <c r="K188" s="1168">
        <f t="shared" si="41"/>
        <v>4620000</v>
      </c>
      <c r="L188" s="1169">
        <f>SUM(K188:K210)</f>
        <v>181640000</v>
      </c>
      <c r="M188" s="1012"/>
      <c r="N188" s="652"/>
      <c r="O188" s="652"/>
      <c r="Q188" s="164"/>
    </row>
    <row r="189" s="988" customFormat="1" spans="1:17">
      <c r="A189" s="1139">
        <v>339770</v>
      </c>
      <c r="B189" s="1139">
        <v>1442547</v>
      </c>
      <c r="C189" s="1140" t="s">
        <v>3224</v>
      </c>
      <c r="D189" s="1141">
        <v>43507</v>
      </c>
      <c r="E189" s="1141">
        <v>43508</v>
      </c>
      <c r="F189" s="1142">
        <f t="shared" si="42"/>
        <v>1</v>
      </c>
      <c r="G189" s="1142">
        <v>1</v>
      </c>
      <c r="H189" s="1140" t="s">
        <v>37</v>
      </c>
      <c r="I189" s="1167">
        <f t="shared" si="43"/>
        <v>1</v>
      </c>
      <c r="J189" s="1168">
        <v>4620000</v>
      </c>
      <c r="K189" s="1168">
        <f t="shared" si="41"/>
        <v>4620000</v>
      </c>
      <c r="L189" s="1170"/>
      <c r="M189" s="1167"/>
      <c r="N189" s="652"/>
      <c r="O189" s="652"/>
      <c r="Q189" s="164"/>
    </row>
    <row r="190" s="988" customFormat="1" spans="1:17">
      <c r="A190" s="1139" t="s">
        <v>3225</v>
      </c>
      <c r="B190" s="1139">
        <v>1444445</v>
      </c>
      <c r="C190" s="1140" t="s">
        <v>3226</v>
      </c>
      <c r="D190" s="1141">
        <v>43508</v>
      </c>
      <c r="E190" s="1141">
        <v>43509</v>
      </c>
      <c r="F190" s="1142">
        <f t="shared" si="42"/>
        <v>1</v>
      </c>
      <c r="G190" s="1142">
        <v>2</v>
      </c>
      <c r="H190" s="1140" t="s">
        <v>37</v>
      </c>
      <c r="I190" s="1167">
        <f t="shared" si="43"/>
        <v>2</v>
      </c>
      <c r="J190" s="1168">
        <v>4620000</v>
      </c>
      <c r="K190" s="1168">
        <f t="shared" si="41"/>
        <v>9240000</v>
      </c>
      <c r="L190" s="1170"/>
      <c r="M190" s="1167"/>
      <c r="N190" s="652"/>
      <c r="O190" s="652"/>
      <c r="Q190" s="164"/>
    </row>
    <row r="191" s="988" customFormat="1" spans="1:17">
      <c r="A191" s="1139">
        <v>339535</v>
      </c>
      <c r="B191" s="1139">
        <v>1441901</v>
      </c>
      <c r="C191" s="1143" t="s">
        <v>3227</v>
      </c>
      <c r="D191" s="1141">
        <v>43510</v>
      </c>
      <c r="E191" s="1141">
        <v>43512</v>
      </c>
      <c r="F191" s="1142">
        <f t="shared" si="42"/>
        <v>2</v>
      </c>
      <c r="G191" s="1142">
        <v>1</v>
      </c>
      <c r="H191" s="1140" t="s">
        <v>37</v>
      </c>
      <c r="I191" s="1167">
        <f t="shared" si="43"/>
        <v>2</v>
      </c>
      <c r="J191" s="1168">
        <v>2900000</v>
      </c>
      <c r="K191" s="1168">
        <f t="shared" si="41"/>
        <v>5800000</v>
      </c>
      <c r="L191" s="1170"/>
      <c r="M191" s="1167" t="s">
        <v>2692</v>
      </c>
      <c r="N191" s="652"/>
      <c r="O191" s="652"/>
      <c r="Q191" s="164"/>
    </row>
    <row r="192" s="632" customFormat="1" spans="1:17">
      <c r="A192" s="1144">
        <v>331044</v>
      </c>
      <c r="B192" s="1144">
        <v>1415260</v>
      </c>
      <c r="C192" s="1018" t="s">
        <v>3228</v>
      </c>
      <c r="D192" s="1145">
        <v>43146</v>
      </c>
      <c r="E192" s="1145">
        <v>43148</v>
      </c>
      <c r="F192" s="1144">
        <f t="shared" si="42"/>
        <v>2</v>
      </c>
      <c r="G192" s="1144">
        <v>1</v>
      </c>
      <c r="H192" s="1146" t="s">
        <v>37</v>
      </c>
      <c r="I192" s="1018">
        <f t="shared" si="43"/>
        <v>2</v>
      </c>
      <c r="J192" s="1024">
        <v>2900000</v>
      </c>
      <c r="K192" s="1024">
        <f t="shared" si="41"/>
        <v>5800000</v>
      </c>
      <c r="L192" s="1170"/>
      <c r="M192" s="1018" t="s">
        <v>3229</v>
      </c>
      <c r="N192" s="652"/>
      <c r="O192" s="652"/>
      <c r="Q192" s="164"/>
    </row>
    <row r="193" s="632" customFormat="1" spans="1:17">
      <c r="A193" s="1144">
        <v>340084</v>
      </c>
      <c r="B193" s="1144">
        <v>1443376</v>
      </c>
      <c r="C193" s="1018" t="s">
        <v>3230</v>
      </c>
      <c r="D193" s="1145">
        <v>43511</v>
      </c>
      <c r="E193" s="1145">
        <v>43512</v>
      </c>
      <c r="F193" s="1144">
        <f t="shared" si="42"/>
        <v>1</v>
      </c>
      <c r="G193" s="1144">
        <v>1</v>
      </c>
      <c r="H193" s="1146" t="s">
        <v>2405</v>
      </c>
      <c r="I193" s="1018">
        <f t="shared" si="43"/>
        <v>1</v>
      </c>
      <c r="J193" s="1024">
        <v>3100000</v>
      </c>
      <c r="K193" s="1024">
        <f t="shared" si="41"/>
        <v>3100000</v>
      </c>
      <c r="L193" s="1170"/>
      <c r="M193" s="1018" t="s">
        <v>3231</v>
      </c>
      <c r="N193" s="652"/>
      <c r="O193" s="652"/>
      <c r="Q193" s="164"/>
    </row>
    <row r="194" s="632" customFormat="1" spans="1:17">
      <c r="A194" s="1144" t="s">
        <v>3232</v>
      </c>
      <c r="B194" s="1018">
        <v>1399304</v>
      </c>
      <c r="C194" s="1018" t="s">
        <v>3233</v>
      </c>
      <c r="D194" s="1145">
        <v>43511</v>
      </c>
      <c r="E194" s="1145">
        <v>43513</v>
      </c>
      <c r="F194" s="1144">
        <f t="shared" si="42"/>
        <v>2</v>
      </c>
      <c r="G194" s="1144">
        <v>2</v>
      </c>
      <c r="H194" s="1146" t="s">
        <v>37</v>
      </c>
      <c r="I194" s="1018">
        <f t="shared" si="43"/>
        <v>4</v>
      </c>
      <c r="J194" s="1024">
        <v>2900000</v>
      </c>
      <c r="K194" s="1024">
        <f t="shared" si="41"/>
        <v>11600000</v>
      </c>
      <c r="L194" s="1170"/>
      <c r="M194" s="1018" t="s">
        <v>3234</v>
      </c>
      <c r="N194" s="652"/>
      <c r="O194" s="652"/>
      <c r="Q194" s="164"/>
    </row>
    <row r="195" s="632" customFormat="1" spans="1:17">
      <c r="A195" s="1144" t="s">
        <v>3235</v>
      </c>
      <c r="B195" s="1018">
        <v>1388976</v>
      </c>
      <c r="C195" s="1018" t="s">
        <v>3236</v>
      </c>
      <c r="D195" s="1171">
        <v>43146</v>
      </c>
      <c r="E195" s="1145">
        <v>43149</v>
      </c>
      <c r="F195" s="1018">
        <f t="shared" si="42"/>
        <v>3</v>
      </c>
      <c r="G195" s="1018">
        <v>2</v>
      </c>
      <c r="H195" s="1018" t="s">
        <v>2405</v>
      </c>
      <c r="I195" s="1018">
        <f t="shared" si="43"/>
        <v>6</v>
      </c>
      <c r="J195" s="1024">
        <v>3100000</v>
      </c>
      <c r="K195" s="1024">
        <f t="shared" si="41"/>
        <v>18600000</v>
      </c>
      <c r="L195" s="1170"/>
      <c r="M195" s="1018"/>
      <c r="N195" s="652"/>
      <c r="O195" s="652"/>
      <c r="Q195" s="164"/>
    </row>
    <row r="196" s="632" customFormat="1" spans="1:17">
      <c r="A196" s="1144"/>
      <c r="B196" s="1018"/>
      <c r="C196" s="1018" t="s">
        <v>2711</v>
      </c>
      <c r="D196" s="1171"/>
      <c r="E196" s="1145"/>
      <c r="F196" s="1018">
        <f t="shared" si="42"/>
        <v>0</v>
      </c>
      <c r="G196" s="1018">
        <v>1</v>
      </c>
      <c r="H196" s="1018" t="s">
        <v>37</v>
      </c>
      <c r="I196" s="1018">
        <f t="shared" si="43"/>
        <v>0</v>
      </c>
      <c r="J196" s="1024">
        <v>320000</v>
      </c>
      <c r="K196" s="1024">
        <f>J196*G196*3</f>
        <v>960000</v>
      </c>
      <c r="L196" s="1170"/>
      <c r="M196" s="1018"/>
      <c r="N196" s="652"/>
      <c r="O196" s="652"/>
      <c r="Q196" s="164"/>
    </row>
    <row r="197" s="632" customFormat="1" spans="1:17">
      <c r="A197" s="1144">
        <v>333429</v>
      </c>
      <c r="B197" s="1018">
        <v>1422654</v>
      </c>
      <c r="C197" s="1018" t="s">
        <v>3237</v>
      </c>
      <c r="D197" s="1171">
        <v>43146</v>
      </c>
      <c r="E197" s="1145">
        <v>43149</v>
      </c>
      <c r="F197" s="1018">
        <f t="shared" si="42"/>
        <v>3</v>
      </c>
      <c r="G197" s="1018">
        <v>1</v>
      </c>
      <c r="H197" s="1018" t="s">
        <v>2405</v>
      </c>
      <c r="I197" s="1018">
        <f t="shared" si="43"/>
        <v>3</v>
      </c>
      <c r="J197" s="1024">
        <v>3100000</v>
      </c>
      <c r="K197" s="1024">
        <f t="shared" ref="K197:K210" si="44">J197*I197</f>
        <v>9300000</v>
      </c>
      <c r="L197" s="1170"/>
      <c r="M197" s="1018"/>
      <c r="N197" s="652"/>
      <c r="O197" s="652"/>
      <c r="Q197" s="164"/>
    </row>
    <row r="198" s="632" customFormat="1" spans="1:17">
      <c r="A198" s="1144">
        <v>337303</v>
      </c>
      <c r="B198" s="1018">
        <v>1436348</v>
      </c>
      <c r="C198" s="1018" t="s">
        <v>3238</v>
      </c>
      <c r="D198" s="1171">
        <v>43511</v>
      </c>
      <c r="E198" s="1145">
        <v>43513</v>
      </c>
      <c r="F198" s="1018">
        <f t="shared" si="42"/>
        <v>2</v>
      </c>
      <c r="G198" s="1018">
        <v>1</v>
      </c>
      <c r="H198" s="1018" t="s">
        <v>37</v>
      </c>
      <c r="I198" s="1018">
        <f t="shared" si="43"/>
        <v>2</v>
      </c>
      <c r="J198" s="1024">
        <v>2900000</v>
      </c>
      <c r="K198" s="1024">
        <f t="shared" si="44"/>
        <v>5800000</v>
      </c>
      <c r="L198" s="1170"/>
      <c r="M198" s="1018"/>
      <c r="N198" s="652"/>
      <c r="O198" s="652"/>
      <c r="Q198" s="164"/>
    </row>
    <row r="199" s="632" customFormat="1" spans="1:17">
      <c r="A199" s="1144">
        <v>328087</v>
      </c>
      <c r="B199" s="1018">
        <v>1403559</v>
      </c>
      <c r="C199" s="1018" t="s">
        <v>3239</v>
      </c>
      <c r="D199" s="1171">
        <v>43511</v>
      </c>
      <c r="E199" s="1145">
        <v>43515</v>
      </c>
      <c r="F199" s="1018">
        <f t="shared" si="42"/>
        <v>4</v>
      </c>
      <c r="G199" s="1018">
        <v>1</v>
      </c>
      <c r="H199" s="1018" t="s">
        <v>2405</v>
      </c>
      <c r="I199" s="1018">
        <f t="shared" si="43"/>
        <v>4</v>
      </c>
      <c r="J199" s="1024">
        <v>3100000</v>
      </c>
      <c r="K199" s="1024">
        <f t="shared" si="44"/>
        <v>12400000</v>
      </c>
      <c r="L199" s="1170"/>
      <c r="M199" s="1018" t="s">
        <v>2365</v>
      </c>
      <c r="N199" s="652"/>
      <c r="O199" s="652"/>
      <c r="Q199" s="164"/>
    </row>
    <row r="200" s="632" customFormat="1" spans="1:17">
      <c r="A200" s="1144">
        <v>338054</v>
      </c>
      <c r="B200" s="1018">
        <v>1438370</v>
      </c>
      <c r="C200" s="1018" t="s">
        <v>3240</v>
      </c>
      <c r="D200" s="1171">
        <v>43511</v>
      </c>
      <c r="E200" s="1145">
        <v>43513</v>
      </c>
      <c r="F200" s="1018">
        <f t="shared" si="42"/>
        <v>2</v>
      </c>
      <c r="G200" s="1018">
        <v>1</v>
      </c>
      <c r="H200" s="1018" t="s">
        <v>2405</v>
      </c>
      <c r="I200" s="1018">
        <f t="shared" si="43"/>
        <v>2</v>
      </c>
      <c r="J200" s="1024">
        <v>3100000</v>
      </c>
      <c r="K200" s="1024">
        <f t="shared" si="44"/>
        <v>6200000</v>
      </c>
      <c r="L200" s="1170"/>
      <c r="M200" s="1018" t="s">
        <v>3211</v>
      </c>
      <c r="N200" s="652"/>
      <c r="O200" s="652"/>
      <c r="Q200" s="164"/>
    </row>
    <row r="201" s="632" customFormat="1" spans="1:17">
      <c r="A201" s="1144">
        <v>335779</v>
      </c>
      <c r="B201" s="1018">
        <v>1431293</v>
      </c>
      <c r="C201" s="1018" t="s">
        <v>3241</v>
      </c>
      <c r="D201" s="1171">
        <v>43511</v>
      </c>
      <c r="E201" s="1145">
        <v>43513</v>
      </c>
      <c r="F201" s="1018">
        <f t="shared" si="42"/>
        <v>2</v>
      </c>
      <c r="G201" s="1018">
        <v>1</v>
      </c>
      <c r="H201" s="1018" t="s">
        <v>37</v>
      </c>
      <c r="I201" s="1018">
        <f t="shared" si="43"/>
        <v>2</v>
      </c>
      <c r="J201" s="1024">
        <v>2900000</v>
      </c>
      <c r="K201" s="1024">
        <f t="shared" si="44"/>
        <v>5800000</v>
      </c>
      <c r="L201" s="1170"/>
      <c r="M201" s="1018"/>
      <c r="N201" s="652"/>
      <c r="O201" s="652"/>
      <c r="Q201" s="164"/>
    </row>
    <row r="202" s="632" customFormat="1" spans="1:17">
      <c r="A202" s="1144">
        <v>339767</v>
      </c>
      <c r="B202" s="1018">
        <v>1442512</v>
      </c>
      <c r="C202" s="1018" t="s">
        <v>3242</v>
      </c>
      <c r="D202" s="1171">
        <v>43511</v>
      </c>
      <c r="E202" s="1145">
        <v>43514</v>
      </c>
      <c r="F202" s="1018">
        <f t="shared" si="42"/>
        <v>3</v>
      </c>
      <c r="G202" s="1018">
        <v>1</v>
      </c>
      <c r="H202" s="1018" t="s">
        <v>2405</v>
      </c>
      <c r="I202" s="1018">
        <f t="shared" si="43"/>
        <v>3</v>
      </c>
      <c r="J202" s="1024">
        <v>3100000</v>
      </c>
      <c r="K202" s="1024">
        <f t="shared" si="44"/>
        <v>9300000</v>
      </c>
      <c r="L202" s="1170"/>
      <c r="M202" s="1018" t="s">
        <v>3243</v>
      </c>
      <c r="N202" s="652"/>
      <c r="O202" s="652"/>
      <c r="Q202" s="164"/>
    </row>
    <row r="203" s="632" customFormat="1" spans="1:17">
      <c r="A203" s="1144">
        <v>328850</v>
      </c>
      <c r="B203" s="264">
        <v>1405769</v>
      </c>
      <c r="C203" s="264" t="s">
        <v>3244</v>
      </c>
      <c r="D203" s="1171">
        <v>43147</v>
      </c>
      <c r="E203" s="1145">
        <v>43150</v>
      </c>
      <c r="F203" s="1018">
        <f t="shared" si="42"/>
        <v>3</v>
      </c>
      <c r="G203" s="1018">
        <v>1</v>
      </c>
      <c r="H203" s="1018" t="s">
        <v>2405</v>
      </c>
      <c r="I203" s="1018">
        <f t="shared" si="43"/>
        <v>3</v>
      </c>
      <c r="J203" s="1024">
        <v>3100000</v>
      </c>
      <c r="K203" s="1024">
        <f t="shared" si="44"/>
        <v>9300000</v>
      </c>
      <c r="L203" s="1170"/>
      <c r="M203" s="1018" t="s">
        <v>2365</v>
      </c>
      <c r="N203" s="652"/>
      <c r="O203" s="652"/>
      <c r="Q203" s="164"/>
    </row>
    <row r="204" s="632" customFormat="1" spans="1:17">
      <c r="A204" s="271" t="s">
        <v>3245</v>
      </c>
      <c r="B204" s="266">
        <v>1429648</v>
      </c>
      <c r="C204" s="264" t="s">
        <v>3246</v>
      </c>
      <c r="D204" s="1172">
        <v>43512</v>
      </c>
      <c r="E204" s="1004">
        <v>43513</v>
      </c>
      <c r="F204" s="1018">
        <f t="shared" si="42"/>
        <v>1</v>
      </c>
      <c r="G204" s="1018">
        <v>5</v>
      </c>
      <c r="H204" s="1018" t="s">
        <v>37</v>
      </c>
      <c r="I204" s="1018">
        <f t="shared" si="43"/>
        <v>5</v>
      </c>
      <c r="J204" s="1024">
        <v>2900000</v>
      </c>
      <c r="K204" s="1024">
        <f t="shared" si="44"/>
        <v>14500000</v>
      </c>
      <c r="L204" s="1170"/>
      <c r="M204" s="1018"/>
      <c r="N204" s="652"/>
      <c r="O204" s="652"/>
      <c r="Q204" s="164"/>
    </row>
    <row r="205" s="632" customFormat="1" spans="1:17">
      <c r="A205" s="271">
        <v>338055</v>
      </c>
      <c r="B205" s="266">
        <v>1438376</v>
      </c>
      <c r="C205" s="264" t="s">
        <v>3247</v>
      </c>
      <c r="D205" s="1172">
        <v>43512</v>
      </c>
      <c r="E205" s="1004">
        <v>43513</v>
      </c>
      <c r="F205" s="1018">
        <f t="shared" si="42"/>
        <v>1</v>
      </c>
      <c r="G205" s="1018">
        <v>1</v>
      </c>
      <c r="H205" s="1018" t="s">
        <v>2405</v>
      </c>
      <c r="I205" s="1018">
        <f t="shared" si="43"/>
        <v>1</v>
      </c>
      <c r="J205" s="1024">
        <v>3100000</v>
      </c>
      <c r="K205" s="1024">
        <f t="shared" si="44"/>
        <v>3100000</v>
      </c>
      <c r="L205" s="1170"/>
      <c r="M205" s="1018"/>
      <c r="N205" s="652"/>
      <c r="O205" s="652"/>
      <c r="Q205" s="164"/>
    </row>
    <row r="206" s="632" customFormat="1" spans="1:17">
      <c r="A206" s="271">
        <v>339523</v>
      </c>
      <c r="B206" s="266">
        <v>1442004</v>
      </c>
      <c r="C206" s="264" t="s">
        <v>3248</v>
      </c>
      <c r="D206" s="1172">
        <v>43512</v>
      </c>
      <c r="E206" s="1004">
        <v>43514</v>
      </c>
      <c r="F206" s="1018">
        <f t="shared" si="42"/>
        <v>2</v>
      </c>
      <c r="G206" s="1018">
        <v>1</v>
      </c>
      <c r="H206" s="1018" t="s">
        <v>2405</v>
      </c>
      <c r="I206" s="1018">
        <f t="shared" si="43"/>
        <v>2</v>
      </c>
      <c r="J206" s="1024">
        <v>3100000</v>
      </c>
      <c r="K206" s="1024">
        <f t="shared" si="44"/>
        <v>6200000</v>
      </c>
      <c r="L206" s="1170"/>
      <c r="M206" s="1018" t="s">
        <v>1960</v>
      </c>
      <c r="N206" s="652"/>
      <c r="O206" s="652"/>
      <c r="Q206" s="164"/>
    </row>
    <row r="207" s="632" customFormat="1" spans="1:17">
      <c r="A207" s="271">
        <v>337755</v>
      </c>
      <c r="B207" s="266">
        <v>1437902</v>
      </c>
      <c r="C207" s="264" t="s">
        <v>3249</v>
      </c>
      <c r="D207" s="1172">
        <v>43512</v>
      </c>
      <c r="E207" s="1004">
        <v>43515</v>
      </c>
      <c r="F207" s="1018">
        <f t="shared" si="42"/>
        <v>3</v>
      </c>
      <c r="G207" s="1018">
        <v>1</v>
      </c>
      <c r="H207" s="1018" t="s">
        <v>37</v>
      </c>
      <c r="I207" s="1018">
        <f t="shared" si="43"/>
        <v>3</v>
      </c>
      <c r="J207" s="1024">
        <v>2900000</v>
      </c>
      <c r="K207" s="1024">
        <f t="shared" si="44"/>
        <v>8700000</v>
      </c>
      <c r="L207" s="1170"/>
      <c r="M207" s="1018" t="s">
        <v>2703</v>
      </c>
      <c r="N207" s="652"/>
      <c r="O207" s="652"/>
      <c r="Q207" s="164"/>
    </row>
    <row r="208" s="164" customFormat="1" spans="1:15">
      <c r="A208" s="267">
        <v>332502</v>
      </c>
      <c r="B208" s="266">
        <v>1418911</v>
      </c>
      <c r="C208" s="264" t="s">
        <v>3250</v>
      </c>
      <c r="D208" s="1173">
        <v>43512</v>
      </c>
      <c r="E208" s="1174">
        <v>43514</v>
      </c>
      <c r="F208" s="264">
        <f t="shared" si="42"/>
        <v>2</v>
      </c>
      <c r="G208" s="264">
        <v>1</v>
      </c>
      <c r="H208" s="264" t="s">
        <v>2405</v>
      </c>
      <c r="I208" s="264">
        <f t="shared" si="43"/>
        <v>2</v>
      </c>
      <c r="J208" s="299">
        <v>3100000</v>
      </c>
      <c r="K208" s="299">
        <f t="shared" si="44"/>
        <v>6200000</v>
      </c>
      <c r="L208" s="1170"/>
      <c r="M208" s="264" t="s">
        <v>2171</v>
      </c>
      <c r="N208" s="652"/>
      <c r="O208" s="652"/>
    </row>
    <row r="209" s="164" customFormat="1" spans="1:15">
      <c r="A209" s="267" t="s">
        <v>3251</v>
      </c>
      <c r="B209" s="266">
        <v>1435706</v>
      </c>
      <c r="C209" s="264" t="s">
        <v>3252</v>
      </c>
      <c r="D209" s="1173">
        <v>43512</v>
      </c>
      <c r="E209" s="1174">
        <v>43515</v>
      </c>
      <c r="F209" s="264">
        <f t="shared" si="42"/>
        <v>3</v>
      </c>
      <c r="G209" s="264">
        <v>2</v>
      </c>
      <c r="H209" s="264" t="s">
        <v>37</v>
      </c>
      <c r="I209" s="264">
        <f t="shared" si="43"/>
        <v>6</v>
      </c>
      <c r="J209" s="299">
        <v>2900000</v>
      </c>
      <c r="K209" s="299">
        <f t="shared" si="44"/>
        <v>17400000</v>
      </c>
      <c r="L209" s="1170"/>
      <c r="M209" s="264" t="s">
        <v>3253</v>
      </c>
      <c r="N209" s="652"/>
      <c r="O209" s="652"/>
    </row>
    <row r="210" s="164" customFormat="1" spans="1:15">
      <c r="A210" s="267">
        <v>338067</v>
      </c>
      <c r="B210" s="266">
        <v>1438557</v>
      </c>
      <c r="C210" s="264" t="s">
        <v>3254</v>
      </c>
      <c r="D210" s="1173">
        <v>43512</v>
      </c>
      <c r="E210" s="1174">
        <v>43513</v>
      </c>
      <c r="F210" s="264">
        <f t="shared" si="42"/>
        <v>1</v>
      </c>
      <c r="G210" s="264">
        <v>1</v>
      </c>
      <c r="H210" s="264" t="s">
        <v>2405</v>
      </c>
      <c r="I210" s="264">
        <f t="shared" si="43"/>
        <v>1</v>
      </c>
      <c r="J210" s="299">
        <v>3100000</v>
      </c>
      <c r="K210" s="299">
        <f t="shared" si="44"/>
        <v>3100000</v>
      </c>
      <c r="L210" s="1188"/>
      <c r="M210" s="264"/>
      <c r="N210" s="652"/>
      <c r="O210" s="652"/>
    </row>
    <row r="211" s="164" customFormat="1" spans="1:15">
      <c r="A211" s="194">
        <v>340664</v>
      </c>
      <c r="B211" s="194">
        <v>1445255</v>
      </c>
      <c r="C211" s="194" t="s">
        <v>3255</v>
      </c>
      <c r="D211" s="195">
        <v>43511</v>
      </c>
      <c r="E211" s="195">
        <v>43513</v>
      </c>
      <c r="F211" s="194">
        <f t="shared" si="42"/>
        <v>2</v>
      </c>
      <c r="G211" s="194">
        <v>1</v>
      </c>
      <c r="H211" s="194" t="s">
        <v>2405</v>
      </c>
      <c r="I211" s="194">
        <f t="shared" si="43"/>
        <v>2</v>
      </c>
      <c r="J211" s="219">
        <v>3100000</v>
      </c>
      <c r="K211" s="220">
        <f>J211*F211*G211</f>
        <v>6200000</v>
      </c>
      <c r="L211" s="1062">
        <f>SUM(K211:K229)</f>
        <v>193580000</v>
      </c>
      <c r="M211" s="194" t="s">
        <v>1936</v>
      </c>
      <c r="N211" s="652"/>
      <c r="O211" s="652"/>
    </row>
    <row r="212" s="164" customFormat="1" spans="1:15">
      <c r="A212" s="1031" t="s">
        <v>3256</v>
      </c>
      <c r="B212" s="579">
        <v>1445610</v>
      </c>
      <c r="C212" s="194" t="s">
        <v>3257</v>
      </c>
      <c r="D212" s="580">
        <v>43512</v>
      </c>
      <c r="E212" s="580">
        <v>43514</v>
      </c>
      <c r="F212" s="194">
        <f t="shared" si="42"/>
        <v>2</v>
      </c>
      <c r="G212" s="194">
        <v>2</v>
      </c>
      <c r="H212" s="194" t="s">
        <v>2405</v>
      </c>
      <c r="I212" s="194">
        <f t="shared" si="43"/>
        <v>4</v>
      </c>
      <c r="J212" s="219">
        <v>3100000</v>
      </c>
      <c r="K212" s="220">
        <f>J212*F212*G212</f>
        <v>12400000</v>
      </c>
      <c r="L212" s="1063"/>
      <c r="M212" s="194"/>
      <c r="N212" s="652"/>
      <c r="O212" s="652"/>
    </row>
    <row r="213" s="164" customFormat="1" spans="1:15">
      <c r="A213" s="1031" t="s">
        <v>3258</v>
      </c>
      <c r="B213" s="579">
        <v>1390056</v>
      </c>
      <c r="C213" s="194" t="s">
        <v>3259</v>
      </c>
      <c r="D213" s="1039">
        <v>43148</v>
      </c>
      <c r="E213" s="1039">
        <v>43151</v>
      </c>
      <c r="F213" s="194">
        <f t="shared" si="42"/>
        <v>3</v>
      </c>
      <c r="G213" s="194">
        <v>3</v>
      </c>
      <c r="H213" s="194" t="s">
        <v>37</v>
      </c>
      <c r="I213" s="194">
        <f t="shared" si="43"/>
        <v>9</v>
      </c>
      <c r="J213" s="220">
        <v>2900000</v>
      </c>
      <c r="K213" s="220">
        <f t="shared" ref="K213:K224" si="45">J213*I213</f>
        <v>26100000</v>
      </c>
      <c r="L213" s="1063"/>
      <c r="M213" s="194"/>
      <c r="N213" s="652"/>
      <c r="O213" s="652"/>
    </row>
    <row r="214" s="164" customFormat="1" spans="1:15">
      <c r="A214" s="1032"/>
      <c r="B214" s="1070"/>
      <c r="C214" s="194" t="s">
        <v>2711</v>
      </c>
      <c r="D214" s="1040"/>
      <c r="E214" s="1040"/>
      <c r="F214" s="194">
        <f t="shared" si="42"/>
        <v>0</v>
      </c>
      <c r="G214" s="194">
        <v>2</v>
      </c>
      <c r="H214" s="194" t="s">
        <v>37</v>
      </c>
      <c r="I214" s="194">
        <f t="shared" si="43"/>
        <v>0</v>
      </c>
      <c r="J214" s="220">
        <v>320000</v>
      </c>
      <c r="K214" s="220">
        <f t="shared" ref="K214:K217" si="46">J214*G214*3</f>
        <v>1920000</v>
      </c>
      <c r="L214" s="1063"/>
      <c r="M214" s="194"/>
      <c r="N214" s="652"/>
      <c r="O214" s="652"/>
    </row>
    <row r="215" s="164" customFormat="1" spans="1:15">
      <c r="A215" s="1032">
        <v>338068</v>
      </c>
      <c r="B215" s="1070">
        <v>1438591</v>
      </c>
      <c r="C215" s="194" t="s">
        <v>3254</v>
      </c>
      <c r="D215" s="1040">
        <v>43513</v>
      </c>
      <c r="E215" s="1040">
        <v>43514</v>
      </c>
      <c r="F215" s="194">
        <f t="shared" si="42"/>
        <v>1</v>
      </c>
      <c r="G215" s="194">
        <v>1</v>
      </c>
      <c r="H215" s="194" t="s">
        <v>2405</v>
      </c>
      <c r="I215" s="194">
        <f t="shared" si="43"/>
        <v>1</v>
      </c>
      <c r="J215" s="220">
        <v>3100000</v>
      </c>
      <c r="K215" s="220">
        <f t="shared" si="45"/>
        <v>3100000</v>
      </c>
      <c r="L215" s="1063"/>
      <c r="M215" s="194" t="s">
        <v>3260</v>
      </c>
      <c r="N215" s="652"/>
      <c r="O215" s="652"/>
    </row>
    <row r="216" s="164" customFormat="1" spans="1:15">
      <c r="A216" s="1032" t="s">
        <v>3261</v>
      </c>
      <c r="B216" s="1070">
        <v>1438179</v>
      </c>
      <c r="C216" s="194" t="s">
        <v>3262</v>
      </c>
      <c r="D216" s="1040">
        <v>43513</v>
      </c>
      <c r="E216" s="1040">
        <v>43516</v>
      </c>
      <c r="F216" s="194">
        <f t="shared" si="42"/>
        <v>3</v>
      </c>
      <c r="G216" s="194">
        <v>3</v>
      </c>
      <c r="H216" s="194" t="s">
        <v>37</v>
      </c>
      <c r="I216" s="194">
        <f t="shared" si="43"/>
        <v>9</v>
      </c>
      <c r="J216" s="220">
        <v>2900000</v>
      </c>
      <c r="K216" s="220">
        <f t="shared" si="46"/>
        <v>26100000</v>
      </c>
      <c r="L216" s="1063"/>
      <c r="M216" s="194"/>
      <c r="N216" s="652"/>
      <c r="O216" s="652"/>
    </row>
    <row r="217" s="164" customFormat="1" spans="1:15">
      <c r="A217" s="1032">
        <v>338016</v>
      </c>
      <c r="B217" s="1070">
        <v>1437948</v>
      </c>
      <c r="C217" s="194" t="s">
        <v>3263</v>
      </c>
      <c r="D217" s="1040">
        <v>43513</v>
      </c>
      <c r="E217" s="1040">
        <v>43516</v>
      </c>
      <c r="F217" s="194">
        <f t="shared" si="42"/>
        <v>3</v>
      </c>
      <c r="G217" s="194">
        <v>1</v>
      </c>
      <c r="H217" s="194" t="s">
        <v>37</v>
      </c>
      <c r="I217" s="194">
        <f t="shared" si="43"/>
        <v>3</v>
      </c>
      <c r="J217" s="220">
        <v>2900000</v>
      </c>
      <c r="K217" s="220">
        <f t="shared" si="46"/>
        <v>8700000</v>
      </c>
      <c r="L217" s="1063"/>
      <c r="M217" s="194"/>
      <c r="N217" s="652"/>
      <c r="O217" s="652"/>
    </row>
    <row r="218" s="164" customFormat="1" spans="1:15">
      <c r="A218" s="1032" t="s">
        <v>3264</v>
      </c>
      <c r="B218" s="1070">
        <v>1422183</v>
      </c>
      <c r="C218" s="194" t="s">
        <v>3265</v>
      </c>
      <c r="D218" s="1040">
        <v>43148</v>
      </c>
      <c r="E218" s="1040">
        <v>43150</v>
      </c>
      <c r="F218" s="194">
        <f t="shared" si="42"/>
        <v>2</v>
      </c>
      <c r="G218" s="194">
        <v>3</v>
      </c>
      <c r="H218" s="194" t="s">
        <v>37</v>
      </c>
      <c r="I218" s="194">
        <f t="shared" si="43"/>
        <v>6</v>
      </c>
      <c r="J218" s="220">
        <v>2900000</v>
      </c>
      <c r="K218" s="220">
        <f t="shared" si="45"/>
        <v>17400000</v>
      </c>
      <c r="L218" s="1063"/>
      <c r="M218" s="194"/>
      <c r="N218" s="652"/>
      <c r="O218" s="652"/>
    </row>
    <row r="219" s="164" customFormat="1" spans="1:15">
      <c r="A219" s="194">
        <v>334051</v>
      </c>
      <c r="B219" s="194">
        <v>1424962</v>
      </c>
      <c r="C219" s="194" t="s">
        <v>3266</v>
      </c>
      <c r="D219" s="195">
        <v>43513</v>
      </c>
      <c r="E219" s="195">
        <v>43515</v>
      </c>
      <c r="F219" s="194">
        <f t="shared" si="42"/>
        <v>2</v>
      </c>
      <c r="G219" s="194">
        <v>1</v>
      </c>
      <c r="H219" s="194" t="s">
        <v>37</v>
      </c>
      <c r="I219" s="194">
        <f t="shared" si="43"/>
        <v>2</v>
      </c>
      <c r="J219" s="219">
        <v>2900000</v>
      </c>
      <c r="K219" s="220">
        <f t="shared" si="45"/>
        <v>5800000</v>
      </c>
      <c r="L219" s="1063"/>
      <c r="M219" s="194"/>
      <c r="N219" s="652"/>
      <c r="O219" s="652"/>
    </row>
    <row r="220" s="164" customFormat="1" spans="1:15">
      <c r="A220" s="1070">
        <v>335144</v>
      </c>
      <c r="B220" s="1070">
        <v>1428830</v>
      </c>
      <c r="C220" s="194" t="s">
        <v>3267</v>
      </c>
      <c r="D220" s="1175">
        <v>43513</v>
      </c>
      <c r="E220" s="1175">
        <v>43514</v>
      </c>
      <c r="F220" s="194">
        <f t="shared" si="42"/>
        <v>1</v>
      </c>
      <c r="G220" s="194">
        <v>1</v>
      </c>
      <c r="H220" s="194" t="s">
        <v>37</v>
      </c>
      <c r="I220" s="194">
        <f t="shared" si="43"/>
        <v>1</v>
      </c>
      <c r="J220" s="219">
        <v>2900000</v>
      </c>
      <c r="K220" s="220">
        <f t="shared" si="45"/>
        <v>2900000</v>
      </c>
      <c r="L220" s="1063"/>
      <c r="M220" s="194"/>
      <c r="N220" s="652"/>
      <c r="O220" s="652"/>
    </row>
    <row r="221" s="164" customFormat="1" spans="1:15">
      <c r="A221" s="1032">
        <v>328450</v>
      </c>
      <c r="B221" s="1070">
        <v>1393645</v>
      </c>
      <c r="C221" s="194" t="s">
        <v>3268</v>
      </c>
      <c r="D221" s="1040">
        <v>43148</v>
      </c>
      <c r="E221" s="1040">
        <v>43154</v>
      </c>
      <c r="F221" s="194">
        <v>6</v>
      </c>
      <c r="G221" s="194">
        <v>1</v>
      </c>
      <c r="H221" s="194" t="s">
        <v>2405</v>
      </c>
      <c r="I221" s="194">
        <f t="shared" si="43"/>
        <v>6</v>
      </c>
      <c r="J221" s="220">
        <v>3100000</v>
      </c>
      <c r="K221" s="220">
        <f t="shared" si="45"/>
        <v>18600000</v>
      </c>
      <c r="L221" s="1063"/>
      <c r="M221" s="194" t="s">
        <v>1960</v>
      </c>
      <c r="N221" s="652"/>
      <c r="O221" s="652"/>
    </row>
    <row r="222" s="164" customFormat="1" spans="1:15">
      <c r="A222" s="1032" t="s">
        <v>3269</v>
      </c>
      <c r="B222" s="1070">
        <v>1427911</v>
      </c>
      <c r="C222" s="194" t="s">
        <v>3270</v>
      </c>
      <c r="D222" s="1040">
        <v>43513</v>
      </c>
      <c r="E222" s="1040">
        <v>43515</v>
      </c>
      <c r="F222" s="194">
        <f t="shared" ref="F222:F225" si="47">E222-D222</f>
        <v>2</v>
      </c>
      <c r="G222" s="194">
        <v>2</v>
      </c>
      <c r="H222" s="194" t="s">
        <v>37</v>
      </c>
      <c r="I222" s="194">
        <f t="shared" si="43"/>
        <v>4</v>
      </c>
      <c r="J222" s="220">
        <v>2900000</v>
      </c>
      <c r="K222" s="220">
        <f t="shared" si="45"/>
        <v>11600000</v>
      </c>
      <c r="L222" s="1063"/>
      <c r="M222" s="194"/>
      <c r="N222" s="652"/>
      <c r="O222" s="652"/>
    </row>
    <row r="223" s="164" customFormat="1" spans="1:15">
      <c r="A223" s="1032">
        <v>338255</v>
      </c>
      <c r="B223" s="1070">
        <v>1438723</v>
      </c>
      <c r="C223" s="194" t="s">
        <v>3271</v>
      </c>
      <c r="D223" s="1040">
        <v>43513</v>
      </c>
      <c r="E223" s="1040">
        <v>43514</v>
      </c>
      <c r="F223" s="194">
        <f t="shared" si="47"/>
        <v>1</v>
      </c>
      <c r="G223" s="194">
        <v>1</v>
      </c>
      <c r="H223" s="194" t="s">
        <v>2405</v>
      </c>
      <c r="I223" s="194">
        <f t="shared" si="43"/>
        <v>1</v>
      </c>
      <c r="J223" s="220">
        <v>3100000</v>
      </c>
      <c r="K223" s="220">
        <f t="shared" si="45"/>
        <v>3100000</v>
      </c>
      <c r="L223" s="1063"/>
      <c r="M223" s="194" t="s">
        <v>3211</v>
      </c>
      <c r="N223" s="652"/>
      <c r="O223" s="652"/>
    </row>
    <row r="224" s="164" customFormat="1" spans="1:15">
      <c r="A224" s="1032">
        <v>328345</v>
      </c>
      <c r="B224" s="1070">
        <v>1393655</v>
      </c>
      <c r="C224" s="194" t="s">
        <v>3272</v>
      </c>
      <c r="D224" s="1040">
        <v>43148</v>
      </c>
      <c r="E224" s="1040">
        <v>43154</v>
      </c>
      <c r="F224" s="194">
        <f t="shared" si="47"/>
        <v>6</v>
      </c>
      <c r="G224" s="194">
        <v>1</v>
      </c>
      <c r="H224" s="194" t="s">
        <v>2405</v>
      </c>
      <c r="I224" s="194">
        <f t="shared" si="43"/>
        <v>6</v>
      </c>
      <c r="J224" s="220">
        <v>3100000</v>
      </c>
      <c r="K224" s="220">
        <f t="shared" si="45"/>
        <v>18600000</v>
      </c>
      <c r="L224" s="1063"/>
      <c r="M224" s="194"/>
      <c r="N224" s="652"/>
      <c r="O224" s="652"/>
    </row>
    <row r="225" s="164" customFormat="1" spans="1:15">
      <c r="A225" s="1033">
        <v>334880</v>
      </c>
      <c r="B225" s="1033">
        <v>1427135</v>
      </c>
      <c r="C225" s="194" t="s">
        <v>3273</v>
      </c>
      <c r="D225" s="1044">
        <v>43513</v>
      </c>
      <c r="E225" s="1044">
        <v>43515</v>
      </c>
      <c r="F225" s="1033">
        <f t="shared" si="47"/>
        <v>2</v>
      </c>
      <c r="G225" s="1033">
        <v>1</v>
      </c>
      <c r="H225" s="194" t="s">
        <v>37</v>
      </c>
      <c r="I225" s="194">
        <f t="shared" si="43"/>
        <v>2</v>
      </c>
      <c r="J225" s="219">
        <v>2900000</v>
      </c>
      <c r="K225" s="220">
        <f>J225*F225*G225</f>
        <v>5800000</v>
      </c>
      <c r="L225" s="1063"/>
      <c r="M225" s="194"/>
      <c r="N225" s="652"/>
      <c r="O225" s="652"/>
    </row>
    <row r="226" s="164" customFormat="1" spans="1:15">
      <c r="A226" s="1036"/>
      <c r="B226" s="1036"/>
      <c r="C226" s="194" t="s">
        <v>2711</v>
      </c>
      <c r="D226" s="1045"/>
      <c r="E226" s="1045"/>
      <c r="F226" s="1036"/>
      <c r="G226" s="1036"/>
      <c r="H226" s="194" t="s">
        <v>37</v>
      </c>
      <c r="I226" s="194">
        <f t="shared" si="43"/>
        <v>0</v>
      </c>
      <c r="J226" s="219">
        <v>320000</v>
      </c>
      <c r="K226" s="220">
        <f>J226*2</f>
        <v>640000</v>
      </c>
      <c r="L226" s="1063"/>
      <c r="M226" s="194"/>
      <c r="N226" s="652"/>
      <c r="O226" s="652"/>
    </row>
    <row r="227" s="164" customFormat="1" spans="1:15">
      <c r="A227" s="1036">
        <v>340543</v>
      </c>
      <c r="B227" s="1036">
        <v>1444934</v>
      </c>
      <c r="C227" s="194" t="s">
        <v>3274</v>
      </c>
      <c r="D227" s="1045">
        <v>43513</v>
      </c>
      <c r="E227" s="1045">
        <v>43515</v>
      </c>
      <c r="F227" s="1036">
        <f t="shared" ref="F227:F290" si="48">E227-D227</f>
        <v>2</v>
      </c>
      <c r="G227" s="1036">
        <v>1</v>
      </c>
      <c r="H227" s="194" t="s">
        <v>37</v>
      </c>
      <c r="I227" s="194">
        <f t="shared" si="43"/>
        <v>2</v>
      </c>
      <c r="J227" s="219">
        <v>2900000</v>
      </c>
      <c r="K227" s="220">
        <f t="shared" ref="K227:K250" si="49">J227*I227</f>
        <v>5800000</v>
      </c>
      <c r="L227" s="1063"/>
      <c r="M227" s="194"/>
      <c r="N227" s="652"/>
      <c r="O227" s="652"/>
    </row>
    <row r="228" s="164" customFormat="1" spans="1:15">
      <c r="A228" s="567">
        <v>340673</v>
      </c>
      <c r="B228" s="567">
        <v>1445068</v>
      </c>
      <c r="C228" s="567" t="s">
        <v>3275</v>
      </c>
      <c r="D228" s="568">
        <v>43513</v>
      </c>
      <c r="E228" s="568">
        <v>43516</v>
      </c>
      <c r="F228" s="567">
        <f t="shared" si="48"/>
        <v>3</v>
      </c>
      <c r="G228" s="567">
        <v>1</v>
      </c>
      <c r="H228" s="567" t="s">
        <v>2997</v>
      </c>
      <c r="I228" s="567">
        <f t="shared" si="43"/>
        <v>3</v>
      </c>
      <c r="J228" s="581">
        <v>4340000</v>
      </c>
      <c r="K228" s="582">
        <f t="shared" si="49"/>
        <v>13020000</v>
      </c>
      <c r="L228" s="1063"/>
      <c r="M228" s="194"/>
      <c r="N228" s="652"/>
      <c r="O228" s="652"/>
    </row>
    <row r="229" s="628" customFormat="1" spans="1:17">
      <c r="A229" s="1176">
        <v>340699</v>
      </c>
      <c r="B229" s="1176">
        <v>1445465</v>
      </c>
      <c r="C229" s="744" t="s">
        <v>3276</v>
      </c>
      <c r="D229" s="1177">
        <v>43513</v>
      </c>
      <c r="E229" s="1177">
        <v>43515</v>
      </c>
      <c r="F229" s="744">
        <f t="shared" si="48"/>
        <v>2</v>
      </c>
      <c r="G229" s="744">
        <v>1</v>
      </c>
      <c r="H229" s="744" t="s">
        <v>37</v>
      </c>
      <c r="I229" s="744">
        <f t="shared" si="43"/>
        <v>2</v>
      </c>
      <c r="J229" s="766">
        <v>2900000</v>
      </c>
      <c r="K229" s="767">
        <f t="shared" si="49"/>
        <v>5800000</v>
      </c>
      <c r="L229" s="1071"/>
      <c r="M229" s="744"/>
      <c r="N229" s="652"/>
      <c r="O229" s="652"/>
      <c r="Q229" s="164"/>
    </row>
    <row r="230" s="630" customFormat="1" spans="1:17">
      <c r="A230" s="1178">
        <v>340999</v>
      </c>
      <c r="B230" s="1178">
        <v>1446075</v>
      </c>
      <c r="C230" s="1179" t="s">
        <v>3277</v>
      </c>
      <c r="D230" s="1180">
        <v>43511</v>
      </c>
      <c r="E230" s="1180">
        <v>43513</v>
      </c>
      <c r="F230" s="1179">
        <f t="shared" si="48"/>
        <v>2</v>
      </c>
      <c r="G230" s="1179">
        <v>1</v>
      </c>
      <c r="H230" s="1179" t="s">
        <v>2405</v>
      </c>
      <c r="I230" s="1179">
        <f t="shared" si="43"/>
        <v>2</v>
      </c>
      <c r="J230" s="1189">
        <v>3100000</v>
      </c>
      <c r="K230" s="1190">
        <f t="shared" si="49"/>
        <v>6200000</v>
      </c>
      <c r="L230" s="901">
        <f>SUM(K230:K249)</f>
        <v>151700000</v>
      </c>
      <c r="M230" s="1179"/>
      <c r="N230" s="652"/>
      <c r="O230" s="652"/>
      <c r="Q230" s="164"/>
    </row>
    <row r="231" s="630" customFormat="1" spans="1:17">
      <c r="A231" s="1178">
        <v>341253</v>
      </c>
      <c r="B231" s="1178">
        <v>1446497</v>
      </c>
      <c r="C231" s="1179" t="s">
        <v>3278</v>
      </c>
      <c r="D231" s="1180">
        <v>43511</v>
      </c>
      <c r="E231" s="1180">
        <v>43512</v>
      </c>
      <c r="F231" s="1179">
        <f t="shared" si="48"/>
        <v>1</v>
      </c>
      <c r="G231" s="1179">
        <v>1</v>
      </c>
      <c r="H231" s="1179" t="s">
        <v>37</v>
      </c>
      <c r="I231" s="1179">
        <f t="shared" si="43"/>
        <v>1</v>
      </c>
      <c r="J231" s="1189">
        <v>2900000</v>
      </c>
      <c r="K231" s="1190">
        <f t="shared" si="49"/>
        <v>2900000</v>
      </c>
      <c r="L231" s="904"/>
      <c r="M231" s="1179"/>
      <c r="N231" s="652"/>
      <c r="O231" s="652"/>
      <c r="Q231" s="164"/>
    </row>
    <row r="232" s="630" customFormat="1" spans="1:17">
      <c r="A232" s="1178">
        <v>341000</v>
      </c>
      <c r="B232" s="1178">
        <v>1446158</v>
      </c>
      <c r="C232" s="1179" t="s">
        <v>3279</v>
      </c>
      <c r="D232" s="1180">
        <v>43511</v>
      </c>
      <c r="E232" s="1180">
        <v>43512</v>
      </c>
      <c r="F232" s="1179">
        <f t="shared" si="48"/>
        <v>1</v>
      </c>
      <c r="G232" s="1179">
        <v>1</v>
      </c>
      <c r="H232" s="1179" t="s">
        <v>2405</v>
      </c>
      <c r="I232" s="1179">
        <f t="shared" si="43"/>
        <v>1</v>
      </c>
      <c r="J232" s="1189">
        <v>3100000</v>
      </c>
      <c r="K232" s="1190">
        <f t="shared" si="49"/>
        <v>3100000</v>
      </c>
      <c r="L232" s="904"/>
      <c r="M232" s="1179"/>
      <c r="N232" s="652"/>
      <c r="O232" s="652"/>
      <c r="Q232" s="164"/>
    </row>
    <row r="233" s="630" customFormat="1" spans="1:17">
      <c r="A233" s="1178">
        <v>341266</v>
      </c>
      <c r="B233" s="1178">
        <v>1446686</v>
      </c>
      <c r="C233" s="1179" t="s">
        <v>3280</v>
      </c>
      <c r="D233" s="1180">
        <v>43511</v>
      </c>
      <c r="E233" s="1180">
        <v>43515</v>
      </c>
      <c r="F233" s="1179">
        <f t="shared" si="48"/>
        <v>4</v>
      </c>
      <c r="G233" s="1179">
        <v>1</v>
      </c>
      <c r="H233" s="1179" t="s">
        <v>37</v>
      </c>
      <c r="I233" s="1179">
        <f t="shared" si="43"/>
        <v>4</v>
      </c>
      <c r="J233" s="1189">
        <v>2900000</v>
      </c>
      <c r="K233" s="1190">
        <f t="shared" si="49"/>
        <v>11600000</v>
      </c>
      <c r="L233" s="904"/>
      <c r="M233" s="1179"/>
      <c r="N233" s="652"/>
      <c r="O233" s="652"/>
      <c r="Q233" s="164"/>
    </row>
    <row r="234" s="630" customFormat="1" spans="1:17">
      <c r="A234" s="1178">
        <v>341032</v>
      </c>
      <c r="B234" s="1178">
        <v>1446211</v>
      </c>
      <c r="C234" s="1179" t="s">
        <v>3278</v>
      </c>
      <c r="D234" s="1180">
        <v>43512</v>
      </c>
      <c r="E234" s="1180">
        <v>43513</v>
      </c>
      <c r="F234" s="1179">
        <f t="shared" si="48"/>
        <v>1</v>
      </c>
      <c r="G234" s="1179">
        <v>1</v>
      </c>
      <c r="H234" s="1179" t="s">
        <v>37</v>
      </c>
      <c r="I234" s="1179">
        <f t="shared" si="43"/>
        <v>1</v>
      </c>
      <c r="J234" s="1189">
        <v>2900000</v>
      </c>
      <c r="K234" s="1190">
        <f t="shared" si="49"/>
        <v>2900000</v>
      </c>
      <c r="L234" s="904"/>
      <c r="M234" s="1179"/>
      <c r="N234" s="652"/>
      <c r="O234" s="652"/>
      <c r="Q234" s="164"/>
    </row>
    <row r="235" s="630" customFormat="1" spans="1:17">
      <c r="A235" s="1178">
        <v>341201</v>
      </c>
      <c r="B235" s="1178">
        <v>1446373</v>
      </c>
      <c r="C235" s="1179" t="s">
        <v>3281</v>
      </c>
      <c r="D235" s="1180">
        <v>43512</v>
      </c>
      <c r="E235" s="1180">
        <v>43513</v>
      </c>
      <c r="F235" s="1179">
        <f t="shared" si="48"/>
        <v>1</v>
      </c>
      <c r="G235" s="1179">
        <v>1</v>
      </c>
      <c r="H235" s="1179" t="s">
        <v>2405</v>
      </c>
      <c r="I235" s="1179">
        <f t="shared" ref="I235:I298" si="50">G235*F235</f>
        <v>1</v>
      </c>
      <c r="J235" s="1189">
        <v>3100000</v>
      </c>
      <c r="K235" s="1190">
        <f t="shared" si="49"/>
        <v>3100000</v>
      </c>
      <c r="L235" s="904"/>
      <c r="M235" s="1179"/>
      <c r="N235" s="652"/>
      <c r="O235" s="652"/>
      <c r="Q235" s="164"/>
    </row>
    <row r="236" s="630" customFormat="1" spans="1:17">
      <c r="A236" s="1178">
        <v>341001</v>
      </c>
      <c r="B236" s="1178">
        <v>1446127</v>
      </c>
      <c r="C236" s="1179" t="s">
        <v>3282</v>
      </c>
      <c r="D236" s="1180">
        <v>43512</v>
      </c>
      <c r="E236" s="1180">
        <v>43514</v>
      </c>
      <c r="F236" s="1179">
        <f t="shared" si="48"/>
        <v>2</v>
      </c>
      <c r="G236" s="1179">
        <v>1</v>
      </c>
      <c r="H236" s="1179" t="s">
        <v>2405</v>
      </c>
      <c r="I236" s="1179">
        <f t="shared" si="50"/>
        <v>2</v>
      </c>
      <c r="J236" s="1189">
        <v>2900000</v>
      </c>
      <c r="K236" s="1190">
        <f t="shared" si="49"/>
        <v>5800000</v>
      </c>
      <c r="L236" s="904"/>
      <c r="M236" s="1179"/>
      <c r="N236" s="652"/>
      <c r="O236" s="652"/>
      <c r="Q236" s="164"/>
    </row>
    <row r="237" s="164" customFormat="1" spans="1:15">
      <c r="A237" s="1181">
        <v>333445</v>
      </c>
      <c r="B237" s="1182">
        <v>1422925</v>
      </c>
      <c r="C237" s="840" t="s">
        <v>3283</v>
      </c>
      <c r="D237" s="1183">
        <v>43149</v>
      </c>
      <c r="E237" s="1183">
        <v>43153</v>
      </c>
      <c r="F237" s="840">
        <f t="shared" si="48"/>
        <v>4</v>
      </c>
      <c r="G237" s="840">
        <v>1</v>
      </c>
      <c r="H237" s="840" t="s">
        <v>37</v>
      </c>
      <c r="I237" s="840">
        <f t="shared" si="50"/>
        <v>4</v>
      </c>
      <c r="J237" s="853">
        <v>2900000</v>
      </c>
      <c r="K237" s="853">
        <f t="shared" si="49"/>
        <v>11600000</v>
      </c>
      <c r="L237" s="904"/>
      <c r="M237" s="840"/>
      <c r="N237" s="652"/>
      <c r="O237" s="652"/>
    </row>
    <row r="238" s="164" customFormat="1" spans="1:15">
      <c r="A238" s="1181">
        <v>333439</v>
      </c>
      <c r="B238" s="1182">
        <v>1422819</v>
      </c>
      <c r="C238" s="840" t="s">
        <v>3284</v>
      </c>
      <c r="D238" s="1183">
        <v>43149</v>
      </c>
      <c r="E238" s="1183">
        <v>43153</v>
      </c>
      <c r="F238" s="840">
        <f t="shared" si="48"/>
        <v>4</v>
      </c>
      <c r="G238" s="840">
        <v>1</v>
      </c>
      <c r="H238" s="840" t="s">
        <v>2405</v>
      </c>
      <c r="I238" s="840">
        <f t="shared" si="50"/>
        <v>4</v>
      </c>
      <c r="J238" s="853">
        <v>3100000</v>
      </c>
      <c r="K238" s="853">
        <f t="shared" si="49"/>
        <v>12400000</v>
      </c>
      <c r="L238" s="904"/>
      <c r="M238" s="840"/>
      <c r="N238" s="652"/>
      <c r="O238" s="652"/>
    </row>
    <row r="239" s="164" customFormat="1" spans="1:15">
      <c r="A239" s="1181" t="s">
        <v>3285</v>
      </c>
      <c r="B239" s="1182">
        <v>1428793</v>
      </c>
      <c r="C239" s="840" t="s">
        <v>3286</v>
      </c>
      <c r="D239" s="1183">
        <v>43514</v>
      </c>
      <c r="E239" s="1183">
        <v>43516</v>
      </c>
      <c r="F239" s="840">
        <f t="shared" si="48"/>
        <v>2</v>
      </c>
      <c r="G239" s="840">
        <v>2</v>
      </c>
      <c r="H239" s="840" t="s">
        <v>2405</v>
      </c>
      <c r="I239" s="840">
        <f t="shared" si="50"/>
        <v>4</v>
      </c>
      <c r="J239" s="853">
        <v>3100000</v>
      </c>
      <c r="K239" s="853">
        <f t="shared" si="49"/>
        <v>12400000</v>
      </c>
      <c r="L239" s="904"/>
      <c r="M239" s="840" t="s">
        <v>1967</v>
      </c>
      <c r="N239" s="652"/>
      <c r="O239" s="652"/>
    </row>
    <row r="240" s="164" customFormat="1" spans="1:15">
      <c r="A240" s="839" t="s">
        <v>3287</v>
      </c>
      <c r="B240" s="840">
        <v>1439776</v>
      </c>
      <c r="C240" s="840" t="s">
        <v>3288</v>
      </c>
      <c r="D240" s="841">
        <v>43514</v>
      </c>
      <c r="E240" s="841">
        <v>43518</v>
      </c>
      <c r="F240" s="840">
        <f t="shared" si="48"/>
        <v>4</v>
      </c>
      <c r="G240" s="840">
        <v>2</v>
      </c>
      <c r="H240" s="840" t="s">
        <v>37</v>
      </c>
      <c r="I240" s="840">
        <f t="shared" si="50"/>
        <v>8</v>
      </c>
      <c r="J240" s="856">
        <v>2900000</v>
      </c>
      <c r="K240" s="853">
        <f t="shared" si="49"/>
        <v>23200000</v>
      </c>
      <c r="L240" s="904"/>
      <c r="M240" s="840"/>
      <c r="N240" s="652"/>
      <c r="O240" s="652"/>
    </row>
    <row r="241" s="164" customFormat="1" spans="1:15">
      <c r="A241" s="1181">
        <v>338262</v>
      </c>
      <c r="B241" s="1182">
        <v>1438731</v>
      </c>
      <c r="C241" s="840" t="s">
        <v>3289</v>
      </c>
      <c r="D241" s="1183">
        <v>43514</v>
      </c>
      <c r="E241" s="1183">
        <v>43515</v>
      </c>
      <c r="F241" s="840">
        <f t="shared" si="48"/>
        <v>1</v>
      </c>
      <c r="G241" s="840">
        <v>1</v>
      </c>
      <c r="H241" s="840" t="s">
        <v>2405</v>
      </c>
      <c r="I241" s="840">
        <f t="shared" si="50"/>
        <v>1</v>
      </c>
      <c r="J241" s="853">
        <v>3100000</v>
      </c>
      <c r="K241" s="853">
        <f t="shared" si="49"/>
        <v>3100000</v>
      </c>
      <c r="L241" s="904"/>
      <c r="M241" s="840" t="s">
        <v>3211</v>
      </c>
      <c r="N241" s="652"/>
      <c r="O241" s="652"/>
    </row>
    <row r="242" s="164" customFormat="1" spans="1:15">
      <c r="A242" s="1181">
        <v>338523</v>
      </c>
      <c r="B242" s="1182">
        <v>1439712</v>
      </c>
      <c r="C242" s="840" t="s">
        <v>3290</v>
      </c>
      <c r="D242" s="1183">
        <v>43514</v>
      </c>
      <c r="E242" s="1183">
        <v>43516</v>
      </c>
      <c r="F242" s="840">
        <f t="shared" si="48"/>
        <v>2</v>
      </c>
      <c r="G242" s="840">
        <v>1</v>
      </c>
      <c r="H242" s="840" t="s">
        <v>2405</v>
      </c>
      <c r="I242" s="840">
        <f t="shared" si="50"/>
        <v>2</v>
      </c>
      <c r="J242" s="853">
        <v>3100000</v>
      </c>
      <c r="K242" s="853">
        <f t="shared" si="49"/>
        <v>6200000</v>
      </c>
      <c r="L242" s="904"/>
      <c r="M242" s="840"/>
      <c r="N242" s="652"/>
      <c r="O242" s="652"/>
    </row>
    <row r="243" s="164" customFormat="1" spans="1:15">
      <c r="A243" s="1181">
        <v>334888</v>
      </c>
      <c r="B243" s="1182">
        <v>1428086</v>
      </c>
      <c r="C243" s="840" t="s">
        <v>3291</v>
      </c>
      <c r="D243" s="1183">
        <v>43514</v>
      </c>
      <c r="E243" s="1183">
        <v>43516</v>
      </c>
      <c r="F243" s="840">
        <f t="shared" si="48"/>
        <v>2</v>
      </c>
      <c r="G243" s="840">
        <v>1</v>
      </c>
      <c r="H243" s="840" t="s">
        <v>37</v>
      </c>
      <c r="I243" s="840">
        <f t="shared" si="50"/>
        <v>2</v>
      </c>
      <c r="J243" s="853">
        <v>2900000</v>
      </c>
      <c r="K243" s="853">
        <f t="shared" si="49"/>
        <v>5800000</v>
      </c>
      <c r="L243" s="904"/>
      <c r="M243" s="840"/>
      <c r="N243" s="652"/>
      <c r="O243" s="652"/>
    </row>
    <row r="244" s="164" customFormat="1" spans="1:15">
      <c r="A244" s="840">
        <v>333301</v>
      </c>
      <c r="B244" s="840">
        <v>1421519</v>
      </c>
      <c r="C244" s="840" t="s">
        <v>3292</v>
      </c>
      <c r="D244" s="841">
        <v>43149</v>
      </c>
      <c r="E244" s="841">
        <v>43151</v>
      </c>
      <c r="F244" s="840">
        <f t="shared" si="48"/>
        <v>2</v>
      </c>
      <c r="G244" s="840">
        <v>1</v>
      </c>
      <c r="H244" s="840" t="s">
        <v>2405</v>
      </c>
      <c r="I244" s="840">
        <f t="shared" si="50"/>
        <v>2</v>
      </c>
      <c r="J244" s="856">
        <v>3100000</v>
      </c>
      <c r="K244" s="853">
        <f t="shared" si="49"/>
        <v>6200000</v>
      </c>
      <c r="L244" s="904"/>
      <c r="M244" s="840" t="s">
        <v>1936</v>
      </c>
      <c r="N244" s="652"/>
      <c r="O244" s="652"/>
    </row>
    <row r="245" s="164" customFormat="1" spans="1:15">
      <c r="A245" s="1182">
        <v>341034</v>
      </c>
      <c r="B245" s="1182">
        <v>1446229</v>
      </c>
      <c r="C245" s="840" t="s">
        <v>3293</v>
      </c>
      <c r="D245" s="1184">
        <v>43514</v>
      </c>
      <c r="E245" s="1184">
        <v>43516</v>
      </c>
      <c r="F245" s="840">
        <f t="shared" si="48"/>
        <v>2</v>
      </c>
      <c r="G245" s="840">
        <v>1</v>
      </c>
      <c r="H245" s="840" t="s">
        <v>37</v>
      </c>
      <c r="I245" s="840">
        <f t="shared" si="50"/>
        <v>2</v>
      </c>
      <c r="J245" s="856">
        <v>2900000</v>
      </c>
      <c r="K245" s="853">
        <f t="shared" si="49"/>
        <v>5800000</v>
      </c>
      <c r="L245" s="904"/>
      <c r="M245" s="840"/>
      <c r="N245" s="652"/>
      <c r="O245" s="652"/>
    </row>
    <row r="246" s="164" customFormat="1" spans="1:15">
      <c r="A246" s="1182">
        <v>340787</v>
      </c>
      <c r="B246" s="1182">
        <v>1445741</v>
      </c>
      <c r="C246" s="840" t="s">
        <v>3294</v>
      </c>
      <c r="D246" s="1184">
        <v>43514</v>
      </c>
      <c r="E246" s="1184">
        <v>43516</v>
      </c>
      <c r="F246" s="840">
        <f t="shared" si="48"/>
        <v>2</v>
      </c>
      <c r="G246" s="840">
        <v>1</v>
      </c>
      <c r="H246" s="840" t="s">
        <v>37</v>
      </c>
      <c r="I246" s="840">
        <f t="shared" si="50"/>
        <v>2</v>
      </c>
      <c r="J246" s="856">
        <v>2900000</v>
      </c>
      <c r="K246" s="853">
        <f t="shared" si="49"/>
        <v>5800000</v>
      </c>
      <c r="L246" s="904"/>
      <c r="M246" s="840" t="s">
        <v>3295</v>
      </c>
      <c r="N246" s="652"/>
      <c r="O246" s="652"/>
    </row>
    <row r="247" s="164" customFormat="1" spans="1:15">
      <c r="A247" s="1182">
        <v>338832</v>
      </c>
      <c r="B247" s="1182">
        <v>1439734</v>
      </c>
      <c r="C247" s="840" t="s">
        <v>3296</v>
      </c>
      <c r="D247" s="1184">
        <v>43514</v>
      </c>
      <c r="E247" s="1184">
        <v>43516</v>
      </c>
      <c r="F247" s="840">
        <f t="shared" si="48"/>
        <v>2</v>
      </c>
      <c r="G247" s="840">
        <v>1</v>
      </c>
      <c r="H247" s="840" t="s">
        <v>2405</v>
      </c>
      <c r="I247" s="840">
        <f t="shared" si="50"/>
        <v>2</v>
      </c>
      <c r="J247" s="856">
        <v>3100000</v>
      </c>
      <c r="K247" s="853">
        <f t="shared" si="49"/>
        <v>6200000</v>
      </c>
      <c r="L247" s="904"/>
      <c r="M247" s="840" t="s">
        <v>2171</v>
      </c>
      <c r="N247" s="652"/>
      <c r="O247" s="652"/>
    </row>
    <row r="248" s="164" customFormat="1" ht="81" spans="1:15">
      <c r="A248" s="1181" t="s">
        <v>3297</v>
      </c>
      <c r="B248" s="1182">
        <v>1441632</v>
      </c>
      <c r="C248" s="1185" t="s">
        <v>3298</v>
      </c>
      <c r="D248" s="1184">
        <v>43514</v>
      </c>
      <c r="E248" s="1184">
        <v>43516</v>
      </c>
      <c r="F248" s="840">
        <f t="shared" si="48"/>
        <v>2</v>
      </c>
      <c r="G248" s="840">
        <v>2</v>
      </c>
      <c r="H248" s="840" t="s">
        <v>37</v>
      </c>
      <c r="I248" s="840">
        <f t="shared" si="50"/>
        <v>4</v>
      </c>
      <c r="J248" s="856">
        <v>2900000</v>
      </c>
      <c r="K248" s="853">
        <f t="shared" si="49"/>
        <v>11600000</v>
      </c>
      <c r="L248" s="904"/>
      <c r="M248" s="1185" t="s">
        <v>3299</v>
      </c>
      <c r="N248" s="652"/>
      <c r="O248" s="652"/>
    </row>
    <row r="249" s="164" customFormat="1" ht="27" spans="1:15">
      <c r="A249" s="1181">
        <v>340812</v>
      </c>
      <c r="B249" s="1182">
        <v>1445812</v>
      </c>
      <c r="C249" s="1185" t="s">
        <v>3300</v>
      </c>
      <c r="D249" s="1184">
        <v>43514</v>
      </c>
      <c r="E249" s="1184">
        <v>43516</v>
      </c>
      <c r="F249" s="840">
        <f t="shared" si="48"/>
        <v>2</v>
      </c>
      <c r="G249" s="840">
        <v>1</v>
      </c>
      <c r="H249" s="840" t="s">
        <v>37</v>
      </c>
      <c r="I249" s="840">
        <f t="shared" si="50"/>
        <v>2</v>
      </c>
      <c r="J249" s="856">
        <v>2900000</v>
      </c>
      <c r="K249" s="853">
        <f t="shared" si="49"/>
        <v>5800000</v>
      </c>
      <c r="L249" s="905"/>
      <c r="M249" s="1185" t="s">
        <v>3301</v>
      </c>
      <c r="N249" s="652"/>
      <c r="O249" s="652"/>
    </row>
    <row r="250" s="629" customFormat="1" ht="27" spans="1:17">
      <c r="A250" s="603">
        <v>341305</v>
      </c>
      <c r="B250" s="1186">
        <v>1446760</v>
      </c>
      <c r="C250" s="790" t="s">
        <v>3302</v>
      </c>
      <c r="D250" s="1187">
        <v>43512</v>
      </c>
      <c r="E250" s="1187">
        <v>43514</v>
      </c>
      <c r="F250" s="571">
        <f t="shared" si="48"/>
        <v>2</v>
      </c>
      <c r="G250" s="571">
        <v>1</v>
      </c>
      <c r="H250" s="571" t="s">
        <v>37</v>
      </c>
      <c r="I250" s="571">
        <f t="shared" si="50"/>
        <v>2</v>
      </c>
      <c r="J250" s="585">
        <v>2900000</v>
      </c>
      <c r="K250" s="586">
        <f t="shared" si="49"/>
        <v>5800000</v>
      </c>
      <c r="L250" s="980">
        <f>SUM(K250:K266)</f>
        <v>128650000</v>
      </c>
      <c r="M250" s="790" t="s">
        <v>3303</v>
      </c>
      <c r="N250" s="652"/>
      <c r="O250" s="652"/>
      <c r="Q250" s="164"/>
    </row>
    <row r="251" s="164" customFormat="1" spans="1:15">
      <c r="A251" s="573">
        <v>341452</v>
      </c>
      <c r="B251" s="573">
        <v>1447356</v>
      </c>
      <c r="C251" s="573" t="s">
        <v>3304</v>
      </c>
      <c r="D251" s="574">
        <v>43512</v>
      </c>
      <c r="E251" s="574">
        <v>43515</v>
      </c>
      <c r="F251" s="573">
        <f t="shared" si="48"/>
        <v>3</v>
      </c>
      <c r="G251" s="573">
        <v>1</v>
      </c>
      <c r="H251" s="573" t="s">
        <v>868</v>
      </c>
      <c r="I251" s="573">
        <f t="shared" si="50"/>
        <v>3</v>
      </c>
      <c r="J251" s="590">
        <v>3550000</v>
      </c>
      <c r="K251" s="591">
        <f t="shared" ref="K251:K254" si="51">J251*F251*G251</f>
        <v>10650000</v>
      </c>
      <c r="L251" s="1191"/>
      <c r="M251" s="571"/>
      <c r="N251" s="652"/>
      <c r="O251" s="652"/>
    </row>
    <row r="252" s="164" customFormat="1" spans="1:15">
      <c r="A252" s="571">
        <v>341405</v>
      </c>
      <c r="B252" s="571">
        <v>1447170</v>
      </c>
      <c r="C252" s="571" t="s">
        <v>3305</v>
      </c>
      <c r="D252" s="572">
        <v>43512</v>
      </c>
      <c r="E252" s="572">
        <v>43514</v>
      </c>
      <c r="F252" s="571">
        <f t="shared" si="48"/>
        <v>2</v>
      </c>
      <c r="G252" s="571">
        <v>1</v>
      </c>
      <c r="H252" s="571" t="s">
        <v>37</v>
      </c>
      <c r="I252" s="571">
        <f t="shared" si="50"/>
        <v>2</v>
      </c>
      <c r="J252" s="585">
        <v>2900000</v>
      </c>
      <c r="K252" s="586">
        <f t="shared" si="51"/>
        <v>5800000</v>
      </c>
      <c r="L252" s="1191"/>
      <c r="M252" s="571"/>
      <c r="N252" s="652"/>
      <c r="O252" s="652"/>
    </row>
    <row r="253" s="164" customFormat="1" spans="1:15">
      <c r="A253" s="681" t="s">
        <v>3306</v>
      </c>
      <c r="B253" s="571">
        <v>1447216</v>
      </c>
      <c r="C253" s="571" t="s">
        <v>3307</v>
      </c>
      <c r="D253" s="572">
        <v>43512</v>
      </c>
      <c r="E253" s="572">
        <v>43513</v>
      </c>
      <c r="F253" s="571">
        <f t="shared" si="48"/>
        <v>1</v>
      </c>
      <c r="G253" s="571">
        <v>3</v>
      </c>
      <c r="H253" s="571" t="s">
        <v>2405</v>
      </c>
      <c r="I253" s="571">
        <f t="shared" si="50"/>
        <v>3</v>
      </c>
      <c r="J253" s="585">
        <v>3100000</v>
      </c>
      <c r="K253" s="586">
        <f t="shared" si="51"/>
        <v>9300000</v>
      </c>
      <c r="L253" s="1191"/>
      <c r="M253" s="571"/>
      <c r="N253" s="652"/>
      <c r="O253" s="652"/>
    </row>
    <row r="254" s="164" customFormat="1" spans="1:15">
      <c r="A254" s="571">
        <v>341427</v>
      </c>
      <c r="B254" s="571">
        <v>1447243</v>
      </c>
      <c r="C254" s="571" t="s">
        <v>3308</v>
      </c>
      <c r="D254" s="572">
        <v>43512</v>
      </c>
      <c r="E254" s="572">
        <v>43513</v>
      </c>
      <c r="F254" s="571">
        <f t="shared" si="48"/>
        <v>1</v>
      </c>
      <c r="G254" s="571">
        <v>1</v>
      </c>
      <c r="H254" s="571" t="s">
        <v>37</v>
      </c>
      <c r="I254" s="571">
        <f t="shared" si="50"/>
        <v>1</v>
      </c>
      <c r="J254" s="585">
        <v>2900000</v>
      </c>
      <c r="K254" s="586">
        <f t="shared" si="51"/>
        <v>2900000</v>
      </c>
      <c r="L254" s="1191"/>
      <c r="M254" s="571"/>
      <c r="N254" s="652"/>
      <c r="O254" s="652"/>
    </row>
    <row r="255" s="629" customFormat="1" spans="1:17">
      <c r="A255" s="603">
        <v>341319</v>
      </c>
      <c r="B255" s="1186">
        <v>1446826</v>
      </c>
      <c r="C255" s="790" t="s">
        <v>3279</v>
      </c>
      <c r="D255" s="1187">
        <v>43512</v>
      </c>
      <c r="E255" s="1187">
        <v>43513</v>
      </c>
      <c r="F255" s="571">
        <f t="shared" si="48"/>
        <v>1</v>
      </c>
      <c r="G255" s="571">
        <v>1</v>
      </c>
      <c r="H255" s="571" t="s">
        <v>2405</v>
      </c>
      <c r="I255" s="571">
        <f t="shared" si="50"/>
        <v>1</v>
      </c>
      <c r="J255" s="585">
        <v>3100000</v>
      </c>
      <c r="K255" s="586">
        <f t="shared" ref="K255:K301" si="52">J255*I255</f>
        <v>3100000</v>
      </c>
      <c r="L255" s="1191"/>
      <c r="M255" s="790"/>
      <c r="N255" s="652"/>
      <c r="O255" s="652"/>
      <c r="Q255" s="164"/>
    </row>
    <row r="256" s="629" customFormat="1" spans="1:17">
      <c r="A256" s="603">
        <v>341753</v>
      </c>
      <c r="B256" s="1186">
        <v>1447279</v>
      </c>
      <c r="C256" s="790" t="s">
        <v>3309</v>
      </c>
      <c r="D256" s="1187">
        <v>43513</v>
      </c>
      <c r="E256" s="1187">
        <v>43514</v>
      </c>
      <c r="F256" s="571">
        <f t="shared" si="48"/>
        <v>1</v>
      </c>
      <c r="G256" s="571">
        <v>1</v>
      </c>
      <c r="H256" s="571" t="s">
        <v>37</v>
      </c>
      <c r="I256" s="571">
        <f t="shared" si="50"/>
        <v>1</v>
      </c>
      <c r="J256" s="585">
        <v>2900000</v>
      </c>
      <c r="K256" s="586">
        <f t="shared" si="52"/>
        <v>2900000</v>
      </c>
      <c r="L256" s="1191"/>
      <c r="M256" s="790"/>
      <c r="N256" s="652"/>
      <c r="O256" s="652"/>
      <c r="Q256" s="164"/>
    </row>
    <row r="257" s="629" customFormat="1" spans="1:17">
      <c r="A257" s="603">
        <v>341761</v>
      </c>
      <c r="B257" s="1186">
        <v>1447665</v>
      </c>
      <c r="C257" s="790" t="s">
        <v>3310</v>
      </c>
      <c r="D257" s="1187">
        <v>43513</v>
      </c>
      <c r="E257" s="1187">
        <v>43514</v>
      </c>
      <c r="F257" s="571">
        <f t="shared" si="48"/>
        <v>1</v>
      </c>
      <c r="G257" s="571">
        <v>1</v>
      </c>
      <c r="H257" s="571" t="s">
        <v>37</v>
      </c>
      <c r="I257" s="571">
        <f t="shared" si="50"/>
        <v>1</v>
      </c>
      <c r="J257" s="585">
        <v>2900000</v>
      </c>
      <c r="K257" s="586">
        <f t="shared" si="52"/>
        <v>2900000</v>
      </c>
      <c r="L257" s="1191"/>
      <c r="M257" s="790"/>
      <c r="N257" s="652"/>
      <c r="O257" s="652"/>
      <c r="Q257" s="164"/>
    </row>
    <row r="258" s="629" customFormat="1" ht="27" spans="1:17">
      <c r="A258" s="603">
        <v>341782</v>
      </c>
      <c r="B258" s="1186">
        <v>1447792</v>
      </c>
      <c r="C258" s="790" t="s">
        <v>3311</v>
      </c>
      <c r="D258" s="1187">
        <v>43514</v>
      </c>
      <c r="E258" s="1187">
        <v>43515</v>
      </c>
      <c r="F258" s="571">
        <f t="shared" si="48"/>
        <v>1</v>
      </c>
      <c r="G258" s="571">
        <v>1</v>
      </c>
      <c r="H258" s="571" t="s">
        <v>37</v>
      </c>
      <c r="I258" s="571">
        <f t="shared" si="50"/>
        <v>1</v>
      </c>
      <c r="J258" s="585">
        <v>2900000</v>
      </c>
      <c r="K258" s="586">
        <f t="shared" si="52"/>
        <v>2900000</v>
      </c>
      <c r="L258" s="1191"/>
      <c r="M258" s="790"/>
      <c r="N258" s="652"/>
      <c r="O258" s="652"/>
      <c r="Q258" s="164"/>
    </row>
    <row r="259" s="164" customFormat="1" ht="40.5" spans="1:15">
      <c r="A259" s="603" t="s">
        <v>3312</v>
      </c>
      <c r="B259" s="1186">
        <v>1444509</v>
      </c>
      <c r="C259" s="790" t="s">
        <v>3313</v>
      </c>
      <c r="D259" s="1187">
        <v>43515</v>
      </c>
      <c r="E259" s="1187">
        <v>43517</v>
      </c>
      <c r="F259" s="571">
        <f t="shared" si="48"/>
        <v>2</v>
      </c>
      <c r="G259" s="571">
        <v>2</v>
      </c>
      <c r="H259" s="571" t="s">
        <v>37</v>
      </c>
      <c r="I259" s="571">
        <f t="shared" si="50"/>
        <v>4</v>
      </c>
      <c r="J259" s="585">
        <v>2900000</v>
      </c>
      <c r="K259" s="586">
        <f t="shared" si="52"/>
        <v>11600000</v>
      </c>
      <c r="L259" s="1191"/>
      <c r="M259" s="790"/>
      <c r="N259" s="652"/>
      <c r="O259" s="652"/>
    </row>
    <row r="260" s="164" customFormat="1" spans="1:15">
      <c r="A260" s="603">
        <v>341002</v>
      </c>
      <c r="B260" s="1186">
        <v>1446101</v>
      </c>
      <c r="C260" s="790" t="s">
        <v>3314</v>
      </c>
      <c r="D260" s="1187">
        <v>43515</v>
      </c>
      <c r="E260" s="1187">
        <v>43516</v>
      </c>
      <c r="F260" s="571">
        <f t="shared" si="48"/>
        <v>1</v>
      </c>
      <c r="G260" s="571">
        <v>1</v>
      </c>
      <c r="H260" s="571" t="s">
        <v>37</v>
      </c>
      <c r="I260" s="571">
        <f t="shared" si="50"/>
        <v>1</v>
      </c>
      <c r="J260" s="585">
        <v>2900000</v>
      </c>
      <c r="K260" s="586">
        <f t="shared" si="52"/>
        <v>2900000</v>
      </c>
      <c r="L260" s="1191"/>
      <c r="M260" s="790"/>
      <c r="N260" s="652"/>
      <c r="O260" s="652"/>
    </row>
    <row r="261" s="164" customFormat="1" spans="1:15">
      <c r="A261" s="1186">
        <v>335264</v>
      </c>
      <c r="B261" s="1186">
        <v>1429266</v>
      </c>
      <c r="C261" s="571" t="s">
        <v>3315</v>
      </c>
      <c r="D261" s="1187">
        <v>43515</v>
      </c>
      <c r="E261" s="1187">
        <v>43517</v>
      </c>
      <c r="F261" s="571">
        <f t="shared" si="48"/>
        <v>2</v>
      </c>
      <c r="G261" s="571">
        <v>1</v>
      </c>
      <c r="H261" s="571" t="s">
        <v>37</v>
      </c>
      <c r="I261" s="571">
        <f t="shared" si="50"/>
        <v>2</v>
      </c>
      <c r="J261" s="585">
        <v>2900000</v>
      </c>
      <c r="K261" s="586">
        <f t="shared" si="52"/>
        <v>5800000</v>
      </c>
      <c r="L261" s="1191"/>
      <c r="M261" s="571"/>
      <c r="N261" s="652"/>
      <c r="O261" s="652"/>
    </row>
    <row r="262" s="164" customFormat="1" spans="1:15">
      <c r="A262" s="1186">
        <v>335675</v>
      </c>
      <c r="B262" s="1186">
        <v>1430427</v>
      </c>
      <c r="C262" s="571" t="s">
        <v>3316</v>
      </c>
      <c r="D262" s="1187">
        <v>43515</v>
      </c>
      <c r="E262" s="1187">
        <v>43518</v>
      </c>
      <c r="F262" s="571">
        <f t="shared" si="48"/>
        <v>3</v>
      </c>
      <c r="G262" s="571">
        <v>1</v>
      </c>
      <c r="H262" s="571" t="s">
        <v>37</v>
      </c>
      <c r="I262" s="571">
        <f t="shared" si="50"/>
        <v>3</v>
      </c>
      <c r="J262" s="585">
        <v>2900000</v>
      </c>
      <c r="K262" s="586">
        <f t="shared" si="52"/>
        <v>8700000</v>
      </c>
      <c r="L262" s="1191"/>
      <c r="M262" s="571" t="s">
        <v>2171</v>
      </c>
      <c r="N262" s="652"/>
      <c r="O262" s="652"/>
    </row>
    <row r="263" s="164" customFormat="1" spans="1:15">
      <c r="A263" s="603" t="s">
        <v>3317</v>
      </c>
      <c r="B263" s="1186">
        <v>1429675</v>
      </c>
      <c r="C263" s="571" t="s">
        <v>3318</v>
      </c>
      <c r="D263" s="1187">
        <v>43515</v>
      </c>
      <c r="E263" s="1187">
        <v>43517</v>
      </c>
      <c r="F263" s="571">
        <f t="shared" si="48"/>
        <v>2</v>
      </c>
      <c r="G263" s="571">
        <v>2</v>
      </c>
      <c r="H263" s="571" t="s">
        <v>37</v>
      </c>
      <c r="I263" s="571">
        <f t="shared" si="50"/>
        <v>4</v>
      </c>
      <c r="J263" s="585">
        <v>2900000</v>
      </c>
      <c r="K263" s="586">
        <f t="shared" si="52"/>
        <v>11600000</v>
      </c>
      <c r="L263" s="1191"/>
      <c r="M263" s="571"/>
      <c r="N263" s="652"/>
      <c r="O263" s="652"/>
    </row>
    <row r="264" s="164" customFormat="1" spans="1:15">
      <c r="A264" s="603" t="s">
        <v>3319</v>
      </c>
      <c r="B264" s="1186">
        <v>1431497</v>
      </c>
      <c r="C264" s="571" t="s">
        <v>3320</v>
      </c>
      <c r="D264" s="1187">
        <v>43515</v>
      </c>
      <c r="E264" s="1187">
        <v>43518</v>
      </c>
      <c r="F264" s="571">
        <f t="shared" si="48"/>
        <v>3</v>
      </c>
      <c r="G264" s="571">
        <v>2</v>
      </c>
      <c r="H264" s="571" t="s">
        <v>2405</v>
      </c>
      <c r="I264" s="571">
        <f t="shared" si="50"/>
        <v>6</v>
      </c>
      <c r="J264" s="585">
        <v>3100000</v>
      </c>
      <c r="K264" s="586">
        <f t="shared" si="52"/>
        <v>18600000</v>
      </c>
      <c r="L264" s="1191"/>
      <c r="M264" s="571" t="s">
        <v>3321</v>
      </c>
      <c r="N264" s="652"/>
      <c r="O264" s="652"/>
    </row>
    <row r="265" s="164" customFormat="1" spans="1:15">
      <c r="A265" s="603" t="s">
        <v>3322</v>
      </c>
      <c r="B265" s="1186">
        <v>1412249</v>
      </c>
      <c r="C265" s="571" t="s">
        <v>3323</v>
      </c>
      <c r="D265" s="1187">
        <v>43515</v>
      </c>
      <c r="E265" s="1187">
        <v>43517</v>
      </c>
      <c r="F265" s="571">
        <f t="shared" si="48"/>
        <v>2</v>
      </c>
      <c r="G265" s="571">
        <v>2</v>
      </c>
      <c r="H265" s="571" t="s">
        <v>37</v>
      </c>
      <c r="I265" s="571">
        <f t="shared" si="50"/>
        <v>4</v>
      </c>
      <c r="J265" s="585">
        <v>2900000</v>
      </c>
      <c r="K265" s="586">
        <f t="shared" si="52"/>
        <v>11600000</v>
      </c>
      <c r="L265" s="1191"/>
      <c r="M265" s="571" t="s">
        <v>1936</v>
      </c>
      <c r="N265" s="652"/>
      <c r="O265" s="652"/>
    </row>
    <row r="266" s="164" customFormat="1" spans="1:15">
      <c r="A266" s="603" t="s">
        <v>3324</v>
      </c>
      <c r="B266" s="1186">
        <v>1434481</v>
      </c>
      <c r="C266" s="571" t="s">
        <v>3325</v>
      </c>
      <c r="D266" s="1187">
        <v>43515</v>
      </c>
      <c r="E266" s="1187">
        <v>43517</v>
      </c>
      <c r="F266" s="571">
        <f t="shared" si="48"/>
        <v>2</v>
      </c>
      <c r="G266" s="571">
        <v>2</v>
      </c>
      <c r="H266" s="571" t="s">
        <v>37</v>
      </c>
      <c r="I266" s="571">
        <f t="shared" si="50"/>
        <v>4</v>
      </c>
      <c r="J266" s="585">
        <v>2900000</v>
      </c>
      <c r="K266" s="586">
        <f t="shared" si="52"/>
        <v>11600000</v>
      </c>
      <c r="L266" s="1199"/>
      <c r="M266" s="571"/>
      <c r="N266" s="652"/>
      <c r="O266" s="652"/>
    </row>
    <row r="267" s="629" customFormat="1" spans="1:17">
      <c r="A267" s="1181">
        <v>341862</v>
      </c>
      <c r="B267" s="1182">
        <v>1448009</v>
      </c>
      <c r="C267" s="840" t="s">
        <v>3326</v>
      </c>
      <c r="D267" s="1184">
        <v>43514</v>
      </c>
      <c r="E267" s="1184">
        <v>43515</v>
      </c>
      <c r="F267" s="840">
        <f t="shared" si="48"/>
        <v>1</v>
      </c>
      <c r="G267" s="840">
        <v>1</v>
      </c>
      <c r="H267" s="840" t="s">
        <v>37</v>
      </c>
      <c r="I267" s="840">
        <f t="shared" si="50"/>
        <v>1</v>
      </c>
      <c r="J267" s="856">
        <v>2900000</v>
      </c>
      <c r="K267" s="853">
        <f t="shared" si="52"/>
        <v>2900000</v>
      </c>
      <c r="L267" s="901">
        <f>SUM(K267:K269)</f>
        <v>26100000</v>
      </c>
      <c r="M267" s="840"/>
      <c r="N267" s="652"/>
      <c r="O267" s="652"/>
      <c r="Q267" s="164"/>
    </row>
    <row r="268" s="629" customFormat="1" spans="1:17">
      <c r="A268" s="1181" t="s">
        <v>3327</v>
      </c>
      <c r="B268" s="1182">
        <v>1447128</v>
      </c>
      <c r="C268" s="840" t="s">
        <v>3328</v>
      </c>
      <c r="D268" s="1184">
        <v>43515</v>
      </c>
      <c r="E268" s="1184">
        <v>43518</v>
      </c>
      <c r="F268" s="840">
        <f t="shared" si="48"/>
        <v>3</v>
      </c>
      <c r="G268" s="840">
        <v>2</v>
      </c>
      <c r="H268" s="840" t="s">
        <v>37</v>
      </c>
      <c r="I268" s="840">
        <f t="shared" si="50"/>
        <v>6</v>
      </c>
      <c r="J268" s="856">
        <v>2900000</v>
      </c>
      <c r="K268" s="853">
        <f t="shared" si="52"/>
        <v>17400000</v>
      </c>
      <c r="L268" s="904"/>
      <c r="M268" s="840"/>
      <c r="N268" s="652"/>
      <c r="O268" s="652"/>
      <c r="Q268" s="164"/>
    </row>
    <row r="269" s="164" customFormat="1" spans="1:15">
      <c r="A269" s="1181">
        <v>336110</v>
      </c>
      <c r="B269" s="1182">
        <v>1432145</v>
      </c>
      <c r="C269" s="840" t="s">
        <v>3329</v>
      </c>
      <c r="D269" s="1184">
        <v>43515</v>
      </c>
      <c r="E269" s="1184">
        <v>43517</v>
      </c>
      <c r="F269" s="840">
        <f t="shared" si="48"/>
        <v>2</v>
      </c>
      <c r="G269" s="840">
        <v>1</v>
      </c>
      <c r="H269" s="840" t="s">
        <v>37</v>
      </c>
      <c r="I269" s="840">
        <f t="shared" si="50"/>
        <v>2</v>
      </c>
      <c r="J269" s="856">
        <v>2900000</v>
      </c>
      <c r="K269" s="853">
        <f t="shared" si="52"/>
        <v>5800000</v>
      </c>
      <c r="L269" s="905"/>
      <c r="M269" s="840"/>
      <c r="N269" s="652"/>
      <c r="O269" s="652"/>
    </row>
    <row r="270" s="164" customFormat="1" spans="1:15">
      <c r="A270" s="330">
        <v>341780</v>
      </c>
      <c r="B270" s="1192">
        <v>1447748</v>
      </c>
      <c r="C270" s="324" t="s">
        <v>3330</v>
      </c>
      <c r="D270" s="1193">
        <v>43515</v>
      </c>
      <c r="E270" s="1193">
        <v>43516</v>
      </c>
      <c r="F270" s="324">
        <f t="shared" si="48"/>
        <v>1</v>
      </c>
      <c r="G270" s="324">
        <v>1</v>
      </c>
      <c r="H270" s="324" t="s">
        <v>37</v>
      </c>
      <c r="I270" s="324">
        <f t="shared" si="50"/>
        <v>1</v>
      </c>
      <c r="J270" s="348">
        <v>2900000</v>
      </c>
      <c r="K270" s="349">
        <f t="shared" si="52"/>
        <v>2900000</v>
      </c>
      <c r="L270" s="1200">
        <f>K270</f>
        <v>2900000</v>
      </c>
      <c r="M270" s="324" t="s">
        <v>3331</v>
      </c>
      <c r="N270" s="652"/>
      <c r="O270" s="652"/>
    </row>
    <row r="271" s="164" customFormat="1" spans="1:15">
      <c r="A271" s="269">
        <v>337253</v>
      </c>
      <c r="B271" s="302">
        <v>1436198</v>
      </c>
      <c r="C271" s="264" t="s">
        <v>3332</v>
      </c>
      <c r="D271" s="1194">
        <v>43515</v>
      </c>
      <c r="E271" s="1194">
        <v>43518</v>
      </c>
      <c r="F271" s="264">
        <f t="shared" si="48"/>
        <v>3</v>
      </c>
      <c r="G271" s="264">
        <v>1</v>
      </c>
      <c r="H271" s="264" t="s">
        <v>37</v>
      </c>
      <c r="I271" s="264">
        <f t="shared" si="50"/>
        <v>3</v>
      </c>
      <c r="J271" s="298">
        <v>2900000</v>
      </c>
      <c r="K271" s="299">
        <f t="shared" si="52"/>
        <v>8700000</v>
      </c>
      <c r="L271" s="1021">
        <f>SUM(K271:K328)</f>
        <v>574490000</v>
      </c>
      <c r="M271" s="264" t="s">
        <v>2171</v>
      </c>
      <c r="N271" s="652"/>
      <c r="O271" s="652"/>
    </row>
    <row r="272" s="164" customFormat="1" spans="1:15">
      <c r="A272" s="269">
        <v>339814</v>
      </c>
      <c r="B272" s="302">
        <v>1442550</v>
      </c>
      <c r="C272" s="264" t="s">
        <v>3333</v>
      </c>
      <c r="D272" s="1194">
        <v>43515</v>
      </c>
      <c r="E272" s="1194">
        <v>43520</v>
      </c>
      <c r="F272" s="264">
        <f t="shared" si="48"/>
        <v>5</v>
      </c>
      <c r="G272" s="264">
        <v>1</v>
      </c>
      <c r="H272" s="264" t="s">
        <v>37</v>
      </c>
      <c r="I272" s="264">
        <f t="shared" si="50"/>
        <v>5</v>
      </c>
      <c r="J272" s="298">
        <v>2900000</v>
      </c>
      <c r="K272" s="299">
        <f t="shared" si="52"/>
        <v>14500000</v>
      </c>
      <c r="L272" s="1022"/>
      <c r="M272" s="264"/>
      <c r="N272" s="652"/>
      <c r="O272" s="652"/>
    </row>
    <row r="273" s="164" customFormat="1" spans="1:15">
      <c r="A273" s="269">
        <v>340484</v>
      </c>
      <c r="B273" s="302">
        <v>1444819</v>
      </c>
      <c r="C273" s="264" t="s">
        <v>3334</v>
      </c>
      <c r="D273" s="1194">
        <v>43515</v>
      </c>
      <c r="E273" s="1194">
        <v>43517</v>
      </c>
      <c r="F273" s="264">
        <f t="shared" si="48"/>
        <v>2</v>
      </c>
      <c r="G273" s="264">
        <v>1</v>
      </c>
      <c r="H273" s="264" t="s">
        <v>37</v>
      </c>
      <c r="I273" s="264">
        <f t="shared" si="50"/>
        <v>2</v>
      </c>
      <c r="J273" s="298">
        <v>2900000</v>
      </c>
      <c r="K273" s="299">
        <f t="shared" si="52"/>
        <v>5800000</v>
      </c>
      <c r="L273" s="1022"/>
      <c r="M273" s="264" t="s">
        <v>3335</v>
      </c>
      <c r="N273" s="652"/>
      <c r="O273" s="652"/>
    </row>
    <row r="274" s="164" customFormat="1" spans="1:15">
      <c r="A274" s="264">
        <v>341463</v>
      </c>
      <c r="B274" s="264">
        <v>1446929</v>
      </c>
      <c r="C274" s="264" t="s">
        <v>3336</v>
      </c>
      <c r="D274" s="265">
        <v>43516</v>
      </c>
      <c r="E274" s="265">
        <v>43521</v>
      </c>
      <c r="F274" s="264">
        <f t="shared" si="48"/>
        <v>5</v>
      </c>
      <c r="G274" s="264">
        <v>1</v>
      </c>
      <c r="H274" s="264" t="s">
        <v>2405</v>
      </c>
      <c r="I274" s="264">
        <f t="shared" si="50"/>
        <v>5</v>
      </c>
      <c r="J274" s="298">
        <v>3100000</v>
      </c>
      <c r="K274" s="299">
        <f t="shared" si="52"/>
        <v>15500000</v>
      </c>
      <c r="L274" s="1022"/>
      <c r="M274" s="264"/>
      <c r="N274" s="652"/>
      <c r="O274" s="652"/>
    </row>
    <row r="275" s="629" customFormat="1" spans="1:17">
      <c r="A275" s="269" t="s">
        <v>3337</v>
      </c>
      <c r="B275" s="302">
        <v>1445663</v>
      </c>
      <c r="C275" s="264" t="s">
        <v>3338</v>
      </c>
      <c r="D275" s="1194">
        <v>43516</v>
      </c>
      <c r="E275" s="1194">
        <v>43519</v>
      </c>
      <c r="F275" s="264">
        <f t="shared" si="48"/>
        <v>3</v>
      </c>
      <c r="G275" s="264">
        <v>2</v>
      </c>
      <c r="H275" s="264" t="s">
        <v>37</v>
      </c>
      <c r="I275" s="264">
        <f t="shared" si="50"/>
        <v>6</v>
      </c>
      <c r="J275" s="298">
        <v>2900000</v>
      </c>
      <c r="K275" s="299">
        <f t="shared" si="52"/>
        <v>17400000</v>
      </c>
      <c r="L275" s="1022"/>
      <c r="M275" s="264"/>
      <c r="N275" s="652"/>
      <c r="O275" s="652"/>
      <c r="Q275" s="164"/>
    </row>
    <row r="276" s="164" customFormat="1" spans="1:15">
      <c r="A276" s="269">
        <v>330334</v>
      </c>
      <c r="B276" s="302">
        <v>1411622</v>
      </c>
      <c r="C276" s="264" t="s">
        <v>3339</v>
      </c>
      <c r="D276" s="1195">
        <v>43151</v>
      </c>
      <c r="E276" s="1195">
        <v>43156</v>
      </c>
      <c r="F276" s="264">
        <f t="shared" si="48"/>
        <v>5</v>
      </c>
      <c r="G276" s="264">
        <v>1</v>
      </c>
      <c r="H276" s="264" t="s">
        <v>2405</v>
      </c>
      <c r="I276" s="264">
        <f t="shared" si="50"/>
        <v>5</v>
      </c>
      <c r="J276" s="299">
        <v>3100000</v>
      </c>
      <c r="K276" s="299">
        <f t="shared" si="52"/>
        <v>15500000</v>
      </c>
      <c r="L276" s="1022"/>
      <c r="M276" s="264" t="s">
        <v>2365</v>
      </c>
      <c r="N276" s="652"/>
      <c r="O276" s="652"/>
    </row>
    <row r="277" s="164" customFormat="1" spans="1:15">
      <c r="A277" s="269">
        <v>341054</v>
      </c>
      <c r="B277" s="302">
        <v>1446295</v>
      </c>
      <c r="C277" s="264" t="s">
        <v>3340</v>
      </c>
      <c r="D277" s="1195">
        <v>43516</v>
      </c>
      <c r="E277" s="1195">
        <v>43517</v>
      </c>
      <c r="F277" s="264">
        <f t="shared" si="48"/>
        <v>1</v>
      </c>
      <c r="G277" s="264">
        <v>1</v>
      </c>
      <c r="H277" s="264" t="s">
        <v>37</v>
      </c>
      <c r="I277" s="264">
        <f t="shared" si="50"/>
        <v>1</v>
      </c>
      <c r="J277" s="299">
        <v>2900000</v>
      </c>
      <c r="K277" s="299">
        <f t="shared" si="52"/>
        <v>2900000</v>
      </c>
      <c r="L277" s="1022"/>
      <c r="M277" s="264"/>
      <c r="N277" s="652"/>
      <c r="O277" s="652"/>
    </row>
    <row r="278" s="164" customFormat="1" spans="1:15">
      <c r="A278" s="269">
        <v>341254</v>
      </c>
      <c r="B278" s="302">
        <v>1446593</v>
      </c>
      <c r="C278" s="264" t="s">
        <v>3341</v>
      </c>
      <c r="D278" s="1195">
        <v>43516</v>
      </c>
      <c r="E278" s="1195">
        <v>43518</v>
      </c>
      <c r="F278" s="264">
        <f t="shared" si="48"/>
        <v>2</v>
      </c>
      <c r="G278" s="264">
        <v>1</v>
      </c>
      <c r="H278" s="264" t="s">
        <v>37</v>
      </c>
      <c r="I278" s="264">
        <f t="shared" si="50"/>
        <v>2</v>
      </c>
      <c r="J278" s="299">
        <v>2900000</v>
      </c>
      <c r="K278" s="299">
        <f t="shared" si="52"/>
        <v>5800000</v>
      </c>
      <c r="L278" s="1022"/>
      <c r="M278" s="264"/>
      <c r="N278" s="652"/>
      <c r="O278" s="652"/>
    </row>
    <row r="279" s="164" customFormat="1" spans="1:15">
      <c r="A279" s="269">
        <v>335673</v>
      </c>
      <c r="B279" s="302">
        <v>1430423</v>
      </c>
      <c r="C279" s="264" t="s">
        <v>3342</v>
      </c>
      <c r="D279" s="1195">
        <v>43516</v>
      </c>
      <c r="E279" s="1195">
        <v>43518</v>
      </c>
      <c r="F279" s="264">
        <f t="shared" si="48"/>
        <v>2</v>
      </c>
      <c r="G279" s="264">
        <v>1</v>
      </c>
      <c r="H279" s="264" t="s">
        <v>37</v>
      </c>
      <c r="I279" s="264">
        <f t="shared" si="50"/>
        <v>2</v>
      </c>
      <c r="J279" s="299">
        <v>2900000</v>
      </c>
      <c r="K279" s="299">
        <f t="shared" si="52"/>
        <v>5800000</v>
      </c>
      <c r="L279" s="1022"/>
      <c r="M279" s="264"/>
      <c r="N279" s="652"/>
      <c r="O279" s="652"/>
    </row>
    <row r="280" s="164" customFormat="1" spans="1:15">
      <c r="A280" s="269" t="s">
        <v>3343</v>
      </c>
      <c r="B280" s="302">
        <v>1416837</v>
      </c>
      <c r="C280" s="264" t="s">
        <v>3344</v>
      </c>
      <c r="D280" s="1195">
        <v>43516</v>
      </c>
      <c r="E280" s="1195">
        <v>43519</v>
      </c>
      <c r="F280" s="264">
        <f t="shared" si="48"/>
        <v>3</v>
      </c>
      <c r="G280" s="264">
        <v>2</v>
      </c>
      <c r="H280" s="264" t="s">
        <v>37</v>
      </c>
      <c r="I280" s="264">
        <f t="shared" si="50"/>
        <v>6</v>
      </c>
      <c r="J280" s="299">
        <v>2900000</v>
      </c>
      <c r="K280" s="299">
        <f t="shared" si="52"/>
        <v>17400000</v>
      </c>
      <c r="L280" s="1022"/>
      <c r="M280" s="264"/>
      <c r="N280" s="652"/>
      <c r="O280" s="652"/>
    </row>
    <row r="281" s="164" customFormat="1" spans="1:15">
      <c r="A281" s="269" t="s">
        <v>3345</v>
      </c>
      <c r="B281" s="302">
        <v>1427811</v>
      </c>
      <c r="C281" s="264" t="s">
        <v>3346</v>
      </c>
      <c r="D281" s="1195">
        <v>43516</v>
      </c>
      <c r="E281" s="1195">
        <v>43518</v>
      </c>
      <c r="F281" s="264">
        <f t="shared" si="48"/>
        <v>2</v>
      </c>
      <c r="G281" s="264">
        <v>2</v>
      </c>
      <c r="H281" s="264" t="s">
        <v>37</v>
      </c>
      <c r="I281" s="264">
        <f t="shared" si="50"/>
        <v>4</v>
      </c>
      <c r="J281" s="299">
        <v>2900000</v>
      </c>
      <c r="K281" s="299">
        <f t="shared" si="52"/>
        <v>11600000</v>
      </c>
      <c r="L281" s="1022"/>
      <c r="M281" s="264"/>
      <c r="N281" s="652"/>
      <c r="O281" s="652"/>
    </row>
    <row r="282" s="164" customFormat="1" spans="1:15">
      <c r="A282" s="264">
        <v>341928</v>
      </c>
      <c r="B282" s="264">
        <v>1448205</v>
      </c>
      <c r="C282" s="264" t="s">
        <v>3347</v>
      </c>
      <c r="D282" s="265">
        <v>43516</v>
      </c>
      <c r="E282" s="265">
        <v>43518</v>
      </c>
      <c r="F282" s="264">
        <f t="shared" si="48"/>
        <v>2</v>
      </c>
      <c r="G282" s="264">
        <v>1</v>
      </c>
      <c r="H282" s="264" t="s">
        <v>37</v>
      </c>
      <c r="I282" s="264">
        <f t="shared" si="50"/>
        <v>2</v>
      </c>
      <c r="J282" s="298">
        <v>2900000</v>
      </c>
      <c r="K282" s="299">
        <f t="shared" si="52"/>
        <v>5800000</v>
      </c>
      <c r="L282" s="1022"/>
      <c r="M282" s="264"/>
      <c r="N282" s="652"/>
      <c r="O282" s="652"/>
    </row>
    <row r="283" s="164" customFormat="1" spans="1:15">
      <c r="A283" s="269" t="s">
        <v>3348</v>
      </c>
      <c r="B283" s="302">
        <v>1421448</v>
      </c>
      <c r="C283" s="264" t="s">
        <v>3349</v>
      </c>
      <c r="D283" s="1195">
        <v>43516</v>
      </c>
      <c r="E283" s="1195">
        <v>43518</v>
      </c>
      <c r="F283" s="264">
        <f t="shared" si="48"/>
        <v>2</v>
      </c>
      <c r="G283" s="264">
        <v>3</v>
      </c>
      <c r="H283" s="264" t="s">
        <v>37</v>
      </c>
      <c r="I283" s="264">
        <f t="shared" si="50"/>
        <v>6</v>
      </c>
      <c r="J283" s="299">
        <v>2900000</v>
      </c>
      <c r="K283" s="299">
        <f t="shared" si="52"/>
        <v>17400000</v>
      </c>
      <c r="L283" s="1022"/>
      <c r="M283" s="264"/>
      <c r="N283" s="652"/>
      <c r="O283" s="652"/>
    </row>
    <row r="284" s="164" customFormat="1" spans="1:15">
      <c r="A284" s="269">
        <v>335776</v>
      </c>
      <c r="B284" s="302">
        <v>1431250</v>
      </c>
      <c r="C284" s="264" t="s">
        <v>3350</v>
      </c>
      <c r="D284" s="1195">
        <v>43516</v>
      </c>
      <c r="E284" s="1195">
        <v>43519</v>
      </c>
      <c r="F284" s="264">
        <f t="shared" si="48"/>
        <v>3</v>
      </c>
      <c r="G284" s="264">
        <v>1</v>
      </c>
      <c r="H284" s="264" t="s">
        <v>37</v>
      </c>
      <c r="I284" s="264">
        <f t="shared" si="50"/>
        <v>3</v>
      </c>
      <c r="J284" s="299">
        <v>2900000</v>
      </c>
      <c r="K284" s="299">
        <f t="shared" si="52"/>
        <v>8700000</v>
      </c>
      <c r="L284" s="1022"/>
      <c r="M284" s="264"/>
      <c r="N284" s="652"/>
      <c r="O284" s="652"/>
    </row>
    <row r="285" s="164" customFormat="1" spans="1:15">
      <c r="A285" s="269">
        <v>339524</v>
      </c>
      <c r="B285" s="302">
        <v>1442146</v>
      </c>
      <c r="C285" s="264" t="s">
        <v>3351</v>
      </c>
      <c r="D285" s="1195">
        <v>43516</v>
      </c>
      <c r="E285" s="1195">
        <v>43518</v>
      </c>
      <c r="F285" s="264">
        <f t="shared" si="48"/>
        <v>2</v>
      </c>
      <c r="G285" s="264">
        <v>1</v>
      </c>
      <c r="H285" s="264" t="s">
        <v>37</v>
      </c>
      <c r="I285" s="264">
        <f t="shared" si="50"/>
        <v>2</v>
      </c>
      <c r="J285" s="299">
        <v>2900000</v>
      </c>
      <c r="K285" s="299">
        <f t="shared" si="52"/>
        <v>5800000</v>
      </c>
      <c r="L285" s="1022"/>
      <c r="M285" s="264"/>
      <c r="N285" s="652"/>
      <c r="O285" s="652"/>
    </row>
    <row r="286" s="164" customFormat="1" spans="1:15">
      <c r="A286" s="269">
        <v>335777</v>
      </c>
      <c r="B286" s="302">
        <v>1431251</v>
      </c>
      <c r="C286" s="264" t="s">
        <v>3352</v>
      </c>
      <c r="D286" s="1195">
        <v>43516</v>
      </c>
      <c r="E286" s="1195">
        <v>43519</v>
      </c>
      <c r="F286" s="264">
        <f t="shared" si="48"/>
        <v>3</v>
      </c>
      <c r="G286" s="264">
        <v>1</v>
      </c>
      <c r="H286" s="264" t="s">
        <v>37</v>
      </c>
      <c r="I286" s="264">
        <f t="shared" si="50"/>
        <v>3</v>
      </c>
      <c r="J286" s="299">
        <v>2900000</v>
      </c>
      <c r="K286" s="299">
        <f t="shared" si="52"/>
        <v>8700000</v>
      </c>
      <c r="L286" s="1022"/>
      <c r="M286" s="264" t="s">
        <v>3353</v>
      </c>
      <c r="N286" s="652"/>
      <c r="O286" s="652"/>
    </row>
    <row r="287" s="164" customFormat="1" spans="1:15">
      <c r="A287" s="269" t="s">
        <v>3354</v>
      </c>
      <c r="B287" s="302">
        <v>1445123</v>
      </c>
      <c r="C287" s="264" t="s">
        <v>3355</v>
      </c>
      <c r="D287" s="1195">
        <v>43516</v>
      </c>
      <c r="E287" s="1195">
        <v>43517</v>
      </c>
      <c r="F287" s="264">
        <f t="shared" si="48"/>
        <v>1</v>
      </c>
      <c r="G287" s="264">
        <v>7</v>
      </c>
      <c r="H287" s="264" t="s">
        <v>2405</v>
      </c>
      <c r="I287" s="264">
        <f t="shared" si="50"/>
        <v>7</v>
      </c>
      <c r="J287" s="299">
        <v>3100000</v>
      </c>
      <c r="K287" s="299">
        <f t="shared" si="52"/>
        <v>21700000</v>
      </c>
      <c r="L287" s="1022"/>
      <c r="M287" s="264"/>
      <c r="N287" s="652"/>
      <c r="O287" s="652"/>
    </row>
    <row r="288" s="164" customFormat="1" spans="1:15">
      <c r="A288" s="269" t="s">
        <v>3356</v>
      </c>
      <c r="B288" s="302">
        <v>1434266</v>
      </c>
      <c r="C288" s="264" t="s">
        <v>3357</v>
      </c>
      <c r="D288" s="1195">
        <v>43516</v>
      </c>
      <c r="E288" s="1195">
        <v>43518</v>
      </c>
      <c r="F288" s="264">
        <f t="shared" si="48"/>
        <v>2</v>
      </c>
      <c r="G288" s="264">
        <v>2</v>
      </c>
      <c r="H288" s="264" t="s">
        <v>2405</v>
      </c>
      <c r="I288" s="264">
        <f t="shared" si="50"/>
        <v>4</v>
      </c>
      <c r="J288" s="299">
        <v>3100000</v>
      </c>
      <c r="K288" s="299">
        <f t="shared" si="52"/>
        <v>12400000</v>
      </c>
      <c r="L288" s="1022"/>
      <c r="M288" s="264"/>
      <c r="N288" s="652"/>
      <c r="O288" s="652"/>
    </row>
    <row r="289" s="164" customFormat="1" spans="1:15">
      <c r="A289" s="269">
        <v>339758</v>
      </c>
      <c r="B289" s="302">
        <v>1442175</v>
      </c>
      <c r="C289" s="264" t="s">
        <v>3358</v>
      </c>
      <c r="D289" s="1195">
        <v>43516</v>
      </c>
      <c r="E289" s="1195">
        <v>43518</v>
      </c>
      <c r="F289" s="264">
        <f t="shared" si="48"/>
        <v>2</v>
      </c>
      <c r="G289" s="264">
        <v>1</v>
      </c>
      <c r="H289" s="264" t="s">
        <v>37</v>
      </c>
      <c r="I289" s="264">
        <f t="shared" si="50"/>
        <v>2</v>
      </c>
      <c r="J289" s="299">
        <v>2900000</v>
      </c>
      <c r="K289" s="299">
        <f t="shared" si="52"/>
        <v>5800000</v>
      </c>
      <c r="L289" s="1022"/>
      <c r="M289" s="264"/>
      <c r="N289" s="652"/>
      <c r="O289" s="652"/>
    </row>
    <row r="290" s="164" customFormat="1" spans="1:15">
      <c r="A290" s="269">
        <v>339815</v>
      </c>
      <c r="B290" s="302">
        <v>1442549</v>
      </c>
      <c r="C290" s="264" t="s">
        <v>3359</v>
      </c>
      <c r="D290" s="1195">
        <v>43516</v>
      </c>
      <c r="E290" s="1195">
        <v>43520</v>
      </c>
      <c r="F290" s="264">
        <f t="shared" si="48"/>
        <v>4</v>
      </c>
      <c r="G290" s="264">
        <v>1</v>
      </c>
      <c r="H290" s="264" t="s">
        <v>2405</v>
      </c>
      <c r="I290" s="264">
        <f t="shared" si="50"/>
        <v>4</v>
      </c>
      <c r="J290" s="299">
        <v>3100000</v>
      </c>
      <c r="K290" s="299">
        <f t="shared" si="52"/>
        <v>12400000</v>
      </c>
      <c r="L290" s="1022"/>
      <c r="M290" s="264"/>
      <c r="N290" s="652"/>
      <c r="O290" s="652"/>
    </row>
    <row r="291" s="164" customFormat="1" spans="1:15">
      <c r="A291" s="269" t="s">
        <v>3360</v>
      </c>
      <c r="B291" s="302">
        <v>1449073</v>
      </c>
      <c r="C291" s="264" t="s">
        <v>3361</v>
      </c>
      <c r="D291" s="1195">
        <v>43516</v>
      </c>
      <c r="E291" s="1195">
        <v>43519</v>
      </c>
      <c r="F291" s="264">
        <f t="shared" ref="F291:F354" si="53">E291-D291</f>
        <v>3</v>
      </c>
      <c r="G291" s="264">
        <v>2</v>
      </c>
      <c r="H291" s="264" t="s">
        <v>37</v>
      </c>
      <c r="I291" s="264">
        <f t="shared" si="50"/>
        <v>6</v>
      </c>
      <c r="J291" s="299">
        <v>2900000</v>
      </c>
      <c r="K291" s="299">
        <f t="shared" si="52"/>
        <v>17400000</v>
      </c>
      <c r="L291" s="1022"/>
      <c r="M291" s="264"/>
      <c r="N291" s="652"/>
      <c r="O291" s="652"/>
    </row>
    <row r="292" s="164" customFormat="1" spans="1:15">
      <c r="A292" s="269">
        <v>341818</v>
      </c>
      <c r="B292" s="302">
        <v>1447793</v>
      </c>
      <c r="C292" s="264" t="s">
        <v>3362</v>
      </c>
      <c r="D292" s="1195">
        <v>43516</v>
      </c>
      <c r="E292" s="1195">
        <v>43517</v>
      </c>
      <c r="F292" s="264">
        <f t="shared" si="53"/>
        <v>1</v>
      </c>
      <c r="G292" s="264">
        <v>1</v>
      </c>
      <c r="H292" s="264" t="s">
        <v>37</v>
      </c>
      <c r="I292" s="264">
        <f t="shared" si="50"/>
        <v>1</v>
      </c>
      <c r="J292" s="299">
        <v>2900000</v>
      </c>
      <c r="K292" s="299">
        <f t="shared" si="52"/>
        <v>2900000</v>
      </c>
      <c r="L292" s="1022"/>
      <c r="M292" s="264" t="s">
        <v>2171</v>
      </c>
      <c r="N292" s="652"/>
      <c r="O292" s="652"/>
    </row>
    <row r="293" s="164" customFormat="1" spans="1:15">
      <c r="A293" s="269" t="s">
        <v>3363</v>
      </c>
      <c r="B293" s="302">
        <v>1448423</v>
      </c>
      <c r="C293" s="264" t="s">
        <v>3364</v>
      </c>
      <c r="D293" s="1195">
        <v>43516</v>
      </c>
      <c r="E293" s="1195">
        <v>43517</v>
      </c>
      <c r="F293" s="264">
        <f t="shared" si="53"/>
        <v>1</v>
      </c>
      <c r="G293" s="264">
        <v>3</v>
      </c>
      <c r="H293" s="264" t="s">
        <v>2405</v>
      </c>
      <c r="I293" s="264">
        <f t="shared" si="50"/>
        <v>3</v>
      </c>
      <c r="J293" s="299">
        <v>3100000</v>
      </c>
      <c r="K293" s="299">
        <f t="shared" si="52"/>
        <v>9300000</v>
      </c>
      <c r="L293" s="1022"/>
      <c r="M293" s="264" t="s">
        <v>3365</v>
      </c>
      <c r="N293" s="652"/>
      <c r="O293" s="652"/>
    </row>
    <row r="294" s="989" customFormat="1" spans="1:17">
      <c r="A294" s="1196">
        <v>342449</v>
      </c>
      <c r="B294" s="1197">
        <v>1449026</v>
      </c>
      <c r="C294" s="1008" t="s">
        <v>3366</v>
      </c>
      <c r="D294" s="1198">
        <v>43517</v>
      </c>
      <c r="E294" s="1198">
        <v>43518</v>
      </c>
      <c r="F294" s="1008">
        <f t="shared" si="53"/>
        <v>1</v>
      </c>
      <c r="G294" s="1008">
        <v>1</v>
      </c>
      <c r="H294" s="1008" t="s">
        <v>868</v>
      </c>
      <c r="I294" s="1008">
        <f t="shared" si="50"/>
        <v>1</v>
      </c>
      <c r="J294" s="1026">
        <v>3550000</v>
      </c>
      <c r="K294" s="1026">
        <f t="shared" si="52"/>
        <v>3550000</v>
      </c>
      <c r="L294" s="1022"/>
      <c r="M294" s="1008"/>
      <c r="N294" s="652"/>
      <c r="O294" s="652"/>
      <c r="Q294" s="164"/>
    </row>
    <row r="295" s="164" customFormat="1" spans="1:15">
      <c r="A295" s="269">
        <v>335150</v>
      </c>
      <c r="B295" s="302">
        <v>1428953</v>
      </c>
      <c r="C295" s="264" t="s">
        <v>3367</v>
      </c>
      <c r="D295" s="1195">
        <v>43517</v>
      </c>
      <c r="E295" s="1195">
        <v>43519</v>
      </c>
      <c r="F295" s="264">
        <f t="shared" si="53"/>
        <v>2</v>
      </c>
      <c r="G295" s="264">
        <v>1</v>
      </c>
      <c r="H295" s="264" t="s">
        <v>37</v>
      </c>
      <c r="I295" s="264">
        <f t="shared" si="50"/>
        <v>2</v>
      </c>
      <c r="J295" s="299">
        <v>2900000</v>
      </c>
      <c r="K295" s="299">
        <f t="shared" si="52"/>
        <v>5800000</v>
      </c>
      <c r="L295" s="1022"/>
      <c r="M295" s="264"/>
      <c r="N295" s="652"/>
      <c r="O295" s="652"/>
    </row>
    <row r="296" s="164" customFormat="1" spans="1:15">
      <c r="A296" s="269">
        <v>341921</v>
      </c>
      <c r="B296" s="302">
        <v>1448148</v>
      </c>
      <c r="C296" s="264" t="s">
        <v>3368</v>
      </c>
      <c r="D296" s="1195">
        <v>43517</v>
      </c>
      <c r="E296" s="1195">
        <v>43519</v>
      </c>
      <c r="F296" s="264">
        <f t="shared" si="53"/>
        <v>2</v>
      </c>
      <c r="G296" s="264">
        <v>1</v>
      </c>
      <c r="H296" s="264" t="s">
        <v>37</v>
      </c>
      <c r="I296" s="264">
        <f t="shared" si="50"/>
        <v>2</v>
      </c>
      <c r="J296" s="299">
        <v>2900000</v>
      </c>
      <c r="K296" s="299">
        <f t="shared" si="52"/>
        <v>5800000</v>
      </c>
      <c r="L296" s="1022"/>
      <c r="M296" s="264"/>
      <c r="N296" s="652"/>
      <c r="O296" s="652"/>
    </row>
    <row r="297" s="164" customFormat="1" spans="1:15">
      <c r="A297" s="1196">
        <v>340781</v>
      </c>
      <c r="B297" s="1197">
        <v>1445522</v>
      </c>
      <c r="C297" s="1008" t="s">
        <v>3369</v>
      </c>
      <c r="D297" s="1198">
        <v>43517</v>
      </c>
      <c r="E297" s="1198">
        <v>43518</v>
      </c>
      <c r="F297" s="1008">
        <f t="shared" si="53"/>
        <v>1</v>
      </c>
      <c r="G297" s="1008">
        <v>1</v>
      </c>
      <c r="H297" s="1008" t="s">
        <v>2997</v>
      </c>
      <c r="I297" s="1008">
        <f t="shared" si="50"/>
        <v>1</v>
      </c>
      <c r="J297" s="1026">
        <v>4340000</v>
      </c>
      <c r="K297" s="1026">
        <f t="shared" si="52"/>
        <v>4340000</v>
      </c>
      <c r="L297" s="1022"/>
      <c r="M297" s="264"/>
      <c r="N297" s="652"/>
      <c r="O297" s="652"/>
    </row>
    <row r="298" s="164" customFormat="1" spans="1:15">
      <c r="A298" s="263" t="s">
        <v>3370</v>
      </c>
      <c r="B298" s="264">
        <v>1420079</v>
      </c>
      <c r="C298" s="264" t="s">
        <v>3371</v>
      </c>
      <c r="D298" s="1195">
        <v>43517</v>
      </c>
      <c r="E298" s="1195">
        <v>43518</v>
      </c>
      <c r="F298" s="264">
        <f t="shared" si="53"/>
        <v>1</v>
      </c>
      <c r="G298" s="264">
        <v>3</v>
      </c>
      <c r="H298" s="264" t="s">
        <v>37</v>
      </c>
      <c r="I298" s="264">
        <f t="shared" si="50"/>
        <v>3</v>
      </c>
      <c r="J298" s="299">
        <v>2900000</v>
      </c>
      <c r="K298" s="299">
        <f t="shared" si="52"/>
        <v>8700000</v>
      </c>
      <c r="L298" s="1022"/>
      <c r="M298" s="264"/>
      <c r="N298" s="652"/>
      <c r="O298" s="652"/>
    </row>
    <row r="299" s="164" customFormat="1" spans="1:15">
      <c r="A299" s="269" t="s">
        <v>3372</v>
      </c>
      <c r="B299" s="302">
        <v>1420071</v>
      </c>
      <c r="C299" s="264" t="s">
        <v>3373</v>
      </c>
      <c r="D299" s="1195">
        <v>43517</v>
      </c>
      <c r="E299" s="1195">
        <v>43518</v>
      </c>
      <c r="F299" s="264">
        <f t="shared" si="53"/>
        <v>1</v>
      </c>
      <c r="G299" s="264">
        <v>5</v>
      </c>
      <c r="H299" s="264" t="s">
        <v>37</v>
      </c>
      <c r="I299" s="264">
        <f t="shared" ref="I299:I362" si="54">G299*F299</f>
        <v>5</v>
      </c>
      <c r="J299" s="299">
        <v>2900000</v>
      </c>
      <c r="K299" s="299">
        <f t="shared" si="52"/>
        <v>14500000</v>
      </c>
      <c r="L299" s="1022"/>
      <c r="M299" s="264" t="s">
        <v>3374</v>
      </c>
      <c r="N299" s="652"/>
      <c r="O299" s="652"/>
    </row>
    <row r="300" s="164" customFormat="1" spans="1:15">
      <c r="A300" s="269">
        <v>339856</v>
      </c>
      <c r="B300" s="302">
        <v>1442873</v>
      </c>
      <c r="C300" s="264" t="s">
        <v>3375</v>
      </c>
      <c r="D300" s="1195">
        <v>43517</v>
      </c>
      <c r="E300" s="1195">
        <v>43520</v>
      </c>
      <c r="F300" s="264">
        <f t="shared" si="53"/>
        <v>3</v>
      </c>
      <c r="G300" s="264">
        <v>1</v>
      </c>
      <c r="H300" s="264" t="s">
        <v>37</v>
      </c>
      <c r="I300" s="264">
        <f t="shared" si="54"/>
        <v>3</v>
      </c>
      <c r="J300" s="299">
        <v>2900000</v>
      </c>
      <c r="K300" s="299">
        <f t="shared" si="52"/>
        <v>8700000</v>
      </c>
      <c r="L300" s="1022"/>
      <c r="M300" s="264"/>
      <c r="N300" s="652"/>
      <c r="O300" s="652"/>
    </row>
    <row r="301" s="164" customFormat="1" spans="1:15">
      <c r="A301" s="269">
        <v>341919</v>
      </c>
      <c r="B301" s="302">
        <v>1448128</v>
      </c>
      <c r="C301" s="264" t="s">
        <v>3376</v>
      </c>
      <c r="D301" s="1195">
        <v>43517</v>
      </c>
      <c r="E301" s="1195">
        <v>43518</v>
      </c>
      <c r="F301" s="264">
        <f t="shared" si="53"/>
        <v>1</v>
      </c>
      <c r="G301" s="264">
        <v>1</v>
      </c>
      <c r="H301" s="264" t="s">
        <v>37</v>
      </c>
      <c r="I301" s="264">
        <f t="shared" si="54"/>
        <v>1</v>
      </c>
      <c r="J301" s="299">
        <v>2900000</v>
      </c>
      <c r="K301" s="299">
        <f t="shared" si="52"/>
        <v>2900000</v>
      </c>
      <c r="L301" s="1022"/>
      <c r="M301" s="264"/>
      <c r="N301" s="652"/>
      <c r="O301" s="652"/>
    </row>
    <row r="302" s="164" customFormat="1" spans="1:15">
      <c r="A302" s="263" t="s">
        <v>3377</v>
      </c>
      <c r="B302" s="264">
        <v>1445090</v>
      </c>
      <c r="C302" s="264" t="s">
        <v>3378</v>
      </c>
      <c r="D302" s="265">
        <v>43517</v>
      </c>
      <c r="E302" s="265">
        <v>43520</v>
      </c>
      <c r="F302" s="264">
        <f t="shared" si="53"/>
        <v>3</v>
      </c>
      <c r="G302" s="264">
        <v>2</v>
      </c>
      <c r="H302" s="264" t="s">
        <v>2405</v>
      </c>
      <c r="I302" s="264">
        <f t="shared" si="54"/>
        <v>6</v>
      </c>
      <c r="J302" s="298">
        <v>3100000</v>
      </c>
      <c r="K302" s="299">
        <f t="shared" ref="K302:K309" si="55">J302*F302*G302</f>
        <v>18600000</v>
      </c>
      <c r="L302" s="1022"/>
      <c r="M302" s="264"/>
      <c r="N302" s="652"/>
      <c r="O302" s="652"/>
    </row>
    <row r="303" s="164" customFormat="1" spans="1:15">
      <c r="A303" s="269" t="s">
        <v>3379</v>
      </c>
      <c r="B303" s="302">
        <v>1446694</v>
      </c>
      <c r="C303" s="264" t="s">
        <v>3380</v>
      </c>
      <c r="D303" s="1194">
        <v>43517</v>
      </c>
      <c r="E303" s="1194">
        <v>43522</v>
      </c>
      <c r="F303" s="264">
        <f t="shared" si="53"/>
        <v>5</v>
      </c>
      <c r="G303" s="264">
        <v>3</v>
      </c>
      <c r="H303" s="264" t="s">
        <v>37</v>
      </c>
      <c r="I303" s="264">
        <f t="shared" si="54"/>
        <v>15</v>
      </c>
      <c r="J303" s="298">
        <v>2900000</v>
      </c>
      <c r="K303" s="299">
        <f t="shared" si="55"/>
        <v>43500000</v>
      </c>
      <c r="L303" s="1022"/>
      <c r="M303" s="264"/>
      <c r="N303" s="652"/>
      <c r="O303" s="652"/>
    </row>
    <row r="304" s="164" customFormat="1" ht="15.75" customHeight="1" spans="1:15">
      <c r="A304" s="269">
        <v>341754</v>
      </c>
      <c r="B304" s="302">
        <v>1447605</v>
      </c>
      <c r="C304" s="264" t="s">
        <v>3381</v>
      </c>
      <c r="D304" s="1194">
        <v>43517</v>
      </c>
      <c r="E304" s="1194">
        <v>43519</v>
      </c>
      <c r="F304" s="264">
        <f t="shared" si="53"/>
        <v>2</v>
      </c>
      <c r="G304" s="264">
        <v>1</v>
      </c>
      <c r="H304" s="264" t="s">
        <v>37</v>
      </c>
      <c r="I304" s="264">
        <f t="shared" si="54"/>
        <v>2</v>
      </c>
      <c r="J304" s="298">
        <v>2900000</v>
      </c>
      <c r="K304" s="299">
        <f t="shared" si="55"/>
        <v>5800000</v>
      </c>
      <c r="L304" s="1022"/>
      <c r="M304" s="264"/>
      <c r="N304" s="652"/>
      <c r="O304" s="652"/>
    </row>
    <row r="305" s="164" customFormat="1" spans="1:15">
      <c r="A305" s="269">
        <v>341826</v>
      </c>
      <c r="B305" s="302">
        <v>1447799</v>
      </c>
      <c r="C305" s="264" t="s">
        <v>3382</v>
      </c>
      <c r="D305" s="1194">
        <v>43517</v>
      </c>
      <c r="E305" s="1194">
        <v>43519</v>
      </c>
      <c r="F305" s="264">
        <f t="shared" si="53"/>
        <v>2</v>
      </c>
      <c r="G305" s="264">
        <v>1</v>
      </c>
      <c r="H305" s="264" t="s">
        <v>37</v>
      </c>
      <c r="I305" s="264">
        <f t="shared" si="54"/>
        <v>2</v>
      </c>
      <c r="J305" s="298">
        <v>2900000</v>
      </c>
      <c r="K305" s="299">
        <f t="shared" si="55"/>
        <v>5800000</v>
      </c>
      <c r="L305" s="1022"/>
      <c r="M305" s="264"/>
      <c r="N305" s="652"/>
      <c r="O305" s="652"/>
    </row>
    <row r="306" s="164" customFormat="1" spans="1:15">
      <c r="A306" s="269">
        <v>342296</v>
      </c>
      <c r="B306" s="302">
        <v>1448476</v>
      </c>
      <c r="C306" s="264" t="s">
        <v>3383</v>
      </c>
      <c r="D306" s="1194">
        <v>43517</v>
      </c>
      <c r="E306" s="1194">
        <v>43520</v>
      </c>
      <c r="F306" s="264">
        <f t="shared" si="53"/>
        <v>3</v>
      </c>
      <c r="G306" s="264">
        <v>1</v>
      </c>
      <c r="H306" s="264" t="s">
        <v>2405</v>
      </c>
      <c r="I306" s="264">
        <f t="shared" si="54"/>
        <v>3</v>
      </c>
      <c r="J306" s="298">
        <v>3100000</v>
      </c>
      <c r="K306" s="299">
        <f t="shared" si="55"/>
        <v>9300000</v>
      </c>
      <c r="L306" s="1022"/>
      <c r="M306" s="264"/>
      <c r="N306" s="652"/>
      <c r="O306" s="652"/>
    </row>
    <row r="307" s="164" customFormat="1" spans="1:15">
      <c r="A307" s="269">
        <v>341827</v>
      </c>
      <c r="B307" s="302">
        <v>1447795</v>
      </c>
      <c r="C307" s="264" t="s">
        <v>3384</v>
      </c>
      <c r="D307" s="1194">
        <v>43517</v>
      </c>
      <c r="E307" s="1194">
        <v>43519</v>
      </c>
      <c r="F307" s="264">
        <f t="shared" si="53"/>
        <v>2</v>
      </c>
      <c r="G307" s="264">
        <v>1</v>
      </c>
      <c r="H307" s="264" t="s">
        <v>37</v>
      </c>
      <c r="I307" s="264">
        <f t="shared" si="54"/>
        <v>2</v>
      </c>
      <c r="J307" s="298">
        <v>2900000</v>
      </c>
      <c r="K307" s="299">
        <f t="shared" si="55"/>
        <v>5800000</v>
      </c>
      <c r="L307" s="1022"/>
      <c r="M307" s="264"/>
      <c r="N307" s="652"/>
      <c r="O307" s="652"/>
    </row>
    <row r="308" s="164" customFormat="1" spans="1:15">
      <c r="A308" s="269">
        <v>342418</v>
      </c>
      <c r="B308" s="302">
        <v>1448871</v>
      </c>
      <c r="C308" s="264" t="s">
        <v>3385</v>
      </c>
      <c r="D308" s="1194">
        <v>43517</v>
      </c>
      <c r="E308" s="1194">
        <v>43518</v>
      </c>
      <c r="F308" s="264">
        <f t="shared" si="53"/>
        <v>1</v>
      </c>
      <c r="G308" s="264">
        <v>1</v>
      </c>
      <c r="H308" s="264" t="s">
        <v>37</v>
      </c>
      <c r="I308" s="264">
        <f t="shared" si="54"/>
        <v>1</v>
      </c>
      <c r="J308" s="298">
        <v>3100000</v>
      </c>
      <c r="K308" s="299">
        <f t="shared" si="55"/>
        <v>3100000</v>
      </c>
      <c r="L308" s="1022"/>
      <c r="M308" s="264"/>
      <c r="N308" s="652"/>
      <c r="O308" s="652"/>
    </row>
    <row r="309" s="164" customFormat="1" spans="1:15">
      <c r="A309" s="269">
        <v>342460</v>
      </c>
      <c r="B309" s="302">
        <v>1448657</v>
      </c>
      <c r="C309" s="264" t="s">
        <v>3386</v>
      </c>
      <c r="D309" s="1194">
        <v>43517</v>
      </c>
      <c r="E309" s="1194">
        <v>43522</v>
      </c>
      <c r="F309" s="264">
        <f t="shared" si="53"/>
        <v>5</v>
      </c>
      <c r="G309" s="264">
        <v>1</v>
      </c>
      <c r="H309" s="264" t="s">
        <v>37</v>
      </c>
      <c r="I309" s="264">
        <f t="shared" si="54"/>
        <v>5</v>
      </c>
      <c r="J309" s="298">
        <v>2900000</v>
      </c>
      <c r="K309" s="299">
        <f t="shared" si="55"/>
        <v>14500000</v>
      </c>
      <c r="L309" s="1022"/>
      <c r="M309" s="264"/>
      <c r="N309" s="652"/>
      <c r="O309" s="652"/>
    </row>
    <row r="310" s="164" customFormat="1" spans="1:15">
      <c r="A310" s="269" t="s">
        <v>3387</v>
      </c>
      <c r="B310" s="302">
        <v>1427434</v>
      </c>
      <c r="C310" s="264" t="s">
        <v>3388</v>
      </c>
      <c r="D310" s="1195">
        <v>43518</v>
      </c>
      <c r="E310" s="1195">
        <v>43520</v>
      </c>
      <c r="F310" s="264">
        <f t="shared" si="53"/>
        <v>2</v>
      </c>
      <c r="G310" s="264">
        <v>2</v>
      </c>
      <c r="H310" s="264" t="s">
        <v>37</v>
      </c>
      <c r="I310" s="264">
        <f t="shared" si="54"/>
        <v>4</v>
      </c>
      <c r="J310" s="299">
        <v>2900000</v>
      </c>
      <c r="K310" s="299">
        <f t="shared" ref="K310:K369" si="56">J310*I310</f>
        <v>11600000</v>
      </c>
      <c r="L310" s="1022"/>
      <c r="M310" s="264"/>
      <c r="N310" s="652"/>
      <c r="O310" s="652"/>
    </row>
    <row r="311" s="164" customFormat="1" spans="1:15">
      <c r="A311" s="269">
        <v>342431</v>
      </c>
      <c r="B311" s="302">
        <v>1448991</v>
      </c>
      <c r="C311" s="264" t="s">
        <v>3389</v>
      </c>
      <c r="D311" s="1195">
        <v>43518</v>
      </c>
      <c r="E311" s="1195">
        <v>43520</v>
      </c>
      <c r="F311" s="264">
        <f t="shared" si="53"/>
        <v>2</v>
      </c>
      <c r="G311" s="264">
        <v>1</v>
      </c>
      <c r="H311" s="264" t="s">
        <v>37</v>
      </c>
      <c r="I311" s="264">
        <f t="shared" si="54"/>
        <v>2</v>
      </c>
      <c r="J311" s="299">
        <v>2900000</v>
      </c>
      <c r="K311" s="299">
        <f t="shared" si="56"/>
        <v>5800000</v>
      </c>
      <c r="L311" s="1022"/>
      <c r="M311" s="264"/>
      <c r="N311" s="652"/>
      <c r="O311" s="652"/>
    </row>
    <row r="312" s="164" customFormat="1" spans="1:15">
      <c r="A312" s="269">
        <v>335145</v>
      </c>
      <c r="B312" s="302">
        <v>1425362</v>
      </c>
      <c r="C312" s="264" t="s">
        <v>3390</v>
      </c>
      <c r="D312" s="1195">
        <v>43518</v>
      </c>
      <c r="E312" s="1195">
        <v>43521</v>
      </c>
      <c r="F312" s="264">
        <f t="shared" si="53"/>
        <v>3</v>
      </c>
      <c r="G312" s="264">
        <v>1</v>
      </c>
      <c r="H312" s="264" t="s">
        <v>2405</v>
      </c>
      <c r="I312" s="264">
        <f t="shared" si="54"/>
        <v>3</v>
      </c>
      <c r="J312" s="299">
        <v>3100000</v>
      </c>
      <c r="K312" s="299">
        <f t="shared" si="56"/>
        <v>9300000</v>
      </c>
      <c r="L312" s="1022"/>
      <c r="M312" s="264"/>
      <c r="N312" s="652"/>
      <c r="O312" s="652"/>
    </row>
    <row r="313" s="164" customFormat="1" spans="1:15">
      <c r="A313" s="269" t="s">
        <v>3391</v>
      </c>
      <c r="B313" s="302">
        <v>1440432</v>
      </c>
      <c r="C313" s="264" t="s">
        <v>3392</v>
      </c>
      <c r="D313" s="1195">
        <v>43518</v>
      </c>
      <c r="E313" s="1195">
        <v>43520</v>
      </c>
      <c r="F313" s="264">
        <f t="shared" si="53"/>
        <v>2</v>
      </c>
      <c r="G313" s="264">
        <v>3</v>
      </c>
      <c r="H313" s="264" t="s">
        <v>3393</v>
      </c>
      <c r="I313" s="264">
        <f t="shared" si="54"/>
        <v>6</v>
      </c>
      <c r="J313" s="299">
        <v>2900000</v>
      </c>
      <c r="K313" s="299">
        <f t="shared" si="56"/>
        <v>17400000</v>
      </c>
      <c r="L313" s="1022"/>
      <c r="M313" s="264"/>
      <c r="N313" s="652"/>
      <c r="O313" s="652"/>
    </row>
    <row r="314" s="164" customFormat="1" spans="1:15">
      <c r="A314" s="269">
        <v>338884</v>
      </c>
      <c r="B314" s="302">
        <v>1440434</v>
      </c>
      <c r="C314" s="264" t="s">
        <v>3394</v>
      </c>
      <c r="D314" s="1195">
        <v>43518</v>
      </c>
      <c r="E314" s="1195">
        <v>43521</v>
      </c>
      <c r="F314" s="264">
        <f t="shared" si="53"/>
        <v>3</v>
      </c>
      <c r="G314" s="264">
        <v>1</v>
      </c>
      <c r="H314" s="264" t="s">
        <v>37</v>
      </c>
      <c r="I314" s="264">
        <f t="shared" si="54"/>
        <v>3</v>
      </c>
      <c r="J314" s="299">
        <v>2900000</v>
      </c>
      <c r="K314" s="299">
        <f t="shared" si="56"/>
        <v>8700000</v>
      </c>
      <c r="L314" s="1022"/>
      <c r="M314" s="264"/>
      <c r="N314" s="652"/>
      <c r="O314" s="652"/>
    </row>
    <row r="315" s="164" customFormat="1" spans="1:15">
      <c r="A315" s="269">
        <v>337380</v>
      </c>
      <c r="B315" s="302">
        <v>1436741</v>
      </c>
      <c r="C315" s="264" t="s">
        <v>3395</v>
      </c>
      <c r="D315" s="1195">
        <v>43518</v>
      </c>
      <c r="E315" s="1195">
        <v>43520</v>
      </c>
      <c r="F315" s="264">
        <f t="shared" si="53"/>
        <v>2</v>
      </c>
      <c r="G315" s="264">
        <v>1</v>
      </c>
      <c r="H315" s="264" t="s">
        <v>37</v>
      </c>
      <c r="I315" s="264">
        <f t="shared" si="54"/>
        <v>2</v>
      </c>
      <c r="J315" s="299">
        <v>2900000</v>
      </c>
      <c r="K315" s="299">
        <f t="shared" si="56"/>
        <v>5800000</v>
      </c>
      <c r="L315" s="1022"/>
      <c r="M315" s="264"/>
      <c r="N315" s="652"/>
      <c r="O315" s="652"/>
    </row>
    <row r="316" s="164" customFormat="1" spans="1:15">
      <c r="A316" s="269">
        <v>340246</v>
      </c>
      <c r="B316" s="302">
        <v>1443821</v>
      </c>
      <c r="C316" s="264" t="s">
        <v>3396</v>
      </c>
      <c r="D316" s="1195">
        <v>43518</v>
      </c>
      <c r="E316" s="1195">
        <v>43519</v>
      </c>
      <c r="F316" s="264">
        <f t="shared" si="53"/>
        <v>1</v>
      </c>
      <c r="G316" s="264">
        <v>1</v>
      </c>
      <c r="H316" s="264" t="s">
        <v>37</v>
      </c>
      <c r="I316" s="264">
        <f t="shared" si="54"/>
        <v>1</v>
      </c>
      <c r="J316" s="299">
        <v>2900000</v>
      </c>
      <c r="K316" s="299">
        <f t="shared" si="56"/>
        <v>2900000</v>
      </c>
      <c r="L316" s="1022"/>
      <c r="M316" s="264"/>
      <c r="N316" s="652"/>
      <c r="O316" s="652"/>
    </row>
    <row r="317" s="164" customFormat="1" spans="1:15">
      <c r="A317" s="269">
        <v>338901</v>
      </c>
      <c r="B317" s="302">
        <v>1440435</v>
      </c>
      <c r="C317" s="264" t="s">
        <v>3397</v>
      </c>
      <c r="D317" s="1195">
        <v>43518</v>
      </c>
      <c r="E317" s="1195">
        <v>43521</v>
      </c>
      <c r="F317" s="264">
        <f t="shared" si="53"/>
        <v>3</v>
      </c>
      <c r="G317" s="264">
        <v>1</v>
      </c>
      <c r="H317" s="264" t="s">
        <v>37</v>
      </c>
      <c r="I317" s="264">
        <f t="shared" si="54"/>
        <v>3</v>
      </c>
      <c r="J317" s="299">
        <v>2900000</v>
      </c>
      <c r="K317" s="299">
        <f t="shared" si="56"/>
        <v>8700000</v>
      </c>
      <c r="L317" s="1022"/>
      <c r="M317" s="264"/>
      <c r="N317" s="652"/>
      <c r="O317" s="652"/>
    </row>
    <row r="318" s="164" customFormat="1" spans="1:15">
      <c r="A318" s="269">
        <v>342419</v>
      </c>
      <c r="B318" s="302">
        <v>1448754</v>
      </c>
      <c r="C318" s="264" t="s">
        <v>3398</v>
      </c>
      <c r="D318" s="1195">
        <v>43518</v>
      </c>
      <c r="E318" s="1195">
        <v>43519</v>
      </c>
      <c r="F318" s="264">
        <f t="shared" si="53"/>
        <v>1</v>
      </c>
      <c r="G318" s="264">
        <v>1</v>
      </c>
      <c r="H318" s="264" t="s">
        <v>37</v>
      </c>
      <c r="I318" s="264">
        <f t="shared" si="54"/>
        <v>1</v>
      </c>
      <c r="J318" s="299">
        <v>2900000</v>
      </c>
      <c r="K318" s="299">
        <f t="shared" si="56"/>
        <v>2900000</v>
      </c>
      <c r="L318" s="1022"/>
      <c r="M318" s="264" t="s">
        <v>2270</v>
      </c>
      <c r="N318" s="652"/>
      <c r="O318" s="652"/>
    </row>
    <row r="319" s="164" customFormat="1" spans="1:15">
      <c r="A319" s="264">
        <v>338552</v>
      </c>
      <c r="B319" s="264">
        <v>1439763</v>
      </c>
      <c r="C319" s="264" t="s">
        <v>3399</v>
      </c>
      <c r="D319" s="265">
        <v>43518</v>
      </c>
      <c r="E319" s="265">
        <v>43520</v>
      </c>
      <c r="F319" s="264">
        <f t="shared" si="53"/>
        <v>2</v>
      </c>
      <c r="G319" s="264">
        <v>1</v>
      </c>
      <c r="H319" s="264" t="s">
        <v>37</v>
      </c>
      <c r="I319" s="264">
        <f t="shared" si="54"/>
        <v>2</v>
      </c>
      <c r="J319" s="298">
        <v>2900000</v>
      </c>
      <c r="K319" s="299">
        <f t="shared" si="56"/>
        <v>5800000</v>
      </c>
      <c r="L319" s="1022"/>
      <c r="M319" s="264"/>
      <c r="N319" s="652"/>
      <c r="O319" s="652"/>
    </row>
    <row r="320" s="164" customFormat="1" spans="1:15">
      <c r="A320" s="269">
        <v>337305</v>
      </c>
      <c r="B320" s="302">
        <v>1436367</v>
      </c>
      <c r="C320" s="264" t="s">
        <v>3400</v>
      </c>
      <c r="D320" s="1195">
        <v>43518</v>
      </c>
      <c r="E320" s="1195">
        <v>43521</v>
      </c>
      <c r="F320" s="264">
        <f t="shared" si="53"/>
        <v>3</v>
      </c>
      <c r="G320" s="264">
        <v>1</v>
      </c>
      <c r="H320" s="264" t="s">
        <v>2405</v>
      </c>
      <c r="I320" s="264">
        <f t="shared" si="54"/>
        <v>3</v>
      </c>
      <c r="J320" s="299">
        <v>3100000</v>
      </c>
      <c r="K320" s="299">
        <f t="shared" si="56"/>
        <v>9300000</v>
      </c>
      <c r="L320" s="1022"/>
      <c r="M320" s="264" t="s">
        <v>1936</v>
      </c>
      <c r="N320" s="652"/>
      <c r="O320" s="652"/>
    </row>
    <row r="321" s="164" customFormat="1" spans="1:15">
      <c r="A321" s="269" t="s">
        <v>3401</v>
      </c>
      <c r="B321" s="302">
        <v>1432517</v>
      </c>
      <c r="C321" s="264" t="s">
        <v>3402</v>
      </c>
      <c r="D321" s="1195">
        <v>43518</v>
      </c>
      <c r="E321" s="1195">
        <v>43522</v>
      </c>
      <c r="F321" s="264">
        <f t="shared" si="53"/>
        <v>4</v>
      </c>
      <c r="G321" s="264">
        <v>2</v>
      </c>
      <c r="H321" s="264" t="s">
        <v>37</v>
      </c>
      <c r="I321" s="264">
        <f t="shared" si="54"/>
        <v>8</v>
      </c>
      <c r="J321" s="299">
        <v>2900000</v>
      </c>
      <c r="K321" s="299">
        <f t="shared" si="56"/>
        <v>23200000</v>
      </c>
      <c r="L321" s="1022"/>
      <c r="M321" s="264"/>
      <c r="N321" s="652"/>
      <c r="O321" s="652"/>
    </row>
    <row r="322" s="164" customFormat="1" spans="1:15">
      <c r="A322" s="269" t="s">
        <v>3403</v>
      </c>
      <c r="B322" s="302">
        <v>1448150</v>
      </c>
      <c r="C322" s="264" t="s">
        <v>3404</v>
      </c>
      <c r="D322" s="1195">
        <v>43518</v>
      </c>
      <c r="E322" s="1195">
        <v>43520</v>
      </c>
      <c r="F322" s="264">
        <f t="shared" si="53"/>
        <v>2</v>
      </c>
      <c r="G322" s="264">
        <v>2</v>
      </c>
      <c r="H322" s="264" t="s">
        <v>37</v>
      </c>
      <c r="I322" s="264">
        <f t="shared" si="54"/>
        <v>4</v>
      </c>
      <c r="J322" s="299">
        <v>2900000</v>
      </c>
      <c r="K322" s="299">
        <f t="shared" si="56"/>
        <v>11600000</v>
      </c>
      <c r="L322" s="1022"/>
      <c r="M322" s="264"/>
      <c r="N322" s="652"/>
      <c r="O322" s="652"/>
    </row>
    <row r="323" s="164" customFormat="1" ht="14.25" customHeight="1" spans="1:15">
      <c r="A323" s="269">
        <v>340732</v>
      </c>
      <c r="B323" s="302">
        <v>1445523</v>
      </c>
      <c r="C323" s="264" t="s">
        <v>3369</v>
      </c>
      <c r="D323" s="1195">
        <v>43518</v>
      </c>
      <c r="E323" s="1195">
        <v>43521</v>
      </c>
      <c r="F323" s="264">
        <f t="shared" si="53"/>
        <v>3</v>
      </c>
      <c r="G323" s="264">
        <v>1</v>
      </c>
      <c r="H323" s="264" t="s">
        <v>2405</v>
      </c>
      <c r="I323" s="264">
        <f t="shared" si="54"/>
        <v>3</v>
      </c>
      <c r="J323" s="299">
        <v>3100000</v>
      </c>
      <c r="K323" s="299">
        <f t="shared" si="56"/>
        <v>9300000</v>
      </c>
      <c r="L323" s="1022"/>
      <c r="M323" s="264"/>
      <c r="N323" s="652"/>
      <c r="O323" s="652"/>
    </row>
    <row r="324" s="164" customFormat="1" spans="1:15">
      <c r="A324" s="269">
        <v>339759</v>
      </c>
      <c r="B324" s="302">
        <v>1442211</v>
      </c>
      <c r="C324" s="264" t="s">
        <v>3405</v>
      </c>
      <c r="D324" s="1195">
        <v>43518</v>
      </c>
      <c r="E324" s="1195">
        <v>43520</v>
      </c>
      <c r="F324" s="264">
        <f t="shared" si="53"/>
        <v>2</v>
      </c>
      <c r="G324" s="264">
        <v>1</v>
      </c>
      <c r="H324" s="264" t="s">
        <v>2405</v>
      </c>
      <c r="I324" s="264">
        <f t="shared" si="54"/>
        <v>2</v>
      </c>
      <c r="J324" s="299">
        <v>3100000</v>
      </c>
      <c r="K324" s="299">
        <f t="shared" si="56"/>
        <v>6200000</v>
      </c>
      <c r="L324" s="1022"/>
      <c r="M324" s="264" t="s">
        <v>2171</v>
      </c>
      <c r="N324" s="652"/>
      <c r="O324" s="652"/>
    </row>
    <row r="325" s="164" customFormat="1" spans="1:15">
      <c r="A325" s="269">
        <v>340859</v>
      </c>
      <c r="B325" s="302">
        <v>1445981</v>
      </c>
      <c r="C325" s="264" t="s">
        <v>3406</v>
      </c>
      <c r="D325" s="1195">
        <v>43518</v>
      </c>
      <c r="E325" s="1195">
        <v>43520</v>
      </c>
      <c r="F325" s="264">
        <f t="shared" si="53"/>
        <v>2</v>
      </c>
      <c r="G325" s="264">
        <v>1</v>
      </c>
      <c r="H325" s="264" t="s">
        <v>37</v>
      </c>
      <c r="I325" s="264">
        <f t="shared" si="54"/>
        <v>2</v>
      </c>
      <c r="J325" s="299">
        <v>2900000</v>
      </c>
      <c r="K325" s="299">
        <f t="shared" si="56"/>
        <v>5800000</v>
      </c>
      <c r="L325" s="1022"/>
      <c r="M325" s="264"/>
      <c r="N325" s="652"/>
      <c r="O325" s="652"/>
    </row>
    <row r="326" s="164" customFormat="1" spans="1:15">
      <c r="A326" s="269">
        <v>341828</v>
      </c>
      <c r="B326" s="302">
        <v>1447782</v>
      </c>
      <c r="C326" s="264" t="s">
        <v>3407</v>
      </c>
      <c r="D326" s="1195">
        <v>43518</v>
      </c>
      <c r="E326" s="1195">
        <v>43519</v>
      </c>
      <c r="F326" s="264">
        <f t="shared" si="53"/>
        <v>1</v>
      </c>
      <c r="G326" s="264">
        <v>1</v>
      </c>
      <c r="H326" s="264" t="s">
        <v>37</v>
      </c>
      <c r="I326" s="264">
        <f t="shared" si="54"/>
        <v>1</v>
      </c>
      <c r="J326" s="299">
        <v>2900000</v>
      </c>
      <c r="K326" s="299">
        <f t="shared" si="56"/>
        <v>2900000</v>
      </c>
      <c r="L326" s="1022"/>
      <c r="M326" s="264" t="s">
        <v>3408</v>
      </c>
      <c r="N326" s="652"/>
      <c r="O326" s="652"/>
    </row>
    <row r="327" s="164" customFormat="1" spans="1:15">
      <c r="A327" s="269" t="s">
        <v>3409</v>
      </c>
      <c r="B327" s="302">
        <v>1448604</v>
      </c>
      <c r="C327" s="264" t="s">
        <v>3410</v>
      </c>
      <c r="D327" s="1195">
        <v>43518</v>
      </c>
      <c r="E327" s="1195">
        <v>43520</v>
      </c>
      <c r="F327" s="264">
        <f t="shared" si="53"/>
        <v>2</v>
      </c>
      <c r="G327" s="264">
        <v>2</v>
      </c>
      <c r="H327" s="264" t="s">
        <v>37</v>
      </c>
      <c r="I327" s="264">
        <f t="shared" si="54"/>
        <v>4</v>
      </c>
      <c r="J327" s="299">
        <v>2900000</v>
      </c>
      <c r="K327" s="299">
        <f t="shared" si="56"/>
        <v>11600000</v>
      </c>
      <c r="L327" s="1022"/>
      <c r="M327" s="264"/>
      <c r="N327" s="652"/>
      <c r="O327" s="652"/>
    </row>
    <row r="328" s="164" customFormat="1" spans="1:15">
      <c r="A328" s="269">
        <v>342377</v>
      </c>
      <c r="B328" s="302">
        <v>1448718</v>
      </c>
      <c r="C328" s="264" t="s">
        <v>3411</v>
      </c>
      <c r="D328" s="1195">
        <v>43518</v>
      </c>
      <c r="E328" s="1195">
        <v>43520</v>
      </c>
      <c r="F328" s="264">
        <f t="shared" si="53"/>
        <v>2</v>
      </c>
      <c r="G328" s="264">
        <v>1</v>
      </c>
      <c r="H328" s="264" t="s">
        <v>37</v>
      </c>
      <c r="I328" s="264">
        <f t="shared" si="54"/>
        <v>2</v>
      </c>
      <c r="J328" s="299">
        <v>2900000</v>
      </c>
      <c r="K328" s="299">
        <f t="shared" si="56"/>
        <v>5800000</v>
      </c>
      <c r="L328" s="1061"/>
      <c r="M328" s="264"/>
      <c r="N328" s="652"/>
      <c r="O328" s="652"/>
    </row>
    <row r="329" s="629" customFormat="1" spans="1:17">
      <c r="A329" s="1201">
        <v>342621</v>
      </c>
      <c r="B329" s="607">
        <v>1449545</v>
      </c>
      <c r="C329" s="196" t="s">
        <v>3412</v>
      </c>
      <c r="D329" s="1202">
        <v>43517</v>
      </c>
      <c r="E329" s="1202">
        <v>43518</v>
      </c>
      <c r="F329" s="196">
        <f t="shared" si="53"/>
        <v>1</v>
      </c>
      <c r="G329" s="196">
        <v>1</v>
      </c>
      <c r="H329" s="196" t="s">
        <v>37</v>
      </c>
      <c r="I329" s="196">
        <f t="shared" si="54"/>
        <v>1</v>
      </c>
      <c r="J329" s="225">
        <v>2900000</v>
      </c>
      <c r="K329" s="225">
        <f t="shared" si="56"/>
        <v>2900000</v>
      </c>
      <c r="L329" s="1160">
        <f>SUM(K329:K362)</f>
        <v>216900000</v>
      </c>
      <c r="M329" s="196"/>
      <c r="N329" s="652"/>
      <c r="O329" s="652"/>
      <c r="Q329" s="164"/>
    </row>
    <row r="330" s="164" customFormat="1" spans="1:15">
      <c r="A330" s="196">
        <v>341764</v>
      </c>
      <c r="B330" s="196">
        <v>1446906</v>
      </c>
      <c r="C330" s="196" t="s">
        <v>3413</v>
      </c>
      <c r="D330" s="197">
        <v>43519</v>
      </c>
      <c r="E330" s="197">
        <v>43521</v>
      </c>
      <c r="F330" s="196">
        <f t="shared" si="53"/>
        <v>2</v>
      </c>
      <c r="G330" s="196">
        <v>1</v>
      </c>
      <c r="H330" s="196" t="s">
        <v>37</v>
      </c>
      <c r="I330" s="196">
        <f t="shared" si="54"/>
        <v>2</v>
      </c>
      <c r="J330" s="225">
        <v>2900000</v>
      </c>
      <c r="K330" s="225">
        <f t="shared" si="56"/>
        <v>5800000</v>
      </c>
      <c r="L330" s="1161"/>
      <c r="M330" s="196"/>
      <c r="N330" s="652"/>
      <c r="O330" s="652"/>
    </row>
    <row r="331" s="164" customFormat="1" spans="1:15">
      <c r="A331" s="1201">
        <v>335676</v>
      </c>
      <c r="B331" s="607">
        <v>1430773</v>
      </c>
      <c r="C331" s="196" t="s">
        <v>3414</v>
      </c>
      <c r="D331" s="1202">
        <v>43519</v>
      </c>
      <c r="E331" s="1202">
        <v>43520</v>
      </c>
      <c r="F331" s="196">
        <f t="shared" si="53"/>
        <v>1</v>
      </c>
      <c r="G331" s="196">
        <v>1</v>
      </c>
      <c r="H331" s="196" t="s">
        <v>37</v>
      </c>
      <c r="I331" s="196">
        <f t="shared" si="54"/>
        <v>1</v>
      </c>
      <c r="J331" s="225">
        <v>2900000</v>
      </c>
      <c r="K331" s="225">
        <f t="shared" si="56"/>
        <v>2900000</v>
      </c>
      <c r="L331" s="1161"/>
      <c r="M331" s="196" t="s">
        <v>3415</v>
      </c>
      <c r="N331" s="652"/>
      <c r="O331" s="652"/>
    </row>
    <row r="332" s="164" customFormat="1" spans="1:15">
      <c r="A332" s="1201" t="s">
        <v>3416</v>
      </c>
      <c r="B332" s="607">
        <v>1442337</v>
      </c>
      <c r="C332" s="196" t="s">
        <v>3417</v>
      </c>
      <c r="D332" s="1202">
        <v>43519</v>
      </c>
      <c r="E332" s="1202">
        <v>43522</v>
      </c>
      <c r="F332" s="196">
        <f t="shared" si="53"/>
        <v>3</v>
      </c>
      <c r="G332" s="196">
        <v>3</v>
      </c>
      <c r="H332" s="196" t="s">
        <v>2405</v>
      </c>
      <c r="I332" s="196">
        <f t="shared" si="54"/>
        <v>9</v>
      </c>
      <c r="J332" s="225">
        <v>3100000</v>
      </c>
      <c r="K332" s="225">
        <f t="shared" si="56"/>
        <v>27900000</v>
      </c>
      <c r="L332" s="1161"/>
      <c r="M332" s="196" t="s">
        <v>2171</v>
      </c>
      <c r="N332" s="652"/>
      <c r="O332" s="652"/>
    </row>
    <row r="333" s="164" customFormat="1" spans="1:15">
      <c r="A333" s="1201">
        <v>341915</v>
      </c>
      <c r="B333" s="607">
        <v>1448146</v>
      </c>
      <c r="C333" s="196" t="s">
        <v>3418</v>
      </c>
      <c r="D333" s="1202">
        <v>43519</v>
      </c>
      <c r="E333" s="1202">
        <v>43520</v>
      </c>
      <c r="F333" s="196">
        <f t="shared" si="53"/>
        <v>1</v>
      </c>
      <c r="G333" s="196">
        <v>1</v>
      </c>
      <c r="H333" s="196" t="s">
        <v>2405</v>
      </c>
      <c r="I333" s="196">
        <f t="shared" si="54"/>
        <v>1</v>
      </c>
      <c r="J333" s="225">
        <v>3100000</v>
      </c>
      <c r="K333" s="225">
        <f t="shared" si="56"/>
        <v>3100000</v>
      </c>
      <c r="L333" s="1161"/>
      <c r="M333" s="196"/>
      <c r="N333" s="652"/>
      <c r="O333" s="652"/>
    </row>
    <row r="334" s="164" customFormat="1" spans="1:15">
      <c r="A334" s="1201">
        <v>341848</v>
      </c>
      <c r="B334" s="607">
        <v>1447281</v>
      </c>
      <c r="C334" s="196" t="s">
        <v>3419</v>
      </c>
      <c r="D334" s="1202">
        <v>43519</v>
      </c>
      <c r="E334" s="1202">
        <v>43520</v>
      </c>
      <c r="F334" s="196">
        <f t="shared" si="53"/>
        <v>1</v>
      </c>
      <c r="G334" s="196">
        <v>1</v>
      </c>
      <c r="H334" s="196" t="s">
        <v>37</v>
      </c>
      <c r="I334" s="196">
        <f t="shared" si="54"/>
        <v>1</v>
      </c>
      <c r="J334" s="225">
        <v>2900000</v>
      </c>
      <c r="K334" s="225">
        <f t="shared" si="56"/>
        <v>2900000</v>
      </c>
      <c r="L334" s="1161"/>
      <c r="M334" s="196"/>
      <c r="N334" s="652"/>
      <c r="O334" s="652"/>
    </row>
    <row r="335" s="164" customFormat="1" spans="1:15">
      <c r="A335" s="1201" t="s">
        <v>3420</v>
      </c>
      <c r="B335" s="607">
        <v>1448611</v>
      </c>
      <c r="C335" s="196" t="s">
        <v>3421</v>
      </c>
      <c r="D335" s="1202">
        <v>43520</v>
      </c>
      <c r="E335" s="1202">
        <v>43522</v>
      </c>
      <c r="F335" s="196">
        <f t="shared" si="53"/>
        <v>2</v>
      </c>
      <c r="G335" s="196">
        <v>2</v>
      </c>
      <c r="H335" s="196" t="s">
        <v>2405</v>
      </c>
      <c r="I335" s="196">
        <f t="shared" si="54"/>
        <v>4</v>
      </c>
      <c r="J335" s="225">
        <v>3100000</v>
      </c>
      <c r="K335" s="225">
        <f t="shared" si="56"/>
        <v>12400000</v>
      </c>
      <c r="L335" s="1161"/>
      <c r="M335" s="196" t="s">
        <v>3422</v>
      </c>
      <c r="N335" s="652"/>
      <c r="O335" s="652"/>
    </row>
    <row r="336" s="164" customFormat="1" spans="1:15">
      <c r="A336" s="1201">
        <v>340083</v>
      </c>
      <c r="B336" s="607">
        <v>1443440</v>
      </c>
      <c r="C336" s="196" t="s">
        <v>3423</v>
      </c>
      <c r="D336" s="1202">
        <v>43520</v>
      </c>
      <c r="E336" s="1202">
        <v>43521</v>
      </c>
      <c r="F336" s="196">
        <f t="shared" si="53"/>
        <v>1</v>
      </c>
      <c r="G336" s="196">
        <v>1</v>
      </c>
      <c r="H336" s="196" t="s">
        <v>2405</v>
      </c>
      <c r="I336" s="196">
        <f t="shared" si="54"/>
        <v>1</v>
      </c>
      <c r="J336" s="225">
        <v>3100000</v>
      </c>
      <c r="K336" s="225">
        <f t="shared" si="56"/>
        <v>3100000</v>
      </c>
      <c r="L336" s="1161"/>
      <c r="M336" s="196"/>
      <c r="N336" s="652"/>
      <c r="O336" s="652"/>
    </row>
    <row r="337" s="164" customFormat="1" spans="1:15">
      <c r="A337" s="196">
        <v>325839</v>
      </c>
      <c r="B337" s="196">
        <v>1385794</v>
      </c>
      <c r="C337" s="196" t="s">
        <v>3424</v>
      </c>
      <c r="D337" s="197">
        <v>43520</v>
      </c>
      <c r="E337" s="197">
        <v>43524</v>
      </c>
      <c r="F337" s="196">
        <f t="shared" si="53"/>
        <v>4</v>
      </c>
      <c r="G337" s="196">
        <v>1</v>
      </c>
      <c r="H337" s="196" t="s">
        <v>37</v>
      </c>
      <c r="I337" s="196">
        <f t="shared" si="54"/>
        <v>4</v>
      </c>
      <c r="J337" s="225">
        <v>2900000</v>
      </c>
      <c r="K337" s="225">
        <f t="shared" si="56"/>
        <v>11600000</v>
      </c>
      <c r="L337" s="1161"/>
      <c r="M337" s="196"/>
      <c r="N337" s="652"/>
      <c r="O337" s="652"/>
    </row>
    <row r="338" s="164" customFormat="1" spans="1:15">
      <c r="A338" s="196">
        <v>336638</v>
      </c>
      <c r="B338" s="196">
        <v>1435152</v>
      </c>
      <c r="C338" s="196" t="s">
        <v>3425</v>
      </c>
      <c r="D338" s="197">
        <v>43520</v>
      </c>
      <c r="E338" s="197">
        <v>43522</v>
      </c>
      <c r="F338" s="196">
        <f t="shared" si="53"/>
        <v>2</v>
      </c>
      <c r="G338" s="196">
        <v>1</v>
      </c>
      <c r="H338" s="196" t="s">
        <v>37</v>
      </c>
      <c r="I338" s="196">
        <f t="shared" si="54"/>
        <v>2</v>
      </c>
      <c r="J338" s="225">
        <v>2900000</v>
      </c>
      <c r="K338" s="225">
        <f t="shared" si="56"/>
        <v>5800000</v>
      </c>
      <c r="L338" s="1161"/>
      <c r="M338" s="196"/>
      <c r="N338" s="652"/>
      <c r="O338" s="652"/>
    </row>
    <row r="339" s="164" customFormat="1" spans="1:15">
      <c r="A339" s="196">
        <v>341765</v>
      </c>
      <c r="B339" s="196">
        <v>1446938</v>
      </c>
      <c r="C339" s="196" t="s">
        <v>3426</v>
      </c>
      <c r="D339" s="197">
        <v>43520</v>
      </c>
      <c r="E339" s="197">
        <v>43521</v>
      </c>
      <c r="F339" s="196">
        <f t="shared" si="53"/>
        <v>1</v>
      </c>
      <c r="G339" s="196">
        <v>1</v>
      </c>
      <c r="H339" s="196" t="s">
        <v>387</v>
      </c>
      <c r="I339" s="196">
        <f t="shared" si="54"/>
        <v>1</v>
      </c>
      <c r="J339" s="224">
        <v>2900000</v>
      </c>
      <c r="K339" s="225">
        <f t="shared" si="56"/>
        <v>2900000</v>
      </c>
      <c r="L339" s="1161"/>
      <c r="M339" s="196"/>
      <c r="N339" s="652"/>
      <c r="O339" s="652"/>
    </row>
    <row r="340" s="164" customFormat="1" spans="1:15">
      <c r="A340" s="196">
        <v>325864</v>
      </c>
      <c r="B340" s="196">
        <v>1398503</v>
      </c>
      <c r="C340" s="196" t="s">
        <v>3427</v>
      </c>
      <c r="D340" s="197">
        <v>43520</v>
      </c>
      <c r="E340" s="197">
        <v>43522</v>
      </c>
      <c r="F340" s="196">
        <f t="shared" si="53"/>
        <v>2</v>
      </c>
      <c r="G340" s="196">
        <v>1</v>
      </c>
      <c r="H340" s="196" t="s">
        <v>37</v>
      </c>
      <c r="I340" s="196">
        <f t="shared" si="54"/>
        <v>2</v>
      </c>
      <c r="J340" s="225">
        <v>2900000</v>
      </c>
      <c r="K340" s="225">
        <f t="shared" si="56"/>
        <v>5800000</v>
      </c>
      <c r="L340" s="1161"/>
      <c r="M340" s="196"/>
      <c r="N340" s="652"/>
      <c r="O340" s="652"/>
    </row>
    <row r="341" s="164" customFormat="1" spans="1:15">
      <c r="A341" s="196">
        <v>341767</v>
      </c>
      <c r="B341" s="196">
        <v>1447015</v>
      </c>
      <c r="C341" s="196" t="s">
        <v>1258</v>
      </c>
      <c r="D341" s="197">
        <v>43520</v>
      </c>
      <c r="E341" s="197">
        <v>43521</v>
      </c>
      <c r="F341" s="196">
        <f t="shared" si="53"/>
        <v>1</v>
      </c>
      <c r="G341" s="196">
        <v>1</v>
      </c>
      <c r="H341" s="196" t="s">
        <v>2405</v>
      </c>
      <c r="I341" s="196">
        <f t="shared" si="54"/>
        <v>1</v>
      </c>
      <c r="J341" s="224">
        <v>3100000</v>
      </c>
      <c r="K341" s="225">
        <f t="shared" si="56"/>
        <v>3100000</v>
      </c>
      <c r="L341" s="1161"/>
      <c r="M341" s="196"/>
      <c r="N341" s="652"/>
      <c r="O341" s="652"/>
    </row>
    <row r="342" s="164" customFormat="1" spans="1:15">
      <c r="A342" s="196">
        <v>333648</v>
      </c>
      <c r="B342" s="196">
        <v>1423253</v>
      </c>
      <c r="C342" s="196" t="s">
        <v>3428</v>
      </c>
      <c r="D342" s="197">
        <v>43520</v>
      </c>
      <c r="E342" s="197">
        <v>43524</v>
      </c>
      <c r="F342" s="196">
        <f t="shared" si="53"/>
        <v>4</v>
      </c>
      <c r="G342" s="196">
        <v>1</v>
      </c>
      <c r="H342" s="196" t="s">
        <v>37</v>
      </c>
      <c r="I342" s="196">
        <f t="shared" si="54"/>
        <v>4</v>
      </c>
      <c r="J342" s="225">
        <v>2900000</v>
      </c>
      <c r="K342" s="225">
        <f t="shared" si="56"/>
        <v>11600000</v>
      </c>
      <c r="L342" s="1161"/>
      <c r="M342" s="196"/>
      <c r="N342" s="652"/>
      <c r="O342" s="652"/>
    </row>
    <row r="343" s="164" customFormat="1" spans="1:15">
      <c r="A343" s="196">
        <v>340700</v>
      </c>
      <c r="B343" s="196">
        <v>1445402</v>
      </c>
      <c r="C343" s="196" t="s">
        <v>3429</v>
      </c>
      <c r="D343" s="197">
        <v>43520</v>
      </c>
      <c r="E343" s="197">
        <v>43523</v>
      </c>
      <c r="F343" s="196">
        <f t="shared" si="53"/>
        <v>3</v>
      </c>
      <c r="G343" s="196">
        <v>1</v>
      </c>
      <c r="H343" s="196" t="s">
        <v>2405</v>
      </c>
      <c r="I343" s="196">
        <f t="shared" si="54"/>
        <v>3</v>
      </c>
      <c r="J343" s="225">
        <v>3100000</v>
      </c>
      <c r="K343" s="225">
        <f t="shared" si="56"/>
        <v>9300000</v>
      </c>
      <c r="L343" s="1161"/>
      <c r="M343" s="196"/>
      <c r="N343" s="652"/>
      <c r="O343" s="652"/>
    </row>
    <row r="344" s="164" customFormat="1" spans="1:15">
      <c r="A344" s="196">
        <v>342420</v>
      </c>
      <c r="B344" s="196">
        <v>1448792</v>
      </c>
      <c r="C344" s="196" t="s">
        <v>3430</v>
      </c>
      <c r="D344" s="197">
        <v>43520</v>
      </c>
      <c r="E344" s="197">
        <v>43521</v>
      </c>
      <c r="F344" s="196">
        <f t="shared" si="53"/>
        <v>1</v>
      </c>
      <c r="G344" s="196">
        <v>1</v>
      </c>
      <c r="H344" s="196" t="s">
        <v>37</v>
      </c>
      <c r="I344" s="196">
        <f t="shared" si="54"/>
        <v>1</v>
      </c>
      <c r="J344" s="225">
        <v>2900000</v>
      </c>
      <c r="K344" s="225">
        <f t="shared" si="56"/>
        <v>2900000</v>
      </c>
      <c r="L344" s="1161"/>
      <c r="M344" s="196"/>
      <c r="N344" s="652"/>
      <c r="O344" s="652"/>
    </row>
    <row r="345" s="164" customFormat="1" spans="1:15">
      <c r="A345" s="196">
        <v>341850</v>
      </c>
      <c r="B345" s="196">
        <v>1447697</v>
      </c>
      <c r="C345" s="196" t="s">
        <v>3431</v>
      </c>
      <c r="D345" s="197">
        <v>43520</v>
      </c>
      <c r="E345" s="197">
        <v>43524</v>
      </c>
      <c r="F345" s="196">
        <f t="shared" si="53"/>
        <v>4</v>
      </c>
      <c r="G345" s="196">
        <v>1</v>
      </c>
      <c r="H345" s="196" t="s">
        <v>37</v>
      </c>
      <c r="I345" s="196">
        <f t="shared" si="54"/>
        <v>4</v>
      </c>
      <c r="J345" s="225">
        <v>2900000</v>
      </c>
      <c r="K345" s="225">
        <f t="shared" si="56"/>
        <v>11600000</v>
      </c>
      <c r="L345" s="1161"/>
      <c r="M345" s="196"/>
      <c r="N345" s="652"/>
      <c r="O345" s="652"/>
    </row>
    <row r="346" s="164" customFormat="1" spans="1:15">
      <c r="A346" s="196">
        <v>336517</v>
      </c>
      <c r="B346" s="196">
        <v>1434267</v>
      </c>
      <c r="C346" s="196" t="s">
        <v>3432</v>
      </c>
      <c r="D346" s="197">
        <v>43521</v>
      </c>
      <c r="E346" s="197">
        <v>43523</v>
      </c>
      <c r="F346" s="196">
        <f t="shared" si="53"/>
        <v>2</v>
      </c>
      <c r="G346" s="196">
        <v>1</v>
      </c>
      <c r="H346" s="196" t="s">
        <v>2405</v>
      </c>
      <c r="I346" s="196">
        <f t="shared" si="54"/>
        <v>2</v>
      </c>
      <c r="J346" s="225">
        <v>3100000</v>
      </c>
      <c r="K346" s="225">
        <f t="shared" si="56"/>
        <v>6200000</v>
      </c>
      <c r="L346" s="1161"/>
      <c r="M346" s="196"/>
      <c r="N346" s="652"/>
      <c r="O346" s="652"/>
    </row>
    <row r="347" s="164" customFormat="1" spans="1:15">
      <c r="A347" s="196">
        <v>342249</v>
      </c>
      <c r="B347" s="196">
        <v>1448279</v>
      </c>
      <c r="C347" s="196" t="s">
        <v>3433</v>
      </c>
      <c r="D347" s="197">
        <v>43521</v>
      </c>
      <c r="E347" s="197">
        <v>43522</v>
      </c>
      <c r="F347" s="196">
        <f t="shared" si="53"/>
        <v>1</v>
      </c>
      <c r="G347" s="196">
        <v>1</v>
      </c>
      <c r="H347" s="196" t="s">
        <v>2405</v>
      </c>
      <c r="I347" s="196">
        <f t="shared" si="54"/>
        <v>1</v>
      </c>
      <c r="J347" s="225">
        <v>3100000</v>
      </c>
      <c r="K347" s="225">
        <f t="shared" si="56"/>
        <v>3100000</v>
      </c>
      <c r="L347" s="1161"/>
      <c r="M347" s="196"/>
      <c r="N347" s="652"/>
      <c r="O347" s="652"/>
    </row>
    <row r="348" s="164" customFormat="1" spans="1:15">
      <c r="A348" s="196">
        <v>338961</v>
      </c>
      <c r="B348" s="196">
        <v>1440542</v>
      </c>
      <c r="C348" s="196" t="s">
        <v>3434</v>
      </c>
      <c r="D348" s="197">
        <v>43521</v>
      </c>
      <c r="E348" s="197">
        <v>43524</v>
      </c>
      <c r="F348" s="196">
        <f t="shared" si="53"/>
        <v>3</v>
      </c>
      <c r="G348" s="196">
        <v>1</v>
      </c>
      <c r="H348" s="196" t="s">
        <v>37</v>
      </c>
      <c r="I348" s="196">
        <f t="shared" si="54"/>
        <v>3</v>
      </c>
      <c r="J348" s="225">
        <v>2900000</v>
      </c>
      <c r="K348" s="225">
        <f t="shared" si="56"/>
        <v>8700000</v>
      </c>
      <c r="L348" s="1161"/>
      <c r="M348" s="196" t="s">
        <v>2171</v>
      </c>
      <c r="N348" s="652"/>
      <c r="O348" s="652"/>
    </row>
    <row r="349" s="164" customFormat="1" spans="1:15">
      <c r="A349" s="196">
        <v>342616</v>
      </c>
      <c r="B349" s="196">
        <v>1449499</v>
      </c>
      <c r="C349" s="196" t="s">
        <v>3435</v>
      </c>
      <c r="D349" s="197">
        <v>43521</v>
      </c>
      <c r="E349" s="197">
        <v>43522</v>
      </c>
      <c r="F349" s="196">
        <f t="shared" si="53"/>
        <v>1</v>
      </c>
      <c r="G349" s="196">
        <v>1</v>
      </c>
      <c r="H349" s="196" t="s">
        <v>37</v>
      </c>
      <c r="I349" s="196">
        <f t="shared" si="54"/>
        <v>1</v>
      </c>
      <c r="J349" s="225">
        <v>2900000</v>
      </c>
      <c r="K349" s="225">
        <f t="shared" si="56"/>
        <v>2900000</v>
      </c>
      <c r="L349" s="1161"/>
      <c r="M349" s="196"/>
      <c r="N349" s="652"/>
      <c r="O349" s="652"/>
    </row>
    <row r="350" s="164" customFormat="1" spans="1:15">
      <c r="A350" s="196">
        <v>341003</v>
      </c>
      <c r="B350" s="196">
        <v>1446160</v>
      </c>
      <c r="C350" s="196" t="s">
        <v>3436</v>
      </c>
      <c r="D350" s="197">
        <v>43521</v>
      </c>
      <c r="E350" s="197">
        <v>43522</v>
      </c>
      <c r="F350" s="196">
        <f t="shared" si="53"/>
        <v>1</v>
      </c>
      <c r="G350" s="196">
        <v>1</v>
      </c>
      <c r="H350" s="196" t="s">
        <v>37</v>
      </c>
      <c r="I350" s="196">
        <f t="shared" si="54"/>
        <v>1</v>
      </c>
      <c r="J350" s="225">
        <v>2900000</v>
      </c>
      <c r="K350" s="225">
        <f t="shared" si="56"/>
        <v>2900000</v>
      </c>
      <c r="L350" s="1161"/>
      <c r="M350" s="196" t="s">
        <v>3437</v>
      </c>
      <c r="N350" s="652"/>
      <c r="O350" s="652"/>
    </row>
    <row r="351" s="164" customFormat="1" spans="1:15">
      <c r="A351" s="196">
        <v>341355</v>
      </c>
      <c r="B351" s="196">
        <v>1446785</v>
      </c>
      <c r="C351" s="196" t="s">
        <v>3438</v>
      </c>
      <c r="D351" s="197">
        <v>43522</v>
      </c>
      <c r="E351" s="197">
        <v>43525</v>
      </c>
      <c r="F351" s="196">
        <f t="shared" si="53"/>
        <v>3</v>
      </c>
      <c r="G351" s="196">
        <v>1</v>
      </c>
      <c r="H351" s="196" t="s">
        <v>37</v>
      </c>
      <c r="I351" s="196">
        <f t="shared" si="54"/>
        <v>3</v>
      </c>
      <c r="J351" s="225">
        <v>2900000</v>
      </c>
      <c r="K351" s="225">
        <f t="shared" si="56"/>
        <v>8700000</v>
      </c>
      <c r="L351" s="1161"/>
      <c r="M351" s="196"/>
      <c r="N351" s="652"/>
      <c r="O351" s="652"/>
    </row>
    <row r="352" s="164" customFormat="1" spans="1:15">
      <c r="A352" s="196">
        <v>340784</v>
      </c>
      <c r="B352" s="196">
        <v>1445643</v>
      </c>
      <c r="C352" s="196" t="s">
        <v>3439</v>
      </c>
      <c r="D352" s="197">
        <v>43522</v>
      </c>
      <c r="E352" s="197">
        <v>43523</v>
      </c>
      <c r="F352" s="196">
        <f t="shared" si="53"/>
        <v>1</v>
      </c>
      <c r="G352" s="196">
        <v>1</v>
      </c>
      <c r="H352" s="196" t="s">
        <v>2405</v>
      </c>
      <c r="I352" s="196">
        <f t="shared" si="54"/>
        <v>1</v>
      </c>
      <c r="J352" s="225">
        <v>3100000</v>
      </c>
      <c r="K352" s="225">
        <f t="shared" si="56"/>
        <v>3100000</v>
      </c>
      <c r="L352" s="1161"/>
      <c r="M352" s="196"/>
      <c r="N352" s="652"/>
      <c r="O352" s="652"/>
    </row>
    <row r="353" s="164" customFormat="1" spans="1:15">
      <c r="A353" s="196">
        <v>338551</v>
      </c>
      <c r="B353" s="196">
        <v>1439760</v>
      </c>
      <c r="C353" s="196" t="s">
        <v>3440</v>
      </c>
      <c r="D353" s="197">
        <v>43522</v>
      </c>
      <c r="E353" s="197">
        <v>43524</v>
      </c>
      <c r="F353" s="196">
        <f t="shared" si="53"/>
        <v>2</v>
      </c>
      <c r="G353" s="196">
        <v>1</v>
      </c>
      <c r="H353" s="196" t="s">
        <v>37</v>
      </c>
      <c r="I353" s="196">
        <f t="shared" si="54"/>
        <v>2</v>
      </c>
      <c r="J353" s="224">
        <v>2900000</v>
      </c>
      <c r="K353" s="225">
        <f t="shared" si="56"/>
        <v>5800000</v>
      </c>
      <c r="L353" s="1161"/>
      <c r="M353" s="196"/>
      <c r="N353" s="652"/>
      <c r="O353" s="652"/>
    </row>
    <row r="354" s="164" customFormat="1" spans="1:15">
      <c r="A354" s="196">
        <v>338903</v>
      </c>
      <c r="B354" s="196">
        <v>1440467</v>
      </c>
      <c r="C354" s="196" t="s">
        <v>3441</v>
      </c>
      <c r="D354" s="197">
        <v>43522</v>
      </c>
      <c r="E354" s="197">
        <v>43523</v>
      </c>
      <c r="F354" s="196">
        <f t="shared" si="53"/>
        <v>1</v>
      </c>
      <c r="G354" s="196">
        <v>1</v>
      </c>
      <c r="H354" s="196" t="s">
        <v>1960</v>
      </c>
      <c r="I354" s="196">
        <f t="shared" si="54"/>
        <v>1</v>
      </c>
      <c r="J354" s="224">
        <v>3100000</v>
      </c>
      <c r="K354" s="225">
        <f t="shared" si="56"/>
        <v>3100000</v>
      </c>
      <c r="L354" s="1161"/>
      <c r="M354" s="196" t="s">
        <v>2363</v>
      </c>
      <c r="N354" s="652"/>
      <c r="O354" s="652"/>
    </row>
    <row r="355" s="164" customFormat="1" spans="1:15">
      <c r="A355" s="196">
        <v>338790</v>
      </c>
      <c r="B355" s="196">
        <v>1440014</v>
      </c>
      <c r="C355" s="196" t="s">
        <v>3442</v>
      </c>
      <c r="D355" s="197">
        <v>43522</v>
      </c>
      <c r="E355" s="197">
        <v>43525</v>
      </c>
      <c r="F355" s="196">
        <f t="shared" ref="F355:F395" si="57">E355-D355</f>
        <v>3</v>
      </c>
      <c r="G355" s="196">
        <v>1</v>
      </c>
      <c r="H355" s="196" t="s">
        <v>37</v>
      </c>
      <c r="I355" s="196">
        <f t="shared" si="54"/>
        <v>3</v>
      </c>
      <c r="J355" s="224">
        <v>2900000</v>
      </c>
      <c r="K355" s="225">
        <f t="shared" si="56"/>
        <v>8700000</v>
      </c>
      <c r="L355" s="1161"/>
      <c r="M355" s="196"/>
      <c r="N355" s="652"/>
      <c r="O355" s="652"/>
    </row>
    <row r="356" s="164" customFormat="1" spans="1:15">
      <c r="A356" s="196">
        <v>342580</v>
      </c>
      <c r="B356" s="196">
        <v>1449224</v>
      </c>
      <c r="C356" s="196" t="s">
        <v>3443</v>
      </c>
      <c r="D356" s="197">
        <v>43522</v>
      </c>
      <c r="E356" s="197">
        <v>43525</v>
      </c>
      <c r="F356" s="196">
        <f t="shared" si="57"/>
        <v>3</v>
      </c>
      <c r="G356" s="196">
        <v>1</v>
      </c>
      <c r="H356" s="196" t="s">
        <v>37</v>
      </c>
      <c r="I356" s="196">
        <f t="shared" si="54"/>
        <v>3</v>
      </c>
      <c r="J356" s="224">
        <v>2900000</v>
      </c>
      <c r="K356" s="225">
        <f t="shared" si="56"/>
        <v>8700000</v>
      </c>
      <c r="L356" s="1161"/>
      <c r="M356" s="196"/>
      <c r="N356" s="652"/>
      <c r="O356" s="652"/>
    </row>
    <row r="357" s="164" customFormat="1" spans="1:15">
      <c r="A357" s="196">
        <v>341033</v>
      </c>
      <c r="B357" s="196">
        <v>1446226</v>
      </c>
      <c r="C357" s="196" t="s">
        <v>3444</v>
      </c>
      <c r="D357" s="197">
        <v>43522</v>
      </c>
      <c r="E357" s="197">
        <v>43524</v>
      </c>
      <c r="F357" s="196">
        <f t="shared" si="57"/>
        <v>2</v>
      </c>
      <c r="G357" s="196">
        <v>1</v>
      </c>
      <c r="H357" s="196" t="s">
        <v>37</v>
      </c>
      <c r="I357" s="196">
        <f t="shared" si="54"/>
        <v>2</v>
      </c>
      <c r="J357" s="224">
        <v>2900000</v>
      </c>
      <c r="K357" s="225">
        <f t="shared" si="56"/>
        <v>5800000</v>
      </c>
      <c r="L357" s="1161"/>
      <c r="M357" s="196"/>
      <c r="N357" s="652"/>
      <c r="O357" s="652"/>
    </row>
    <row r="358" s="164" customFormat="1" spans="1:15">
      <c r="A358" s="198" t="s">
        <v>3445</v>
      </c>
      <c r="B358" s="196">
        <v>1449178</v>
      </c>
      <c r="C358" s="196" t="s">
        <v>3446</v>
      </c>
      <c r="D358" s="197">
        <v>43522</v>
      </c>
      <c r="E358" s="197">
        <v>43523</v>
      </c>
      <c r="F358" s="196">
        <f t="shared" si="57"/>
        <v>1</v>
      </c>
      <c r="G358" s="196">
        <v>2</v>
      </c>
      <c r="H358" s="196" t="s">
        <v>37</v>
      </c>
      <c r="I358" s="196">
        <f t="shared" si="54"/>
        <v>2</v>
      </c>
      <c r="J358" s="224">
        <v>2900000</v>
      </c>
      <c r="K358" s="225">
        <f t="shared" si="56"/>
        <v>5800000</v>
      </c>
      <c r="L358" s="1161"/>
      <c r="M358" s="196"/>
      <c r="N358" s="652"/>
      <c r="O358" s="652"/>
    </row>
    <row r="359" s="164" customFormat="1" spans="1:15">
      <c r="A359" s="196">
        <v>340814</v>
      </c>
      <c r="B359" s="196">
        <v>1445770</v>
      </c>
      <c r="C359" s="196" t="s">
        <v>3447</v>
      </c>
      <c r="D359" s="197">
        <v>43522</v>
      </c>
      <c r="E359" s="197">
        <v>43523</v>
      </c>
      <c r="F359" s="196">
        <f t="shared" si="57"/>
        <v>1</v>
      </c>
      <c r="G359" s="196">
        <v>1</v>
      </c>
      <c r="H359" s="196" t="s">
        <v>2405</v>
      </c>
      <c r="I359" s="196">
        <f t="shared" si="54"/>
        <v>1</v>
      </c>
      <c r="J359" s="224">
        <v>3100000</v>
      </c>
      <c r="K359" s="225">
        <f t="shared" si="56"/>
        <v>3100000</v>
      </c>
      <c r="L359" s="1161"/>
      <c r="M359" s="196" t="s">
        <v>1936</v>
      </c>
      <c r="N359" s="652"/>
      <c r="O359" s="652"/>
    </row>
    <row r="360" s="164" customFormat="1" spans="1:15">
      <c r="A360" s="196">
        <v>341849</v>
      </c>
      <c r="B360" s="196">
        <v>1447730</v>
      </c>
      <c r="C360" s="196" t="s">
        <v>3448</v>
      </c>
      <c r="D360" s="197">
        <v>43522</v>
      </c>
      <c r="E360" s="197">
        <v>43523</v>
      </c>
      <c r="F360" s="196">
        <f t="shared" si="57"/>
        <v>1</v>
      </c>
      <c r="G360" s="196">
        <v>1</v>
      </c>
      <c r="H360" s="196" t="s">
        <v>2405</v>
      </c>
      <c r="I360" s="196">
        <f t="shared" si="54"/>
        <v>1</v>
      </c>
      <c r="J360" s="224">
        <v>3100000</v>
      </c>
      <c r="K360" s="225">
        <f t="shared" si="56"/>
        <v>3100000</v>
      </c>
      <c r="L360" s="1161"/>
      <c r="M360" s="196"/>
      <c r="N360" s="652"/>
      <c r="O360" s="652"/>
    </row>
    <row r="361" s="164" customFormat="1" spans="1:15">
      <c r="A361" s="196">
        <v>342295</v>
      </c>
      <c r="B361" s="196">
        <v>1448436</v>
      </c>
      <c r="C361" s="196" t="s">
        <v>3449</v>
      </c>
      <c r="D361" s="197">
        <v>43522</v>
      </c>
      <c r="E361" s="197">
        <v>43525</v>
      </c>
      <c r="F361" s="196">
        <f t="shared" si="57"/>
        <v>3</v>
      </c>
      <c r="G361" s="196">
        <v>1</v>
      </c>
      <c r="H361" s="196" t="s">
        <v>37</v>
      </c>
      <c r="I361" s="196">
        <f t="shared" si="54"/>
        <v>3</v>
      </c>
      <c r="J361" s="224">
        <v>2900000</v>
      </c>
      <c r="K361" s="225">
        <f t="shared" si="56"/>
        <v>8700000</v>
      </c>
      <c r="L361" s="1161"/>
      <c r="M361" s="196"/>
      <c r="N361" s="652"/>
      <c r="O361" s="652"/>
    </row>
    <row r="362" s="164" customFormat="1" spans="1:15">
      <c r="A362" s="196">
        <v>342500</v>
      </c>
      <c r="B362" s="196">
        <v>1448722</v>
      </c>
      <c r="C362" s="196" t="s">
        <v>3450</v>
      </c>
      <c r="D362" s="197">
        <v>43522</v>
      </c>
      <c r="E362" s="197">
        <v>43523</v>
      </c>
      <c r="F362" s="196">
        <f t="shared" si="57"/>
        <v>1</v>
      </c>
      <c r="G362" s="196">
        <v>1</v>
      </c>
      <c r="H362" s="196" t="s">
        <v>37</v>
      </c>
      <c r="I362" s="196">
        <f t="shared" si="54"/>
        <v>1</v>
      </c>
      <c r="J362" s="224">
        <v>2900000</v>
      </c>
      <c r="K362" s="225">
        <f t="shared" si="56"/>
        <v>2900000</v>
      </c>
      <c r="L362" s="1166"/>
      <c r="M362" s="196" t="s">
        <v>3451</v>
      </c>
      <c r="N362" s="652"/>
      <c r="O362" s="652"/>
    </row>
    <row r="363" s="164" customFormat="1" spans="1:15">
      <c r="A363" s="324">
        <v>335105</v>
      </c>
      <c r="B363" s="203">
        <v>1448949</v>
      </c>
      <c r="C363" s="324" t="s">
        <v>3452</v>
      </c>
      <c r="D363" s="325">
        <v>43523</v>
      </c>
      <c r="E363" s="325">
        <v>43525</v>
      </c>
      <c r="F363" s="324">
        <f t="shared" si="57"/>
        <v>2</v>
      </c>
      <c r="G363" s="324">
        <v>1</v>
      </c>
      <c r="H363" s="324" t="s">
        <v>2405</v>
      </c>
      <c r="I363" s="324">
        <f t="shared" ref="I363:I394" si="58">G363*F363</f>
        <v>2</v>
      </c>
      <c r="J363" s="348">
        <v>3100000</v>
      </c>
      <c r="K363" s="349">
        <f t="shared" si="56"/>
        <v>6200000</v>
      </c>
      <c r="L363" s="1203">
        <f>SUM(K363:K372)</f>
        <v>47400000</v>
      </c>
      <c r="M363" s="324"/>
      <c r="N363" s="652"/>
      <c r="O363" s="652"/>
    </row>
    <row r="364" s="164" customFormat="1" spans="1:15">
      <c r="A364" s="324">
        <v>337355</v>
      </c>
      <c r="B364" s="324">
        <v>1436421</v>
      </c>
      <c r="C364" s="324" t="s">
        <v>3453</v>
      </c>
      <c r="D364" s="325">
        <v>43523</v>
      </c>
      <c r="E364" s="325">
        <v>43525</v>
      </c>
      <c r="F364" s="324">
        <f t="shared" si="57"/>
        <v>2</v>
      </c>
      <c r="G364" s="324">
        <v>1</v>
      </c>
      <c r="H364" s="324" t="s">
        <v>2405</v>
      </c>
      <c r="I364" s="324">
        <f t="shared" si="58"/>
        <v>2</v>
      </c>
      <c r="J364" s="348">
        <v>3100000</v>
      </c>
      <c r="K364" s="349">
        <f t="shared" si="56"/>
        <v>6200000</v>
      </c>
      <c r="L364" s="1204"/>
      <c r="M364" s="324"/>
      <c r="N364" s="652"/>
      <c r="O364" s="652"/>
    </row>
    <row r="365" s="164" customFormat="1" spans="1:15">
      <c r="A365" s="324">
        <v>339118</v>
      </c>
      <c r="B365" s="324">
        <v>1441363</v>
      </c>
      <c r="C365" s="324" t="s">
        <v>3454</v>
      </c>
      <c r="D365" s="325">
        <v>43523</v>
      </c>
      <c r="E365" s="325">
        <v>43525</v>
      </c>
      <c r="F365" s="324">
        <f t="shared" si="57"/>
        <v>2</v>
      </c>
      <c r="G365" s="324">
        <v>1</v>
      </c>
      <c r="H365" s="324" t="s">
        <v>37</v>
      </c>
      <c r="I365" s="324">
        <f t="shared" si="58"/>
        <v>2</v>
      </c>
      <c r="J365" s="348">
        <v>2900000</v>
      </c>
      <c r="K365" s="349">
        <f t="shared" si="56"/>
        <v>5800000</v>
      </c>
      <c r="L365" s="1204"/>
      <c r="M365" s="324" t="s">
        <v>3455</v>
      </c>
      <c r="N365" s="652"/>
      <c r="O365" s="652"/>
    </row>
    <row r="366" s="164" customFormat="1" spans="1:15">
      <c r="A366" s="324">
        <v>342246</v>
      </c>
      <c r="B366" s="324">
        <v>1448231</v>
      </c>
      <c r="C366" s="324" t="s">
        <v>3456</v>
      </c>
      <c r="D366" s="325">
        <v>43523</v>
      </c>
      <c r="E366" s="325">
        <v>43524</v>
      </c>
      <c r="F366" s="324">
        <f t="shared" si="57"/>
        <v>1</v>
      </c>
      <c r="G366" s="324">
        <v>1</v>
      </c>
      <c r="H366" s="324" t="s">
        <v>2405</v>
      </c>
      <c r="I366" s="324">
        <f t="shared" si="58"/>
        <v>1</v>
      </c>
      <c r="J366" s="348">
        <v>3100000</v>
      </c>
      <c r="K366" s="349">
        <f t="shared" si="56"/>
        <v>3100000</v>
      </c>
      <c r="L366" s="1204"/>
      <c r="M366" s="324"/>
      <c r="N366" s="652"/>
      <c r="O366" s="652"/>
    </row>
    <row r="367" s="164" customFormat="1" spans="1:15">
      <c r="A367" s="324">
        <v>339121</v>
      </c>
      <c r="B367" s="324">
        <v>1441360</v>
      </c>
      <c r="C367" s="324" t="s">
        <v>3457</v>
      </c>
      <c r="D367" s="325">
        <v>43523</v>
      </c>
      <c r="E367" s="325">
        <v>43525</v>
      </c>
      <c r="F367" s="324">
        <f t="shared" si="57"/>
        <v>2</v>
      </c>
      <c r="G367" s="324">
        <v>1</v>
      </c>
      <c r="H367" s="324" t="s">
        <v>37</v>
      </c>
      <c r="I367" s="324">
        <f t="shared" si="58"/>
        <v>2</v>
      </c>
      <c r="J367" s="348">
        <v>2900000</v>
      </c>
      <c r="K367" s="349">
        <f t="shared" si="56"/>
        <v>5800000</v>
      </c>
      <c r="L367" s="1204"/>
      <c r="M367" s="324" t="s">
        <v>3458</v>
      </c>
      <c r="N367" s="652"/>
      <c r="O367" s="652"/>
    </row>
    <row r="368" s="164" customFormat="1" ht="14.25" spans="1:15">
      <c r="A368" s="324">
        <v>340631</v>
      </c>
      <c r="B368" s="324">
        <v>1445071</v>
      </c>
      <c r="C368" s="324" t="s">
        <v>3459</v>
      </c>
      <c r="D368" s="325">
        <v>43523</v>
      </c>
      <c r="E368" s="325">
        <v>43525</v>
      </c>
      <c r="F368" s="324">
        <f t="shared" si="57"/>
        <v>2</v>
      </c>
      <c r="G368" s="324">
        <v>1</v>
      </c>
      <c r="H368" s="324" t="s">
        <v>37</v>
      </c>
      <c r="I368" s="324">
        <f t="shared" si="58"/>
        <v>2</v>
      </c>
      <c r="J368" s="348">
        <v>2900000</v>
      </c>
      <c r="K368" s="349">
        <f t="shared" si="56"/>
        <v>5800000</v>
      </c>
      <c r="L368" s="1204"/>
      <c r="M368" s="324" t="s">
        <v>1936</v>
      </c>
      <c r="N368" s="652"/>
      <c r="O368" s="652"/>
    </row>
    <row r="369" s="164" customFormat="1" ht="14.25" spans="1:15">
      <c r="A369" s="323" t="s">
        <v>3460</v>
      </c>
      <c r="B369" s="817">
        <v>1448942</v>
      </c>
      <c r="C369" s="324" t="s">
        <v>3461</v>
      </c>
      <c r="D369" s="325">
        <v>43524</v>
      </c>
      <c r="E369" s="325">
        <v>43525</v>
      </c>
      <c r="F369" s="324">
        <f t="shared" si="57"/>
        <v>1</v>
      </c>
      <c r="G369" s="324">
        <v>1</v>
      </c>
      <c r="H369" s="324" t="s">
        <v>37</v>
      </c>
      <c r="I369" s="324">
        <f t="shared" si="58"/>
        <v>1</v>
      </c>
      <c r="J369" s="348">
        <v>2900000</v>
      </c>
      <c r="K369" s="349">
        <f t="shared" si="56"/>
        <v>2900000</v>
      </c>
      <c r="L369" s="1204"/>
      <c r="M369" s="324"/>
      <c r="N369" s="652"/>
      <c r="O369" s="652"/>
    </row>
    <row r="370" s="164" customFormat="1" spans="1:15">
      <c r="A370" s="323" t="s">
        <v>3462</v>
      </c>
      <c r="B370" s="203">
        <v>1448939</v>
      </c>
      <c r="C370" s="324" t="s">
        <v>3463</v>
      </c>
      <c r="D370" s="325">
        <v>43524</v>
      </c>
      <c r="E370" s="325">
        <v>43525</v>
      </c>
      <c r="F370" s="324">
        <f t="shared" si="57"/>
        <v>1</v>
      </c>
      <c r="G370" s="324">
        <v>2</v>
      </c>
      <c r="H370" s="324" t="s">
        <v>37</v>
      </c>
      <c r="I370" s="324">
        <f t="shared" si="58"/>
        <v>2</v>
      </c>
      <c r="J370" s="348">
        <v>2900000</v>
      </c>
      <c r="K370" s="349">
        <f t="shared" ref="K370:K395" si="59">J370*F370*G370</f>
        <v>5800000</v>
      </c>
      <c r="L370" s="1204"/>
      <c r="M370" s="324"/>
      <c r="N370" s="652"/>
      <c r="O370" s="652"/>
    </row>
    <row r="371" s="164" customFormat="1" spans="1:15">
      <c r="A371" s="324">
        <v>341275</v>
      </c>
      <c r="B371" s="324">
        <v>1446671</v>
      </c>
      <c r="C371" s="324" t="s">
        <v>3464</v>
      </c>
      <c r="D371" s="325">
        <v>43524</v>
      </c>
      <c r="E371" s="325">
        <v>43525</v>
      </c>
      <c r="F371" s="324">
        <f t="shared" si="57"/>
        <v>1</v>
      </c>
      <c r="G371" s="324">
        <v>1</v>
      </c>
      <c r="H371" s="324" t="s">
        <v>37</v>
      </c>
      <c r="I371" s="324">
        <f t="shared" si="58"/>
        <v>1</v>
      </c>
      <c r="J371" s="348">
        <v>2900000</v>
      </c>
      <c r="K371" s="349">
        <f t="shared" si="59"/>
        <v>2900000</v>
      </c>
      <c r="L371" s="1204"/>
      <c r="M371" s="324"/>
      <c r="N371" s="652"/>
      <c r="O371" s="652"/>
    </row>
    <row r="372" s="164" customFormat="1" spans="1:15">
      <c r="A372" s="324">
        <v>341356</v>
      </c>
      <c r="B372" s="324">
        <v>1446790</v>
      </c>
      <c r="C372" s="324" t="s">
        <v>3465</v>
      </c>
      <c r="D372" s="325">
        <v>43524</v>
      </c>
      <c r="E372" s="325">
        <v>43525</v>
      </c>
      <c r="F372" s="324">
        <f t="shared" si="57"/>
        <v>1</v>
      </c>
      <c r="G372" s="324">
        <v>1</v>
      </c>
      <c r="H372" s="324" t="s">
        <v>37</v>
      </c>
      <c r="I372" s="324">
        <f t="shared" si="58"/>
        <v>1</v>
      </c>
      <c r="J372" s="348">
        <v>2900000</v>
      </c>
      <c r="K372" s="349">
        <f t="shared" si="59"/>
        <v>2900000</v>
      </c>
      <c r="L372" s="1205"/>
      <c r="M372" s="324"/>
      <c r="N372" s="652"/>
      <c r="O372" s="652"/>
    </row>
    <row r="373" s="164" customFormat="1" spans="1:15">
      <c r="A373" s="176" t="s">
        <v>3466</v>
      </c>
      <c r="B373" s="177">
        <v>1450187</v>
      </c>
      <c r="C373" s="177" t="s">
        <v>3361</v>
      </c>
      <c r="D373" s="179">
        <v>43519</v>
      </c>
      <c r="E373" s="179">
        <v>43520</v>
      </c>
      <c r="F373" s="177">
        <f t="shared" si="57"/>
        <v>1</v>
      </c>
      <c r="G373" s="177">
        <v>2</v>
      </c>
      <c r="H373" s="177" t="s">
        <v>37</v>
      </c>
      <c r="I373" s="177">
        <f t="shared" si="58"/>
        <v>2</v>
      </c>
      <c r="J373" s="207">
        <v>2900000</v>
      </c>
      <c r="K373" s="208">
        <f t="shared" si="59"/>
        <v>5800000</v>
      </c>
      <c r="L373" s="1206">
        <f>SUM(K373:K386)</f>
        <v>98800000</v>
      </c>
      <c r="M373" s="177"/>
      <c r="N373" s="652"/>
      <c r="O373" s="652"/>
    </row>
    <row r="374" s="164" customFormat="1" spans="1:15">
      <c r="A374" s="177">
        <v>342842</v>
      </c>
      <c r="B374" s="177">
        <v>1450432</v>
      </c>
      <c r="C374" s="177" t="s">
        <v>3467</v>
      </c>
      <c r="D374" s="179">
        <v>43519</v>
      </c>
      <c r="E374" s="179">
        <v>43522</v>
      </c>
      <c r="F374" s="177">
        <f t="shared" si="57"/>
        <v>3</v>
      </c>
      <c r="G374" s="177">
        <v>1</v>
      </c>
      <c r="H374" s="177" t="s">
        <v>37</v>
      </c>
      <c r="I374" s="177">
        <f t="shared" si="58"/>
        <v>3</v>
      </c>
      <c r="J374" s="207">
        <v>2900000</v>
      </c>
      <c r="K374" s="208">
        <f t="shared" si="59"/>
        <v>8700000</v>
      </c>
      <c r="L374" s="1207"/>
      <c r="M374" s="177"/>
      <c r="N374" s="652"/>
      <c r="O374" s="652"/>
    </row>
    <row r="375" s="164" customFormat="1" spans="1:15">
      <c r="A375" s="176" t="s">
        <v>3468</v>
      </c>
      <c r="B375" s="177">
        <v>1450830</v>
      </c>
      <c r="C375" s="177" t="s">
        <v>3469</v>
      </c>
      <c r="D375" s="179">
        <v>43520</v>
      </c>
      <c r="E375" s="179">
        <v>43521</v>
      </c>
      <c r="F375" s="177">
        <f t="shared" si="57"/>
        <v>1</v>
      </c>
      <c r="G375" s="177">
        <v>3</v>
      </c>
      <c r="H375" s="177" t="s">
        <v>37</v>
      </c>
      <c r="I375" s="177">
        <f t="shared" si="58"/>
        <v>3</v>
      </c>
      <c r="J375" s="207">
        <v>2900000</v>
      </c>
      <c r="K375" s="208">
        <f t="shared" si="59"/>
        <v>8700000</v>
      </c>
      <c r="L375" s="1207"/>
      <c r="M375" s="177"/>
      <c r="N375" s="652"/>
      <c r="O375" s="652"/>
    </row>
    <row r="376" s="164" customFormat="1" spans="1:15">
      <c r="A376" s="176" t="s">
        <v>3470</v>
      </c>
      <c r="B376" s="177">
        <v>1450683</v>
      </c>
      <c r="C376" s="177" t="s">
        <v>3471</v>
      </c>
      <c r="D376" s="179">
        <v>43520</v>
      </c>
      <c r="E376" s="179">
        <v>43522</v>
      </c>
      <c r="F376" s="177">
        <f t="shared" si="57"/>
        <v>2</v>
      </c>
      <c r="G376" s="177">
        <v>5</v>
      </c>
      <c r="H376" s="177" t="s">
        <v>37</v>
      </c>
      <c r="I376" s="177">
        <f t="shared" si="58"/>
        <v>10</v>
      </c>
      <c r="J376" s="207">
        <v>2900000</v>
      </c>
      <c r="K376" s="208">
        <f t="shared" si="59"/>
        <v>29000000</v>
      </c>
      <c r="L376" s="1207"/>
      <c r="M376" s="177"/>
      <c r="N376" s="652"/>
      <c r="O376" s="652"/>
    </row>
    <row r="377" s="164" customFormat="1" spans="1:15">
      <c r="A377" s="177">
        <v>342925</v>
      </c>
      <c r="B377" s="177">
        <v>1450833</v>
      </c>
      <c r="C377" s="177" t="s">
        <v>888</v>
      </c>
      <c r="D377" s="179">
        <v>43520</v>
      </c>
      <c r="E377" s="179">
        <v>43522</v>
      </c>
      <c r="F377" s="177">
        <f t="shared" si="57"/>
        <v>2</v>
      </c>
      <c r="G377" s="177">
        <v>1</v>
      </c>
      <c r="H377" s="177" t="s">
        <v>37</v>
      </c>
      <c r="I377" s="177">
        <f t="shared" si="58"/>
        <v>2</v>
      </c>
      <c r="J377" s="207">
        <v>2900000</v>
      </c>
      <c r="K377" s="208">
        <f t="shared" si="59"/>
        <v>5800000</v>
      </c>
      <c r="L377" s="1207"/>
      <c r="M377" s="177"/>
      <c r="N377" s="652"/>
      <c r="O377" s="652"/>
    </row>
    <row r="378" s="164" customFormat="1" spans="1:15">
      <c r="A378" s="177">
        <v>343052</v>
      </c>
      <c r="B378" s="177">
        <v>1451338</v>
      </c>
      <c r="C378" s="177" t="s">
        <v>3472</v>
      </c>
      <c r="D378" s="179">
        <v>43521</v>
      </c>
      <c r="E378" s="179">
        <v>43522</v>
      </c>
      <c r="F378" s="177">
        <f t="shared" si="57"/>
        <v>1</v>
      </c>
      <c r="G378" s="177">
        <v>2</v>
      </c>
      <c r="H378" s="177" t="s">
        <v>37</v>
      </c>
      <c r="I378" s="177">
        <f t="shared" si="58"/>
        <v>2</v>
      </c>
      <c r="J378" s="207">
        <v>2900000</v>
      </c>
      <c r="K378" s="208">
        <f t="shared" si="59"/>
        <v>5800000</v>
      </c>
      <c r="L378" s="1207"/>
      <c r="M378" s="177"/>
      <c r="N378" s="652"/>
      <c r="O378" s="652"/>
    </row>
    <row r="379" s="164" customFormat="1" spans="1:15">
      <c r="A379" s="177">
        <v>342954</v>
      </c>
      <c r="B379" s="177">
        <v>1450819</v>
      </c>
      <c r="C379" s="177" t="s">
        <v>3473</v>
      </c>
      <c r="D379" s="179">
        <v>43521</v>
      </c>
      <c r="E379" s="179">
        <v>43523</v>
      </c>
      <c r="F379" s="177">
        <f t="shared" si="57"/>
        <v>2</v>
      </c>
      <c r="G379" s="177">
        <v>1</v>
      </c>
      <c r="H379" s="177" t="s">
        <v>37</v>
      </c>
      <c r="I379" s="177">
        <f t="shared" si="58"/>
        <v>2</v>
      </c>
      <c r="J379" s="207">
        <v>2900000</v>
      </c>
      <c r="K379" s="208">
        <f t="shared" si="59"/>
        <v>5800000</v>
      </c>
      <c r="L379" s="1207"/>
      <c r="M379" s="177"/>
      <c r="N379" s="652"/>
      <c r="O379" s="652"/>
    </row>
    <row r="380" s="164" customFormat="1" spans="1:15">
      <c r="A380" s="176" t="s">
        <v>3474</v>
      </c>
      <c r="B380" s="177">
        <v>1450630</v>
      </c>
      <c r="C380" s="177" t="s">
        <v>3475</v>
      </c>
      <c r="D380" s="179">
        <v>43521</v>
      </c>
      <c r="E380" s="179">
        <v>43522</v>
      </c>
      <c r="F380" s="177">
        <f t="shared" si="57"/>
        <v>1</v>
      </c>
      <c r="G380" s="177">
        <v>2</v>
      </c>
      <c r="H380" s="177" t="s">
        <v>37</v>
      </c>
      <c r="I380" s="177">
        <f t="shared" si="58"/>
        <v>2</v>
      </c>
      <c r="J380" s="207">
        <v>2900000</v>
      </c>
      <c r="K380" s="208">
        <f t="shared" si="59"/>
        <v>5800000</v>
      </c>
      <c r="L380" s="1207"/>
      <c r="M380" s="177"/>
      <c r="N380" s="652"/>
      <c r="O380" s="652"/>
    </row>
    <row r="381" s="164" customFormat="1" spans="1:15">
      <c r="A381" s="177">
        <v>342882</v>
      </c>
      <c r="B381" s="177">
        <v>1450465</v>
      </c>
      <c r="C381" s="177" t="s">
        <v>3476</v>
      </c>
      <c r="D381" s="179">
        <v>43521</v>
      </c>
      <c r="E381" s="179">
        <v>43523</v>
      </c>
      <c r="F381" s="177">
        <f t="shared" si="57"/>
        <v>2</v>
      </c>
      <c r="G381" s="177">
        <v>1</v>
      </c>
      <c r="H381" s="177" t="s">
        <v>37</v>
      </c>
      <c r="I381" s="177">
        <f t="shared" si="58"/>
        <v>2</v>
      </c>
      <c r="J381" s="207">
        <v>2900000</v>
      </c>
      <c r="K381" s="208">
        <f t="shared" si="59"/>
        <v>5800000</v>
      </c>
      <c r="L381" s="1207"/>
      <c r="M381" s="177"/>
      <c r="N381" s="652"/>
      <c r="O381" s="652"/>
    </row>
    <row r="382" s="164" customFormat="1" spans="1:15">
      <c r="A382" s="177">
        <v>342995</v>
      </c>
      <c r="B382" s="177">
        <v>1451065</v>
      </c>
      <c r="C382" s="177" t="s">
        <v>3477</v>
      </c>
      <c r="D382" s="179">
        <v>43522</v>
      </c>
      <c r="E382" s="179">
        <v>43523</v>
      </c>
      <c r="F382" s="177">
        <f t="shared" si="57"/>
        <v>1</v>
      </c>
      <c r="G382" s="177">
        <v>1</v>
      </c>
      <c r="H382" s="177" t="s">
        <v>37</v>
      </c>
      <c r="I382" s="177">
        <f t="shared" si="58"/>
        <v>1</v>
      </c>
      <c r="J382" s="207">
        <v>2900000</v>
      </c>
      <c r="K382" s="208">
        <f t="shared" si="59"/>
        <v>2900000</v>
      </c>
      <c r="L382" s="1207"/>
      <c r="M382" s="177"/>
      <c r="N382" s="652"/>
      <c r="O382" s="652"/>
    </row>
    <row r="383" s="164" customFormat="1" spans="1:15">
      <c r="A383" s="176" t="s">
        <v>3478</v>
      </c>
      <c r="B383" s="177">
        <v>1450632</v>
      </c>
      <c r="C383" s="177" t="s">
        <v>3475</v>
      </c>
      <c r="D383" s="179">
        <v>43522</v>
      </c>
      <c r="E383" s="179">
        <v>43523</v>
      </c>
      <c r="F383" s="177">
        <f t="shared" si="57"/>
        <v>1</v>
      </c>
      <c r="G383" s="177">
        <v>2</v>
      </c>
      <c r="H383" s="177" t="s">
        <v>37</v>
      </c>
      <c r="I383" s="177">
        <f t="shared" si="58"/>
        <v>2</v>
      </c>
      <c r="J383" s="207">
        <v>2900000</v>
      </c>
      <c r="K383" s="208">
        <f t="shared" si="59"/>
        <v>5800000</v>
      </c>
      <c r="L383" s="1207"/>
      <c r="M383" s="177"/>
      <c r="N383" s="652"/>
      <c r="O383" s="652"/>
    </row>
    <row r="384" s="164" customFormat="1" spans="1:15">
      <c r="A384" s="177">
        <v>342959</v>
      </c>
      <c r="B384" s="177">
        <v>1450989</v>
      </c>
      <c r="C384" s="177" t="s">
        <v>3395</v>
      </c>
      <c r="D384" s="179">
        <v>43523</v>
      </c>
      <c r="E384" s="179">
        <v>43524</v>
      </c>
      <c r="F384" s="177">
        <f t="shared" si="57"/>
        <v>1</v>
      </c>
      <c r="G384" s="177">
        <v>1</v>
      </c>
      <c r="H384" s="177" t="s">
        <v>2405</v>
      </c>
      <c r="I384" s="177">
        <f t="shared" si="58"/>
        <v>1</v>
      </c>
      <c r="J384" s="207">
        <v>3100000</v>
      </c>
      <c r="K384" s="208">
        <f t="shared" si="59"/>
        <v>3100000</v>
      </c>
      <c r="L384" s="1207"/>
      <c r="M384" s="177"/>
      <c r="N384" s="652"/>
      <c r="O384" s="652"/>
    </row>
    <row r="385" s="164" customFormat="1" spans="1:15">
      <c r="A385" s="177">
        <v>342886</v>
      </c>
      <c r="B385" s="177">
        <v>1450458</v>
      </c>
      <c r="C385" s="177" t="s">
        <v>3479</v>
      </c>
      <c r="D385" s="179">
        <v>43524</v>
      </c>
      <c r="E385" s="179">
        <v>43525</v>
      </c>
      <c r="F385" s="177">
        <f t="shared" si="57"/>
        <v>1</v>
      </c>
      <c r="G385" s="177">
        <v>1</v>
      </c>
      <c r="H385" s="177" t="s">
        <v>37</v>
      </c>
      <c r="I385" s="177">
        <f t="shared" si="58"/>
        <v>1</v>
      </c>
      <c r="J385" s="207">
        <v>2900000</v>
      </c>
      <c r="K385" s="208">
        <f t="shared" si="59"/>
        <v>2900000</v>
      </c>
      <c r="L385" s="1207"/>
      <c r="M385" s="177"/>
      <c r="N385" s="652"/>
      <c r="O385" s="652"/>
    </row>
    <row r="386" s="164" customFormat="1" spans="1:15">
      <c r="A386" s="177">
        <v>343021</v>
      </c>
      <c r="B386" s="203">
        <v>1456700</v>
      </c>
      <c r="C386" s="177" t="s">
        <v>3480</v>
      </c>
      <c r="D386" s="179">
        <v>43524</v>
      </c>
      <c r="E386" s="179">
        <v>43525</v>
      </c>
      <c r="F386" s="177">
        <f t="shared" si="57"/>
        <v>1</v>
      </c>
      <c r="G386" s="177">
        <v>1</v>
      </c>
      <c r="H386" s="177" t="s">
        <v>37</v>
      </c>
      <c r="I386" s="177">
        <f t="shared" si="58"/>
        <v>1</v>
      </c>
      <c r="J386" s="207">
        <v>2900000</v>
      </c>
      <c r="K386" s="208">
        <f t="shared" si="59"/>
        <v>2900000</v>
      </c>
      <c r="L386" s="1208"/>
      <c r="M386" s="177"/>
      <c r="N386" s="652"/>
      <c r="O386" s="652"/>
    </row>
    <row r="387" s="164" customFormat="1" spans="1:15">
      <c r="A387" s="550">
        <v>343130</v>
      </c>
      <c r="B387" s="550">
        <v>1451454</v>
      </c>
      <c r="C387" s="550" t="s">
        <v>3481</v>
      </c>
      <c r="D387" s="551">
        <v>43522</v>
      </c>
      <c r="E387" s="551">
        <v>43524</v>
      </c>
      <c r="F387" s="550">
        <f t="shared" si="57"/>
        <v>2</v>
      </c>
      <c r="G387" s="550">
        <v>1</v>
      </c>
      <c r="H387" s="550" t="s">
        <v>37</v>
      </c>
      <c r="I387" s="550">
        <f t="shared" si="58"/>
        <v>2</v>
      </c>
      <c r="J387" s="558">
        <v>2900000</v>
      </c>
      <c r="K387" s="559">
        <f t="shared" si="59"/>
        <v>5800000</v>
      </c>
      <c r="L387" s="718">
        <f>SUM(K387:K393)</f>
        <v>24000000</v>
      </c>
      <c r="M387" s="550"/>
      <c r="N387" s="652"/>
      <c r="O387" s="652"/>
    </row>
    <row r="388" s="164" customFormat="1" spans="1:15">
      <c r="A388" s="550">
        <v>343286</v>
      </c>
      <c r="B388" s="550">
        <v>1451830</v>
      </c>
      <c r="C388" s="550" t="s">
        <v>3482</v>
      </c>
      <c r="D388" s="551">
        <v>43522</v>
      </c>
      <c r="E388" s="551">
        <v>43523</v>
      </c>
      <c r="F388" s="550">
        <f t="shared" si="57"/>
        <v>1</v>
      </c>
      <c r="G388" s="550">
        <v>1</v>
      </c>
      <c r="H388" s="550" t="s">
        <v>37</v>
      </c>
      <c r="I388" s="550">
        <f t="shared" si="58"/>
        <v>1</v>
      </c>
      <c r="J388" s="558">
        <v>2900000</v>
      </c>
      <c r="K388" s="559">
        <f t="shared" si="59"/>
        <v>2900000</v>
      </c>
      <c r="L388" s="1209"/>
      <c r="M388" s="550"/>
      <c r="N388" s="633"/>
      <c r="O388" s="633"/>
    </row>
    <row r="389" s="164" customFormat="1" spans="1:15">
      <c r="A389" s="550">
        <v>343423</v>
      </c>
      <c r="B389" s="550">
        <v>1451617</v>
      </c>
      <c r="C389" s="550" t="s">
        <v>3483</v>
      </c>
      <c r="D389" s="551">
        <v>43523</v>
      </c>
      <c r="E389" s="551">
        <v>43524</v>
      </c>
      <c r="F389" s="550">
        <f t="shared" si="57"/>
        <v>1</v>
      </c>
      <c r="G389" s="550">
        <v>1</v>
      </c>
      <c r="H389" s="550" t="s">
        <v>37</v>
      </c>
      <c r="I389" s="550">
        <f t="shared" si="58"/>
        <v>1</v>
      </c>
      <c r="J389" s="558">
        <v>3100000</v>
      </c>
      <c r="K389" s="559">
        <f t="shared" si="59"/>
        <v>3100000</v>
      </c>
      <c r="L389" s="1209"/>
      <c r="M389" s="550"/>
      <c r="N389" s="633"/>
      <c r="O389" s="633"/>
    </row>
    <row r="390" s="164" customFormat="1" spans="1:15">
      <c r="A390" s="550">
        <v>343485</v>
      </c>
      <c r="B390" s="550">
        <v>1452095</v>
      </c>
      <c r="C390" s="550" t="s">
        <v>3477</v>
      </c>
      <c r="D390" s="551">
        <v>43523</v>
      </c>
      <c r="E390" s="551">
        <v>43524</v>
      </c>
      <c r="F390" s="550">
        <f t="shared" si="57"/>
        <v>1</v>
      </c>
      <c r="G390" s="550">
        <v>1</v>
      </c>
      <c r="H390" s="550" t="s">
        <v>2405</v>
      </c>
      <c r="I390" s="550">
        <f t="shared" si="58"/>
        <v>1</v>
      </c>
      <c r="J390" s="558">
        <v>3100000</v>
      </c>
      <c r="K390" s="559">
        <f t="shared" si="59"/>
        <v>3100000</v>
      </c>
      <c r="L390" s="1209"/>
      <c r="M390" s="550"/>
      <c r="N390" s="633"/>
      <c r="O390" s="633"/>
    </row>
    <row r="391" s="164" customFormat="1" spans="1:15">
      <c r="A391" s="550">
        <v>343510</v>
      </c>
      <c r="B391" s="550">
        <v>1452293</v>
      </c>
      <c r="C391" s="550" t="s">
        <v>3484</v>
      </c>
      <c r="D391" s="551">
        <v>43523</v>
      </c>
      <c r="E391" s="551">
        <v>43524</v>
      </c>
      <c r="F391" s="550">
        <f t="shared" si="57"/>
        <v>1</v>
      </c>
      <c r="G391" s="550">
        <v>1</v>
      </c>
      <c r="H391" s="550" t="s">
        <v>37</v>
      </c>
      <c r="I391" s="550">
        <f t="shared" si="58"/>
        <v>1</v>
      </c>
      <c r="J391" s="558">
        <v>2900000</v>
      </c>
      <c r="K391" s="559">
        <f t="shared" si="59"/>
        <v>2900000</v>
      </c>
      <c r="L391" s="1209"/>
      <c r="M391" s="550"/>
      <c r="N391" s="633"/>
      <c r="O391" s="633"/>
    </row>
    <row r="392" s="164" customFormat="1" spans="1:15">
      <c r="A392" s="550">
        <v>343570</v>
      </c>
      <c r="B392" s="550">
        <v>1452393</v>
      </c>
      <c r="C392" s="550" t="s">
        <v>3485</v>
      </c>
      <c r="D392" s="551">
        <v>43523</v>
      </c>
      <c r="E392" s="551">
        <v>43524</v>
      </c>
      <c r="F392" s="550">
        <f t="shared" si="57"/>
        <v>1</v>
      </c>
      <c r="G392" s="550">
        <v>1</v>
      </c>
      <c r="H392" s="550" t="s">
        <v>2405</v>
      </c>
      <c r="I392" s="550">
        <f t="shared" si="58"/>
        <v>1</v>
      </c>
      <c r="J392" s="558">
        <v>3100000</v>
      </c>
      <c r="K392" s="559">
        <f t="shared" si="59"/>
        <v>3100000</v>
      </c>
      <c r="L392" s="1209"/>
      <c r="M392" s="550"/>
      <c r="N392" s="633"/>
      <c r="O392" s="633"/>
    </row>
    <row r="393" s="164" customFormat="1" spans="1:15">
      <c r="A393" s="550">
        <v>343572</v>
      </c>
      <c r="B393" s="550">
        <v>1452403</v>
      </c>
      <c r="C393" s="550" t="s">
        <v>3486</v>
      </c>
      <c r="D393" s="551">
        <v>43523</v>
      </c>
      <c r="E393" s="551">
        <v>43524</v>
      </c>
      <c r="F393" s="550">
        <f t="shared" si="57"/>
        <v>1</v>
      </c>
      <c r="G393" s="550">
        <v>1</v>
      </c>
      <c r="H393" s="550" t="s">
        <v>2405</v>
      </c>
      <c r="I393" s="550">
        <f t="shared" si="58"/>
        <v>1</v>
      </c>
      <c r="J393" s="558">
        <v>3100000</v>
      </c>
      <c r="K393" s="559">
        <f t="shared" si="59"/>
        <v>3100000</v>
      </c>
      <c r="L393" s="1210"/>
      <c r="M393" s="550"/>
      <c r="N393" s="633"/>
      <c r="O393" s="633"/>
    </row>
    <row r="394" s="164" customFormat="1" spans="1:15">
      <c r="A394" s="184" t="s">
        <v>3487</v>
      </c>
      <c r="B394" s="185">
        <v>1452920</v>
      </c>
      <c r="C394" s="185" t="s">
        <v>3488</v>
      </c>
      <c r="D394" s="186">
        <v>43524</v>
      </c>
      <c r="E394" s="186">
        <v>43525</v>
      </c>
      <c r="F394" s="185">
        <f t="shared" si="57"/>
        <v>1</v>
      </c>
      <c r="G394" s="185">
        <v>2</v>
      </c>
      <c r="H394" s="185" t="s">
        <v>37</v>
      </c>
      <c r="I394" s="185">
        <f t="shared" si="58"/>
        <v>2</v>
      </c>
      <c r="J394" s="215">
        <v>2900000</v>
      </c>
      <c r="K394" s="216">
        <f t="shared" si="59"/>
        <v>5800000</v>
      </c>
      <c r="L394" s="1211">
        <f>SUM(K394:K394)</f>
        <v>5800000</v>
      </c>
      <c r="M394" s="185"/>
      <c r="N394" s="633"/>
      <c r="O394" s="633"/>
    </row>
    <row r="395" spans="1:13">
      <c r="A395" s="341"/>
      <c r="B395" s="341"/>
      <c r="C395" s="341"/>
      <c r="D395" s="341"/>
      <c r="E395" s="341"/>
      <c r="F395" s="341">
        <f t="shared" si="57"/>
        <v>0</v>
      </c>
      <c r="G395" s="341"/>
      <c r="H395" s="341"/>
      <c r="I395" s="341"/>
      <c r="J395" s="341"/>
      <c r="K395" s="1212">
        <f t="shared" si="59"/>
        <v>0</v>
      </c>
      <c r="L395" s="341"/>
      <c r="M395" s="341"/>
    </row>
    <row r="396" spans="10:11">
      <c r="J396" s="1213" t="s">
        <v>3489</v>
      </c>
      <c r="K396" s="164">
        <f>SUM(K10:K395)</f>
        <v>4382090000</v>
      </c>
    </row>
    <row r="397" spans="10:11">
      <c r="J397" s="1213" t="s">
        <v>3490</v>
      </c>
      <c r="K397" s="164">
        <v>-4620000</v>
      </c>
    </row>
    <row r="398" spans="10:11">
      <c r="J398" s="1213" t="s">
        <v>3491</v>
      </c>
      <c r="K398" s="164">
        <v>-3178170900</v>
      </c>
    </row>
    <row r="399" spans="10:11">
      <c r="J399" s="1213" t="s">
        <v>3492</v>
      </c>
      <c r="K399" s="164">
        <v>-245804390</v>
      </c>
    </row>
    <row r="400" spans="10:11">
      <c r="J400" s="1213" t="s">
        <v>3493</v>
      </c>
      <c r="K400" s="164">
        <f>SUM(K396:K399)</f>
        <v>953494710</v>
      </c>
    </row>
  </sheetData>
  <mergeCells count="176">
    <mergeCell ref="A1:K1"/>
    <mergeCell ref="A8:A9"/>
    <mergeCell ref="A34:A35"/>
    <mergeCell ref="A37:A38"/>
    <mergeCell ref="A42:A43"/>
    <mergeCell ref="A51:A52"/>
    <mergeCell ref="A53:A54"/>
    <mergeCell ref="A58:A59"/>
    <mergeCell ref="A60:A61"/>
    <mergeCell ref="A76:A77"/>
    <mergeCell ref="A81:A82"/>
    <mergeCell ref="A83:A84"/>
    <mergeCell ref="A85:A86"/>
    <mergeCell ref="A91:A92"/>
    <mergeCell ref="A93:A94"/>
    <mergeCell ref="A95:A97"/>
    <mergeCell ref="A100:A101"/>
    <mergeCell ref="A103:A104"/>
    <mergeCell ref="A106:A107"/>
    <mergeCell ref="A109:A110"/>
    <mergeCell ref="A114:A115"/>
    <mergeCell ref="A136:A137"/>
    <mergeCell ref="A139:A140"/>
    <mergeCell ref="A141:A142"/>
    <mergeCell ref="A143:A144"/>
    <mergeCell ref="A145:A146"/>
    <mergeCell ref="A147:A148"/>
    <mergeCell ref="A149:A151"/>
    <mergeCell ref="A155:A157"/>
    <mergeCell ref="A158:A159"/>
    <mergeCell ref="A160:A161"/>
    <mergeCell ref="A168:A169"/>
    <mergeCell ref="A171:A172"/>
    <mergeCell ref="A182:A184"/>
    <mergeCell ref="A195:A196"/>
    <mergeCell ref="A213:A214"/>
    <mergeCell ref="A225:A226"/>
    <mergeCell ref="B8:B9"/>
    <mergeCell ref="B34:B35"/>
    <mergeCell ref="B37:B38"/>
    <mergeCell ref="B42:B43"/>
    <mergeCell ref="B51:B52"/>
    <mergeCell ref="B53:B54"/>
    <mergeCell ref="B58:B59"/>
    <mergeCell ref="B60:B61"/>
    <mergeCell ref="B76:B77"/>
    <mergeCell ref="B81:B82"/>
    <mergeCell ref="B83:B84"/>
    <mergeCell ref="B85:B86"/>
    <mergeCell ref="B91:B92"/>
    <mergeCell ref="B93:B94"/>
    <mergeCell ref="B95:B97"/>
    <mergeCell ref="B100:B101"/>
    <mergeCell ref="B103:B104"/>
    <mergeCell ref="B106:B107"/>
    <mergeCell ref="B109:B110"/>
    <mergeCell ref="B114:B115"/>
    <mergeCell ref="B136:B137"/>
    <mergeCell ref="B139:B140"/>
    <mergeCell ref="B141:B142"/>
    <mergeCell ref="B143:B144"/>
    <mergeCell ref="B145:B146"/>
    <mergeCell ref="B147:B148"/>
    <mergeCell ref="B149:B151"/>
    <mergeCell ref="B155:B157"/>
    <mergeCell ref="B158:B159"/>
    <mergeCell ref="B160:B161"/>
    <mergeCell ref="B171:B172"/>
    <mergeCell ref="B182:B184"/>
    <mergeCell ref="B195:B196"/>
    <mergeCell ref="B213:B214"/>
    <mergeCell ref="B225:B226"/>
    <mergeCell ref="C8:C9"/>
    <mergeCell ref="C34:C35"/>
    <mergeCell ref="C51:C52"/>
    <mergeCell ref="C81:C82"/>
    <mergeCell ref="C83:C84"/>
    <mergeCell ref="C95:C96"/>
    <mergeCell ref="C106:C107"/>
    <mergeCell ref="C114:C115"/>
    <mergeCell ref="C136:C137"/>
    <mergeCell ref="C141:C142"/>
    <mergeCell ref="C143:C144"/>
    <mergeCell ref="C145:C146"/>
    <mergeCell ref="C147:C148"/>
    <mergeCell ref="C149:C151"/>
    <mergeCell ref="C155:C156"/>
    <mergeCell ref="C158:C159"/>
    <mergeCell ref="C160:C161"/>
    <mergeCell ref="C168:C169"/>
    <mergeCell ref="C182:C184"/>
    <mergeCell ref="D8:D9"/>
    <mergeCell ref="D53:D54"/>
    <mergeCell ref="D58:D59"/>
    <mergeCell ref="D85:D86"/>
    <mergeCell ref="D91:D92"/>
    <mergeCell ref="D93:D94"/>
    <mergeCell ref="D100:D101"/>
    <mergeCell ref="D103:D104"/>
    <mergeCell ref="D168:D169"/>
    <mergeCell ref="D171:D172"/>
    <mergeCell ref="D195:D196"/>
    <mergeCell ref="D213:D214"/>
    <mergeCell ref="D225:D226"/>
    <mergeCell ref="E8:E9"/>
    <mergeCell ref="E53:E54"/>
    <mergeCell ref="E58:E59"/>
    <mergeCell ref="E85:E86"/>
    <mergeCell ref="E91:E92"/>
    <mergeCell ref="E93:E94"/>
    <mergeCell ref="E100:E101"/>
    <mergeCell ref="E103:E104"/>
    <mergeCell ref="E168:E169"/>
    <mergeCell ref="E171:E172"/>
    <mergeCell ref="E195:E196"/>
    <mergeCell ref="E213:E214"/>
    <mergeCell ref="E225:E226"/>
    <mergeCell ref="F8:F9"/>
    <mergeCell ref="F53:F54"/>
    <mergeCell ref="F58:F59"/>
    <mergeCell ref="F100:F101"/>
    <mergeCell ref="F168:F169"/>
    <mergeCell ref="F171:F172"/>
    <mergeCell ref="F225:F226"/>
    <mergeCell ref="G8:G9"/>
    <mergeCell ref="G58:G59"/>
    <mergeCell ref="G106:G107"/>
    <mergeCell ref="G149:G151"/>
    <mergeCell ref="G168:G169"/>
    <mergeCell ref="G171:G172"/>
    <mergeCell ref="G225:G226"/>
    <mergeCell ref="H8:H9"/>
    <mergeCell ref="H42:H43"/>
    <mergeCell ref="H51:H52"/>
    <mergeCell ref="H58:H59"/>
    <mergeCell ref="H95:H97"/>
    <mergeCell ref="H106:H107"/>
    <mergeCell ref="H145:H146"/>
    <mergeCell ref="H147:H148"/>
    <mergeCell ref="H149:H151"/>
    <mergeCell ref="H155:H157"/>
    <mergeCell ref="H168:H169"/>
    <mergeCell ref="H182:H184"/>
    <mergeCell ref="I8:I9"/>
    <mergeCell ref="I58:I59"/>
    <mergeCell ref="J8:J9"/>
    <mergeCell ref="K8:K9"/>
    <mergeCell ref="L8:L9"/>
    <mergeCell ref="L10:L35"/>
    <mergeCell ref="L36:L72"/>
    <mergeCell ref="L73:L116"/>
    <mergeCell ref="L117:L148"/>
    <mergeCell ref="L149:L181"/>
    <mergeCell ref="L182:L187"/>
    <mergeCell ref="L188:L210"/>
    <mergeCell ref="L211:L229"/>
    <mergeCell ref="L230:L249"/>
    <mergeCell ref="L250:L266"/>
    <mergeCell ref="L267:L269"/>
    <mergeCell ref="L271:L328"/>
    <mergeCell ref="L329:L362"/>
    <mergeCell ref="L363:L372"/>
    <mergeCell ref="L373:L386"/>
    <mergeCell ref="L387:L393"/>
    <mergeCell ref="M8:M9"/>
    <mergeCell ref="M37:M38"/>
    <mergeCell ref="M51:M52"/>
    <mergeCell ref="M100:M101"/>
    <mergeCell ref="M103:M104"/>
    <mergeCell ref="M106:M107"/>
    <mergeCell ref="M109:M110"/>
    <mergeCell ref="M136:M137"/>
    <mergeCell ref="M139:M140"/>
    <mergeCell ref="M149:M150"/>
    <mergeCell ref="M155:M157"/>
    <mergeCell ref="M171:M172"/>
  </mergeCells>
  <conditionalFormatting sqref="B369:B370">
    <cfRule type="duplicateValues" dxfId="0" priority="1"/>
  </conditionalFormatting>
  <conditionalFormatting sqref="B10:B362 B387:B394 B371:B385 B364:B368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7"/>
  <sheetViews>
    <sheetView zoomScale="87" zoomScaleNormal="87" topLeftCell="D1" workbookViewId="0">
      <selection activeCell="N5" sqref="N5"/>
    </sheetView>
  </sheetViews>
  <sheetFormatPr defaultColWidth="9" defaultRowHeight="13.5"/>
  <cols>
    <col min="1" max="1" width="10.1416666666667" style="164" customWidth="1"/>
    <col min="2" max="2" width="10.7083333333333" style="164" customWidth="1"/>
    <col min="3" max="3" width="28.2833333333333" style="164" customWidth="1"/>
    <col min="4" max="4" width="10.7083333333333" style="164" customWidth="1"/>
    <col min="5" max="5" width="12.5666666666667" style="164" customWidth="1"/>
    <col min="6" max="6" width="10.2833333333333" style="164" customWidth="1"/>
    <col min="7" max="7" width="11" style="164" customWidth="1"/>
    <col min="8" max="8" width="10.75" style="164" customWidth="1"/>
    <col min="9" max="9" width="12.2833333333333" style="164" customWidth="1"/>
    <col min="10" max="10" width="16" style="164" customWidth="1"/>
    <col min="11" max="11" width="18.25" style="164" customWidth="1"/>
    <col min="12" max="12" width="16.1416666666667" style="164" customWidth="1"/>
    <col min="13" max="13" width="20.1416666666667" style="164" customWidth="1"/>
    <col min="14" max="14" width="10.375"/>
  </cols>
  <sheetData>
    <row r="1" ht="25.5" spans="1:11">
      <c r="A1" s="165" t="s">
        <v>3494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25.5" spans="1:1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ht="25.5" spans="1:15">
      <c r="A3" s="166"/>
      <c r="B3" s="166"/>
      <c r="C3" s="167"/>
      <c r="D3" s="168"/>
      <c r="E3" s="168"/>
      <c r="F3" s="169"/>
      <c r="G3" s="165"/>
      <c r="H3" s="170" t="s">
        <v>21</v>
      </c>
      <c r="I3" s="201">
        <f>SUM(I9:I297)</f>
        <v>877</v>
      </c>
      <c r="J3" s="202"/>
      <c r="K3" s="202">
        <f>SUM(K9:K413)</f>
        <v>2605200000</v>
      </c>
      <c r="L3" s="164" t="s">
        <v>3495</v>
      </c>
      <c r="N3">
        <v>915651950</v>
      </c>
      <c r="O3" t="s">
        <v>3496</v>
      </c>
    </row>
    <row r="4" ht="27" spans="1:15">
      <c r="A4" s="165"/>
      <c r="B4" s="165"/>
      <c r="C4" s="165"/>
      <c r="D4" s="165"/>
      <c r="E4" s="165"/>
      <c r="F4" s="165"/>
      <c r="G4" s="165"/>
      <c r="H4" s="170" t="s">
        <v>3497</v>
      </c>
      <c r="I4" s="201" t="s">
        <v>3498</v>
      </c>
      <c r="J4" s="202"/>
      <c r="K4" s="202">
        <v>1739398400</v>
      </c>
      <c r="N4">
        <v>916439050</v>
      </c>
      <c r="O4" t="s">
        <v>3496</v>
      </c>
    </row>
    <row r="5" ht="27" spans="1:15">
      <c r="A5" s="165"/>
      <c r="B5" s="165"/>
      <c r="C5" s="165"/>
      <c r="D5" s="165"/>
      <c r="E5" s="165"/>
      <c r="F5" s="165"/>
      <c r="G5" s="165"/>
      <c r="H5" s="170" t="s">
        <v>3499</v>
      </c>
      <c r="I5" s="201"/>
      <c r="J5" s="202"/>
      <c r="K5" s="202">
        <v>958016450</v>
      </c>
      <c r="N5">
        <f>N3+N4+K6</f>
        <v>966191140</v>
      </c>
      <c r="O5" t="s">
        <v>3500</v>
      </c>
    </row>
    <row r="6" ht="25.5" spans="1:11">
      <c r="A6" s="165"/>
      <c r="B6" s="165"/>
      <c r="C6" s="165"/>
      <c r="D6" s="165"/>
      <c r="E6" s="165"/>
      <c r="F6" s="165"/>
      <c r="G6" s="165"/>
      <c r="H6" s="170" t="s">
        <v>17</v>
      </c>
      <c r="I6" s="641"/>
      <c r="J6" s="641"/>
      <c r="K6" s="202">
        <f>K4+K5-K3+'Feb19'!K6</f>
        <v>-865899860</v>
      </c>
    </row>
    <row r="7" spans="1:13">
      <c r="A7" s="171" t="s">
        <v>24</v>
      </c>
      <c r="B7" s="172" t="s">
        <v>25</v>
      </c>
      <c r="C7" s="172" t="s">
        <v>26</v>
      </c>
      <c r="D7" s="173" t="s">
        <v>27</v>
      </c>
      <c r="E7" s="173" t="s">
        <v>28</v>
      </c>
      <c r="F7" s="171" t="s">
        <v>29</v>
      </c>
      <c r="G7" s="174" t="s">
        <v>30</v>
      </c>
      <c r="H7" s="174" t="s">
        <v>2400</v>
      </c>
      <c r="I7" s="174" t="s">
        <v>32</v>
      </c>
      <c r="J7" s="204" t="s">
        <v>33</v>
      </c>
      <c r="K7" s="204" t="s">
        <v>34</v>
      </c>
      <c r="L7" s="205" t="s">
        <v>167</v>
      </c>
      <c r="M7" s="204" t="s">
        <v>168</v>
      </c>
    </row>
    <row r="8" spans="1:13">
      <c r="A8" s="171"/>
      <c r="B8" s="175"/>
      <c r="C8" s="175"/>
      <c r="D8" s="173"/>
      <c r="E8" s="173"/>
      <c r="F8" s="171"/>
      <c r="G8" s="174"/>
      <c r="H8" s="174"/>
      <c r="I8" s="174"/>
      <c r="J8" s="204"/>
      <c r="K8" s="204"/>
      <c r="L8" s="206"/>
      <c r="M8" s="204"/>
    </row>
    <row r="9" spans="1:13">
      <c r="A9" s="550">
        <v>335108</v>
      </c>
      <c r="B9" s="411">
        <v>1448950</v>
      </c>
      <c r="C9" s="550" t="s">
        <v>3452</v>
      </c>
      <c r="D9" s="551">
        <v>43525</v>
      </c>
      <c r="E9" s="551">
        <v>43526</v>
      </c>
      <c r="F9" s="550">
        <f t="shared" ref="F9:F72" si="0">E9-D9</f>
        <v>1</v>
      </c>
      <c r="G9" s="550">
        <v>1</v>
      </c>
      <c r="H9" s="550" t="s">
        <v>2405</v>
      </c>
      <c r="I9" s="550">
        <f t="shared" ref="I9:I72" si="1">G9*F9</f>
        <v>1</v>
      </c>
      <c r="J9" s="559">
        <v>3100000</v>
      </c>
      <c r="K9" s="559">
        <f t="shared" ref="K9:K11" si="2">J9*I9</f>
        <v>3100000</v>
      </c>
      <c r="L9" s="718">
        <f>SUM(K9:K56)</f>
        <v>450600000</v>
      </c>
      <c r="M9" s="550"/>
    </row>
    <row r="10" spans="1:13">
      <c r="A10" s="609" t="s">
        <v>3460</v>
      </c>
      <c r="B10" s="411">
        <v>1448943</v>
      </c>
      <c r="C10" s="550" t="s">
        <v>3461</v>
      </c>
      <c r="D10" s="551">
        <v>43525</v>
      </c>
      <c r="E10" s="551">
        <v>43527</v>
      </c>
      <c r="F10" s="550">
        <f t="shared" si="0"/>
        <v>2</v>
      </c>
      <c r="G10" s="550">
        <v>1</v>
      </c>
      <c r="H10" s="550" t="s">
        <v>37</v>
      </c>
      <c r="I10" s="550">
        <f t="shared" si="1"/>
        <v>2</v>
      </c>
      <c r="J10" s="558">
        <v>2900000</v>
      </c>
      <c r="K10" s="559">
        <f t="shared" si="2"/>
        <v>5800000</v>
      </c>
      <c r="L10" s="719"/>
      <c r="M10" s="550"/>
    </row>
    <row r="11" spans="1:13">
      <c r="A11" s="609" t="s">
        <v>3462</v>
      </c>
      <c r="B11" s="411">
        <v>1448940</v>
      </c>
      <c r="C11" s="550" t="s">
        <v>3463</v>
      </c>
      <c r="D11" s="551">
        <v>43525</v>
      </c>
      <c r="E11" s="551">
        <v>43526</v>
      </c>
      <c r="F11" s="550">
        <f t="shared" si="0"/>
        <v>1</v>
      </c>
      <c r="G11" s="550">
        <v>2</v>
      </c>
      <c r="H11" s="550" t="s">
        <v>37</v>
      </c>
      <c r="I11" s="550">
        <f t="shared" si="1"/>
        <v>2</v>
      </c>
      <c r="J11" s="558">
        <v>2900000</v>
      </c>
      <c r="K11" s="559">
        <f t="shared" si="2"/>
        <v>5800000</v>
      </c>
      <c r="L11" s="719"/>
      <c r="M11" s="550"/>
    </row>
    <row r="12" spans="1:13">
      <c r="A12" s="550">
        <v>343022</v>
      </c>
      <c r="B12" s="411">
        <v>1456701</v>
      </c>
      <c r="C12" s="550" t="s">
        <v>3480</v>
      </c>
      <c r="D12" s="551">
        <v>43525</v>
      </c>
      <c r="E12" s="551">
        <v>43526</v>
      </c>
      <c r="F12" s="550">
        <f t="shared" si="0"/>
        <v>1</v>
      </c>
      <c r="G12" s="550">
        <v>1</v>
      </c>
      <c r="H12" s="550" t="s">
        <v>37</v>
      </c>
      <c r="I12" s="550">
        <f t="shared" si="1"/>
        <v>1</v>
      </c>
      <c r="J12" s="558">
        <v>2900000</v>
      </c>
      <c r="K12" s="559">
        <f t="shared" ref="K12:K14" si="3">J12*F12*G12</f>
        <v>2900000</v>
      </c>
      <c r="L12" s="719"/>
      <c r="M12" s="550"/>
    </row>
    <row r="13" spans="1:13">
      <c r="A13" s="609" t="s">
        <v>3501</v>
      </c>
      <c r="B13" s="550">
        <v>1450523</v>
      </c>
      <c r="C13" s="550" t="s">
        <v>3502</v>
      </c>
      <c r="D13" s="551">
        <v>43525</v>
      </c>
      <c r="E13" s="551">
        <v>43528</v>
      </c>
      <c r="F13" s="550">
        <f t="shared" si="0"/>
        <v>3</v>
      </c>
      <c r="G13" s="550">
        <v>2</v>
      </c>
      <c r="H13" s="550" t="s">
        <v>37</v>
      </c>
      <c r="I13" s="550">
        <f t="shared" si="1"/>
        <v>6</v>
      </c>
      <c r="J13" s="558">
        <v>2900000</v>
      </c>
      <c r="K13" s="559">
        <f t="shared" si="3"/>
        <v>17400000</v>
      </c>
      <c r="L13" s="719"/>
      <c r="M13" s="550" t="s">
        <v>2549</v>
      </c>
    </row>
    <row r="14" spans="1:13">
      <c r="A14" s="550">
        <v>343029</v>
      </c>
      <c r="B14" s="550">
        <v>1450274</v>
      </c>
      <c r="C14" s="550" t="s">
        <v>3503</v>
      </c>
      <c r="D14" s="551">
        <v>43525</v>
      </c>
      <c r="E14" s="551">
        <v>43527</v>
      </c>
      <c r="F14" s="550">
        <f t="shared" si="0"/>
        <v>2</v>
      </c>
      <c r="G14" s="550">
        <v>1</v>
      </c>
      <c r="H14" s="550" t="s">
        <v>37</v>
      </c>
      <c r="I14" s="550">
        <f t="shared" si="1"/>
        <v>2</v>
      </c>
      <c r="J14" s="558">
        <v>2900000</v>
      </c>
      <c r="K14" s="559">
        <f t="shared" si="3"/>
        <v>5800000</v>
      </c>
      <c r="L14" s="719"/>
      <c r="M14" s="550"/>
    </row>
    <row r="15" spans="1:13">
      <c r="A15" s="609">
        <v>342299</v>
      </c>
      <c r="B15" s="550">
        <v>1448437</v>
      </c>
      <c r="C15" s="550" t="s">
        <v>3449</v>
      </c>
      <c r="D15" s="551">
        <v>43525</v>
      </c>
      <c r="E15" s="551">
        <v>43527</v>
      </c>
      <c r="F15" s="550">
        <f t="shared" si="0"/>
        <v>2</v>
      </c>
      <c r="G15" s="550">
        <v>1</v>
      </c>
      <c r="H15" s="550" t="s">
        <v>37</v>
      </c>
      <c r="I15" s="550">
        <f t="shared" si="1"/>
        <v>2</v>
      </c>
      <c r="J15" s="558">
        <v>2900000</v>
      </c>
      <c r="K15" s="559">
        <f t="shared" ref="K15:K22" si="4">J15*I15</f>
        <v>5800000</v>
      </c>
      <c r="L15" s="719"/>
      <c r="M15" s="550"/>
    </row>
    <row r="16" spans="1:13">
      <c r="A16" s="609">
        <v>341276</v>
      </c>
      <c r="B16" s="550">
        <v>1446670</v>
      </c>
      <c r="C16" s="550" t="s">
        <v>3464</v>
      </c>
      <c r="D16" s="551">
        <v>43525</v>
      </c>
      <c r="E16" s="551">
        <v>43526</v>
      </c>
      <c r="F16" s="550">
        <f t="shared" si="0"/>
        <v>1</v>
      </c>
      <c r="G16" s="550">
        <v>1</v>
      </c>
      <c r="H16" s="550" t="s">
        <v>37</v>
      </c>
      <c r="I16" s="550">
        <f t="shared" si="1"/>
        <v>1</v>
      </c>
      <c r="J16" s="558">
        <v>2900000</v>
      </c>
      <c r="K16" s="559">
        <f t="shared" si="4"/>
        <v>2900000</v>
      </c>
      <c r="L16" s="719"/>
      <c r="M16" s="550"/>
    </row>
    <row r="17" spans="1:13">
      <c r="A17" s="550">
        <v>343071</v>
      </c>
      <c r="B17" s="550">
        <v>1450865</v>
      </c>
      <c r="C17" s="550" t="s">
        <v>3504</v>
      </c>
      <c r="D17" s="551">
        <v>43525</v>
      </c>
      <c r="E17" s="551">
        <v>43527</v>
      </c>
      <c r="F17" s="550">
        <f t="shared" si="0"/>
        <v>2</v>
      </c>
      <c r="G17" s="550">
        <v>1</v>
      </c>
      <c r="H17" s="550" t="s">
        <v>3505</v>
      </c>
      <c r="I17" s="550">
        <f t="shared" si="1"/>
        <v>2</v>
      </c>
      <c r="J17" s="559">
        <f>2900000+1200000</f>
        <v>4100000</v>
      </c>
      <c r="K17" s="559">
        <f>J17*F17*G17</f>
        <v>8200000</v>
      </c>
      <c r="L17" s="719"/>
      <c r="M17" s="550"/>
    </row>
    <row r="18" spans="1:13">
      <c r="A18" s="609">
        <v>342885</v>
      </c>
      <c r="B18" s="550">
        <v>1450457</v>
      </c>
      <c r="C18" s="550" t="s">
        <v>3479</v>
      </c>
      <c r="D18" s="551">
        <v>43525</v>
      </c>
      <c r="E18" s="551">
        <v>43526</v>
      </c>
      <c r="F18" s="550">
        <f t="shared" si="0"/>
        <v>1</v>
      </c>
      <c r="G18" s="550">
        <v>1</v>
      </c>
      <c r="H18" s="550" t="s">
        <v>37</v>
      </c>
      <c r="I18" s="550">
        <f t="shared" si="1"/>
        <v>1</v>
      </c>
      <c r="J18" s="558">
        <v>2900000</v>
      </c>
      <c r="K18" s="559">
        <f t="shared" si="4"/>
        <v>2900000</v>
      </c>
      <c r="L18" s="719"/>
      <c r="M18" s="550"/>
    </row>
    <row r="19" spans="1:13">
      <c r="A19" s="609" t="s">
        <v>3506</v>
      </c>
      <c r="B19" s="550">
        <v>1448023</v>
      </c>
      <c r="C19" s="550" t="s">
        <v>3507</v>
      </c>
      <c r="D19" s="551">
        <v>43525</v>
      </c>
      <c r="E19" s="551">
        <v>43530</v>
      </c>
      <c r="F19" s="550">
        <f t="shared" si="0"/>
        <v>5</v>
      </c>
      <c r="G19" s="550">
        <v>3</v>
      </c>
      <c r="H19" s="550" t="s">
        <v>37</v>
      </c>
      <c r="I19" s="550">
        <f t="shared" si="1"/>
        <v>15</v>
      </c>
      <c r="J19" s="558">
        <v>2900000</v>
      </c>
      <c r="K19" s="559">
        <f t="shared" si="4"/>
        <v>43500000</v>
      </c>
      <c r="L19" s="719"/>
      <c r="M19" s="550"/>
    </row>
    <row r="20" spans="1:13">
      <c r="A20" s="234">
        <v>341357</v>
      </c>
      <c r="B20" s="199">
        <v>1446784</v>
      </c>
      <c r="C20" s="199" t="s">
        <v>3438</v>
      </c>
      <c r="D20" s="200">
        <v>43525</v>
      </c>
      <c r="E20" s="200">
        <v>43526</v>
      </c>
      <c r="F20" s="199">
        <f t="shared" si="0"/>
        <v>1</v>
      </c>
      <c r="G20" s="199">
        <v>1</v>
      </c>
      <c r="H20" s="199" t="s">
        <v>37</v>
      </c>
      <c r="I20" s="199">
        <f t="shared" si="1"/>
        <v>1</v>
      </c>
      <c r="J20" s="229">
        <v>5800000</v>
      </c>
      <c r="K20" s="230">
        <f t="shared" si="4"/>
        <v>5800000</v>
      </c>
      <c r="L20" s="719"/>
      <c r="M20" s="550"/>
    </row>
    <row r="21" spans="1:13">
      <c r="A21" s="550">
        <v>337295</v>
      </c>
      <c r="B21" s="550">
        <v>1436422</v>
      </c>
      <c r="C21" s="550" t="s">
        <v>3453</v>
      </c>
      <c r="D21" s="551">
        <v>43525</v>
      </c>
      <c r="E21" s="551">
        <v>43526</v>
      </c>
      <c r="F21" s="550">
        <f t="shared" si="0"/>
        <v>1</v>
      </c>
      <c r="G21" s="550">
        <v>1</v>
      </c>
      <c r="H21" s="550" t="s">
        <v>2405</v>
      </c>
      <c r="I21" s="550">
        <f t="shared" si="1"/>
        <v>1</v>
      </c>
      <c r="J21" s="559">
        <v>3100000</v>
      </c>
      <c r="K21" s="559">
        <f t="shared" si="4"/>
        <v>3100000</v>
      </c>
      <c r="L21" s="719"/>
      <c r="M21" s="550" t="s">
        <v>3508</v>
      </c>
    </row>
    <row r="22" spans="1:13">
      <c r="A22" s="550">
        <v>339122</v>
      </c>
      <c r="B22" s="550">
        <v>1441364</v>
      </c>
      <c r="C22" s="550" t="s">
        <v>3454</v>
      </c>
      <c r="D22" s="551">
        <v>43525</v>
      </c>
      <c r="E22" s="551">
        <v>43528</v>
      </c>
      <c r="F22" s="550">
        <f t="shared" si="0"/>
        <v>3</v>
      </c>
      <c r="G22" s="550">
        <v>1</v>
      </c>
      <c r="H22" s="550" t="s">
        <v>37</v>
      </c>
      <c r="I22" s="550">
        <f t="shared" si="1"/>
        <v>3</v>
      </c>
      <c r="J22" s="559">
        <v>2900000</v>
      </c>
      <c r="K22" s="559">
        <f t="shared" si="4"/>
        <v>8700000</v>
      </c>
      <c r="L22" s="719"/>
      <c r="M22" s="550" t="s">
        <v>3509</v>
      </c>
    </row>
    <row r="23" spans="1:13">
      <c r="A23" s="550">
        <v>343027</v>
      </c>
      <c r="B23" s="550">
        <v>1450221</v>
      </c>
      <c r="C23" s="550" t="s">
        <v>3510</v>
      </c>
      <c r="D23" s="551">
        <v>43525</v>
      </c>
      <c r="E23" s="551">
        <v>43528</v>
      </c>
      <c r="F23" s="550">
        <f t="shared" si="0"/>
        <v>3</v>
      </c>
      <c r="G23" s="550">
        <v>1</v>
      </c>
      <c r="H23" s="550" t="s">
        <v>37</v>
      </c>
      <c r="I23" s="550">
        <f t="shared" si="1"/>
        <v>3</v>
      </c>
      <c r="J23" s="558">
        <v>2900000</v>
      </c>
      <c r="K23" s="559">
        <f>J23*F23*G23</f>
        <v>8700000</v>
      </c>
      <c r="L23" s="719"/>
      <c r="M23" s="550"/>
    </row>
    <row r="24" spans="1:13">
      <c r="A24" s="609" t="s">
        <v>3511</v>
      </c>
      <c r="B24" s="550">
        <v>1450275</v>
      </c>
      <c r="C24" s="550" t="s">
        <v>3512</v>
      </c>
      <c r="D24" s="551">
        <v>43525</v>
      </c>
      <c r="E24" s="551">
        <v>43528</v>
      </c>
      <c r="F24" s="550">
        <f t="shared" si="0"/>
        <v>3</v>
      </c>
      <c r="G24" s="550">
        <v>2</v>
      </c>
      <c r="H24" s="550" t="s">
        <v>37</v>
      </c>
      <c r="I24" s="550">
        <f t="shared" si="1"/>
        <v>6</v>
      </c>
      <c r="J24" s="559">
        <v>2900000</v>
      </c>
      <c r="K24" s="559">
        <f t="shared" ref="K24:K43" si="5">J24*I24</f>
        <v>17400000</v>
      </c>
      <c r="L24" s="719"/>
      <c r="M24" s="550"/>
    </row>
    <row r="25" spans="1:13">
      <c r="A25" s="609">
        <v>342880</v>
      </c>
      <c r="B25" s="550">
        <v>1450220</v>
      </c>
      <c r="C25" s="550" t="s">
        <v>3513</v>
      </c>
      <c r="D25" s="551">
        <v>43525</v>
      </c>
      <c r="E25" s="551">
        <v>43526</v>
      </c>
      <c r="F25" s="550">
        <f t="shared" si="0"/>
        <v>1</v>
      </c>
      <c r="G25" s="550">
        <v>1</v>
      </c>
      <c r="H25" s="550" t="s">
        <v>37</v>
      </c>
      <c r="I25" s="550">
        <f t="shared" si="1"/>
        <v>1</v>
      </c>
      <c r="J25" s="559">
        <v>2900000</v>
      </c>
      <c r="K25" s="559">
        <f t="shared" si="5"/>
        <v>2900000</v>
      </c>
      <c r="L25" s="719"/>
      <c r="M25" s="550"/>
    </row>
    <row r="26" spans="1:13">
      <c r="A26" s="609">
        <v>339130</v>
      </c>
      <c r="B26" s="550">
        <v>1441361</v>
      </c>
      <c r="C26" s="550" t="s">
        <v>3457</v>
      </c>
      <c r="D26" s="551">
        <v>43525</v>
      </c>
      <c r="E26" s="551">
        <v>43528</v>
      </c>
      <c r="F26" s="550">
        <f t="shared" si="0"/>
        <v>3</v>
      </c>
      <c r="G26" s="550">
        <v>1</v>
      </c>
      <c r="H26" s="550" t="s">
        <v>37</v>
      </c>
      <c r="I26" s="550">
        <f t="shared" si="1"/>
        <v>3</v>
      </c>
      <c r="J26" s="559">
        <v>2900000</v>
      </c>
      <c r="K26" s="559">
        <f t="shared" si="5"/>
        <v>8700000</v>
      </c>
      <c r="L26" s="719"/>
      <c r="M26" s="550"/>
    </row>
    <row r="27" spans="1:13">
      <c r="A27" s="609">
        <v>342652</v>
      </c>
      <c r="B27" s="550">
        <v>1449353</v>
      </c>
      <c r="C27" s="550" t="s">
        <v>3514</v>
      </c>
      <c r="D27" s="551">
        <v>43525</v>
      </c>
      <c r="E27" s="551">
        <v>43528</v>
      </c>
      <c r="F27" s="550">
        <f t="shared" si="0"/>
        <v>3</v>
      </c>
      <c r="G27" s="550">
        <v>1</v>
      </c>
      <c r="H27" s="550" t="s">
        <v>37</v>
      </c>
      <c r="I27" s="550">
        <f t="shared" si="1"/>
        <v>3</v>
      </c>
      <c r="J27" s="559">
        <v>2900000</v>
      </c>
      <c r="K27" s="559">
        <f t="shared" si="5"/>
        <v>8700000</v>
      </c>
      <c r="L27" s="719"/>
      <c r="M27" s="550"/>
    </row>
    <row r="28" spans="1:13">
      <c r="A28" s="609" t="s">
        <v>3515</v>
      </c>
      <c r="B28" s="550">
        <v>1448214</v>
      </c>
      <c r="C28" s="550" t="s">
        <v>3516</v>
      </c>
      <c r="D28" s="551">
        <v>43525</v>
      </c>
      <c r="E28" s="551">
        <v>43527</v>
      </c>
      <c r="F28" s="550">
        <f t="shared" si="0"/>
        <v>2</v>
      </c>
      <c r="G28" s="550">
        <v>2</v>
      </c>
      <c r="H28" s="550" t="s">
        <v>37</v>
      </c>
      <c r="I28" s="550">
        <f t="shared" si="1"/>
        <v>4</v>
      </c>
      <c r="J28" s="559">
        <v>2900000</v>
      </c>
      <c r="K28" s="559">
        <f t="shared" si="5"/>
        <v>11600000</v>
      </c>
      <c r="L28" s="719"/>
      <c r="M28" s="550"/>
    </row>
    <row r="29" spans="1:13">
      <c r="A29" s="609">
        <v>340786</v>
      </c>
      <c r="B29" s="550">
        <v>1445627</v>
      </c>
      <c r="C29" s="550" t="s">
        <v>3517</v>
      </c>
      <c r="D29" s="551">
        <v>43526</v>
      </c>
      <c r="E29" s="551">
        <v>43529</v>
      </c>
      <c r="F29" s="550">
        <f t="shared" si="0"/>
        <v>3</v>
      </c>
      <c r="G29" s="550">
        <v>1</v>
      </c>
      <c r="H29" s="550" t="s">
        <v>2405</v>
      </c>
      <c r="I29" s="550">
        <f t="shared" si="1"/>
        <v>3</v>
      </c>
      <c r="J29" s="559">
        <v>3100000</v>
      </c>
      <c r="K29" s="559">
        <f t="shared" si="5"/>
        <v>9300000</v>
      </c>
      <c r="L29" s="719"/>
      <c r="M29" s="550"/>
    </row>
    <row r="30" spans="1:13">
      <c r="A30" s="609">
        <v>342889</v>
      </c>
      <c r="B30" s="550">
        <v>1450505</v>
      </c>
      <c r="C30" s="550" t="s">
        <v>3518</v>
      </c>
      <c r="D30" s="551">
        <v>43526</v>
      </c>
      <c r="E30" s="551">
        <v>43527</v>
      </c>
      <c r="F30" s="550">
        <f t="shared" si="0"/>
        <v>1</v>
      </c>
      <c r="G30" s="550">
        <v>1</v>
      </c>
      <c r="H30" s="550" t="s">
        <v>37</v>
      </c>
      <c r="I30" s="550">
        <f t="shared" si="1"/>
        <v>1</v>
      </c>
      <c r="J30" s="559">
        <v>2900000</v>
      </c>
      <c r="K30" s="559">
        <f t="shared" si="5"/>
        <v>2900000</v>
      </c>
      <c r="L30" s="719"/>
      <c r="M30" s="550"/>
    </row>
    <row r="31" spans="1:13">
      <c r="A31" s="609">
        <v>340563</v>
      </c>
      <c r="B31" s="550">
        <v>1444607</v>
      </c>
      <c r="C31" s="550" t="s">
        <v>3519</v>
      </c>
      <c r="D31" s="551">
        <v>43526</v>
      </c>
      <c r="E31" s="551">
        <v>43528</v>
      </c>
      <c r="F31" s="550">
        <f t="shared" si="0"/>
        <v>2</v>
      </c>
      <c r="G31" s="550">
        <v>1</v>
      </c>
      <c r="H31" s="550" t="s">
        <v>37</v>
      </c>
      <c r="I31" s="550">
        <f t="shared" si="1"/>
        <v>2</v>
      </c>
      <c r="J31" s="559">
        <v>2900000</v>
      </c>
      <c r="K31" s="559">
        <f t="shared" si="5"/>
        <v>5800000</v>
      </c>
      <c r="L31" s="719"/>
      <c r="M31" s="550"/>
    </row>
    <row r="32" spans="1:13">
      <c r="A32" s="609">
        <v>342654</v>
      </c>
      <c r="B32" s="550">
        <v>1449177</v>
      </c>
      <c r="C32" s="550" t="s">
        <v>3520</v>
      </c>
      <c r="D32" s="551">
        <v>43526</v>
      </c>
      <c r="E32" s="551">
        <v>43528</v>
      </c>
      <c r="F32" s="550">
        <f t="shared" si="0"/>
        <v>2</v>
      </c>
      <c r="G32" s="550">
        <v>1</v>
      </c>
      <c r="H32" s="550" t="s">
        <v>37</v>
      </c>
      <c r="I32" s="550">
        <f t="shared" si="1"/>
        <v>2</v>
      </c>
      <c r="J32" s="559">
        <v>2900000</v>
      </c>
      <c r="K32" s="559">
        <f t="shared" si="5"/>
        <v>5800000</v>
      </c>
      <c r="L32" s="719"/>
      <c r="M32" s="550"/>
    </row>
    <row r="33" spans="1:13">
      <c r="A33" s="609">
        <v>334130</v>
      </c>
      <c r="B33" s="550">
        <v>1425475</v>
      </c>
      <c r="C33" s="550" t="s">
        <v>3521</v>
      </c>
      <c r="D33" s="551">
        <v>43526</v>
      </c>
      <c r="E33" s="551">
        <v>43530</v>
      </c>
      <c r="F33" s="550">
        <f t="shared" si="0"/>
        <v>4</v>
      </c>
      <c r="G33" s="550">
        <v>1</v>
      </c>
      <c r="H33" s="550" t="s">
        <v>2405</v>
      </c>
      <c r="I33" s="550">
        <f t="shared" si="1"/>
        <v>4</v>
      </c>
      <c r="J33" s="559">
        <v>3100000</v>
      </c>
      <c r="K33" s="899">
        <f t="shared" si="5"/>
        <v>12400000</v>
      </c>
      <c r="L33" s="719"/>
      <c r="M33" s="550"/>
    </row>
    <row r="34" spans="1:13">
      <c r="A34" s="609">
        <v>340524</v>
      </c>
      <c r="B34" s="550">
        <v>1444887</v>
      </c>
      <c r="C34" s="550" t="s">
        <v>3522</v>
      </c>
      <c r="D34" s="551">
        <v>43526</v>
      </c>
      <c r="E34" s="551">
        <v>43528</v>
      </c>
      <c r="F34" s="550">
        <f t="shared" si="0"/>
        <v>2</v>
      </c>
      <c r="G34" s="550">
        <v>1</v>
      </c>
      <c r="H34" s="550" t="s">
        <v>37</v>
      </c>
      <c r="I34" s="550">
        <f t="shared" si="1"/>
        <v>2</v>
      </c>
      <c r="J34" s="559">
        <v>2900000</v>
      </c>
      <c r="K34" s="899">
        <f t="shared" si="5"/>
        <v>5800000</v>
      </c>
      <c r="L34" s="719"/>
      <c r="M34" s="550"/>
    </row>
    <row r="35" spans="1:13">
      <c r="A35" s="609">
        <v>341851</v>
      </c>
      <c r="B35" s="550">
        <v>1447307</v>
      </c>
      <c r="C35" s="550" t="s">
        <v>3523</v>
      </c>
      <c r="D35" s="551">
        <v>43526</v>
      </c>
      <c r="E35" s="551">
        <v>43527</v>
      </c>
      <c r="F35" s="550">
        <f t="shared" si="0"/>
        <v>1</v>
      </c>
      <c r="G35" s="550">
        <v>1</v>
      </c>
      <c r="H35" s="550" t="s">
        <v>37</v>
      </c>
      <c r="I35" s="550">
        <f t="shared" si="1"/>
        <v>1</v>
      </c>
      <c r="J35" s="559">
        <v>2900000</v>
      </c>
      <c r="K35" s="899">
        <f t="shared" si="5"/>
        <v>2900000</v>
      </c>
      <c r="L35" s="719"/>
      <c r="M35" s="550"/>
    </row>
    <row r="36" spans="1:13">
      <c r="A36" s="609" t="s">
        <v>3524</v>
      </c>
      <c r="B36" s="550">
        <v>1448711</v>
      </c>
      <c r="C36" s="550" t="s">
        <v>3525</v>
      </c>
      <c r="D36" s="551">
        <v>43526</v>
      </c>
      <c r="E36" s="551">
        <v>43528</v>
      </c>
      <c r="F36" s="550">
        <f t="shared" si="0"/>
        <v>2</v>
      </c>
      <c r="G36" s="550">
        <v>3</v>
      </c>
      <c r="H36" s="550" t="s">
        <v>37</v>
      </c>
      <c r="I36" s="550">
        <f t="shared" si="1"/>
        <v>6</v>
      </c>
      <c r="J36" s="559">
        <v>2900000</v>
      </c>
      <c r="K36" s="899">
        <f t="shared" si="5"/>
        <v>17400000</v>
      </c>
      <c r="L36" s="719"/>
      <c r="M36" s="550"/>
    </row>
    <row r="37" spans="1:13">
      <c r="A37" s="609">
        <v>342359</v>
      </c>
      <c r="B37" s="550">
        <v>1448584</v>
      </c>
      <c r="C37" s="550" t="s">
        <v>3526</v>
      </c>
      <c r="D37" s="551">
        <v>43526</v>
      </c>
      <c r="E37" s="551">
        <v>43528</v>
      </c>
      <c r="F37" s="550">
        <f t="shared" si="0"/>
        <v>2</v>
      </c>
      <c r="G37" s="550">
        <v>1</v>
      </c>
      <c r="H37" s="550" t="s">
        <v>37</v>
      </c>
      <c r="I37" s="550">
        <f t="shared" si="1"/>
        <v>2</v>
      </c>
      <c r="J37" s="559">
        <v>2900000</v>
      </c>
      <c r="K37" s="899">
        <f t="shared" si="5"/>
        <v>5800000</v>
      </c>
      <c r="L37" s="719"/>
      <c r="M37" s="550" t="s">
        <v>2270</v>
      </c>
    </row>
    <row r="38" spans="1:13">
      <c r="A38" s="609">
        <v>342617</v>
      </c>
      <c r="B38" s="550">
        <v>1448884</v>
      </c>
      <c r="C38" s="550" t="s">
        <v>3527</v>
      </c>
      <c r="D38" s="551">
        <v>43526</v>
      </c>
      <c r="E38" s="551">
        <v>43528</v>
      </c>
      <c r="F38" s="550">
        <f t="shared" si="0"/>
        <v>2</v>
      </c>
      <c r="G38" s="550">
        <v>1</v>
      </c>
      <c r="H38" s="550" t="s">
        <v>37</v>
      </c>
      <c r="I38" s="550">
        <f t="shared" si="1"/>
        <v>2</v>
      </c>
      <c r="J38" s="559">
        <v>2900000</v>
      </c>
      <c r="K38" s="899">
        <f t="shared" si="5"/>
        <v>5800000</v>
      </c>
      <c r="L38" s="719"/>
      <c r="M38" s="550" t="s">
        <v>2703</v>
      </c>
    </row>
    <row r="39" spans="1:13">
      <c r="A39" s="609" t="s">
        <v>3528</v>
      </c>
      <c r="B39" s="550">
        <v>1449641</v>
      </c>
      <c r="C39" s="550" t="s">
        <v>3529</v>
      </c>
      <c r="D39" s="551">
        <v>43526</v>
      </c>
      <c r="E39" s="551">
        <v>43527</v>
      </c>
      <c r="F39" s="550">
        <f t="shared" si="0"/>
        <v>1</v>
      </c>
      <c r="G39" s="550">
        <v>3</v>
      </c>
      <c r="H39" s="550" t="s">
        <v>37</v>
      </c>
      <c r="I39" s="550">
        <f t="shared" si="1"/>
        <v>3</v>
      </c>
      <c r="J39" s="559">
        <v>2900000</v>
      </c>
      <c r="K39" s="899">
        <f t="shared" si="5"/>
        <v>8700000</v>
      </c>
      <c r="L39" s="719"/>
      <c r="M39" s="550" t="s">
        <v>1936</v>
      </c>
    </row>
    <row r="40" spans="1:13">
      <c r="A40" s="609">
        <v>342694</v>
      </c>
      <c r="B40" s="550">
        <v>1448547</v>
      </c>
      <c r="C40" s="550" t="s">
        <v>3530</v>
      </c>
      <c r="D40" s="551">
        <v>43526</v>
      </c>
      <c r="E40" s="551">
        <v>43528</v>
      </c>
      <c r="F40" s="550">
        <f t="shared" si="0"/>
        <v>2</v>
      </c>
      <c r="G40" s="550">
        <v>1</v>
      </c>
      <c r="H40" s="550" t="s">
        <v>37</v>
      </c>
      <c r="I40" s="550">
        <f t="shared" si="1"/>
        <v>2</v>
      </c>
      <c r="J40" s="559">
        <v>2900000</v>
      </c>
      <c r="K40" s="899">
        <f t="shared" si="5"/>
        <v>5800000</v>
      </c>
      <c r="L40" s="719"/>
      <c r="M40" s="550" t="s">
        <v>2383</v>
      </c>
    </row>
    <row r="41" spans="1:13">
      <c r="A41" s="609">
        <v>343070</v>
      </c>
      <c r="B41" s="550">
        <v>1451366</v>
      </c>
      <c r="C41" s="550" t="s">
        <v>3531</v>
      </c>
      <c r="D41" s="551">
        <v>43527</v>
      </c>
      <c r="E41" s="551">
        <v>43529</v>
      </c>
      <c r="F41" s="550">
        <f t="shared" si="0"/>
        <v>2</v>
      </c>
      <c r="G41" s="550">
        <v>1</v>
      </c>
      <c r="H41" s="550" t="s">
        <v>2405</v>
      </c>
      <c r="I41" s="550">
        <f t="shared" si="1"/>
        <v>2</v>
      </c>
      <c r="J41" s="559">
        <v>3100000</v>
      </c>
      <c r="K41" s="899">
        <f t="shared" si="5"/>
        <v>6200000</v>
      </c>
      <c r="L41" s="719"/>
      <c r="M41" s="550"/>
    </row>
    <row r="42" spans="1:13">
      <c r="A42" s="609" t="s">
        <v>3532</v>
      </c>
      <c r="B42" s="550">
        <v>1434683</v>
      </c>
      <c r="C42" s="550" t="s">
        <v>3533</v>
      </c>
      <c r="D42" s="551">
        <v>43527</v>
      </c>
      <c r="E42" s="551">
        <v>43529</v>
      </c>
      <c r="F42" s="550">
        <f t="shared" si="0"/>
        <v>2</v>
      </c>
      <c r="G42" s="550">
        <v>2</v>
      </c>
      <c r="H42" s="550" t="s">
        <v>2405</v>
      </c>
      <c r="I42" s="550">
        <f t="shared" si="1"/>
        <v>4</v>
      </c>
      <c r="J42" s="559">
        <v>3100000</v>
      </c>
      <c r="K42" s="559">
        <f t="shared" si="5"/>
        <v>12400000</v>
      </c>
      <c r="L42" s="719"/>
      <c r="M42" s="550" t="s">
        <v>2171</v>
      </c>
    </row>
    <row r="43" spans="1:13">
      <c r="A43" s="609">
        <v>342619</v>
      </c>
      <c r="B43" s="893">
        <v>1448646</v>
      </c>
      <c r="C43" s="893" t="s">
        <v>3534</v>
      </c>
      <c r="D43" s="551">
        <v>43527</v>
      </c>
      <c r="E43" s="551">
        <v>43528</v>
      </c>
      <c r="F43" s="550">
        <f t="shared" si="0"/>
        <v>1</v>
      </c>
      <c r="G43" s="550">
        <v>1</v>
      </c>
      <c r="H43" s="550" t="s">
        <v>2405</v>
      </c>
      <c r="I43" s="550">
        <f t="shared" si="1"/>
        <v>1</v>
      </c>
      <c r="J43" s="559">
        <v>3100000</v>
      </c>
      <c r="K43" s="559">
        <f t="shared" si="5"/>
        <v>3100000</v>
      </c>
      <c r="L43" s="719"/>
      <c r="M43" s="550" t="s">
        <v>3535</v>
      </c>
    </row>
    <row r="44" spans="1:13">
      <c r="A44" s="609" t="s">
        <v>3536</v>
      </c>
      <c r="B44" s="550">
        <v>1451790</v>
      </c>
      <c r="C44" s="550" t="s">
        <v>3537</v>
      </c>
      <c r="D44" s="551">
        <v>43527</v>
      </c>
      <c r="E44" s="551">
        <v>43528</v>
      </c>
      <c r="F44" s="550">
        <f t="shared" si="0"/>
        <v>1</v>
      </c>
      <c r="G44" s="550">
        <v>2</v>
      </c>
      <c r="H44" s="550" t="s">
        <v>2405</v>
      </c>
      <c r="I44" s="550">
        <f t="shared" si="1"/>
        <v>2</v>
      </c>
      <c r="J44" s="559">
        <v>3100000</v>
      </c>
      <c r="K44" s="559">
        <f>J44*F44*G44</f>
        <v>6200000</v>
      </c>
      <c r="L44" s="719"/>
      <c r="M44" s="550"/>
    </row>
    <row r="45" spans="1:13">
      <c r="A45" s="609">
        <v>342627</v>
      </c>
      <c r="B45" s="893">
        <v>1448739</v>
      </c>
      <c r="C45" s="893" t="s">
        <v>3538</v>
      </c>
      <c r="D45" s="551">
        <v>43527</v>
      </c>
      <c r="E45" s="551">
        <v>43528</v>
      </c>
      <c r="F45" s="550">
        <f t="shared" si="0"/>
        <v>1</v>
      </c>
      <c r="G45" s="550">
        <v>1</v>
      </c>
      <c r="H45" s="550" t="s">
        <v>37</v>
      </c>
      <c r="I45" s="550">
        <f t="shared" si="1"/>
        <v>1</v>
      </c>
      <c r="J45" s="559">
        <v>2900000</v>
      </c>
      <c r="K45" s="559">
        <f t="shared" ref="K45:K50" si="6">J45*I45</f>
        <v>2900000</v>
      </c>
      <c r="L45" s="719"/>
      <c r="M45" s="550" t="s">
        <v>3539</v>
      </c>
    </row>
    <row r="46" spans="1:13">
      <c r="A46" s="609" t="s">
        <v>3540</v>
      </c>
      <c r="B46" s="893">
        <v>1451467</v>
      </c>
      <c r="C46" s="893" t="s">
        <v>3541</v>
      </c>
      <c r="D46" s="551">
        <v>43527</v>
      </c>
      <c r="E46" s="551">
        <v>43531</v>
      </c>
      <c r="F46" s="550">
        <f t="shared" si="0"/>
        <v>4</v>
      </c>
      <c r="G46" s="550">
        <v>3</v>
      </c>
      <c r="H46" s="550" t="s">
        <v>37</v>
      </c>
      <c r="I46" s="550">
        <f t="shared" si="1"/>
        <v>12</v>
      </c>
      <c r="J46" s="559">
        <v>2900000</v>
      </c>
      <c r="K46" s="559">
        <f t="shared" si="6"/>
        <v>34800000</v>
      </c>
      <c r="L46" s="719"/>
      <c r="M46" s="550"/>
    </row>
    <row r="47" spans="1:13">
      <c r="A47" s="609">
        <v>342628</v>
      </c>
      <c r="B47" s="893">
        <v>1448726</v>
      </c>
      <c r="C47" s="893" t="s">
        <v>3542</v>
      </c>
      <c r="D47" s="551">
        <v>43527</v>
      </c>
      <c r="E47" s="551">
        <v>43530</v>
      </c>
      <c r="F47" s="550">
        <f t="shared" si="0"/>
        <v>3</v>
      </c>
      <c r="G47" s="550">
        <v>1</v>
      </c>
      <c r="H47" s="550" t="s">
        <v>37</v>
      </c>
      <c r="I47" s="550">
        <f t="shared" si="1"/>
        <v>3</v>
      </c>
      <c r="J47" s="559">
        <v>2900000</v>
      </c>
      <c r="K47" s="559">
        <f t="shared" si="6"/>
        <v>8700000</v>
      </c>
      <c r="L47" s="719"/>
      <c r="M47" s="550" t="s">
        <v>3543</v>
      </c>
    </row>
    <row r="48" spans="1:13">
      <c r="A48" s="609">
        <v>339818</v>
      </c>
      <c r="B48" s="893">
        <v>1442606</v>
      </c>
      <c r="C48" s="893" t="s">
        <v>3544</v>
      </c>
      <c r="D48" s="551">
        <v>43528</v>
      </c>
      <c r="E48" s="551">
        <v>43531</v>
      </c>
      <c r="F48" s="550">
        <f t="shared" si="0"/>
        <v>3</v>
      </c>
      <c r="G48" s="550">
        <v>1</v>
      </c>
      <c r="H48" s="550" t="s">
        <v>2405</v>
      </c>
      <c r="I48" s="550">
        <f t="shared" si="1"/>
        <v>3</v>
      </c>
      <c r="J48" s="559">
        <v>3100000</v>
      </c>
      <c r="K48" s="559">
        <f t="shared" si="6"/>
        <v>9300000</v>
      </c>
      <c r="L48" s="719"/>
      <c r="M48" s="550"/>
    </row>
    <row r="49" spans="1:13">
      <c r="A49" s="609">
        <v>343292</v>
      </c>
      <c r="B49" s="893">
        <v>1451679</v>
      </c>
      <c r="C49" s="893" t="s">
        <v>3545</v>
      </c>
      <c r="D49" s="551">
        <v>43528</v>
      </c>
      <c r="E49" s="551">
        <v>43530</v>
      </c>
      <c r="F49" s="550">
        <f t="shared" si="0"/>
        <v>2</v>
      </c>
      <c r="G49" s="550">
        <v>6</v>
      </c>
      <c r="H49" s="550" t="s">
        <v>2405</v>
      </c>
      <c r="I49" s="550">
        <f t="shared" si="1"/>
        <v>12</v>
      </c>
      <c r="J49" s="559">
        <v>3100000</v>
      </c>
      <c r="K49" s="559">
        <f t="shared" si="6"/>
        <v>37200000</v>
      </c>
      <c r="L49" s="719"/>
      <c r="M49" s="550" t="s">
        <v>2171</v>
      </c>
    </row>
    <row r="50" spans="1:13">
      <c r="A50" s="609">
        <v>342250</v>
      </c>
      <c r="B50" s="893">
        <v>1448250</v>
      </c>
      <c r="C50" s="893" t="s">
        <v>3546</v>
      </c>
      <c r="D50" s="551">
        <v>43528</v>
      </c>
      <c r="E50" s="551">
        <v>43531</v>
      </c>
      <c r="F50" s="550">
        <f t="shared" si="0"/>
        <v>3</v>
      </c>
      <c r="G50" s="550">
        <v>1</v>
      </c>
      <c r="H50" s="550" t="s">
        <v>37</v>
      </c>
      <c r="I50" s="550">
        <f t="shared" si="1"/>
        <v>3</v>
      </c>
      <c r="J50" s="559">
        <v>2900000</v>
      </c>
      <c r="K50" s="559">
        <f t="shared" si="6"/>
        <v>8700000</v>
      </c>
      <c r="L50" s="719"/>
      <c r="M50" s="550"/>
    </row>
    <row r="51" spans="1:13">
      <c r="A51" s="550">
        <v>341766</v>
      </c>
      <c r="B51" s="550">
        <v>1446967</v>
      </c>
      <c r="C51" s="550" t="s">
        <v>3547</v>
      </c>
      <c r="D51" s="551">
        <v>43528</v>
      </c>
      <c r="E51" s="551">
        <v>43529</v>
      </c>
      <c r="F51" s="550">
        <f t="shared" si="0"/>
        <v>1</v>
      </c>
      <c r="G51" s="550">
        <v>1</v>
      </c>
      <c r="H51" s="550" t="s">
        <v>37</v>
      </c>
      <c r="I51" s="550">
        <f t="shared" si="1"/>
        <v>1</v>
      </c>
      <c r="J51" s="559">
        <v>2900000</v>
      </c>
      <c r="K51" s="559">
        <f t="shared" ref="K51:K55" si="7">J51*F51*G51</f>
        <v>2900000</v>
      </c>
      <c r="L51" s="719"/>
      <c r="M51" s="550"/>
    </row>
    <row r="52" spans="1:13">
      <c r="A52" s="550">
        <v>341858</v>
      </c>
      <c r="B52" s="893">
        <v>1447589</v>
      </c>
      <c r="C52" s="893" t="s">
        <v>3548</v>
      </c>
      <c r="D52" s="551">
        <v>43529</v>
      </c>
      <c r="E52" s="551">
        <v>43530</v>
      </c>
      <c r="F52" s="550">
        <f t="shared" si="0"/>
        <v>1</v>
      </c>
      <c r="G52" s="550">
        <v>1</v>
      </c>
      <c r="H52" s="550" t="s">
        <v>37</v>
      </c>
      <c r="I52" s="550">
        <f t="shared" si="1"/>
        <v>1</v>
      </c>
      <c r="J52" s="559">
        <v>2900000</v>
      </c>
      <c r="K52" s="559">
        <f t="shared" si="7"/>
        <v>2900000</v>
      </c>
      <c r="L52" s="719"/>
      <c r="M52" s="550" t="s">
        <v>3539</v>
      </c>
    </row>
    <row r="53" spans="1:13">
      <c r="A53" s="550">
        <v>342356</v>
      </c>
      <c r="B53" s="893">
        <v>1448538</v>
      </c>
      <c r="C53" s="893" t="s">
        <v>3549</v>
      </c>
      <c r="D53" s="551">
        <v>43529</v>
      </c>
      <c r="E53" s="551">
        <v>43531</v>
      </c>
      <c r="F53" s="550">
        <f t="shared" si="0"/>
        <v>2</v>
      </c>
      <c r="G53" s="550">
        <v>1</v>
      </c>
      <c r="H53" s="550" t="s">
        <v>37</v>
      </c>
      <c r="I53" s="550">
        <f t="shared" si="1"/>
        <v>2</v>
      </c>
      <c r="J53" s="559">
        <v>2900000</v>
      </c>
      <c r="K53" s="559">
        <f t="shared" si="7"/>
        <v>5800000</v>
      </c>
      <c r="L53" s="719"/>
      <c r="M53" s="550" t="s">
        <v>3234</v>
      </c>
    </row>
    <row r="54" spans="1:13">
      <c r="A54" s="550">
        <v>342630</v>
      </c>
      <c r="B54" s="893">
        <v>1449552</v>
      </c>
      <c r="C54" s="893" t="s">
        <v>3550</v>
      </c>
      <c r="D54" s="551">
        <v>43529</v>
      </c>
      <c r="E54" s="551">
        <v>43533</v>
      </c>
      <c r="F54" s="550">
        <f t="shared" si="0"/>
        <v>4</v>
      </c>
      <c r="G54" s="550">
        <v>1</v>
      </c>
      <c r="H54" s="550" t="s">
        <v>2405</v>
      </c>
      <c r="I54" s="550">
        <f t="shared" si="1"/>
        <v>4</v>
      </c>
      <c r="J54" s="559">
        <v>3100000</v>
      </c>
      <c r="K54" s="559">
        <f t="shared" si="7"/>
        <v>12400000</v>
      </c>
      <c r="L54" s="719"/>
      <c r="M54" s="550"/>
    </row>
    <row r="55" spans="1:13">
      <c r="A55" s="550">
        <v>341920</v>
      </c>
      <c r="B55" s="893">
        <v>1447989</v>
      </c>
      <c r="C55" s="893" t="s">
        <v>3551</v>
      </c>
      <c r="D55" s="551">
        <v>43530</v>
      </c>
      <c r="E55" s="551">
        <v>43535</v>
      </c>
      <c r="F55" s="550">
        <f t="shared" si="0"/>
        <v>5</v>
      </c>
      <c r="G55" s="550">
        <v>1</v>
      </c>
      <c r="H55" s="550" t="s">
        <v>37</v>
      </c>
      <c r="I55" s="550">
        <f t="shared" si="1"/>
        <v>5</v>
      </c>
      <c r="J55" s="559">
        <v>2900000</v>
      </c>
      <c r="K55" s="559">
        <f t="shared" si="7"/>
        <v>14500000</v>
      </c>
      <c r="L55" s="719"/>
      <c r="M55" s="550"/>
    </row>
    <row r="56" ht="67.5" spans="1:13">
      <c r="A56" s="609">
        <v>339763</v>
      </c>
      <c r="B56" s="893">
        <v>1442170</v>
      </c>
      <c r="C56" s="893" t="s">
        <v>3552</v>
      </c>
      <c r="D56" s="551">
        <v>43530</v>
      </c>
      <c r="E56" s="551">
        <v>43535</v>
      </c>
      <c r="F56" s="550">
        <f t="shared" si="0"/>
        <v>5</v>
      </c>
      <c r="G56" s="550">
        <v>1</v>
      </c>
      <c r="H56" s="550" t="s">
        <v>37</v>
      </c>
      <c r="I56" s="550">
        <f t="shared" si="1"/>
        <v>5</v>
      </c>
      <c r="J56" s="559">
        <v>2900000</v>
      </c>
      <c r="K56" s="559">
        <f t="shared" ref="K56:K58" si="8">J56*I56</f>
        <v>14500000</v>
      </c>
      <c r="L56" s="721"/>
      <c r="M56" s="900" t="s">
        <v>3553</v>
      </c>
    </row>
    <row r="57" spans="1:13">
      <c r="A57" s="234">
        <v>341355</v>
      </c>
      <c r="B57" s="199">
        <v>1446785</v>
      </c>
      <c r="C57" s="199" t="s">
        <v>3438</v>
      </c>
      <c r="D57" s="200">
        <v>43525</v>
      </c>
      <c r="E57" s="200">
        <v>43527</v>
      </c>
      <c r="F57" s="199">
        <f t="shared" si="0"/>
        <v>2</v>
      </c>
      <c r="G57" s="199">
        <v>1</v>
      </c>
      <c r="H57" s="199" t="s">
        <v>37</v>
      </c>
      <c r="I57" s="199">
        <f t="shared" si="1"/>
        <v>2</v>
      </c>
      <c r="J57" s="230">
        <v>0</v>
      </c>
      <c r="K57" s="230">
        <f t="shared" si="8"/>
        <v>0</v>
      </c>
      <c r="L57" s="901">
        <f>SUM(K57:K64)</f>
        <v>62700000</v>
      </c>
      <c r="M57" s="902"/>
    </row>
    <row r="58" ht="40.5" spans="1:13">
      <c r="A58" s="894" t="s">
        <v>3554</v>
      </c>
      <c r="B58" s="895">
        <v>1444936</v>
      </c>
      <c r="C58" s="896" t="s">
        <v>3555</v>
      </c>
      <c r="D58" s="897">
        <v>43531</v>
      </c>
      <c r="E58" s="897">
        <v>43534</v>
      </c>
      <c r="F58" s="898">
        <f t="shared" si="0"/>
        <v>3</v>
      </c>
      <c r="G58" s="898">
        <v>2</v>
      </c>
      <c r="H58" s="898" t="s">
        <v>2405</v>
      </c>
      <c r="I58" s="898">
        <f t="shared" si="1"/>
        <v>6</v>
      </c>
      <c r="J58" s="903">
        <v>3100000</v>
      </c>
      <c r="K58" s="903">
        <f t="shared" si="8"/>
        <v>18600000</v>
      </c>
      <c r="L58" s="904"/>
      <c r="M58" s="902"/>
    </row>
    <row r="59" spans="1:13">
      <c r="A59" s="840">
        <v>342795</v>
      </c>
      <c r="B59" s="840">
        <v>1450047</v>
      </c>
      <c r="C59" s="840" t="s">
        <v>3556</v>
      </c>
      <c r="D59" s="841">
        <v>43531</v>
      </c>
      <c r="E59" s="841">
        <v>43532</v>
      </c>
      <c r="F59" s="840">
        <f t="shared" si="0"/>
        <v>1</v>
      </c>
      <c r="G59" s="840">
        <v>1</v>
      </c>
      <c r="H59" s="840" t="s">
        <v>37</v>
      </c>
      <c r="I59" s="840">
        <f t="shared" si="1"/>
        <v>1</v>
      </c>
      <c r="J59" s="853">
        <v>2900000</v>
      </c>
      <c r="K59" s="853">
        <f>J59*F59*G59</f>
        <v>2900000</v>
      </c>
      <c r="L59" s="904"/>
      <c r="M59" s="840"/>
    </row>
    <row r="60" spans="1:13">
      <c r="A60" s="894">
        <v>340577</v>
      </c>
      <c r="B60" s="895">
        <v>1444436</v>
      </c>
      <c r="C60" s="896" t="s">
        <v>3557</v>
      </c>
      <c r="D60" s="897">
        <v>43531</v>
      </c>
      <c r="E60" s="897">
        <v>43534</v>
      </c>
      <c r="F60" s="898">
        <f t="shared" si="0"/>
        <v>3</v>
      </c>
      <c r="G60" s="898">
        <v>1</v>
      </c>
      <c r="H60" s="898" t="s">
        <v>2405</v>
      </c>
      <c r="I60" s="898">
        <f t="shared" si="1"/>
        <v>3</v>
      </c>
      <c r="J60" s="903">
        <v>3100000</v>
      </c>
      <c r="K60" s="903">
        <f t="shared" ref="K60:K69" si="9">J60*I60</f>
        <v>9300000</v>
      </c>
      <c r="L60" s="904"/>
      <c r="M60" s="840" t="s">
        <v>1936</v>
      </c>
    </row>
    <row r="61" spans="1:13">
      <c r="A61" s="894">
        <v>341857</v>
      </c>
      <c r="B61" s="895">
        <v>1447832</v>
      </c>
      <c r="C61" s="896" t="s">
        <v>3558</v>
      </c>
      <c r="D61" s="897">
        <v>43531</v>
      </c>
      <c r="E61" s="897">
        <v>43534</v>
      </c>
      <c r="F61" s="898">
        <f t="shared" si="0"/>
        <v>3</v>
      </c>
      <c r="G61" s="898">
        <v>1</v>
      </c>
      <c r="H61" s="898" t="s">
        <v>37</v>
      </c>
      <c r="I61" s="898">
        <f t="shared" si="1"/>
        <v>3</v>
      </c>
      <c r="J61" s="903">
        <v>2900000</v>
      </c>
      <c r="K61" s="903">
        <f t="shared" si="9"/>
        <v>8700000</v>
      </c>
      <c r="L61" s="904"/>
      <c r="M61" s="840" t="s">
        <v>2987</v>
      </c>
    </row>
    <row r="62" spans="1:13">
      <c r="A62" s="840">
        <v>343577</v>
      </c>
      <c r="B62" s="840">
        <v>1452360</v>
      </c>
      <c r="C62" s="840" t="s">
        <v>3559</v>
      </c>
      <c r="D62" s="841">
        <v>43531</v>
      </c>
      <c r="E62" s="841">
        <v>43533</v>
      </c>
      <c r="F62" s="840">
        <f t="shared" si="0"/>
        <v>2</v>
      </c>
      <c r="G62" s="840">
        <v>1</v>
      </c>
      <c r="H62" s="840" t="s">
        <v>37</v>
      </c>
      <c r="I62" s="840">
        <f t="shared" si="1"/>
        <v>2</v>
      </c>
      <c r="J62" s="853">
        <v>2900000</v>
      </c>
      <c r="K62" s="853">
        <f>J62*F62*G62</f>
        <v>5800000</v>
      </c>
      <c r="L62" s="904"/>
      <c r="M62" s="840"/>
    </row>
    <row r="63" spans="1:13">
      <c r="A63" s="894">
        <v>342357</v>
      </c>
      <c r="B63" s="895">
        <v>1448561</v>
      </c>
      <c r="C63" s="896" t="s">
        <v>3560</v>
      </c>
      <c r="D63" s="897">
        <v>43531</v>
      </c>
      <c r="E63" s="897">
        <v>43533</v>
      </c>
      <c r="F63" s="898">
        <f t="shared" si="0"/>
        <v>2</v>
      </c>
      <c r="G63" s="898">
        <v>1</v>
      </c>
      <c r="H63" s="898" t="s">
        <v>37</v>
      </c>
      <c r="I63" s="898">
        <f t="shared" si="1"/>
        <v>2</v>
      </c>
      <c r="J63" s="903">
        <v>2900000</v>
      </c>
      <c r="K63" s="903">
        <f t="shared" si="9"/>
        <v>5800000</v>
      </c>
      <c r="L63" s="904"/>
      <c r="M63" s="840"/>
    </row>
    <row r="64" ht="27" spans="1:13">
      <c r="A64" s="894" t="s">
        <v>3561</v>
      </c>
      <c r="B64" s="895">
        <v>1449888</v>
      </c>
      <c r="C64" s="896" t="s">
        <v>3562</v>
      </c>
      <c r="D64" s="897">
        <v>43531</v>
      </c>
      <c r="E64" s="897">
        <v>43533</v>
      </c>
      <c r="F64" s="898">
        <f t="shared" si="0"/>
        <v>2</v>
      </c>
      <c r="G64" s="898">
        <v>2</v>
      </c>
      <c r="H64" s="898" t="s">
        <v>37</v>
      </c>
      <c r="I64" s="898">
        <f t="shared" si="1"/>
        <v>4</v>
      </c>
      <c r="J64" s="903">
        <v>2900000</v>
      </c>
      <c r="K64" s="903">
        <f t="shared" si="9"/>
        <v>11600000</v>
      </c>
      <c r="L64" s="905"/>
      <c r="M64" s="840"/>
    </row>
    <row r="65" spans="1:13">
      <c r="A65" s="906">
        <v>344374</v>
      </c>
      <c r="B65" s="907">
        <v>1454439</v>
      </c>
      <c r="C65" s="908" t="s">
        <v>3563</v>
      </c>
      <c r="D65" s="870">
        <v>43528</v>
      </c>
      <c r="E65" s="870">
        <v>43530</v>
      </c>
      <c r="F65" s="871">
        <f t="shared" si="0"/>
        <v>2</v>
      </c>
      <c r="G65" s="871">
        <v>1</v>
      </c>
      <c r="H65" s="871" t="s">
        <v>37</v>
      </c>
      <c r="I65" s="871">
        <f t="shared" si="1"/>
        <v>2</v>
      </c>
      <c r="J65" s="889">
        <v>2900000</v>
      </c>
      <c r="K65" s="889">
        <f t="shared" si="9"/>
        <v>5800000</v>
      </c>
      <c r="L65" s="935">
        <f>SUM(K65:K74)</f>
        <v>102000000</v>
      </c>
      <c r="M65" s="672" t="s">
        <v>2270</v>
      </c>
    </row>
    <row r="66" spans="1:13">
      <c r="A66" s="906">
        <v>344375</v>
      </c>
      <c r="B66" s="907">
        <v>1454757</v>
      </c>
      <c r="C66" s="908" t="s">
        <v>3564</v>
      </c>
      <c r="D66" s="870">
        <v>43528</v>
      </c>
      <c r="E66" s="870">
        <v>43529</v>
      </c>
      <c r="F66" s="871">
        <f t="shared" si="0"/>
        <v>1</v>
      </c>
      <c r="G66" s="871">
        <v>1</v>
      </c>
      <c r="H66" s="871" t="s">
        <v>37</v>
      </c>
      <c r="I66" s="871">
        <f t="shared" si="1"/>
        <v>1</v>
      </c>
      <c r="J66" s="889">
        <v>2900000</v>
      </c>
      <c r="K66" s="889">
        <f t="shared" si="9"/>
        <v>2900000</v>
      </c>
      <c r="L66" s="936"/>
      <c r="M66" s="672" t="s">
        <v>1936</v>
      </c>
    </row>
    <row r="67" spans="1:13">
      <c r="A67" s="906">
        <v>344309</v>
      </c>
      <c r="B67" s="907">
        <v>1453936</v>
      </c>
      <c r="C67" s="908" t="s">
        <v>3565</v>
      </c>
      <c r="D67" s="870">
        <v>43531</v>
      </c>
      <c r="E67" s="870">
        <v>43532</v>
      </c>
      <c r="F67" s="871">
        <f t="shared" si="0"/>
        <v>1</v>
      </c>
      <c r="G67" s="871">
        <v>1</v>
      </c>
      <c r="H67" s="871" t="s">
        <v>2405</v>
      </c>
      <c r="I67" s="871">
        <f t="shared" si="1"/>
        <v>1</v>
      </c>
      <c r="J67" s="889">
        <v>3100000</v>
      </c>
      <c r="K67" s="889">
        <f t="shared" si="9"/>
        <v>3100000</v>
      </c>
      <c r="L67" s="936"/>
      <c r="M67" s="672"/>
    </row>
    <row r="68" spans="1:13">
      <c r="A68" s="801" t="s">
        <v>3566</v>
      </c>
      <c r="B68" s="909">
        <v>1441820</v>
      </c>
      <c r="C68" s="909" t="s">
        <v>3567</v>
      </c>
      <c r="D68" s="802">
        <v>43532</v>
      </c>
      <c r="E68" s="802">
        <v>43534</v>
      </c>
      <c r="F68" s="672">
        <f t="shared" si="0"/>
        <v>2</v>
      </c>
      <c r="G68" s="672">
        <v>8</v>
      </c>
      <c r="H68" s="672" t="s">
        <v>37</v>
      </c>
      <c r="I68" s="672">
        <f t="shared" si="1"/>
        <v>16</v>
      </c>
      <c r="J68" s="809">
        <v>2900000</v>
      </c>
      <c r="K68" s="809">
        <f t="shared" si="9"/>
        <v>46400000</v>
      </c>
      <c r="L68" s="936"/>
      <c r="M68" s="672"/>
    </row>
    <row r="69" spans="1:13">
      <c r="A69" s="801">
        <v>343239</v>
      </c>
      <c r="B69" s="909">
        <v>1450388</v>
      </c>
      <c r="C69" s="909" t="s">
        <v>3568</v>
      </c>
      <c r="D69" s="802">
        <v>43532</v>
      </c>
      <c r="E69" s="802">
        <v>43534</v>
      </c>
      <c r="F69" s="672">
        <f t="shared" si="0"/>
        <v>2</v>
      </c>
      <c r="G69" s="672">
        <v>1</v>
      </c>
      <c r="H69" s="672" t="s">
        <v>37</v>
      </c>
      <c r="I69" s="672">
        <f t="shared" si="1"/>
        <v>2</v>
      </c>
      <c r="J69" s="809">
        <v>2900000</v>
      </c>
      <c r="K69" s="809">
        <f t="shared" si="9"/>
        <v>5800000</v>
      </c>
      <c r="L69" s="936"/>
      <c r="M69" s="672"/>
    </row>
    <row r="70" spans="1:13">
      <c r="A70" s="829">
        <v>343826</v>
      </c>
      <c r="B70" s="829">
        <v>1452139</v>
      </c>
      <c r="C70" s="829" t="s">
        <v>3569</v>
      </c>
      <c r="D70" s="830">
        <v>43532</v>
      </c>
      <c r="E70" s="830">
        <v>43534</v>
      </c>
      <c r="F70" s="829">
        <f t="shared" si="0"/>
        <v>2</v>
      </c>
      <c r="G70" s="829">
        <v>1</v>
      </c>
      <c r="H70" s="829" t="s">
        <v>868</v>
      </c>
      <c r="I70" s="829">
        <f t="shared" si="1"/>
        <v>2</v>
      </c>
      <c r="J70" s="837">
        <v>3550000</v>
      </c>
      <c r="K70" s="837">
        <f t="shared" ref="K70:K82" si="10">J70*F70*G70</f>
        <v>7100000</v>
      </c>
      <c r="L70" s="936"/>
      <c r="M70" s="673"/>
    </row>
    <row r="71" spans="1:13">
      <c r="A71" s="829">
        <v>343830</v>
      </c>
      <c r="B71" s="829">
        <v>1452578</v>
      </c>
      <c r="C71" s="829" t="s">
        <v>3570</v>
      </c>
      <c r="D71" s="830">
        <v>43532</v>
      </c>
      <c r="E71" s="830">
        <v>43534</v>
      </c>
      <c r="F71" s="829">
        <f t="shared" si="0"/>
        <v>2</v>
      </c>
      <c r="G71" s="829">
        <v>1</v>
      </c>
      <c r="H71" s="829" t="s">
        <v>868</v>
      </c>
      <c r="I71" s="829">
        <f t="shared" si="1"/>
        <v>2</v>
      </c>
      <c r="J71" s="837">
        <v>3550000</v>
      </c>
      <c r="K71" s="837">
        <f t="shared" si="10"/>
        <v>7100000</v>
      </c>
      <c r="L71" s="936"/>
      <c r="M71" s="673"/>
    </row>
    <row r="72" spans="1:13">
      <c r="A72" s="672">
        <v>343072</v>
      </c>
      <c r="B72" s="672">
        <v>1451063</v>
      </c>
      <c r="C72" s="672" t="s">
        <v>3571</v>
      </c>
      <c r="D72" s="802">
        <v>43532</v>
      </c>
      <c r="E72" s="802">
        <v>43535</v>
      </c>
      <c r="F72" s="672">
        <f t="shared" si="0"/>
        <v>3</v>
      </c>
      <c r="G72" s="672">
        <v>1</v>
      </c>
      <c r="H72" s="672" t="s">
        <v>2405</v>
      </c>
      <c r="I72" s="672">
        <f t="shared" si="1"/>
        <v>3</v>
      </c>
      <c r="J72" s="809">
        <v>3100000</v>
      </c>
      <c r="K72" s="809">
        <f t="shared" si="10"/>
        <v>9300000</v>
      </c>
      <c r="L72" s="936"/>
      <c r="M72" s="672"/>
    </row>
    <row r="73" spans="1:13">
      <c r="A73" s="801" t="s">
        <v>3572</v>
      </c>
      <c r="B73" s="672">
        <v>1452579</v>
      </c>
      <c r="C73" s="672" t="s">
        <v>3573</v>
      </c>
      <c r="D73" s="802">
        <v>43532</v>
      </c>
      <c r="E73" s="802">
        <v>43534</v>
      </c>
      <c r="F73" s="672">
        <f t="shared" ref="F73:F136" si="11">E73-D73</f>
        <v>2</v>
      </c>
      <c r="G73" s="672">
        <v>2</v>
      </c>
      <c r="H73" s="672" t="s">
        <v>37</v>
      </c>
      <c r="I73" s="672">
        <f t="shared" ref="I73:I136" si="12">G73*F73</f>
        <v>4</v>
      </c>
      <c r="J73" s="809">
        <v>2900000</v>
      </c>
      <c r="K73" s="809">
        <f t="shared" si="10"/>
        <v>11600000</v>
      </c>
      <c r="L73" s="936"/>
      <c r="M73" s="672"/>
    </row>
    <row r="74" spans="1:13">
      <c r="A74" s="672">
        <v>343583</v>
      </c>
      <c r="B74" s="672">
        <v>1452310</v>
      </c>
      <c r="C74" s="672" t="s">
        <v>3574</v>
      </c>
      <c r="D74" s="802">
        <v>43532</v>
      </c>
      <c r="E74" s="802">
        <v>43533</v>
      </c>
      <c r="F74" s="672">
        <f t="shared" si="11"/>
        <v>1</v>
      </c>
      <c r="G74" s="672">
        <v>1</v>
      </c>
      <c r="H74" s="672" t="s">
        <v>37</v>
      </c>
      <c r="I74" s="672">
        <f t="shared" si="12"/>
        <v>1</v>
      </c>
      <c r="J74" s="809">
        <v>2900000</v>
      </c>
      <c r="K74" s="809">
        <f t="shared" si="10"/>
        <v>2900000</v>
      </c>
      <c r="L74" s="937"/>
      <c r="M74" s="672"/>
    </row>
    <row r="75" spans="1:13">
      <c r="A75" s="199">
        <v>344631</v>
      </c>
      <c r="B75" s="199">
        <v>1455646</v>
      </c>
      <c r="C75" s="199" t="s">
        <v>3575</v>
      </c>
      <c r="D75" s="200">
        <v>43529</v>
      </c>
      <c r="E75" s="200">
        <v>43531</v>
      </c>
      <c r="F75" s="199">
        <f t="shared" si="11"/>
        <v>2</v>
      </c>
      <c r="G75" s="199">
        <v>1</v>
      </c>
      <c r="H75" s="199" t="s">
        <v>37</v>
      </c>
      <c r="I75" s="199">
        <f t="shared" si="12"/>
        <v>2</v>
      </c>
      <c r="J75" s="230">
        <v>2900000</v>
      </c>
      <c r="K75" s="230">
        <f t="shared" si="10"/>
        <v>5800000</v>
      </c>
      <c r="L75" s="231">
        <f>SUM(K75:K88)</f>
        <v>88000000</v>
      </c>
      <c r="M75" s="199"/>
    </row>
    <row r="76" spans="1:13">
      <c r="A76" s="199">
        <v>344633</v>
      </c>
      <c r="B76" s="199">
        <v>1455520</v>
      </c>
      <c r="C76" s="199" t="s">
        <v>3576</v>
      </c>
      <c r="D76" s="200">
        <v>43529</v>
      </c>
      <c r="E76" s="200">
        <v>43531</v>
      </c>
      <c r="F76" s="199">
        <f t="shared" si="11"/>
        <v>2</v>
      </c>
      <c r="G76" s="199">
        <v>1</v>
      </c>
      <c r="H76" s="199" t="s">
        <v>37</v>
      </c>
      <c r="I76" s="199">
        <f t="shared" si="12"/>
        <v>2</v>
      </c>
      <c r="J76" s="230">
        <v>2900000</v>
      </c>
      <c r="K76" s="230">
        <f t="shared" si="10"/>
        <v>5800000</v>
      </c>
      <c r="L76" s="346"/>
      <c r="M76" s="199"/>
    </row>
    <row r="77" spans="1:13">
      <c r="A77" s="199">
        <v>344672</v>
      </c>
      <c r="B77" s="199">
        <v>1455771</v>
      </c>
      <c r="C77" s="199" t="s">
        <v>3577</v>
      </c>
      <c r="D77" s="200">
        <v>43530</v>
      </c>
      <c r="E77" s="200">
        <v>43531</v>
      </c>
      <c r="F77" s="199">
        <f t="shared" si="11"/>
        <v>1</v>
      </c>
      <c r="G77" s="199">
        <v>1</v>
      </c>
      <c r="H77" s="199" t="s">
        <v>37</v>
      </c>
      <c r="I77" s="199">
        <f t="shared" si="12"/>
        <v>1</v>
      </c>
      <c r="J77" s="230">
        <v>2900000</v>
      </c>
      <c r="K77" s="230">
        <f t="shared" si="10"/>
        <v>2900000</v>
      </c>
      <c r="L77" s="346"/>
      <c r="M77" s="199"/>
    </row>
    <row r="78" spans="1:13">
      <c r="A78" s="569">
        <v>344497</v>
      </c>
      <c r="B78" s="569">
        <v>1455087</v>
      </c>
      <c r="C78" s="569" t="s">
        <v>3578</v>
      </c>
      <c r="D78" s="570">
        <v>43531</v>
      </c>
      <c r="E78" s="570">
        <v>43532</v>
      </c>
      <c r="F78" s="569">
        <f t="shared" si="11"/>
        <v>1</v>
      </c>
      <c r="G78" s="569">
        <v>1</v>
      </c>
      <c r="H78" s="569" t="s">
        <v>2405</v>
      </c>
      <c r="I78" s="569">
        <f t="shared" si="12"/>
        <v>1</v>
      </c>
      <c r="J78" s="584">
        <v>3100000</v>
      </c>
      <c r="K78" s="584">
        <f t="shared" si="10"/>
        <v>3100000</v>
      </c>
      <c r="L78" s="346"/>
      <c r="M78" s="569"/>
    </row>
    <row r="79" spans="1:13">
      <c r="A79" s="199">
        <v>345248</v>
      </c>
      <c r="B79" s="199">
        <v>1457141</v>
      </c>
      <c r="C79" s="199" t="s">
        <v>3579</v>
      </c>
      <c r="D79" s="200">
        <v>43531</v>
      </c>
      <c r="E79" s="200">
        <v>43532</v>
      </c>
      <c r="F79" s="199">
        <f t="shared" si="11"/>
        <v>1</v>
      </c>
      <c r="G79" s="199">
        <v>1</v>
      </c>
      <c r="H79" s="199" t="s">
        <v>37</v>
      </c>
      <c r="I79" s="199">
        <f t="shared" si="12"/>
        <v>1</v>
      </c>
      <c r="J79" s="230">
        <v>2900000</v>
      </c>
      <c r="K79" s="230">
        <f t="shared" si="10"/>
        <v>2900000</v>
      </c>
      <c r="L79" s="346"/>
      <c r="M79" s="199"/>
    </row>
    <row r="80" spans="1:13">
      <c r="A80" s="549">
        <v>343834</v>
      </c>
      <c r="B80" s="549">
        <v>1452681</v>
      </c>
      <c r="C80" s="549" t="s">
        <v>3580</v>
      </c>
      <c r="D80" s="705">
        <v>43533</v>
      </c>
      <c r="E80" s="705">
        <v>43534</v>
      </c>
      <c r="F80" s="549">
        <f t="shared" si="11"/>
        <v>1</v>
      </c>
      <c r="G80" s="549">
        <v>1</v>
      </c>
      <c r="H80" s="549" t="s">
        <v>868</v>
      </c>
      <c r="I80" s="549">
        <f t="shared" si="12"/>
        <v>1</v>
      </c>
      <c r="J80" s="712">
        <v>3550000</v>
      </c>
      <c r="K80" s="712">
        <f t="shared" si="10"/>
        <v>3550000</v>
      </c>
      <c r="L80" s="346"/>
      <c r="M80" s="569"/>
    </row>
    <row r="81" spans="1:13">
      <c r="A81" s="199">
        <v>343600</v>
      </c>
      <c r="B81" s="910">
        <v>1452430</v>
      </c>
      <c r="C81" s="910" t="s">
        <v>3581</v>
      </c>
      <c r="D81" s="200">
        <v>43533</v>
      </c>
      <c r="E81" s="200">
        <v>43535</v>
      </c>
      <c r="F81" s="199">
        <f t="shared" si="11"/>
        <v>2</v>
      </c>
      <c r="G81" s="199">
        <v>1</v>
      </c>
      <c r="H81" s="199" t="s">
        <v>2405</v>
      </c>
      <c r="I81" s="199">
        <f t="shared" si="12"/>
        <v>2</v>
      </c>
      <c r="J81" s="230">
        <v>3100000</v>
      </c>
      <c r="K81" s="230">
        <f t="shared" si="10"/>
        <v>6200000</v>
      </c>
      <c r="L81" s="346"/>
      <c r="M81" s="199"/>
    </row>
    <row r="82" spans="1:13">
      <c r="A82" s="199">
        <v>343425</v>
      </c>
      <c r="B82" s="910">
        <v>1451504</v>
      </c>
      <c r="C82" s="910" t="s">
        <v>3582</v>
      </c>
      <c r="D82" s="200">
        <v>43533</v>
      </c>
      <c r="E82" s="200">
        <v>43535</v>
      </c>
      <c r="F82" s="199">
        <f t="shared" si="11"/>
        <v>2</v>
      </c>
      <c r="G82" s="199">
        <v>1</v>
      </c>
      <c r="H82" s="199" t="s">
        <v>37</v>
      </c>
      <c r="I82" s="199">
        <f t="shared" si="12"/>
        <v>2</v>
      </c>
      <c r="J82" s="230">
        <v>2900000</v>
      </c>
      <c r="K82" s="230">
        <f t="shared" si="10"/>
        <v>5800000</v>
      </c>
      <c r="L82" s="346"/>
      <c r="M82" s="199"/>
    </row>
    <row r="83" spans="1:13">
      <c r="A83" s="234">
        <v>341261</v>
      </c>
      <c r="B83" s="910">
        <v>1446446</v>
      </c>
      <c r="C83" s="910" t="s">
        <v>3583</v>
      </c>
      <c r="D83" s="200">
        <v>43533</v>
      </c>
      <c r="E83" s="200">
        <v>43538</v>
      </c>
      <c r="F83" s="199">
        <f t="shared" si="11"/>
        <v>5</v>
      </c>
      <c r="G83" s="199">
        <v>1</v>
      </c>
      <c r="H83" s="199" t="s">
        <v>2405</v>
      </c>
      <c r="I83" s="199">
        <f t="shared" si="12"/>
        <v>5</v>
      </c>
      <c r="J83" s="230">
        <v>3100000</v>
      </c>
      <c r="K83" s="230">
        <f t="shared" ref="K83:K86" si="13">J83*I83</f>
        <v>15500000</v>
      </c>
      <c r="L83" s="346"/>
      <c r="M83" s="199"/>
    </row>
    <row r="84" spans="1:13">
      <c r="A84" s="234">
        <v>340533</v>
      </c>
      <c r="B84" s="910">
        <v>1444199</v>
      </c>
      <c r="C84" s="910" t="s">
        <v>3584</v>
      </c>
      <c r="D84" s="200">
        <v>43533</v>
      </c>
      <c r="E84" s="200">
        <v>43536</v>
      </c>
      <c r="F84" s="199">
        <f t="shared" si="11"/>
        <v>3</v>
      </c>
      <c r="G84" s="199">
        <v>1</v>
      </c>
      <c r="H84" s="199" t="s">
        <v>2405</v>
      </c>
      <c r="I84" s="199">
        <f t="shared" si="12"/>
        <v>3</v>
      </c>
      <c r="J84" s="230">
        <v>3100000</v>
      </c>
      <c r="K84" s="230">
        <f t="shared" si="13"/>
        <v>9300000</v>
      </c>
      <c r="L84" s="346"/>
      <c r="M84" s="938"/>
    </row>
    <row r="85" spans="1:13">
      <c r="A85" s="234">
        <v>343299</v>
      </c>
      <c r="B85" s="910">
        <v>1451501</v>
      </c>
      <c r="C85" s="910" t="s">
        <v>3585</v>
      </c>
      <c r="D85" s="200">
        <v>43533</v>
      </c>
      <c r="E85" s="200">
        <v>43535</v>
      </c>
      <c r="F85" s="199">
        <f t="shared" si="11"/>
        <v>2</v>
      </c>
      <c r="G85" s="199">
        <v>1</v>
      </c>
      <c r="H85" s="199" t="s">
        <v>37</v>
      </c>
      <c r="I85" s="199">
        <f t="shared" si="12"/>
        <v>2</v>
      </c>
      <c r="J85" s="230">
        <v>2900000</v>
      </c>
      <c r="K85" s="230">
        <f t="shared" si="13"/>
        <v>5800000</v>
      </c>
      <c r="L85" s="346"/>
      <c r="M85" s="938"/>
    </row>
    <row r="86" ht="27" spans="1:13">
      <c r="A86" s="911" t="s">
        <v>3586</v>
      </c>
      <c r="B86" s="912">
        <v>1428624</v>
      </c>
      <c r="C86" s="913" t="s">
        <v>3587</v>
      </c>
      <c r="D86" s="914">
        <v>43533</v>
      </c>
      <c r="E86" s="914">
        <v>43535</v>
      </c>
      <c r="F86" s="911">
        <f t="shared" si="11"/>
        <v>2</v>
      </c>
      <c r="G86" s="378">
        <v>2</v>
      </c>
      <c r="H86" s="915" t="s">
        <v>37</v>
      </c>
      <c r="I86" s="378">
        <f t="shared" si="12"/>
        <v>4</v>
      </c>
      <c r="J86" s="939">
        <v>2900000</v>
      </c>
      <c r="K86" s="940">
        <f t="shared" si="13"/>
        <v>11600000</v>
      </c>
      <c r="L86" s="346"/>
      <c r="M86" s="938"/>
    </row>
    <row r="87" spans="1:13">
      <c r="A87" s="199">
        <v>343843</v>
      </c>
      <c r="B87" s="199">
        <v>1453242</v>
      </c>
      <c r="C87" s="199" t="s">
        <v>3588</v>
      </c>
      <c r="D87" s="200">
        <v>43533</v>
      </c>
      <c r="E87" s="200">
        <v>43534</v>
      </c>
      <c r="F87" s="199">
        <f t="shared" si="11"/>
        <v>1</v>
      </c>
      <c r="G87" s="199">
        <v>1</v>
      </c>
      <c r="H87" s="199" t="s">
        <v>37</v>
      </c>
      <c r="I87" s="199">
        <f t="shared" si="12"/>
        <v>1</v>
      </c>
      <c r="J87" s="230">
        <v>3550000</v>
      </c>
      <c r="K87" s="230">
        <f t="shared" ref="K87:K96" si="14">J87*F87*G87</f>
        <v>3550000</v>
      </c>
      <c r="L87" s="346"/>
      <c r="M87" s="199" t="s">
        <v>3589</v>
      </c>
    </row>
    <row r="88" spans="1:13">
      <c r="A88" s="911" t="s">
        <v>3590</v>
      </c>
      <c r="B88" s="912">
        <v>1437003</v>
      </c>
      <c r="C88" s="913" t="s">
        <v>3591</v>
      </c>
      <c r="D88" s="914">
        <v>43533</v>
      </c>
      <c r="E88" s="914">
        <v>43535</v>
      </c>
      <c r="F88" s="911">
        <f t="shared" si="11"/>
        <v>2</v>
      </c>
      <c r="G88" s="378">
        <v>1</v>
      </c>
      <c r="H88" s="915" t="s">
        <v>37</v>
      </c>
      <c r="I88" s="378">
        <f t="shared" si="12"/>
        <v>2</v>
      </c>
      <c r="J88" s="939">
        <v>3100000</v>
      </c>
      <c r="K88" s="940">
        <f>J88*I88</f>
        <v>6200000</v>
      </c>
      <c r="L88" s="347"/>
      <c r="M88" s="199"/>
    </row>
    <row r="89" spans="1:13">
      <c r="A89" s="815">
        <v>345253</v>
      </c>
      <c r="B89" s="815">
        <v>1457161</v>
      </c>
      <c r="C89" s="815" t="s">
        <v>3592</v>
      </c>
      <c r="D89" s="816">
        <v>43531</v>
      </c>
      <c r="E89" s="816">
        <v>43532</v>
      </c>
      <c r="F89" s="815">
        <f t="shared" si="11"/>
        <v>1</v>
      </c>
      <c r="G89" s="815">
        <v>1</v>
      </c>
      <c r="H89" s="815" t="s">
        <v>2405</v>
      </c>
      <c r="I89" s="815">
        <f t="shared" si="12"/>
        <v>1</v>
      </c>
      <c r="J89" s="824">
        <v>3100000</v>
      </c>
      <c r="K89" s="824">
        <f t="shared" si="14"/>
        <v>3100000</v>
      </c>
      <c r="L89" s="941">
        <f>SUM(K89:K93)</f>
        <v>55000000</v>
      </c>
      <c r="M89" s="815"/>
    </row>
    <row r="90" spans="1:13">
      <c r="A90" s="815">
        <v>343845</v>
      </c>
      <c r="B90" s="815">
        <v>1453243</v>
      </c>
      <c r="C90" s="815" t="s">
        <v>3588</v>
      </c>
      <c r="D90" s="816">
        <v>43534</v>
      </c>
      <c r="E90" s="816">
        <v>43536</v>
      </c>
      <c r="F90" s="815">
        <f t="shared" si="11"/>
        <v>2</v>
      </c>
      <c r="G90" s="815">
        <v>1</v>
      </c>
      <c r="H90" s="815" t="s">
        <v>37</v>
      </c>
      <c r="I90" s="815">
        <f t="shared" si="12"/>
        <v>2</v>
      </c>
      <c r="J90" s="824">
        <v>2900000</v>
      </c>
      <c r="K90" s="824">
        <f t="shared" si="14"/>
        <v>5800000</v>
      </c>
      <c r="L90" s="942"/>
      <c r="M90" s="815"/>
    </row>
    <row r="91" spans="1:13">
      <c r="A91" s="916">
        <v>343216</v>
      </c>
      <c r="B91" s="917">
        <v>1450157</v>
      </c>
      <c r="C91" s="918" t="s">
        <v>3593</v>
      </c>
      <c r="D91" s="919">
        <v>43534</v>
      </c>
      <c r="E91" s="919">
        <v>43537</v>
      </c>
      <c r="F91" s="916">
        <f t="shared" si="11"/>
        <v>3</v>
      </c>
      <c r="G91" s="920">
        <v>1</v>
      </c>
      <c r="H91" s="921" t="s">
        <v>37</v>
      </c>
      <c r="I91" s="920">
        <f t="shared" si="12"/>
        <v>3</v>
      </c>
      <c r="J91" s="943">
        <v>2900000</v>
      </c>
      <c r="K91" s="824">
        <f t="shared" si="14"/>
        <v>8700000</v>
      </c>
      <c r="L91" s="942"/>
      <c r="M91" s="815" t="s">
        <v>2345</v>
      </c>
    </row>
    <row r="92" spans="1:13">
      <c r="A92" s="922" t="s">
        <v>3594</v>
      </c>
      <c r="B92" s="815">
        <v>1453093</v>
      </c>
      <c r="C92" s="815" t="s">
        <v>3595</v>
      </c>
      <c r="D92" s="816">
        <v>43534</v>
      </c>
      <c r="E92" s="816">
        <v>43538</v>
      </c>
      <c r="F92" s="815">
        <f t="shared" si="11"/>
        <v>4</v>
      </c>
      <c r="G92" s="815">
        <v>2</v>
      </c>
      <c r="H92" s="815" t="s">
        <v>37</v>
      </c>
      <c r="I92" s="815">
        <f t="shared" si="12"/>
        <v>8</v>
      </c>
      <c r="J92" s="824">
        <v>2900000</v>
      </c>
      <c r="K92" s="824">
        <f t="shared" si="14"/>
        <v>23200000</v>
      </c>
      <c r="L92" s="942"/>
      <c r="M92" s="815" t="s">
        <v>1936</v>
      </c>
    </row>
    <row r="93" spans="1:13">
      <c r="A93" s="923">
        <v>343596</v>
      </c>
      <c r="B93" s="923">
        <v>1452228</v>
      </c>
      <c r="C93" s="923" t="s">
        <v>3596</v>
      </c>
      <c r="D93" s="924">
        <v>43534</v>
      </c>
      <c r="E93" s="924">
        <v>43538</v>
      </c>
      <c r="F93" s="923">
        <f t="shared" si="11"/>
        <v>4</v>
      </c>
      <c r="G93" s="923">
        <v>1</v>
      </c>
      <c r="H93" s="923" t="s">
        <v>868</v>
      </c>
      <c r="I93" s="923">
        <f t="shared" si="12"/>
        <v>4</v>
      </c>
      <c r="J93" s="944">
        <v>3550000</v>
      </c>
      <c r="K93" s="944">
        <f t="shared" si="14"/>
        <v>14200000</v>
      </c>
      <c r="L93" s="945"/>
      <c r="M93" s="923"/>
    </row>
    <row r="94" spans="1:13">
      <c r="A94" s="550">
        <v>343459</v>
      </c>
      <c r="B94" s="550">
        <v>1451922</v>
      </c>
      <c r="C94" s="550" t="s">
        <v>3597</v>
      </c>
      <c r="D94" s="551">
        <v>43534</v>
      </c>
      <c r="E94" s="551">
        <v>43537</v>
      </c>
      <c r="F94" s="550">
        <f t="shared" si="11"/>
        <v>3</v>
      </c>
      <c r="G94" s="550">
        <v>1</v>
      </c>
      <c r="H94" s="550" t="s">
        <v>37</v>
      </c>
      <c r="I94" s="550">
        <f t="shared" si="12"/>
        <v>3</v>
      </c>
      <c r="J94" s="559">
        <v>2900000</v>
      </c>
      <c r="K94" s="559">
        <f t="shared" si="14"/>
        <v>8700000</v>
      </c>
      <c r="L94" s="560">
        <f>SUM(K94:K141)</f>
        <v>522800000</v>
      </c>
      <c r="M94" s="550"/>
    </row>
    <row r="95" spans="1:13">
      <c r="A95" s="609" t="s">
        <v>3598</v>
      </c>
      <c r="B95" s="550">
        <v>1452099</v>
      </c>
      <c r="C95" s="550" t="s">
        <v>3599</v>
      </c>
      <c r="D95" s="551">
        <v>43535</v>
      </c>
      <c r="E95" s="551">
        <v>43537</v>
      </c>
      <c r="F95" s="550">
        <f t="shared" si="11"/>
        <v>2</v>
      </c>
      <c r="G95" s="550">
        <v>2</v>
      </c>
      <c r="H95" s="550" t="s">
        <v>37</v>
      </c>
      <c r="I95" s="550">
        <f t="shared" si="12"/>
        <v>4</v>
      </c>
      <c r="J95" s="559">
        <v>2900000</v>
      </c>
      <c r="K95" s="559">
        <f t="shared" si="14"/>
        <v>11600000</v>
      </c>
      <c r="L95" s="561"/>
      <c r="M95" s="550"/>
    </row>
    <row r="96" spans="1:13">
      <c r="A96" s="550">
        <v>343466</v>
      </c>
      <c r="B96" s="550">
        <v>1451827</v>
      </c>
      <c r="C96" s="550" t="s">
        <v>3600</v>
      </c>
      <c r="D96" s="551">
        <v>43535</v>
      </c>
      <c r="E96" s="551">
        <v>43538</v>
      </c>
      <c r="F96" s="550">
        <f t="shared" si="11"/>
        <v>3</v>
      </c>
      <c r="G96" s="550">
        <v>1</v>
      </c>
      <c r="H96" s="550" t="s">
        <v>37</v>
      </c>
      <c r="I96" s="550">
        <f t="shared" si="12"/>
        <v>3</v>
      </c>
      <c r="J96" s="559">
        <v>2900000</v>
      </c>
      <c r="K96" s="559">
        <f t="shared" si="14"/>
        <v>8700000</v>
      </c>
      <c r="L96" s="561"/>
      <c r="M96" s="550"/>
    </row>
    <row r="97" spans="1:13">
      <c r="A97" s="925">
        <v>342636</v>
      </c>
      <c r="B97" s="926">
        <v>1449496</v>
      </c>
      <c r="C97" s="927" t="s">
        <v>3601</v>
      </c>
      <c r="D97" s="928">
        <v>43535</v>
      </c>
      <c r="E97" s="928">
        <v>43536</v>
      </c>
      <c r="F97" s="925">
        <f t="shared" si="11"/>
        <v>1</v>
      </c>
      <c r="G97" s="929">
        <v>1</v>
      </c>
      <c r="H97" s="930" t="s">
        <v>37</v>
      </c>
      <c r="I97" s="929">
        <f t="shared" si="12"/>
        <v>1</v>
      </c>
      <c r="J97" s="946">
        <v>2900000</v>
      </c>
      <c r="K97" s="947">
        <f t="shared" ref="K97:K100" si="15">J97*I97</f>
        <v>2900000</v>
      </c>
      <c r="L97" s="561"/>
      <c r="M97" s="550"/>
    </row>
    <row r="98" spans="1:13">
      <c r="A98" s="925">
        <v>342638</v>
      </c>
      <c r="B98" s="926">
        <v>1448712</v>
      </c>
      <c r="C98" s="927" t="s">
        <v>3602</v>
      </c>
      <c r="D98" s="928">
        <v>43535</v>
      </c>
      <c r="E98" s="928">
        <v>43538</v>
      </c>
      <c r="F98" s="925">
        <f t="shared" si="11"/>
        <v>3</v>
      </c>
      <c r="G98" s="929">
        <v>1</v>
      </c>
      <c r="H98" s="930" t="s">
        <v>2405</v>
      </c>
      <c r="I98" s="929">
        <f t="shared" si="12"/>
        <v>3</v>
      </c>
      <c r="J98" s="946">
        <v>3100000</v>
      </c>
      <c r="K98" s="947">
        <f t="shared" si="15"/>
        <v>9300000</v>
      </c>
      <c r="L98" s="561"/>
      <c r="M98" s="550" t="s">
        <v>3603</v>
      </c>
    </row>
    <row r="99" spans="1:13">
      <c r="A99" s="925">
        <v>343426</v>
      </c>
      <c r="B99" s="926">
        <v>1451613</v>
      </c>
      <c r="C99" s="927" t="s">
        <v>3604</v>
      </c>
      <c r="D99" s="928">
        <v>43536</v>
      </c>
      <c r="E99" s="928">
        <v>43538</v>
      </c>
      <c r="F99" s="925">
        <f t="shared" si="11"/>
        <v>2</v>
      </c>
      <c r="G99" s="929">
        <v>1</v>
      </c>
      <c r="H99" s="930" t="s">
        <v>3393</v>
      </c>
      <c r="I99" s="929">
        <f t="shared" si="12"/>
        <v>2</v>
      </c>
      <c r="J99" s="946">
        <v>2900000</v>
      </c>
      <c r="K99" s="947">
        <f t="shared" si="15"/>
        <v>5800000</v>
      </c>
      <c r="L99" s="561"/>
      <c r="M99" s="550"/>
    </row>
    <row r="100" spans="1:13">
      <c r="A100" s="925">
        <v>341863</v>
      </c>
      <c r="B100" s="926">
        <v>1447828</v>
      </c>
      <c r="C100" s="931" t="s">
        <v>3605</v>
      </c>
      <c r="D100" s="932">
        <v>43536</v>
      </c>
      <c r="E100" s="932">
        <v>43537</v>
      </c>
      <c r="F100" s="925">
        <f t="shared" si="11"/>
        <v>1</v>
      </c>
      <c r="G100" s="929">
        <v>1</v>
      </c>
      <c r="H100" s="930" t="s">
        <v>37</v>
      </c>
      <c r="I100" s="929">
        <f t="shared" si="12"/>
        <v>1</v>
      </c>
      <c r="J100" s="948">
        <v>2900000</v>
      </c>
      <c r="K100" s="947">
        <f t="shared" si="15"/>
        <v>2900000</v>
      </c>
      <c r="L100" s="561"/>
      <c r="M100" s="553" t="s">
        <v>3539</v>
      </c>
    </row>
    <row r="101" spans="1:13">
      <c r="A101" s="609" t="s">
        <v>3606</v>
      </c>
      <c r="B101" s="550">
        <v>1455428</v>
      </c>
      <c r="C101" s="550" t="s">
        <v>3607</v>
      </c>
      <c r="D101" s="551">
        <v>43536</v>
      </c>
      <c r="E101" s="551">
        <v>43540</v>
      </c>
      <c r="F101" s="550">
        <f t="shared" si="11"/>
        <v>4</v>
      </c>
      <c r="G101" s="550">
        <v>2</v>
      </c>
      <c r="H101" s="550" t="s">
        <v>37</v>
      </c>
      <c r="I101" s="550">
        <f t="shared" si="12"/>
        <v>8</v>
      </c>
      <c r="J101" s="559">
        <v>2900000</v>
      </c>
      <c r="K101" s="559">
        <f t="shared" ref="K101:K108" si="16">J101*F101*G101</f>
        <v>23200000</v>
      </c>
      <c r="L101" s="561"/>
      <c r="M101" s="550"/>
    </row>
    <row r="102" spans="1:13">
      <c r="A102" s="550">
        <v>344708</v>
      </c>
      <c r="B102" s="550">
        <v>1455752</v>
      </c>
      <c r="C102" s="550" t="s">
        <v>3608</v>
      </c>
      <c r="D102" s="551">
        <v>43536</v>
      </c>
      <c r="E102" s="551">
        <v>43539</v>
      </c>
      <c r="F102" s="550">
        <f t="shared" si="11"/>
        <v>3</v>
      </c>
      <c r="G102" s="550">
        <v>1</v>
      </c>
      <c r="H102" s="550" t="s">
        <v>37</v>
      </c>
      <c r="I102" s="550">
        <f t="shared" si="12"/>
        <v>3</v>
      </c>
      <c r="J102" s="559">
        <v>2900000</v>
      </c>
      <c r="K102" s="559">
        <f t="shared" si="16"/>
        <v>8700000</v>
      </c>
      <c r="L102" s="561"/>
      <c r="M102" s="550"/>
    </row>
    <row r="103" spans="1:13">
      <c r="A103" s="550">
        <v>344602</v>
      </c>
      <c r="B103" s="550">
        <v>1455157</v>
      </c>
      <c r="C103" s="550" t="s">
        <v>3609</v>
      </c>
      <c r="D103" s="551">
        <v>43536</v>
      </c>
      <c r="E103" s="551">
        <v>43538</v>
      </c>
      <c r="F103" s="550">
        <f t="shared" si="11"/>
        <v>2</v>
      </c>
      <c r="G103" s="550">
        <v>1</v>
      </c>
      <c r="H103" s="550" t="s">
        <v>37</v>
      </c>
      <c r="I103" s="550">
        <f t="shared" si="12"/>
        <v>2</v>
      </c>
      <c r="J103" s="559">
        <v>2900000</v>
      </c>
      <c r="K103" s="559">
        <f t="shared" si="16"/>
        <v>5800000</v>
      </c>
      <c r="L103" s="561"/>
      <c r="M103" s="550"/>
    </row>
    <row r="104" spans="1:13">
      <c r="A104" s="550">
        <v>343776</v>
      </c>
      <c r="B104" s="550">
        <v>1452996</v>
      </c>
      <c r="C104" s="550" t="s">
        <v>3610</v>
      </c>
      <c r="D104" s="551">
        <v>43536</v>
      </c>
      <c r="E104" s="551">
        <v>43541</v>
      </c>
      <c r="F104" s="550">
        <f t="shared" si="11"/>
        <v>5</v>
      </c>
      <c r="G104" s="550">
        <v>1</v>
      </c>
      <c r="H104" s="550" t="s">
        <v>37</v>
      </c>
      <c r="I104" s="550">
        <f t="shared" si="12"/>
        <v>5</v>
      </c>
      <c r="J104" s="559">
        <v>2900000</v>
      </c>
      <c r="K104" s="559">
        <f t="shared" si="16"/>
        <v>14500000</v>
      </c>
      <c r="L104" s="561"/>
      <c r="M104" s="550"/>
    </row>
    <row r="105" spans="1:13">
      <c r="A105" s="609" t="s">
        <v>3611</v>
      </c>
      <c r="B105" s="550">
        <v>1455452</v>
      </c>
      <c r="C105" s="550" t="s">
        <v>3607</v>
      </c>
      <c r="D105" s="551">
        <v>43536</v>
      </c>
      <c r="E105" s="551">
        <v>43540</v>
      </c>
      <c r="F105" s="550">
        <f t="shared" si="11"/>
        <v>4</v>
      </c>
      <c r="G105" s="550">
        <v>3</v>
      </c>
      <c r="H105" s="550" t="s">
        <v>37</v>
      </c>
      <c r="I105" s="550">
        <f t="shared" si="12"/>
        <v>12</v>
      </c>
      <c r="J105" s="559">
        <v>2900000</v>
      </c>
      <c r="K105" s="559">
        <f t="shared" si="16"/>
        <v>34800000</v>
      </c>
      <c r="L105" s="561"/>
      <c r="M105" s="550"/>
    </row>
    <row r="106" spans="1:13">
      <c r="A106" s="550">
        <v>343775</v>
      </c>
      <c r="B106" s="550">
        <v>1452998</v>
      </c>
      <c r="C106" s="550" t="s">
        <v>3612</v>
      </c>
      <c r="D106" s="551">
        <v>43536</v>
      </c>
      <c r="E106" s="551">
        <v>43541</v>
      </c>
      <c r="F106" s="550">
        <f t="shared" si="11"/>
        <v>5</v>
      </c>
      <c r="G106" s="550">
        <v>1</v>
      </c>
      <c r="H106" s="550" t="s">
        <v>37</v>
      </c>
      <c r="I106" s="550">
        <f t="shared" si="12"/>
        <v>5</v>
      </c>
      <c r="J106" s="559">
        <v>2900000</v>
      </c>
      <c r="K106" s="559">
        <f t="shared" si="16"/>
        <v>14500000</v>
      </c>
      <c r="L106" s="561"/>
      <c r="M106" s="550"/>
    </row>
    <row r="107" spans="1:13">
      <c r="A107" s="933">
        <v>344834</v>
      </c>
      <c r="B107" s="550">
        <v>1455871</v>
      </c>
      <c r="C107" s="550" t="s">
        <v>3613</v>
      </c>
      <c r="D107" s="551">
        <v>43536</v>
      </c>
      <c r="E107" s="551">
        <v>43539</v>
      </c>
      <c r="F107" s="550">
        <f t="shared" si="11"/>
        <v>3</v>
      </c>
      <c r="G107" s="550">
        <v>1</v>
      </c>
      <c r="H107" s="550" t="s">
        <v>37</v>
      </c>
      <c r="I107" s="550">
        <f t="shared" si="12"/>
        <v>3</v>
      </c>
      <c r="J107" s="559">
        <v>2900000</v>
      </c>
      <c r="K107" s="559">
        <f t="shared" si="16"/>
        <v>8700000</v>
      </c>
      <c r="L107" s="561"/>
      <c r="M107" s="550"/>
    </row>
    <row r="108" spans="1:13">
      <c r="A108" s="934">
        <v>344270</v>
      </c>
      <c r="B108" s="550">
        <v>1453831</v>
      </c>
      <c r="C108" s="550" t="s">
        <v>3614</v>
      </c>
      <c r="D108" s="551">
        <v>43537</v>
      </c>
      <c r="E108" s="551">
        <v>43542</v>
      </c>
      <c r="F108" s="550">
        <f t="shared" si="11"/>
        <v>5</v>
      </c>
      <c r="G108" s="550">
        <v>1</v>
      </c>
      <c r="H108" s="550" t="s">
        <v>37</v>
      </c>
      <c r="I108" s="550">
        <f t="shared" si="12"/>
        <v>5</v>
      </c>
      <c r="J108" s="559">
        <v>2900000</v>
      </c>
      <c r="K108" s="559">
        <f t="shared" si="16"/>
        <v>14500000</v>
      </c>
      <c r="L108" s="561"/>
      <c r="M108" s="550"/>
    </row>
    <row r="109" spans="1:13">
      <c r="A109" s="609" t="s">
        <v>3615</v>
      </c>
      <c r="B109" s="550">
        <v>1390988</v>
      </c>
      <c r="C109" s="550" t="s">
        <v>2742</v>
      </c>
      <c r="D109" s="551">
        <v>43172</v>
      </c>
      <c r="E109" s="551">
        <v>43175</v>
      </c>
      <c r="F109" s="550">
        <f t="shared" si="11"/>
        <v>3</v>
      </c>
      <c r="G109" s="550">
        <v>2</v>
      </c>
      <c r="H109" s="550" t="s">
        <v>2405</v>
      </c>
      <c r="I109" s="550">
        <f t="shared" si="12"/>
        <v>6</v>
      </c>
      <c r="J109" s="559">
        <v>3100000</v>
      </c>
      <c r="K109" s="899">
        <f t="shared" ref="K109:K130" si="17">J109*I109</f>
        <v>18600000</v>
      </c>
      <c r="L109" s="561"/>
      <c r="M109" s="550"/>
    </row>
    <row r="110" spans="1:13">
      <c r="A110" s="609" t="s">
        <v>3616</v>
      </c>
      <c r="B110" s="550">
        <v>1391309</v>
      </c>
      <c r="C110" s="550" t="s">
        <v>3617</v>
      </c>
      <c r="D110" s="551">
        <v>43172</v>
      </c>
      <c r="E110" s="551">
        <v>43175</v>
      </c>
      <c r="F110" s="550">
        <f t="shared" si="11"/>
        <v>3</v>
      </c>
      <c r="G110" s="550">
        <v>2</v>
      </c>
      <c r="H110" s="550" t="s">
        <v>37</v>
      </c>
      <c r="I110" s="550">
        <f t="shared" si="12"/>
        <v>6</v>
      </c>
      <c r="J110" s="559">
        <v>3100000</v>
      </c>
      <c r="K110" s="899">
        <f t="shared" si="17"/>
        <v>18600000</v>
      </c>
      <c r="L110" s="561"/>
      <c r="M110" s="550"/>
    </row>
    <row r="111" spans="1:13">
      <c r="A111" s="609" t="s">
        <v>3618</v>
      </c>
      <c r="B111" s="550">
        <v>1393381</v>
      </c>
      <c r="C111" s="550" t="s">
        <v>3619</v>
      </c>
      <c r="D111" s="551">
        <v>43537</v>
      </c>
      <c r="E111" s="551">
        <v>43540</v>
      </c>
      <c r="F111" s="550">
        <f t="shared" si="11"/>
        <v>3</v>
      </c>
      <c r="G111" s="550">
        <v>2</v>
      </c>
      <c r="H111" s="550" t="s">
        <v>2405</v>
      </c>
      <c r="I111" s="550">
        <f t="shared" si="12"/>
        <v>6</v>
      </c>
      <c r="J111" s="559">
        <v>3100000</v>
      </c>
      <c r="K111" s="899">
        <f t="shared" si="17"/>
        <v>18600000</v>
      </c>
      <c r="L111" s="561"/>
      <c r="M111" s="550"/>
    </row>
    <row r="112" spans="1:13">
      <c r="A112" s="550">
        <v>345081</v>
      </c>
      <c r="B112" s="550">
        <v>1456904</v>
      </c>
      <c r="C112" s="550" t="s">
        <v>3620</v>
      </c>
      <c r="D112" s="551">
        <v>43537</v>
      </c>
      <c r="E112" s="551">
        <v>43539</v>
      </c>
      <c r="F112" s="550">
        <f t="shared" si="11"/>
        <v>2</v>
      </c>
      <c r="G112" s="550">
        <v>1</v>
      </c>
      <c r="H112" s="550" t="s">
        <v>37</v>
      </c>
      <c r="I112" s="550">
        <f t="shared" si="12"/>
        <v>2</v>
      </c>
      <c r="J112" s="559">
        <v>2900000</v>
      </c>
      <c r="K112" s="899">
        <f t="shared" si="17"/>
        <v>5800000</v>
      </c>
      <c r="L112" s="561"/>
      <c r="M112" s="550"/>
    </row>
    <row r="113" spans="1:13">
      <c r="A113" s="609">
        <v>339212</v>
      </c>
      <c r="B113" s="550">
        <v>1441739</v>
      </c>
      <c r="C113" s="550" t="s">
        <v>3621</v>
      </c>
      <c r="D113" s="551">
        <v>43537</v>
      </c>
      <c r="E113" s="551">
        <v>43539</v>
      </c>
      <c r="F113" s="550">
        <f t="shared" si="11"/>
        <v>2</v>
      </c>
      <c r="G113" s="550">
        <v>1</v>
      </c>
      <c r="H113" s="550" t="s">
        <v>37</v>
      </c>
      <c r="I113" s="550">
        <f t="shared" si="12"/>
        <v>2</v>
      </c>
      <c r="J113" s="559">
        <v>2900000</v>
      </c>
      <c r="K113" s="899">
        <f t="shared" si="17"/>
        <v>5800000</v>
      </c>
      <c r="L113" s="561"/>
      <c r="M113" s="550"/>
    </row>
    <row r="114" spans="1:13">
      <c r="A114" s="609">
        <v>344377</v>
      </c>
      <c r="B114" s="550">
        <v>1454368</v>
      </c>
      <c r="C114" s="550" t="s">
        <v>3622</v>
      </c>
      <c r="D114" s="551">
        <v>43537</v>
      </c>
      <c r="E114" s="551">
        <v>43540</v>
      </c>
      <c r="F114" s="550">
        <f t="shared" si="11"/>
        <v>3</v>
      </c>
      <c r="G114" s="550">
        <v>1</v>
      </c>
      <c r="H114" s="550" t="s">
        <v>37</v>
      </c>
      <c r="I114" s="550">
        <f t="shared" si="12"/>
        <v>3</v>
      </c>
      <c r="J114" s="559">
        <v>2900000</v>
      </c>
      <c r="K114" s="899">
        <f t="shared" si="17"/>
        <v>8700000</v>
      </c>
      <c r="L114" s="561"/>
      <c r="M114" s="550" t="s">
        <v>2171</v>
      </c>
    </row>
    <row r="115" spans="1:13">
      <c r="A115" s="609">
        <v>344500</v>
      </c>
      <c r="B115" s="550">
        <v>1455144</v>
      </c>
      <c r="C115" s="550" t="s">
        <v>3623</v>
      </c>
      <c r="D115" s="551">
        <v>43537</v>
      </c>
      <c r="E115" s="551">
        <v>43539</v>
      </c>
      <c r="F115" s="550">
        <f t="shared" si="11"/>
        <v>2</v>
      </c>
      <c r="G115" s="550">
        <v>1</v>
      </c>
      <c r="H115" s="550" t="s">
        <v>37</v>
      </c>
      <c r="I115" s="550">
        <f t="shared" si="12"/>
        <v>2</v>
      </c>
      <c r="J115" s="559">
        <v>2900000</v>
      </c>
      <c r="K115" s="899">
        <f t="shared" si="17"/>
        <v>5800000</v>
      </c>
      <c r="L115" s="561"/>
      <c r="M115" s="550"/>
    </row>
    <row r="116" spans="1:13">
      <c r="A116" s="609" t="s">
        <v>3624</v>
      </c>
      <c r="B116" s="550">
        <v>1459261</v>
      </c>
      <c r="C116" s="550" t="s">
        <v>3625</v>
      </c>
      <c r="D116" s="551">
        <v>43537</v>
      </c>
      <c r="E116" s="551">
        <v>43538</v>
      </c>
      <c r="F116" s="550">
        <f t="shared" si="11"/>
        <v>1</v>
      </c>
      <c r="G116" s="550">
        <v>3</v>
      </c>
      <c r="H116" s="550" t="s">
        <v>37</v>
      </c>
      <c r="I116" s="550">
        <f t="shared" si="12"/>
        <v>3</v>
      </c>
      <c r="J116" s="559">
        <v>2900000</v>
      </c>
      <c r="K116" s="899">
        <f t="shared" si="17"/>
        <v>8700000</v>
      </c>
      <c r="L116" s="561"/>
      <c r="M116" s="550"/>
    </row>
    <row r="117" spans="1:13">
      <c r="A117" s="609">
        <v>344498</v>
      </c>
      <c r="B117" s="550">
        <v>1454953</v>
      </c>
      <c r="C117" s="550" t="s">
        <v>3626</v>
      </c>
      <c r="D117" s="551">
        <v>43537</v>
      </c>
      <c r="E117" s="551">
        <v>43540</v>
      </c>
      <c r="F117" s="550">
        <f t="shared" si="11"/>
        <v>3</v>
      </c>
      <c r="G117" s="550">
        <v>1</v>
      </c>
      <c r="H117" s="550" t="s">
        <v>37</v>
      </c>
      <c r="I117" s="550">
        <f t="shared" si="12"/>
        <v>3</v>
      </c>
      <c r="J117" s="559">
        <v>2900000</v>
      </c>
      <c r="K117" s="899">
        <f t="shared" si="17"/>
        <v>8700000</v>
      </c>
      <c r="L117" s="561"/>
      <c r="M117" s="550"/>
    </row>
    <row r="118" spans="1:13">
      <c r="A118" s="609" t="s">
        <v>3627</v>
      </c>
      <c r="B118" s="550">
        <v>1457386</v>
      </c>
      <c r="C118" s="550" t="s">
        <v>3628</v>
      </c>
      <c r="D118" s="551">
        <v>43537</v>
      </c>
      <c r="E118" s="551">
        <v>43539</v>
      </c>
      <c r="F118" s="550">
        <f t="shared" si="11"/>
        <v>2</v>
      </c>
      <c r="G118" s="550">
        <v>3</v>
      </c>
      <c r="H118" s="550" t="s">
        <v>37</v>
      </c>
      <c r="I118" s="550">
        <f t="shared" si="12"/>
        <v>6</v>
      </c>
      <c r="J118" s="559">
        <v>2900000</v>
      </c>
      <c r="K118" s="899">
        <f t="shared" si="17"/>
        <v>17400000</v>
      </c>
      <c r="L118" s="561"/>
      <c r="M118" s="550"/>
    </row>
    <row r="119" spans="1:13">
      <c r="A119" s="550">
        <v>344280</v>
      </c>
      <c r="B119" s="550">
        <v>1453620</v>
      </c>
      <c r="C119" s="550" t="s">
        <v>3629</v>
      </c>
      <c r="D119" s="551">
        <v>43538</v>
      </c>
      <c r="E119" s="551">
        <v>43539</v>
      </c>
      <c r="F119" s="550">
        <f t="shared" si="11"/>
        <v>1</v>
      </c>
      <c r="G119" s="550">
        <v>1</v>
      </c>
      <c r="H119" s="550" t="s">
        <v>2405</v>
      </c>
      <c r="I119" s="550">
        <f t="shared" si="12"/>
        <v>1</v>
      </c>
      <c r="J119" s="559">
        <v>3100000</v>
      </c>
      <c r="K119" s="899">
        <f t="shared" si="17"/>
        <v>3100000</v>
      </c>
      <c r="L119" s="561"/>
      <c r="M119" s="550"/>
    </row>
    <row r="120" spans="1:13">
      <c r="A120" s="609" t="s">
        <v>3630</v>
      </c>
      <c r="B120" s="550">
        <v>1418533</v>
      </c>
      <c r="C120" s="550" t="s">
        <v>3631</v>
      </c>
      <c r="D120" s="551">
        <v>43538</v>
      </c>
      <c r="E120" s="551">
        <v>43539</v>
      </c>
      <c r="F120" s="550">
        <f t="shared" si="11"/>
        <v>1</v>
      </c>
      <c r="G120" s="550">
        <v>2</v>
      </c>
      <c r="H120" s="550" t="s">
        <v>37</v>
      </c>
      <c r="I120" s="550">
        <f t="shared" si="12"/>
        <v>2</v>
      </c>
      <c r="J120" s="559">
        <v>2900000</v>
      </c>
      <c r="K120" s="899">
        <f t="shared" si="17"/>
        <v>5800000</v>
      </c>
      <c r="L120" s="561"/>
      <c r="M120" s="550"/>
    </row>
    <row r="121" spans="1:13">
      <c r="A121" s="550">
        <v>344603</v>
      </c>
      <c r="B121" s="550">
        <v>1455328</v>
      </c>
      <c r="C121" s="550" t="s">
        <v>3632</v>
      </c>
      <c r="D121" s="551">
        <v>43538</v>
      </c>
      <c r="E121" s="551">
        <v>43539</v>
      </c>
      <c r="F121" s="550">
        <f t="shared" si="11"/>
        <v>1</v>
      </c>
      <c r="G121" s="550">
        <v>1</v>
      </c>
      <c r="H121" s="550" t="s">
        <v>37</v>
      </c>
      <c r="I121" s="550">
        <f t="shared" si="12"/>
        <v>1</v>
      </c>
      <c r="J121" s="559">
        <v>2900000</v>
      </c>
      <c r="K121" s="899">
        <f t="shared" si="17"/>
        <v>2900000</v>
      </c>
      <c r="L121" s="561"/>
      <c r="M121" s="550"/>
    </row>
    <row r="122" spans="1:13">
      <c r="A122" s="609" t="s">
        <v>3633</v>
      </c>
      <c r="B122" s="550">
        <v>1447321</v>
      </c>
      <c r="C122" s="550" t="s">
        <v>3634</v>
      </c>
      <c r="D122" s="551">
        <v>43538</v>
      </c>
      <c r="E122" s="551">
        <v>43541</v>
      </c>
      <c r="F122" s="550">
        <f t="shared" si="11"/>
        <v>3</v>
      </c>
      <c r="G122" s="550">
        <v>2</v>
      </c>
      <c r="H122" s="550" t="s">
        <v>2405</v>
      </c>
      <c r="I122" s="550">
        <f t="shared" si="12"/>
        <v>6</v>
      </c>
      <c r="J122" s="559">
        <v>3100000</v>
      </c>
      <c r="K122" s="899">
        <f t="shared" si="17"/>
        <v>18600000</v>
      </c>
      <c r="L122" s="561"/>
      <c r="M122" s="550" t="s">
        <v>3635</v>
      </c>
    </row>
    <row r="123" spans="1:13">
      <c r="A123" s="550">
        <v>344605</v>
      </c>
      <c r="B123" s="550">
        <v>1455385</v>
      </c>
      <c r="C123" s="550" t="s">
        <v>3636</v>
      </c>
      <c r="D123" s="551">
        <v>43538</v>
      </c>
      <c r="E123" s="551">
        <v>43539</v>
      </c>
      <c r="F123" s="550">
        <f t="shared" si="11"/>
        <v>1</v>
      </c>
      <c r="G123" s="550">
        <v>1</v>
      </c>
      <c r="H123" s="550" t="s">
        <v>2405</v>
      </c>
      <c r="I123" s="550">
        <f t="shared" si="12"/>
        <v>1</v>
      </c>
      <c r="J123" s="559">
        <v>3100000</v>
      </c>
      <c r="K123" s="899">
        <f t="shared" si="17"/>
        <v>3100000</v>
      </c>
      <c r="L123" s="561"/>
      <c r="M123" s="550"/>
    </row>
    <row r="124" spans="1:13">
      <c r="A124" s="609">
        <v>341859</v>
      </c>
      <c r="B124" s="550">
        <v>1447303</v>
      </c>
      <c r="C124" s="550" t="s">
        <v>3637</v>
      </c>
      <c r="D124" s="551">
        <v>43538</v>
      </c>
      <c r="E124" s="551">
        <v>43539</v>
      </c>
      <c r="F124" s="550">
        <f t="shared" si="11"/>
        <v>1</v>
      </c>
      <c r="G124" s="550">
        <v>1</v>
      </c>
      <c r="H124" s="550" t="s">
        <v>37</v>
      </c>
      <c r="I124" s="550">
        <f t="shared" si="12"/>
        <v>1</v>
      </c>
      <c r="J124" s="559">
        <v>2900000</v>
      </c>
      <c r="K124" s="899">
        <f t="shared" si="17"/>
        <v>2900000</v>
      </c>
      <c r="L124" s="561"/>
      <c r="M124" s="550" t="s">
        <v>1936</v>
      </c>
    </row>
    <row r="125" spans="1:13">
      <c r="A125" s="609">
        <v>342738</v>
      </c>
      <c r="B125" s="550">
        <v>1449691</v>
      </c>
      <c r="C125" s="550" t="s">
        <v>3638</v>
      </c>
      <c r="D125" s="551">
        <v>43538</v>
      </c>
      <c r="E125" s="551">
        <v>43539</v>
      </c>
      <c r="F125" s="550">
        <f t="shared" si="11"/>
        <v>1</v>
      </c>
      <c r="G125" s="550">
        <v>1</v>
      </c>
      <c r="H125" s="550" t="s">
        <v>2405</v>
      </c>
      <c r="I125" s="550">
        <f t="shared" si="12"/>
        <v>1</v>
      </c>
      <c r="J125" s="559">
        <v>3100000</v>
      </c>
      <c r="K125" s="899">
        <f t="shared" si="17"/>
        <v>3100000</v>
      </c>
      <c r="L125" s="561"/>
      <c r="M125" s="550"/>
    </row>
    <row r="126" spans="1:13">
      <c r="A126" s="609" t="s">
        <v>3639</v>
      </c>
      <c r="B126" s="550">
        <v>1454394</v>
      </c>
      <c r="C126" s="550" t="s">
        <v>3640</v>
      </c>
      <c r="D126" s="551">
        <v>43538</v>
      </c>
      <c r="E126" s="551">
        <v>43540</v>
      </c>
      <c r="F126" s="550">
        <f t="shared" si="11"/>
        <v>2</v>
      </c>
      <c r="G126" s="550">
        <v>2</v>
      </c>
      <c r="H126" s="550" t="s">
        <v>37</v>
      </c>
      <c r="I126" s="550">
        <f t="shared" si="12"/>
        <v>4</v>
      </c>
      <c r="J126" s="559">
        <v>2900000</v>
      </c>
      <c r="K126" s="899">
        <f t="shared" si="17"/>
        <v>11600000</v>
      </c>
      <c r="L126" s="561"/>
      <c r="M126" s="550" t="s">
        <v>3641</v>
      </c>
    </row>
    <row r="127" spans="1:13">
      <c r="A127" s="609" t="s">
        <v>3642</v>
      </c>
      <c r="B127" s="550">
        <v>1455892</v>
      </c>
      <c r="C127" s="550" t="s">
        <v>3643</v>
      </c>
      <c r="D127" s="551">
        <v>43538</v>
      </c>
      <c r="E127" s="551">
        <v>43543</v>
      </c>
      <c r="F127" s="550">
        <f t="shared" si="11"/>
        <v>5</v>
      </c>
      <c r="G127" s="550">
        <v>2</v>
      </c>
      <c r="H127" s="550" t="s">
        <v>37</v>
      </c>
      <c r="I127" s="550">
        <f t="shared" si="12"/>
        <v>10</v>
      </c>
      <c r="J127" s="559">
        <v>2900000</v>
      </c>
      <c r="K127" s="899">
        <f t="shared" si="17"/>
        <v>29000000</v>
      </c>
      <c r="L127" s="561"/>
      <c r="M127" s="550"/>
    </row>
    <row r="128" spans="1:13">
      <c r="A128" s="609">
        <v>344815</v>
      </c>
      <c r="B128" s="550">
        <v>1455990</v>
      </c>
      <c r="C128" s="550" t="s">
        <v>3644</v>
      </c>
      <c r="D128" s="551">
        <v>43538</v>
      </c>
      <c r="E128" s="551">
        <v>43543</v>
      </c>
      <c r="F128" s="550">
        <f t="shared" si="11"/>
        <v>5</v>
      </c>
      <c r="G128" s="550">
        <v>1</v>
      </c>
      <c r="H128" s="550" t="s">
        <v>37</v>
      </c>
      <c r="I128" s="550">
        <f t="shared" si="12"/>
        <v>5</v>
      </c>
      <c r="J128" s="559">
        <v>2900000</v>
      </c>
      <c r="K128" s="899">
        <f t="shared" si="17"/>
        <v>14500000</v>
      </c>
      <c r="L128" s="561"/>
      <c r="M128" s="550"/>
    </row>
    <row r="129" spans="1:13">
      <c r="A129" s="609">
        <v>344817</v>
      </c>
      <c r="B129" s="550">
        <v>1455998</v>
      </c>
      <c r="C129" s="550" t="s">
        <v>3645</v>
      </c>
      <c r="D129" s="551">
        <v>43538</v>
      </c>
      <c r="E129" s="551">
        <v>43543</v>
      </c>
      <c r="F129" s="550">
        <f t="shared" si="11"/>
        <v>5</v>
      </c>
      <c r="G129" s="550">
        <v>1</v>
      </c>
      <c r="H129" s="550" t="s">
        <v>37</v>
      </c>
      <c r="I129" s="550">
        <f t="shared" si="12"/>
        <v>5</v>
      </c>
      <c r="J129" s="559">
        <v>2900000</v>
      </c>
      <c r="K129" s="899">
        <f t="shared" si="17"/>
        <v>14500000</v>
      </c>
      <c r="L129" s="561"/>
      <c r="M129" s="550"/>
    </row>
    <row r="130" spans="1:13">
      <c r="A130" s="609">
        <v>344818</v>
      </c>
      <c r="B130" s="550">
        <v>1455969</v>
      </c>
      <c r="C130" s="550" t="s">
        <v>3646</v>
      </c>
      <c r="D130" s="551">
        <v>43538</v>
      </c>
      <c r="E130" s="551">
        <v>43543</v>
      </c>
      <c r="F130" s="550">
        <f t="shared" si="11"/>
        <v>5</v>
      </c>
      <c r="G130" s="550">
        <v>1</v>
      </c>
      <c r="H130" s="550" t="s">
        <v>37</v>
      </c>
      <c r="I130" s="550">
        <f t="shared" si="12"/>
        <v>5</v>
      </c>
      <c r="J130" s="559">
        <v>2900000</v>
      </c>
      <c r="K130" s="899">
        <f t="shared" si="17"/>
        <v>14500000</v>
      </c>
      <c r="L130" s="561"/>
      <c r="M130" s="550"/>
    </row>
    <row r="131" spans="1:13">
      <c r="A131" s="550">
        <v>345082</v>
      </c>
      <c r="B131" s="550">
        <v>1456562</v>
      </c>
      <c r="C131" s="550" t="s">
        <v>3647</v>
      </c>
      <c r="D131" s="551">
        <v>43538</v>
      </c>
      <c r="E131" s="551">
        <v>43543</v>
      </c>
      <c r="F131" s="550">
        <f t="shared" si="11"/>
        <v>5</v>
      </c>
      <c r="G131" s="550">
        <v>1</v>
      </c>
      <c r="H131" s="550" t="s">
        <v>37</v>
      </c>
      <c r="I131" s="550">
        <f t="shared" si="12"/>
        <v>5</v>
      </c>
      <c r="J131" s="559">
        <v>2900000</v>
      </c>
      <c r="K131" s="559">
        <f>J131*F131*G131</f>
        <v>14500000</v>
      </c>
      <c r="L131" s="561"/>
      <c r="M131" s="550"/>
    </row>
    <row r="132" spans="1:13">
      <c r="A132" s="550">
        <v>345336</v>
      </c>
      <c r="B132" s="550">
        <v>1457304</v>
      </c>
      <c r="C132" s="550" t="s">
        <v>3648</v>
      </c>
      <c r="D132" s="551">
        <v>43538</v>
      </c>
      <c r="E132" s="551">
        <v>43539</v>
      </c>
      <c r="F132" s="550">
        <f t="shared" si="11"/>
        <v>1</v>
      </c>
      <c r="G132" s="550">
        <v>1</v>
      </c>
      <c r="H132" s="550" t="s">
        <v>37</v>
      </c>
      <c r="I132" s="550">
        <f t="shared" si="12"/>
        <v>1</v>
      </c>
      <c r="J132" s="559">
        <v>2900000</v>
      </c>
      <c r="K132" s="559">
        <f>J132*F132*G132</f>
        <v>2900000</v>
      </c>
      <c r="L132" s="561"/>
      <c r="M132" s="550"/>
    </row>
    <row r="133" spans="1:13">
      <c r="A133" s="550">
        <v>343151</v>
      </c>
      <c r="B133" s="550">
        <v>1450922</v>
      </c>
      <c r="C133" s="550" t="s">
        <v>3649</v>
      </c>
      <c r="D133" s="551">
        <v>43539</v>
      </c>
      <c r="E133" s="551">
        <v>43541</v>
      </c>
      <c r="F133" s="550">
        <f t="shared" si="11"/>
        <v>2</v>
      </c>
      <c r="G133" s="550">
        <v>1</v>
      </c>
      <c r="H133" s="550" t="s">
        <v>37</v>
      </c>
      <c r="I133" s="550">
        <f t="shared" si="12"/>
        <v>2</v>
      </c>
      <c r="J133" s="559">
        <v>2900000</v>
      </c>
      <c r="K133" s="899">
        <f t="shared" ref="K133:K148" si="18">J133*I133</f>
        <v>5800000</v>
      </c>
      <c r="L133" s="561"/>
      <c r="M133" s="550"/>
    </row>
    <row r="134" spans="1:13">
      <c r="A134" s="609">
        <v>343105</v>
      </c>
      <c r="B134" s="550">
        <v>1450956</v>
      </c>
      <c r="C134" s="550" t="s">
        <v>3650</v>
      </c>
      <c r="D134" s="551">
        <v>43539</v>
      </c>
      <c r="E134" s="551">
        <v>43542</v>
      </c>
      <c r="F134" s="550">
        <f t="shared" si="11"/>
        <v>3</v>
      </c>
      <c r="G134" s="550">
        <v>1</v>
      </c>
      <c r="H134" s="550" t="s">
        <v>2405</v>
      </c>
      <c r="I134" s="550">
        <f t="shared" si="12"/>
        <v>3</v>
      </c>
      <c r="J134" s="559">
        <v>3100000</v>
      </c>
      <c r="K134" s="899">
        <f t="shared" si="18"/>
        <v>9300000</v>
      </c>
      <c r="L134" s="561"/>
      <c r="M134" s="550"/>
    </row>
    <row r="135" spans="1:13">
      <c r="A135" s="550">
        <v>344606</v>
      </c>
      <c r="B135" s="550">
        <v>1455388</v>
      </c>
      <c r="C135" s="550" t="s">
        <v>3651</v>
      </c>
      <c r="D135" s="551">
        <v>43539</v>
      </c>
      <c r="E135" s="551">
        <v>43544</v>
      </c>
      <c r="F135" s="550">
        <f t="shared" si="11"/>
        <v>5</v>
      </c>
      <c r="G135" s="550">
        <v>1</v>
      </c>
      <c r="H135" s="550" t="s">
        <v>37</v>
      </c>
      <c r="I135" s="550">
        <f t="shared" si="12"/>
        <v>5</v>
      </c>
      <c r="J135" s="559">
        <v>2900000</v>
      </c>
      <c r="K135" s="899">
        <f t="shared" si="18"/>
        <v>14500000</v>
      </c>
      <c r="L135" s="561"/>
      <c r="M135" s="550"/>
    </row>
    <row r="136" spans="1:13">
      <c r="A136" s="609" t="s">
        <v>3652</v>
      </c>
      <c r="B136" s="550">
        <v>1446821</v>
      </c>
      <c r="C136" s="550" t="s">
        <v>3653</v>
      </c>
      <c r="D136" s="551">
        <v>43539</v>
      </c>
      <c r="E136" s="551">
        <v>43542</v>
      </c>
      <c r="F136" s="550">
        <f t="shared" si="11"/>
        <v>3</v>
      </c>
      <c r="G136" s="550">
        <v>2</v>
      </c>
      <c r="H136" s="550" t="s">
        <v>37</v>
      </c>
      <c r="I136" s="550">
        <f t="shared" si="12"/>
        <v>6</v>
      </c>
      <c r="J136" s="559">
        <v>2900000</v>
      </c>
      <c r="K136" s="899">
        <f t="shared" si="18"/>
        <v>17400000</v>
      </c>
      <c r="L136" s="561"/>
      <c r="M136" s="550"/>
    </row>
    <row r="137" spans="1:13">
      <c r="A137" s="609" t="s">
        <v>3654</v>
      </c>
      <c r="B137" s="550">
        <v>1458432</v>
      </c>
      <c r="C137" s="550" t="s">
        <v>3655</v>
      </c>
      <c r="D137" s="551">
        <v>43539</v>
      </c>
      <c r="E137" s="551">
        <v>43541</v>
      </c>
      <c r="F137" s="550">
        <f t="shared" ref="F137:F200" si="19">E137-D137</f>
        <v>2</v>
      </c>
      <c r="G137" s="550">
        <v>2</v>
      </c>
      <c r="H137" s="550" t="s">
        <v>37</v>
      </c>
      <c r="I137" s="550">
        <f t="shared" ref="I137:I200" si="20">G137*F137</f>
        <v>4</v>
      </c>
      <c r="J137" s="559">
        <v>2900000</v>
      </c>
      <c r="K137" s="899">
        <f t="shared" si="18"/>
        <v>11600000</v>
      </c>
      <c r="L137" s="561"/>
      <c r="M137" s="550"/>
    </row>
    <row r="138" spans="1:13">
      <c r="A138" s="609" t="s">
        <v>3656</v>
      </c>
      <c r="B138" s="550">
        <v>1449397</v>
      </c>
      <c r="C138" s="550" t="s">
        <v>3657</v>
      </c>
      <c r="D138" s="551">
        <v>43539</v>
      </c>
      <c r="E138" s="551">
        <v>43542</v>
      </c>
      <c r="F138" s="550">
        <f t="shared" si="19"/>
        <v>3</v>
      </c>
      <c r="G138" s="550">
        <v>2</v>
      </c>
      <c r="H138" s="550" t="s">
        <v>37</v>
      </c>
      <c r="I138" s="550">
        <f t="shared" si="20"/>
        <v>6</v>
      </c>
      <c r="J138" s="559">
        <v>2900000</v>
      </c>
      <c r="K138" s="899">
        <f t="shared" si="18"/>
        <v>17400000</v>
      </c>
      <c r="L138" s="561"/>
      <c r="M138" s="550"/>
    </row>
    <row r="139" spans="1:13">
      <c r="A139" s="550">
        <v>344483</v>
      </c>
      <c r="B139" s="550">
        <v>1455248</v>
      </c>
      <c r="C139" s="550" t="s">
        <v>3658</v>
      </c>
      <c r="D139" s="551">
        <v>43539</v>
      </c>
      <c r="E139" s="551">
        <v>43541</v>
      </c>
      <c r="F139" s="550">
        <f t="shared" si="19"/>
        <v>2</v>
      </c>
      <c r="G139" s="550">
        <v>1</v>
      </c>
      <c r="H139" s="550" t="s">
        <v>37</v>
      </c>
      <c r="I139" s="550">
        <f t="shared" si="20"/>
        <v>2</v>
      </c>
      <c r="J139" s="559">
        <v>2900000</v>
      </c>
      <c r="K139" s="899">
        <f t="shared" si="18"/>
        <v>5800000</v>
      </c>
      <c r="L139" s="561"/>
      <c r="M139" s="550"/>
    </row>
    <row r="140" spans="1:13">
      <c r="A140" s="609">
        <v>344384</v>
      </c>
      <c r="B140" s="550">
        <v>1454431</v>
      </c>
      <c r="C140" s="550" t="s">
        <v>3659</v>
      </c>
      <c r="D140" s="551">
        <v>43539</v>
      </c>
      <c r="E140" s="551">
        <v>43541</v>
      </c>
      <c r="F140" s="550">
        <f t="shared" si="19"/>
        <v>2</v>
      </c>
      <c r="G140" s="550">
        <v>1</v>
      </c>
      <c r="H140" s="550" t="s">
        <v>37</v>
      </c>
      <c r="I140" s="550">
        <f t="shared" si="20"/>
        <v>2</v>
      </c>
      <c r="J140" s="559">
        <v>2900000</v>
      </c>
      <c r="K140" s="899">
        <f t="shared" si="18"/>
        <v>5800000</v>
      </c>
      <c r="L140" s="561"/>
      <c r="M140" s="550" t="s">
        <v>2270</v>
      </c>
    </row>
    <row r="141" spans="1:13">
      <c r="A141" s="609">
        <v>345337</v>
      </c>
      <c r="B141" s="550">
        <v>1457253</v>
      </c>
      <c r="C141" s="550" t="s">
        <v>3660</v>
      </c>
      <c r="D141" s="551">
        <v>43539</v>
      </c>
      <c r="E141" s="551">
        <v>43540</v>
      </c>
      <c r="F141" s="550">
        <f t="shared" si="19"/>
        <v>1</v>
      </c>
      <c r="G141" s="550">
        <v>1</v>
      </c>
      <c r="H141" s="550" t="s">
        <v>37</v>
      </c>
      <c r="I141" s="550">
        <f t="shared" si="20"/>
        <v>1</v>
      </c>
      <c r="J141" s="559">
        <v>2900000</v>
      </c>
      <c r="K141" s="899">
        <f t="shared" si="18"/>
        <v>2900000</v>
      </c>
      <c r="L141" s="564"/>
      <c r="M141" s="550" t="s">
        <v>2270</v>
      </c>
    </row>
    <row r="142" spans="1:13">
      <c r="A142" s="198">
        <v>345806</v>
      </c>
      <c r="B142" s="196">
        <v>1458261</v>
      </c>
      <c r="C142" s="196" t="s">
        <v>3661</v>
      </c>
      <c r="D142" s="197">
        <v>43538</v>
      </c>
      <c r="E142" s="197">
        <v>43541</v>
      </c>
      <c r="F142" s="196">
        <f t="shared" si="19"/>
        <v>3</v>
      </c>
      <c r="G142" s="196">
        <v>1</v>
      </c>
      <c r="H142" s="196" t="s">
        <v>2405</v>
      </c>
      <c r="I142" s="196">
        <f t="shared" si="20"/>
        <v>3</v>
      </c>
      <c r="J142" s="225">
        <v>3100000</v>
      </c>
      <c r="K142" s="952">
        <f t="shared" si="18"/>
        <v>9300000</v>
      </c>
      <c r="L142" s="285">
        <f>SUM(K142:K155)</f>
        <v>116350000</v>
      </c>
      <c r="M142" s="196"/>
    </row>
    <row r="143" spans="1:13">
      <c r="A143" s="198">
        <v>345783</v>
      </c>
      <c r="B143" s="196">
        <v>1459246</v>
      </c>
      <c r="C143" s="196" t="s">
        <v>3662</v>
      </c>
      <c r="D143" s="197">
        <v>43540</v>
      </c>
      <c r="E143" s="197">
        <v>43541</v>
      </c>
      <c r="F143" s="196">
        <f t="shared" si="19"/>
        <v>1</v>
      </c>
      <c r="G143" s="196">
        <v>1</v>
      </c>
      <c r="H143" s="196" t="s">
        <v>37</v>
      </c>
      <c r="I143" s="196">
        <f t="shared" si="20"/>
        <v>1</v>
      </c>
      <c r="J143" s="225">
        <v>2900000</v>
      </c>
      <c r="K143" s="952">
        <f t="shared" si="18"/>
        <v>2900000</v>
      </c>
      <c r="L143" s="615"/>
      <c r="M143" s="196"/>
    </row>
    <row r="144" spans="1:13">
      <c r="A144" s="196">
        <v>337642</v>
      </c>
      <c r="B144" s="196">
        <v>1437389</v>
      </c>
      <c r="C144" s="196" t="s">
        <v>3663</v>
      </c>
      <c r="D144" s="197">
        <v>43540</v>
      </c>
      <c r="E144" s="197">
        <v>43542</v>
      </c>
      <c r="F144" s="196">
        <f t="shared" si="19"/>
        <v>2</v>
      </c>
      <c r="G144" s="196">
        <v>1</v>
      </c>
      <c r="H144" s="196" t="s">
        <v>2405</v>
      </c>
      <c r="I144" s="196">
        <f t="shared" si="20"/>
        <v>2</v>
      </c>
      <c r="J144" s="225">
        <v>3100000</v>
      </c>
      <c r="K144" s="225">
        <f t="shared" si="18"/>
        <v>6200000</v>
      </c>
      <c r="L144" s="615"/>
      <c r="M144" s="196"/>
    </row>
    <row r="145" spans="1:13">
      <c r="A145" s="196">
        <v>344357</v>
      </c>
      <c r="B145" s="196">
        <v>1453921</v>
      </c>
      <c r="C145" s="196" t="s">
        <v>3664</v>
      </c>
      <c r="D145" s="197">
        <v>43540</v>
      </c>
      <c r="E145" s="197">
        <v>43543</v>
      </c>
      <c r="F145" s="196">
        <f t="shared" si="19"/>
        <v>3</v>
      </c>
      <c r="G145" s="196">
        <v>1</v>
      </c>
      <c r="H145" s="196" t="s">
        <v>37</v>
      </c>
      <c r="I145" s="196">
        <f t="shared" si="20"/>
        <v>3</v>
      </c>
      <c r="J145" s="225">
        <v>2900000</v>
      </c>
      <c r="K145" s="225">
        <f t="shared" si="18"/>
        <v>8700000</v>
      </c>
      <c r="L145" s="615"/>
      <c r="M145" s="196"/>
    </row>
    <row r="146" spans="1:13">
      <c r="A146" s="196">
        <v>342653</v>
      </c>
      <c r="B146" s="196">
        <v>1449363</v>
      </c>
      <c r="C146" s="196" t="s">
        <v>3665</v>
      </c>
      <c r="D146" s="197">
        <v>43540</v>
      </c>
      <c r="E146" s="197">
        <v>43541</v>
      </c>
      <c r="F146" s="196">
        <f t="shared" si="19"/>
        <v>1</v>
      </c>
      <c r="G146" s="196">
        <v>1</v>
      </c>
      <c r="H146" s="196" t="s">
        <v>37</v>
      </c>
      <c r="I146" s="196">
        <f t="shared" si="20"/>
        <v>1</v>
      </c>
      <c r="J146" s="225">
        <v>2900000</v>
      </c>
      <c r="K146" s="225">
        <f t="shared" si="18"/>
        <v>2900000</v>
      </c>
      <c r="L146" s="615"/>
      <c r="M146" s="196"/>
    </row>
    <row r="147" spans="1:13">
      <c r="A147" s="196">
        <v>342641</v>
      </c>
      <c r="B147" s="196">
        <v>1448724</v>
      </c>
      <c r="C147" s="196" t="s">
        <v>3666</v>
      </c>
      <c r="D147" s="197">
        <v>43540</v>
      </c>
      <c r="E147" s="197">
        <v>43541</v>
      </c>
      <c r="F147" s="196">
        <f t="shared" si="19"/>
        <v>1</v>
      </c>
      <c r="G147" s="196">
        <v>1</v>
      </c>
      <c r="H147" s="196" t="s">
        <v>37</v>
      </c>
      <c r="I147" s="196">
        <f t="shared" si="20"/>
        <v>1</v>
      </c>
      <c r="J147" s="225">
        <v>2900000</v>
      </c>
      <c r="K147" s="225">
        <f t="shared" si="18"/>
        <v>2900000</v>
      </c>
      <c r="L147" s="615"/>
      <c r="M147" s="196" t="s">
        <v>2389</v>
      </c>
    </row>
    <row r="148" spans="1:13">
      <c r="A148" s="196">
        <v>345787</v>
      </c>
      <c r="B148" s="196">
        <v>1459108</v>
      </c>
      <c r="C148" s="196" t="s">
        <v>3667</v>
      </c>
      <c r="D148" s="197">
        <v>43541</v>
      </c>
      <c r="E148" s="197">
        <v>43542</v>
      </c>
      <c r="F148" s="196">
        <f t="shared" si="19"/>
        <v>1</v>
      </c>
      <c r="G148" s="196">
        <v>1</v>
      </c>
      <c r="H148" s="196" t="s">
        <v>37</v>
      </c>
      <c r="I148" s="196">
        <f t="shared" si="20"/>
        <v>1</v>
      </c>
      <c r="J148" s="225">
        <v>2900000</v>
      </c>
      <c r="K148" s="225">
        <f t="shared" si="18"/>
        <v>2900000</v>
      </c>
      <c r="L148" s="615"/>
      <c r="M148" s="196"/>
    </row>
    <row r="149" spans="1:13">
      <c r="A149" s="198" t="s">
        <v>3668</v>
      </c>
      <c r="B149" s="196">
        <v>1450675</v>
      </c>
      <c r="C149" s="196" t="s">
        <v>3669</v>
      </c>
      <c r="D149" s="197">
        <v>43541</v>
      </c>
      <c r="E149" s="197">
        <v>43544</v>
      </c>
      <c r="F149" s="196">
        <f t="shared" si="19"/>
        <v>3</v>
      </c>
      <c r="G149" s="196">
        <v>2</v>
      </c>
      <c r="H149" s="196" t="s">
        <v>37</v>
      </c>
      <c r="I149" s="196">
        <f t="shared" si="20"/>
        <v>6</v>
      </c>
      <c r="J149" s="224">
        <v>2900000</v>
      </c>
      <c r="K149" s="225">
        <f t="shared" ref="K149:K178" si="21">J149*F149*G149</f>
        <v>17400000</v>
      </c>
      <c r="L149" s="615"/>
      <c r="M149" s="196"/>
    </row>
    <row r="150" spans="1:13">
      <c r="A150" s="196">
        <v>343918</v>
      </c>
      <c r="B150" s="196">
        <v>1453608</v>
      </c>
      <c r="C150" s="196" t="s">
        <v>3629</v>
      </c>
      <c r="D150" s="197">
        <v>43541</v>
      </c>
      <c r="E150" s="197">
        <v>43542</v>
      </c>
      <c r="F150" s="196">
        <f t="shared" si="19"/>
        <v>1</v>
      </c>
      <c r="G150" s="196">
        <v>1</v>
      </c>
      <c r="H150" s="196" t="s">
        <v>2405</v>
      </c>
      <c r="I150" s="196">
        <f t="shared" si="20"/>
        <v>1</v>
      </c>
      <c r="J150" s="225">
        <v>3100000</v>
      </c>
      <c r="K150" s="225">
        <f t="shared" si="21"/>
        <v>3100000</v>
      </c>
      <c r="L150" s="615"/>
      <c r="M150" s="196"/>
    </row>
    <row r="151" spans="1:13">
      <c r="A151" s="196">
        <v>344283</v>
      </c>
      <c r="B151" s="196">
        <v>1453713</v>
      </c>
      <c r="C151" s="196" t="s">
        <v>3670</v>
      </c>
      <c r="D151" s="197">
        <v>43541</v>
      </c>
      <c r="E151" s="197">
        <v>43543</v>
      </c>
      <c r="F151" s="196">
        <f t="shared" si="19"/>
        <v>2</v>
      </c>
      <c r="G151" s="196">
        <v>1</v>
      </c>
      <c r="H151" s="196" t="s">
        <v>2405</v>
      </c>
      <c r="I151" s="196">
        <f t="shared" si="20"/>
        <v>2</v>
      </c>
      <c r="J151" s="225">
        <v>3100000</v>
      </c>
      <c r="K151" s="225">
        <f t="shared" si="21"/>
        <v>6200000</v>
      </c>
      <c r="L151" s="615"/>
      <c r="M151" s="196"/>
    </row>
    <row r="152" spans="1:13">
      <c r="A152" s="949">
        <v>344352</v>
      </c>
      <c r="B152" s="794">
        <v>1454024</v>
      </c>
      <c r="C152" s="794" t="s">
        <v>3671</v>
      </c>
      <c r="D152" s="795">
        <v>43541</v>
      </c>
      <c r="E152" s="795">
        <v>43542</v>
      </c>
      <c r="F152" s="794">
        <f t="shared" si="19"/>
        <v>1</v>
      </c>
      <c r="G152" s="794">
        <v>1</v>
      </c>
      <c r="H152" s="794" t="s">
        <v>868</v>
      </c>
      <c r="I152" s="794">
        <f t="shared" si="20"/>
        <v>1</v>
      </c>
      <c r="J152" s="797">
        <v>3550000</v>
      </c>
      <c r="K152" s="797">
        <f t="shared" si="21"/>
        <v>3550000</v>
      </c>
      <c r="L152" s="615"/>
      <c r="M152" s="196"/>
    </row>
    <row r="153" spans="1:13">
      <c r="A153" s="198" t="s">
        <v>3672</v>
      </c>
      <c r="B153" s="196">
        <v>1451840</v>
      </c>
      <c r="C153" s="196" t="s">
        <v>3673</v>
      </c>
      <c r="D153" s="197">
        <v>43541</v>
      </c>
      <c r="E153" s="197">
        <v>43545</v>
      </c>
      <c r="F153" s="196">
        <f t="shared" si="19"/>
        <v>4</v>
      </c>
      <c r="G153" s="196">
        <v>3</v>
      </c>
      <c r="H153" s="196" t="s">
        <v>37</v>
      </c>
      <c r="I153" s="196">
        <f t="shared" si="20"/>
        <v>12</v>
      </c>
      <c r="J153" s="225">
        <v>2900000</v>
      </c>
      <c r="K153" s="225">
        <f t="shared" si="21"/>
        <v>34800000</v>
      </c>
      <c r="L153" s="615"/>
      <c r="M153" s="196"/>
    </row>
    <row r="154" spans="1:13">
      <c r="A154" s="196">
        <v>345286</v>
      </c>
      <c r="B154" s="196">
        <v>1457143</v>
      </c>
      <c r="C154" s="196" t="s">
        <v>3674</v>
      </c>
      <c r="D154" s="197">
        <v>43541</v>
      </c>
      <c r="E154" s="197">
        <v>43545</v>
      </c>
      <c r="F154" s="196">
        <f t="shared" si="19"/>
        <v>4</v>
      </c>
      <c r="G154" s="196">
        <v>1</v>
      </c>
      <c r="H154" s="196" t="s">
        <v>2405</v>
      </c>
      <c r="I154" s="196">
        <f t="shared" si="20"/>
        <v>4</v>
      </c>
      <c r="J154" s="225">
        <v>3100000</v>
      </c>
      <c r="K154" s="225">
        <f t="shared" si="21"/>
        <v>12400000</v>
      </c>
      <c r="L154" s="615"/>
      <c r="M154" s="196"/>
    </row>
    <row r="155" spans="1:13">
      <c r="A155" s="198">
        <v>344385</v>
      </c>
      <c r="B155" s="196">
        <v>1454702</v>
      </c>
      <c r="C155" s="196" t="s">
        <v>3675</v>
      </c>
      <c r="D155" s="197">
        <v>43541</v>
      </c>
      <c r="E155" s="197">
        <v>43542</v>
      </c>
      <c r="F155" s="196">
        <f t="shared" si="19"/>
        <v>1</v>
      </c>
      <c r="G155" s="196">
        <v>1</v>
      </c>
      <c r="H155" s="196" t="s">
        <v>2405</v>
      </c>
      <c r="I155" s="196">
        <f t="shared" si="20"/>
        <v>1</v>
      </c>
      <c r="J155" s="225">
        <v>3100000</v>
      </c>
      <c r="K155" s="225">
        <f t="shared" si="21"/>
        <v>3100000</v>
      </c>
      <c r="L155" s="616"/>
      <c r="M155" s="196"/>
    </row>
    <row r="156" spans="1:13">
      <c r="A156" s="324">
        <v>340677</v>
      </c>
      <c r="B156" s="324">
        <v>1445069</v>
      </c>
      <c r="C156" s="324" t="s">
        <v>3676</v>
      </c>
      <c r="D156" s="325">
        <v>43542</v>
      </c>
      <c r="E156" s="325">
        <v>43543</v>
      </c>
      <c r="F156" s="324">
        <f t="shared" si="19"/>
        <v>1</v>
      </c>
      <c r="G156" s="324">
        <v>1</v>
      </c>
      <c r="H156" s="324" t="s">
        <v>37</v>
      </c>
      <c r="I156" s="324">
        <f t="shared" si="20"/>
        <v>1</v>
      </c>
      <c r="J156" s="349">
        <v>2900000</v>
      </c>
      <c r="K156" s="349">
        <f t="shared" si="21"/>
        <v>2900000</v>
      </c>
      <c r="L156" s="350">
        <f>SUM(K156:K175)</f>
        <v>198550000</v>
      </c>
      <c r="M156" s="324"/>
    </row>
    <row r="157" spans="1:13">
      <c r="A157" s="324">
        <v>341280</v>
      </c>
      <c r="B157" s="324">
        <v>1446705</v>
      </c>
      <c r="C157" s="324" t="s">
        <v>3677</v>
      </c>
      <c r="D157" s="325">
        <v>43542</v>
      </c>
      <c r="E157" s="325">
        <v>43543</v>
      </c>
      <c r="F157" s="324">
        <f t="shared" si="19"/>
        <v>1</v>
      </c>
      <c r="G157" s="324">
        <v>1</v>
      </c>
      <c r="H157" s="324" t="s">
        <v>2405</v>
      </c>
      <c r="I157" s="324">
        <f t="shared" si="20"/>
        <v>1</v>
      </c>
      <c r="J157" s="349">
        <v>3100000</v>
      </c>
      <c r="K157" s="349">
        <f t="shared" si="21"/>
        <v>3100000</v>
      </c>
      <c r="L157" s="352"/>
      <c r="M157" s="324"/>
    </row>
    <row r="158" spans="1:13">
      <c r="A158" s="324">
        <v>342794</v>
      </c>
      <c r="B158" s="324">
        <v>1450044</v>
      </c>
      <c r="C158" s="324" t="s">
        <v>3678</v>
      </c>
      <c r="D158" s="325">
        <v>43542</v>
      </c>
      <c r="E158" s="325">
        <v>43543</v>
      </c>
      <c r="F158" s="324">
        <f t="shared" si="19"/>
        <v>1</v>
      </c>
      <c r="G158" s="324">
        <v>1</v>
      </c>
      <c r="H158" s="324" t="s">
        <v>37</v>
      </c>
      <c r="I158" s="324">
        <f t="shared" si="20"/>
        <v>1</v>
      </c>
      <c r="J158" s="349">
        <v>2900000</v>
      </c>
      <c r="K158" s="349">
        <f t="shared" si="21"/>
        <v>2900000</v>
      </c>
      <c r="L158" s="352"/>
      <c r="M158" s="324"/>
    </row>
    <row r="159" spans="1:13">
      <c r="A159" s="324">
        <v>341464</v>
      </c>
      <c r="B159" s="324">
        <v>1446922</v>
      </c>
      <c r="C159" s="324" t="s">
        <v>3679</v>
      </c>
      <c r="D159" s="325">
        <v>43542</v>
      </c>
      <c r="E159" s="325">
        <v>43544</v>
      </c>
      <c r="F159" s="324">
        <f t="shared" si="19"/>
        <v>2</v>
      </c>
      <c r="G159" s="324">
        <v>1</v>
      </c>
      <c r="H159" s="324" t="s">
        <v>37</v>
      </c>
      <c r="I159" s="324">
        <f t="shared" si="20"/>
        <v>2</v>
      </c>
      <c r="J159" s="349">
        <v>2900000</v>
      </c>
      <c r="K159" s="349">
        <f t="shared" si="21"/>
        <v>5800000</v>
      </c>
      <c r="L159" s="352"/>
      <c r="M159" s="324"/>
    </row>
    <row r="160" spans="1:13">
      <c r="A160" s="323" t="s">
        <v>3680</v>
      </c>
      <c r="B160" s="324">
        <v>1451685</v>
      </c>
      <c r="C160" s="324" t="s">
        <v>3681</v>
      </c>
      <c r="D160" s="325">
        <v>43542</v>
      </c>
      <c r="E160" s="325">
        <v>43545</v>
      </c>
      <c r="F160" s="324">
        <f t="shared" si="19"/>
        <v>3</v>
      </c>
      <c r="G160" s="324">
        <v>3</v>
      </c>
      <c r="H160" s="324" t="s">
        <v>37</v>
      </c>
      <c r="I160" s="324">
        <f t="shared" si="20"/>
        <v>9</v>
      </c>
      <c r="J160" s="349">
        <v>2900000</v>
      </c>
      <c r="K160" s="349">
        <f t="shared" si="21"/>
        <v>26100000</v>
      </c>
      <c r="L160" s="352"/>
      <c r="M160" s="324" t="s">
        <v>3682</v>
      </c>
    </row>
    <row r="161" spans="1:13">
      <c r="A161" s="323" t="s">
        <v>3683</v>
      </c>
      <c r="B161" s="324">
        <v>1451683</v>
      </c>
      <c r="C161" s="324" t="s">
        <v>3684</v>
      </c>
      <c r="D161" s="325">
        <v>43542</v>
      </c>
      <c r="E161" s="325">
        <v>43545</v>
      </c>
      <c r="F161" s="324">
        <f t="shared" si="19"/>
        <v>3</v>
      </c>
      <c r="G161" s="324">
        <v>2</v>
      </c>
      <c r="H161" s="324" t="s">
        <v>37</v>
      </c>
      <c r="I161" s="324">
        <f t="shared" si="20"/>
        <v>6</v>
      </c>
      <c r="J161" s="349">
        <v>2900000</v>
      </c>
      <c r="K161" s="349">
        <f t="shared" si="21"/>
        <v>17400000</v>
      </c>
      <c r="L161" s="352"/>
      <c r="M161" s="324" t="s">
        <v>3682</v>
      </c>
    </row>
    <row r="162" spans="1:13">
      <c r="A162" s="323" t="s">
        <v>3685</v>
      </c>
      <c r="B162" s="324">
        <v>1455345</v>
      </c>
      <c r="C162" s="324" t="s">
        <v>3686</v>
      </c>
      <c r="D162" s="325">
        <v>43543</v>
      </c>
      <c r="E162" s="325">
        <v>43545</v>
      </c>
      <c r="F162" s="324">
        <f t="shared" si="19"/>
        <v>2</v>
      </c>
      <c r="G162" s="324">
        <v>4</v>
      </c>
      <c r="H162" s="324" t="s">
        <v>2405</v>
      </c>
      <c r="I162" s="324">
        <f t="shared" si="20"/>
        <v>8</v>
      </c>
      <c r="J162" s="349">
        <v>3100000</v>
      </c>
      <c r="K162" s="349">
        <f t="shared" si="21"/>
        <v>24800000</v>
      </c>
      <c r="L162" s="352"/>
      <c r="M162" s="324"/>
    </row>
    <row r="163" spans="1:13">
      <c r="A163" s="323" t="s">
        <v>3687</v>
      </c>
      <c r="B163" s="324">
        <v>1453852</v>
      </c>
      <c r="C163" s="324" t="s">
        <v>3688</v>
      </c>
      <c r="D163" s="325">
        <v>43543</v>
      </c>
      <c r="E163" s="325">
        <v>43546</v>
      </c>
      <c r="F163" s="324">
        <f t="shared" si="19"/>
        <v>3</v>
      </c>
      <c r="G163" s="324">
        <v>2</v>
      </c>
      <c r="H163" s="324" t="s">
        <v>2405</v>
      </c>
      <c r="I163" s="324">
        <f t="shared" si="20"/>
        <v>6</v>
      </c>
      <c r="J163" s="349">
        <v>3100000</v>
      </c>
      <c r="K163" s="349">
        <f t="shared" si="21"/>
        <v>18600000</v>
      </c>
      <c r="L163" s="352"/>
      <c r="M163" s="324"/>
    </row>
    <row r="164" spans="1:13">
      <c r="A164" s="323">
        <v>346108</v>
      </c>
      <c r="B164" s="324">
        <v>1460357</v>
      </c>
      <c r="C164" s="324" t="s">
        <v>3689</v>
      </c>
      <c r="D164" s="325">
        <v>43543</v>
      </c>
      <c r="E164" s="325">
        <v>43548</v>
      </c>
      <c r="F164" s="324">
        <f t="shared" si="19"/>
        <v>5</v>
      </c>
      <c r="G164" s="324">
        <v>1</v>
      </c>
      <c r="H164" s="324" t="s">
        <v>37</v>
      </c>
      <c r="I164" s="324">
        <f t="shared" si="20"/>
        <v>5</v>
      </c>
      <c r="J164" s="349">
        <v>2900000</v>
      </c>
      <c r="K164" s="349">
        <f t="shared" si="21"/>
        <v>14500000</v>
      </c>
      <c r="L164" s="352"/>
      <c r="M164" s="324"/>
    </row>
    <row r="165" spans="1:13">
      <c r="A165" s="323">
        <v>345531</v>
      </c>
      <c r="B165" s="324">
        <v>1457439</v>
      </c>
      <c r="C165" s="324" t="s">
        <v>3690</v>
      </c>
      <c r="D165" s="325">
        <v>43543</v>
      </c>
      <c r="E165" s="325">
        <v>43545</v>
      </c>
      <c r="F165" s="324">
        <f t="shared" si="19"/>
        <v>2</v>
      </c>
      <c r="G165" s="324">
        <v>1</v>
      </c>
      <c r="H165" s="324" t="s">
        <v>2405</v>
      </c>
      <c r="I165" s="324">
        <f t="shared" si="20"/>
        <v>2</v>
      </c>
      <c r="J165" s="349">
        <v>3100000</v>
      </c>
      <c r="K165" s="349">
        <f t="shared" si="21"/>
        <v>6200000</v>
      </c>
      <c r="L165" s="352"/>
      <c r="M165" s="324" t="s">
        <v>3437</v>
      </c>
    </row>
    <row r="166" spans="1:13">
      <c r="A166" s="323">
        <v>344282</v>
      </c>
      <c r="B166" s="324">
        <v>1453719</v>
      </c>
      <c r="C166" s="324" t="s">
        <v>3691</v>
      </c>
      <c r="D166" s="325">
        <v>43544</v>
      </c>
      <c r="E166" s="325">
        <v>43547</v>
      </c>
      <c r="F166" s="324">
        <f t="shared" si="19"/>
        <v>3</v>
      </c>
      <c r="G166" s="324">
        <v>1</v>
      </c>
      <c r="H166" s="324" t="s">
        <v>2405</v>
      </c>
      <c r="I166" s="324">
        <f t="shared" si="20"/>
        <v>3</v>
      </c>
      <c r="J166" s="349">
        <v>3100000</v>
      </c>
      <c r="K166" s="349">
        <f t="shared" si="21"/>
        <v>9300000</v>
      </c>
      <c r="L166" s="352"/>
      <c r="M166" s="324"/>
    </row>
    <row r="167" spans="1:13">
      <c r="A167" s="324">
        <v>342615</v>
      </c>
      <c r="B167" s="324">
        <v>1449310</v>
      </c>
      <c r="C167" s="324" t="s">
        <v>3692</v>
      </c>
      <c r="D167" s="325">
        <v>43544</v>
      </c>
      <c r="E167" s="325">
        <v>43545</v>
      </c>
      <c r="F167" s="324">
        <f t="shared" si="19"/>
        <v>1</v>
      </c>
      <c r="G167" s="324">
        <v>1</v>
      </c>
      <c r="H167" s="324" t="s">
        <v>37</v>
      </c>
      <c r="I167" s="324">
        <f t="shared" si="20"/>
        <v>1</v>
      </c>
      <c r="J167" s="349">
        <v>2900000</v>
      </c>
      <c r="K167" s="349">
        <f t="shared" si="21"/>
        <v>2900000</v>
      </c>
      <c r="L167" s="352"/>
      <c r="M167" s="324"/>
    </row>
    <row r="168" spans="1:13">
      <c r="A168" s="323" t="s">
        <v>3693</v>
      </c>
      <c r="B168" s="324">
        <v>1450184</v>
      </c>
      <c r="C168" s="324" t="s">
        <v>3694</v>
      </c>
      <c r="D168" s="325">
        <v>43544</v>
      </c>
      <c r="E168" s="325">
        <v>43547</v>
      </c>
      <c r="F168" s="324">
        <f t="shared" si="19"/>
        <v>3</v>
      </c>
      <c r="G168" s="324">
        <v>2</v>
      </c>
      <c r="H168" s="324" t="s">
        <v>2405</v>
      </c>
      <c r="I168" s="324">
        <f t="shared" si="20"/>
        <v>6</v>
      </c>
      <c r="J168" s="349">
        <v>3100000</v>
      </c>
      <c r="K168" s="349">
        <f t="shared" si="21"/>
        <v>18600000</v>
      </c>
      <c r="L168" s="352"/>
      <c r="M168" s="324"/>
    </row>
    <row r="169" spans="1:13">
      <c r="A169" s="324">
        <v>340747</v>
      </c>
      <c r="B169" s="324">
        <v>1445433</v>
      </c>
      <c r="C169" s="324" t="s">
        <v>3695</v>
      </c>
      <c r="D169" s="325">
        <v>43544</v>
      </c>
      <c r="E169" s="325">
        <v>43546</v>
      </c>
      <c r="F169" s="324">
        <f t="shared" si="19"/>
        <v>2</v>
      </c>
      <c r="G169" s="324">
        <v>1</v>
      </c>
      <c r="H169" s="324" t="s">
        <v>37</v>
      </c>
      <c r="I169" s="324">
        <f t="shared" si="20"/>
        <v>2</v>
      </c>
      <c r="J169" s="349">
        <v>2900000</v>
      </c>
      <c r="K169" s="349">
        <f t="shared" si="21"/>
        <v>5800000</v>
      </c>
      <c r="L169" s="352"/>
      <c r="M169" s="324"/>
    </row>
    <row r="170" spans="1:13">
      <c r="A170" s="324">
        <v>342642</v>
      </c>
      <c r="B170" s="324">
        <v>1448723</v>
      </c>
      <c r="C170" s="324" t="s">
        <v>3666</v>
      </c>
      <c r="D170" s="325">
        <v>43544</v>
      </c>
      <c r="E170" s="325">
        <v>43545</v>
      </c>
      <c r="F170" s="324">
        <f t="shared" si="19"/>
        <v>1</v>
      </c>
      <c r="G170" s="324">
        <v>1</v>
      </c>
      <c r="H170" s="324" t="s">
        <v>37</v>
      </c>
      <c r="I170" s="324">
        <f t="shared" si="20"/>
        <v>1</v>
      </c>
      <c r="J170" s="349">
        <v>2900000</v>
      </c>
      <c r="K170" s="349">
        <f t="shared" si="21"/>
        <v>2900000</v>
      </c>
      <c r="L170" s="352"/>
      <c r="M170" s="324" t="s">
        <v>2389</v>
      </c>
    </row>
    <row r="171" spans="1:13">
      <c r="A171" s="324">
        <v>346070</v>
      </c>
      <c r="B171" s="324">
        <v>1460052</v>
      </c>
      <c r="C171" s="324" t="s">
        <v>3696</v>
      </c>
      <c r="D171" s="325">
        <v>43545</v>
      </c>
      <c r="E171" s="325">
        <v>43549</v>
      </c>
      <c r="F171" s="324">
        <f t="shared" si="19"/>
        <v>4</v>
      </c>
      <c r="G171" s="324">
        <v>1</v>
      </c>
      <c r="H171" s="324" t="s">
        <v>37</v>
      </c>
      <c r="I171" s="324">
        <f t="shared" si="20"/>
        <v>4</v>
      </c>
      <c r="J171" s="349">
        <v>2900000</v>
      </c>
      <c r="K171" s="349">
        <f t="shared" si="21"/>
        <v>11600000</v>
      </c>
      <c r="L171" s="352"/>
      <c r="M171" s="324"/>
    </row>
    <row r="172" spans="1:13">
      <c r="A172" s="324">
        <v>343395</v>
      </c>
      <c r="B172" s="324">
        <v>1450405</v>
      </c>
      <c r="C172" s="324" t="s">
        <v>3697</v>
      </c>
      <c r="D172" s="325">
        <v>43545</v>
      </c>
      <c r="E172" s="325">
        <v>43546</v>
      </c>
      <c r="F172" s="324">
        <f t="shared" si="19"/>
        <v>1</v>
      </c>
      <c r="G172" s="324">
        <v>1</v>
      </c>
      <c r="H172" s="324" t="s">
        <v>37</v>
      </c>
      <c r="I172" s="324">
        <f t="shared" si="20"/>
        <v>1</v>
      </c>
      <c r="J172" s="349">
        <v>2900000</v>
      </c>
      <c r="K172" s="349">
        <f t="shared" si="21"/>
        <v>2900000</v>
      </c>
      <c r="L172" s="352"/>
      <c r="M172" s="324"/>
    </row>
    <row r="173" spans="1:13">
      <c r="A173" s="799">
        <v>345724</v>
      </c>
      <c r="B173" s="799">
        <v>1458676</v>
      </c>
      <c r="C173" s="799" t="s">
        <v>3698</v>
      </c>
      <c r="D173" s="800">
        <v>43544</v>
      </c>
      <c r="E173" s="800">
        <v>43547</v>
      </c>
      <c r="F173" s="799">
        <f t="shared" si="19"/>
        <v>3</v>
      </c>
      <c r="G173" s="799">
        <v>1</v>
      </c>
      <c r="H173" s="799" t="s">
        <v>868</v>
      </c>
      <c r="I173" s="799">
        <f t="shared" si="20"/>
        <v>3</v>
      </c>
      <c r="J173" s="807">
        <v>3550000</v>
      </c>
      <c r="K173" s="808">
        <f t="shared" si="21"/>
        <v>10650000</v>
      </c>
      <c r="L173" s="352"/>
      <c r="M173" s="324"/>
    </row>
    <row r="174" spans="1:13">
      <c r="A174" s="324">
        <v>344486</v>
      </c>
      <c r="B174" s="324">
        <v>1455167</v>
      </c>
      <c r="C174" s="324" t="s">
        <v>3699</v>
      </c>
      <c r="D174" s="325">
        <v>43544</v>
      </c>
      <c r="E174" s="325">
        <v>43547</v>
      </c>
      <c r="F174" s="324">
        <f t="shared" si="19"/>
        <v>3</v>
      </c>
      <c r="G174" s="324">
        <v>1</v>
      </c>
      <c r="H174" s="324" t="s">
        <v>37</v>
      </c>
      <c r="I174" s="324">
        <f t="shared" si="20"/>
        <v>3</v>
      </c>
      <c r="J174" s="349">
        <v>2900000</v>
      </c>
      <c r="K174" s="349">
        <f t="shared" si="21"/>
        <v>8700000</v>
      </c>
      <c r="L174" s="352"/>
      <c r="M174" s="324"/>
    </row>
    <row r="175" spans="1:13">
      <c r="A175" s="324">
        <v>343421</v>
      </c>
      <c r="B175" s="324">
        <v>1451576</v>
      </c>
      <c r="C175" s="324" t="s">
        <v>3700</v>
      </c>
      <c r="D175" s="325">
        <v>43544</v>
      </c>
      <c r="E175" s="325">
        <v>43545</v>
      </c>
      <c r="F175" s="324">
        <f t="shared" si="19"/>
        <v>1</v>
      </c>
      <c r="G175" s="324">
        <v>1</v>
      </c>
      <c r="H175" s="324" t="s">
        <v>37</v>
      </c>
      <c r="I175" s="324">
        <f t="shared" si="20"/>
        <v>1</v>
      </c>
      <c r="J175" s="349">
        <v>2900000</v>
      </c>
      <c r="K175" s="349">
        <f t="shared" si="21"/>
        <v>2900000</v>
      </c>
      <c r="L175" s="353"/>
      <c r="M175" s="324"/>
    </row>
    <row r="176" spans="1:13">
      <c r="A176" s="840">
        <v>346646</v>
      </c>
      <c r="B176" s="840">
        <v>1462574</v>
      </c>
      <c r="C176" s="840" t="s">
        <v>3701</v>
      </c>
      <c r="D176" s="841">
        <v>43544</v>
      </c>
      <c r="E176" s="841">
        <v>43545</v>
      </c>
      <c r="F176" s="840">
        <f t="shared" si="19"/>
        <v>1</v>
      </c>
      <c r="G176" s="840">
        <v>1</v>
      </c>
      <c r="H176" s="840" t="s">
        <v>2405</v>
      </c>
      <c r="I176" s="840">
        <f t="shared" si="20"/>
        <v>1</v>
      </c>
      <c r="J176" s="856">
        <v>3100000</v>
      </c>
      <c r="K176" s="853">
        <f t="shared" si="21"/>
        <v>3100000</v>
      </c>
      <c r="L176" s="953">
        <f>SUM(K176:K188)</f>
        <v>67250000</v>
      </c>
      <c r="M176" s="840"/>
    </row>
    <row r="177" spans="1:13">
      <c r="A177" s="840">
        <v>346775</v>
      </c>
      <c r="B177" s="840">
        <v>1462861</v>
      </c>
      <c r="C177" s="840" t="s">
        <v>3702</v>
      </c>
      <c r="D177" s="841">
        <v>43544</v>
      </c>
      <c r="E177" s="841">
        <v>43545</v>
      </c>
      <c r="F177" s="840">
        <f t="shared" si="19"/>
        <v>1</v>
      </c>
      <c r="G177" s="840">
        <v>1</v>
      </c>
      <c r="H177" s="840" t="s">
        <v>2405</v>
      </c>
      <c r="I177" s="840">
        <f t="shared" si="20"/>
        <v>1</v>
      </c>
      <c r="J177" s="856">
        <v>3100000</v>
      </c>
      <c r="K177" s="853">
        <f t="shared" si="21"/>
        <v>3100000</v>
      </c>
      <c r="L177" s="954"/>
      <c r="M177" s="840"/>
    </row>
    <row r="178" spans="1:13">
      <c r="A178" s="950">
        <v>343392</v>
      </c>
      <c r="B178" s="950">
        <v>1450279</v>
      </c>
      <c r="C178" s="950" t="s">
        <v>3703</v>
      </c>
      <c r="D178" s="951">
        <v>43545</v>
      </c>
      <c r="E178" s="951">
        <v>43546</v>
      </c>
      <c r="F178" s="950">
        <f t="shared" si="19"/>
        <v>1</v>
      </c>
      <c r="G178" s="950">
        <v>1</v>
      </c>
      <c r="H178" s="950" t="s">
        <v>868</v>
      </c>
      <c r="I178" s="950">
        <f t="shared" si="20"/>
        <v>1</v>
      </c>
      <c r="J178" s="955">
        <v>3550000</v>
      </c>
      <c r="K178" s="955">
        <f t="shared" si="21"/>
        <v>3550000</v>
      </c>
      <c r="L178" s="954"/>
      <c r="M178" s="950"/>
    </row>
    <row r="179" spans="1:13">
      <c r="A179" s="840">
        <v>339764</v>
      </c>
      <c r="B179" s="840">
        <v>1442377</v>
      </c>
      <c r="C179" s="840" t="s">
        <v>3704</v>
      </c>
      <c r="D179" s="841">
        <v>43545</v>
      </c>
      <c r="E179" s="841">
        <v>43546</v>
      </c>
      <c r="F179" s="840">
        <f t="shared" si="19"/>
        <v>1</v>
      </c>
      <c r="G179" s="840">
        <v>1</v>
      </c>
      <c r="H179" s="840" t="s">
        <v>37</v>
      </c>
      <c r="I179" s="840">
        <f t="shared" si="20"/>
        <v>1</v>
      </c>
      <c r="J179" s="853">
        <v>2900000</v>
      </c>
      <c r="K179" s="853">
        <f t="shared" ref="K179:K181" si="22">J179*I179</f>
        <v>2900000</v>
      </c>
      <c r="L179" s="954"/>
      <c r="M179" s="840"/>
    </row>
    <row r="180" spans="1:13">
      <c r="A180" s="840">
        <v>343824</v>
      </c>
      <c r="B180" s="840">
        <v>1453159</v>
      </c>
      <c r="C180" s="840" t="s">
        <v>3705</v>
      </c>
      <c r="D180" s="841">
        <v>43545</v>
      </c>
      <c r="E180" s="841">
        <v>43546</v>
      </c>
      <c r="F180" s="840">
        <f t="shared" si="19"/>
        <v>1</v>
      </c>
      <c r="G180" s="840">
        <v>1</v>
      </c>
      <c r="H180" s="840" t="s">
        <v>2405</v>
      </c>
      <c r="I180" s="840">
        <f t="shared" si="20"/>
        <v>1</v>
      </c>
      <c r="J180" s="853">
        <v>3100000</v>
      </c>
      <c r="K180" s="853">
        <f t="shared" si="22"/>
        <v>3100000</v>
      </c>
      <c r="L180" s="954"/>
      <c r="M180" s="840"/>
    </row>
    <row r="181" spans="1:13">
      <c r="A181" s="840">
        <v>343470</v>
      </c>
      <c r="B181" s="840">
        <v>1451210</v>
      </c>
      <c r="C181" s="840" t="s">
        <v>3706</v>
      </c>
      <c r="D181" s="841">
        <v>43545</v>
      </c>
      <c r="E181" s="841">
        <v>43546</v>
      </c>
      <c r="F181" s="840">
        <f t="shared" si="19"/>
        <v>1</v>
      </c>
      <c r="G181" s="840">
        <v>1</v>
      </c>
      <c r="H181" s="840" t="s">
        <v>37</v>
      </c>
      <c r="I181" s="840">
        <f t="shared" si="20"/>
        <v>1</v>
      </c>
      <c r="J181" s="853">
        <v>2900000</v>
      </c>
      <c r="K181" s="853">
        <f t="shared" si="22"/>
        <v>2900000</v>
      </c>
      <c r="L181" s="954"/>
      <c r="M181" s="840"/>
    </row>
    <row r="182" spans="1:13">
      <c r="A182" s="840">
        <v>346930</v>
      </c>
      <c r="B182" s="840">
        <v>1464242</v>
      </c>
      <c r="C182" s="840" t="s">
        <v>3707</v>
      </c>
      <c r="D182" s="841">
        <v>43545</v>
      </c>
      <c r="E182" s="841">
        <v>43546</v>
      </c>
      <c r="F182" s="840">
        <f t="shared" si="19"/>
        <v>1</v>
      </c>
      <c r="G182" s="840">
        <v>1</v>
      </c>
      <c r="H182" s="840" t="s">
        <v>37</v>
      </c>
      <c r="I182" s="840">
        <f t="shared" si="20"/>
        <v>1</v>
      </c>
      <c r="J182" s="856">
        <v>2900000</v>
      </c>
      <c r="K182" s="853">
        <f t="shared" ref="K182:K187" si="23">J182*F182*G182</f>
        <v>2900000</v>
      </c>
      <c r="L182" s="954"/>
      <c r="M182" s="840"/>
    </row>
    <row r="183" spans="1:13">
      <c r="A183" s="840">
        <v>345723</v>
      </c>
      <c r="B183" s="840">
        <v>1458531</v>
      </c>
      <c r="C183" s="840" t="s">
        <v>3708</v>
      </c>
      <c r="D183" s="841">
        <v>43545</v>
      </c>
      <c r="E183" s="841">
        <v>43548</v>
      </c>
      <c r="F183" s="840">
        <f t="shared" si="19"/>
        <v>3</v>
      </c>
      <c r="G183" s="840">
        <v>1</v>
      </c>
      <c r="H183" s="840" t="s">
        <v>2405</v>
      </c>
      <c r="I183" s="840">
        <f t="shared" si="20"/>
        <v>3</v>
      </c>
      <c r="J183" s="856">
        <v>3100000</v>
      </c>
      <c r="K183" s="853">
        <f t="shared" ref="K183:K186" si="24">J183*I183</f>
        <v>9300000</v>
      </c>
      <c r="L183" s="954"/>
      <c r="M183" s="840"/>
    </row>
    <row r="184" spans="1:13">
      <c r="A184" s="839" t="s">
        <v>3709</v>
      </c>
      <c r="B184" s="840">
        <v>1464321</v>
      </c>
      <c r="C184" s="840" t="s">
        <v>3710</v>
      </c>
      <c r="D184" s="841">
        <v>43545</v>
      </c>
      <c r="E184" s="841">
        <v>43546</v>
      </c>
      <c r="F184" s="840">
        <f t="shared" si="19"/>
        <v>1</v>
      </c>
      <c r="G184" s="840">
        <v>2</v>
      </c>
      <c r="H184" s="840" t="s">
        <v>37</v>
      </c>
      <c r="I184" s="840">
        <f t="shared" si="20"/>
        <v>2</v>
      </c>
      <c r="J184" s="856">
        <v>2900000</v>
      </c>
      <c r="K184" s="853">
        <f t="shared" si="23"/>
        <v>5800000</v>
      </c>
      <c r="L184" s="954"/>
      <c r="M184" s="840"/>
    </row>
    <row r="185" spans="1:13">
      <c r="A185" s="840">
        <v>342739</v>
      </c>
      <c r="B185" s="840">
        <v>1449873</v>
      </c>
      <c r="C185" s="840" t="s">
        <v>3711</v>
      </c>
      <c r="D185" s="841">
        <v>43545</v>
      </c>
      <c r="E185" s="841">
        <v>43546</v>
      </c>
      <c r="F185" s="840">
        <f t="shared" si="19"/>
        <v>1</v>
      </c>
      <c r="G185" s="840">
        <v>1</v>
      </c>
      <c r="H185" s="840" t="s">
        <v>37</v>
      </c>
      <c r="I185" s="840">
        <f t="shared" si="20"/>
        <v>1</v>
      </c>
      <c r="J185" s="853">
        <v>2900000</v>
      </c>
      <c r="K185" s="853">
        <f t="shared" si="24"/>
        <v>2900000</v>
      </c>
      <c r="L185" s="954"/>
      <c r="M185" s="840" t="s">
        <v>2270</v>
      </c>
    </row>
    <row r="186" spans="1:13">
      <c r="A186" s="839" t="s">
        <v>3712</v>
      </c>
      <c r="B186" s="840">
        <v>1457847</v>
      </c>
      <c r="C186" s="840" t="s">
        <v>3713</v>
      </c>
      <c r="D186" s="841">
        <v>43545</v>
      </c>
      <c r="E186" s="841">
        <v>43547</v>
      </c>
      <c r="F186" s="840">
        <f t="shared" si="19"/>
        <v>2</v>
      </c>
      <c r="G186" s="840">
        <v>3</v>
      </c>
      <c r="H186" s="840" t="s">
        <v>2405</v>
      </c>
      <c r="I186" s="840">
        <f t="shared" si="20"/>
        <v>6</v>
      </c>
      <c r="J186" s="853">
        <v>3100000</v>
      </c>
      <c r="K186" s="853">
        <f t="shared" si="24"/>
        <v>18600000</v>
      </c>
      <c r="L186" s="954"/>
      <c r="M186" s="840"/>
    </row>
    <row r="187" spans="1:13">
      <c r="A187" s="840">
        <v>347053</v>
      </c>
      <c r="B187" s="840">
        <v>1464336</v>
      </c>
      <c r="C187" s="840" t="s">
        <v>3714</v>
      </c>
      <c r="D187" s="841">
        <v>43545</v>
      </c>
      <c r="E187" s="841">
        <v>43546</v>
      </c>
      <c r="F187" s="840">
        <f t="shared" si="19"/>
        <v>1</v>
      </c>
      <c r="G187" s="840">
        <v>1</v>
      </c>
      <c r="H187" s="840" t="s">
        <v>37</v>
      </c>
      <c r="I187" s="840">
        <f t="shared" si="20"/>
        <v>1</v>
      </c>
      <c r="J187" s="856">
        <v>2900000</v>
      </c>
      <c r="K187" s="853">
        <f t="shared" si="23"/>
        <v>2900000</v>
      </c>
      <c r="L187" s="954"/>
      <c r="M187" s="840"/>
    </row>
    <row r="188" spans="1:13">
      <c r="A188" s="839">
        <v>346039</v>
      </c>
      <c r="B188" s="840">
        <v>1459679</v>
      </c>
      <c r="C188" s="840" t="s">
        <v>3715</v>
      </c>
      <c r="D188" s="841">
        <v>43545</v>
      </c>
      <c r="E188" s="841">
        <v>43547</v>
      </c>
      <c r="F188" s="840">
        <f t="shared" si="19"/>
        <v>2</v>
      </c>
      <c r="G188" s="840">
        <v>1</v>
      </c>
      <c r="H188" s="840" t="s">
        <v>2405</v>
      </c>
      <c r="I188" s="840">
        <f t="shared" si="20"/>
        <v>2</v>
      </c>
      <c r="J188" s="853">
        <v>3100000</v>
      </c>
      <c r="K188" s="853">
        <f t="shared" ref="K188:K194" si="25">J188*I188</f>
        <v>6200000</v>
      </c>
      <c r="L188" s="956"/>
      <c r="M188" s="840"/>
    </row>
    <row r="189" spans="1:13">
      <c r="A189" s="306">
        <v>345326</v>
      </c>
      <c r="B189" s="306">
        <v>1456803</v>
      </c>
      <c r="C189" s="306" t="s">
        <v>3716</v>
      </c>
      <c r="D189" s="307">
        <v>43546</v>
      </c>
      <c r="E189" s="307">
        <v>43551</v>
      </c>
      <c r="F189" s="306">
        <f t="shared" si="19"/>
        <v>5</v>
      </c>
      <c r="G189" s="306">
        <v>1</v>
      </c>
      <c r="H189" s="306" t="s">
        <v>3717</v>
      </c>
      <c r="I189" s="306">
        <f t="shared" si="20"/>
        <v>5</v>
      </c>
      <c r="J189" s="312">
        <f>2900000+1200000</f>
        <v>4100000</v>
      </c>
      <c r="K189" s="312">
        <f t="shared" si="25"/>
        <v>20500000</v>
      </c>
      <c r="L189" s="313">
        <f>SUM(K189:K232)</f>
        <v>515400000</v>
      </c>
      <c r="M189" s="306"/>
    </row>
    <row r="190" spans="1:13">
      <c r="A190" s="306">
        <v>347088</v>
      </c>
      <c r="B190" s="306">
        <v>1464329</v>
      </c>
      <c r="C190" s="306" t="s">
        <v>3714</v>
      </c>
      <c r="D190" s="307">
        <v>43546</v>
      </c>
      <c r="E190" s="307">
        <v>43547</v>
      </c>
      <c r="F190" s="306">
        <f t="shared" si="19"/>
        <v>1</v>
      </c>
      <c r="G190" s="306">
        <v>1</v>
      </c>
      <c r="H190" s="306" t="s">
        <v>37</v>
      </c>
      <c r="I190" s="306">
        <f t="shared" si="20"/>
        <v>1</v>
      </c>
      <c r="J190" s="311">
        <v>2900000</v>
      </c>
      <c r="K190" s="312">
        <f>J190*F190*G190</f>
        <v>2900000</v>
      </c>
      <c r="L190" s="957"/>
      <c r="M190" s="306"/>
    </row>
    <row r="191" spans="1:13">
      <c r="A191" s="306">
        <v>344386</v>
      </c>
      <c r="B191" s="306">
        <v>1454740</v>
      </c>
      <c r="C191" s="306" t="s">
        <v>3718</v>
      </c>
      <c r="D191" s="307">
        <v>43546</v>
      </c>
      <c r="E191" s="307">
        <v>43548</v>
      </c>
      <c r="F191" s="306">
        <f t="shared" si="19"/>
        <v>2</v>
      </c>
      <c r="G191" s="306">
        <v>1</v>
      </c>
      <c r="H191" s="306" t="s">
        <v>2405</v>
      </c>
      <c r="I191" s="306">
        <f t="shared" si="20"/>
        <v>2</v>
      </c>
      <c r="J191" s="312">
        <v>3100000</v>
      </c>
      <c r="K191" s="312">
        <f t="shared" si="25"/>
        <v>6200000</v>
      </c>
      <c r="L191" s="957"/>
      <c r="M191" s="306" t="s">
        <v>3719</v>
      </c>
    </row>
    <row r="192" spans="1:13">
      <c r="A192" s="306">
        <v>345276</v>
      </c>
      <c r="B192" s="306">
        <v>1456986</v>
      </c>
      <c r="C192" s="306" t="s">
        <v>3720</v>
      </c>
      <c r="D192" s="307">
        <v>43546</v>
      </c>
      <c r="E192" s="307">
        <v>43548</v>
      </c>
      <c r="F192" s="306">
        <f t="shared" si="19"/>
        <v>2</v>
      </c>
      <c r="G192" s="306">
        <v>1</v>
      </c>
      <c r="H192" s="306" t="s">
        <v>37</v>
      </c>
      <c r="I192" s="306">
        <f t="shared" si="20"/>
        <v>2</v>
      </c>
      <c r="J192" s="312">
        <v>2900000</v>
      </c>
      <c r="K192" s="312">
        <f t="shared" si="25"/>
        <v>5800000</v>
      </c>
      <c r="L192" s="957"/>
      <c r="M192" s="306"/>
    </row>
    <row r="193" spans="1:13">
      <c r="A193" s="306">
        <v>346383</v>
      </c>
      <c r="B193" s="306">
        <v>1461543</v>
      </c>
      <c r="C193" s="306" t="s">
        <v>3721</v>
      </c>
      <c r="D193" s="307">
        <v>43546</v>
      </c>
      <c r="E193" s="307">
        <v>43547</v>
      </c>
      <c r="F193" s="306">
        <f t="shared" si="19"/>
        <v>1</v>
      </c>
      <c r="G193" s="306">
        <v>1</v>
      </c>
      <c r="H193" s="306" t="s">
        <v>37</v>
      </c>
      <c r="I193" s="306">
        <f t="shared" si="20"/>
        <v>1</v>
      </c>
      <c r="J193" s="312">
        <v>2900000</v>
      </c>
      <c r="K193" s="312">
        <f t="shared" si="25"/>
        <v>2900000</v>
      </c>
      <c r="L193" s="957"/>
      <c r="M193" s="306"/>
    </row>
    <row r="194" spans="1:13">
      <c r="A194" s="306">
        <v>346384</v>
      </c>
      <c r="B194" s="306">
        <v>1461510</v>
      </c>
      <c r="C194" s="306" t="s">
        <v>3722</v>
      </c>
      <c r="D194" s="307">
        <v>43546</v>
      </c>
      <c r="E194" s="307">
        <v>43547</v>
      </c>
      <c r="F194" s="306">
        <f t="shared" si="19"/>
        <v>1</v>
      </c>
      <c r="G194" s="306">
        <v>1</v>
      </c>
      <c r="H194" s="306" t="s">
        <v>2405</v>
      </c>
      <c r="I194" s="306">
        <f t="shared" si="20"/>
        <v>1</v>
      </c>
      <c r="J194" s="312">
        <v>3100000</v>
      </c>
      <c r="K194" s="312">
        <f t="shared" si="25"/>
        <v>3100000</v>
      </c>
      <c r="L194" s="957"/>
      <c r="M194" s="306"/>
    </row>
    <row r="195" spans="1:13">
      <c r="A195" s="306">
        <v>346928</v>
      </c>
      <c r="B195" s="306">
        <v>1464141</v>
      </c>
      <c r="C195" s="306" t="s">
        <v>3723</v>
      </c>
      <c r="D195" s="307">
        <v>43546</v>
      </c>
      <c r="E195" s="307">
        <v>43548</v>
      </c>
      <c r="F195" s="306">
        <f t="shared" si="19"/>
        <v>2</v>
      </c>
      <c r="G195" s="306">
        <v>1</v>
      </c>
      <c r="H195" s="306" t="s">
        <v>37</v>
      </c>
      <c r="I195" s="306">
        <f t="shared" si="20"/>
        <v>2</v>
      </c>
      <c r="J195" s="311">
        <v>2900000</v>
      </c>
      <c r="K195" s="312">
        <f t="shared" ref="K195:K199" si="26">J195*F195*G195</f>
        <v>5800000</v>
      </c>
      <c r="L195" s="957"/>
      <c r="M195" s="306"/>
    </row>
    <row r="196" spans="1:13">
      <c r="A196" s="306">
        <v>347360</v>
      </c>
      <c r="B196" s="306">
        <v>1465624</v>
      </c>
      <c r="C196" s="306" t="s">
        <v>3724</v>
      </c>
      <c r="D196" s="307">
        <v>43546</v>
      </c>
      <c r="E196" s="307">
        <v>43547</v>
      </c>
      <c r="F196" s="306">
        <f t="shared" si="19"/>
        <v>1</v>
      </c>
      <c r="G196" s="306">
        <v>1</v>
      </c>
      <c r="H196" s="306" t="s">
        <v>37</v>
      </c>
      <c r="I196" s="306">
        <f t="shared" si="20"/>
        <v>1</v>
      </c>
      <c r="J196" s="311">
        <v>2900000</v>
      </c>
      <c r="K196" s="312">
        <f t="shared" si="26"/>
        <v>2900000</v>
      </c>
      <c r="L196" s="957"/>
      <c r="M196" s="306"/>
    </row>
    <row r="197" spans="1:13">
      <c r="A197" s="306">
        <v>347361</v>
      </c>
      <c r="B197" s="306">
        <v>1465625</v>
      </c>
      <c r="C197" s="306" t="s">
        <v>3725</v>
      </c>
      <c r="D197" s="307">
        <v>43546</v>
      </c>
      <c r="E197" s="307">
        <v>43547</v>
      </c>
      <c r="F197" s="306">
        <f t="shared" si="19"/>
        <v>1</v>
      </c>
      <c r="G197" s="306">
        <v>1</v>
      </c>
      <c r="H197" s="306" t="s">
        <v>37</v>
      </c>
      <c r="I197" s="306">
        <f t="shared" si="20"/>
        <v>1</v>
      </c>
      <c r="J197" s="311">
        <v>2900000</v>
      </c>
      <c r="K197" s="312">
        <f t="shared" si="26"/>
        <v>2900000</v>
      </c>
      <c r="L197" s="957"/>
      <c r="M197" s="306"/>
    </row>
    <row r="198" spans="1:13">
      <c r="A198" s="305" t="s">
        <v>3726</v>
      </c>
      <c r="B198" s="306">
        <v>1461462</v>
      </c>
      <c r="C198" s="306" t="s">
        <v>3727</v>
      </c>
      <c r="D198" s="307">
        <v>43546</v>
      </c>
      <c r="E198" s="307">
        <v>43549</v>
      </c>
      <c r="F198" s="306">
        <f t="shared" si="19"/>
        <v>3</v>
      </c>
      <c r="G198" s="306">
        <v>3</v>
      </c>
      <c r="H198" s="306" t="s">
        <v>37</v>
      </c>
      <c r="I198" s="306">
        <f t="shared" si="20"/>
        <v>9</v>
      </c>
      <c r="J198" s="311">
        <v>2900000</v>
      </c>
      <c r="K198" s="312">
        <f t="shared" si="26"/>
        <v>26100000</v>
      </c>
      <c r="L198" s="957"/>
      <c r="M198" s="306"/>
    </row>
    <row r="199" spans="1:13">
      <c r="A199" s="305" t="s">
        <v>3728</v>
      </c>
      <c r="B199" s="306">
        <v>1465605</v>
      </c>
      <c r="C199" s="306" t="s">
        <v>3729</v>
      </c>
      <c r="D199" s="307">
        <v>43546</v>
      </c>
      <c r="E199" s="307">
        <v>43549</v>
      </c>
      <c r="F199" s="306">
        <f t="shared" si="19"/>
        <v>3</v>
      </c>
      <c r="G199" s="306">
        <v>3</v>
      </c>
      <c r="H199" s="306" t="s">
        <v>37</v>
      </c>
      <c r="I199" s="306">
        <f t="shared" si="20"/>
        <v>9</v>
      </c>
      <c r="J199" s="311">
        <v>2900000</v>
      </c>
      <c r="K199" s="312">
        <f t="shared" si="26"/>
        <v>26100000</v>
      </c>
      <c r="L199" s="957"/>
      <c r="M199" s="306"/>
    </row>
    <row r="200" spans="1:13">
      <c r="A200" s="306">
        <v>345338</v>
      </c>
      <c r="B200" s="306">
        <v>1457368</v>
      </c>
      <c r="C200" s="306" t="s">
        <v>3730</v>
      </c>
      <c r="D200" s="307">
        <v>43546</v>
      </c>
      <c r="E200" s="307">
        <v>43551</v>
      </c>
      <c r="F200" s="306">
        <f t="shared" si="19"/>
        <v>5</v>
      </c>
      <c r="G200" s="306">
        <v>1</v>
      </c>
      <c r="H200" s="306" t="s">
        <v>2405</v>
      </c>
      <c r="I200" s="306">
        <f t="shared" si="20"/>
        <v>5</v>
      </c>
      <c r="J200" s="312">
        <v>3100000</v>
      </c>
      <c r="K200" s="312">
        <f t="shared" ref="K200:K212" si="27">J200*I200</f>
        <v>15500000</v>
      </c>
      <c r="L200" s="957"/>
      <c r="M200" s="306" t="s">
        <v>2171</v>
      </c>
    </row>
    <row r="201" spans="1:13">
      <c r="A201" s="305" t="s">
        <v>3731</v>
      </c>
      <c r="B201" s="306">
        <v>1461347</v>
      </c>
      <c r="C201" s="306" t="s">
        <v>3732</v>
      </c>
      <c r="D201" s="307">
        <v>43546</v>
      </c>
      <c r="E201" s="307">
        <v>43547</v>
      </c>
      <c r="F201" s="306">
        <f t="shared" ref="F201:F264" si="28">E201-D201</f>
        <v>1</v>
      </c>
      <c r="G201" s="306">
        <v>3</v>
      </c>
      <c r="H201" s="306" t="s">
        <v>37</v>
      </c>
      <c r="I201" s="306">
        <f t="shared" ref="I201:I264" si="29">G201*F201</f>
        <v>3</v>
      </c>
      <c r="J201" s="312">
        <v>2900000</v>
      </c>
      <c r="K201" s="312">
        <f t="shared" si="27"/>
        <v>8700000</v>
      </c>
      <c r="L201" s="957"/>
      <c r="M201" s="306" t="s">
        <v>3733</v>
      </c>
    </row>
    <row r="202" spans="1:13">
      <c r="A202" s="305">
        <v>346385</v>
      </c>
      <c r="B202" s="306">
        <v>1461508</v>
      </c>
      <c r="C202" s="306" t="s">
        <v>3734</v>
      </c>
      <c r="D202" s="307">
        <v>43546</v>
      </c>
      <c r="E202" s="307">
        <v>43547</v>
      </c>
      <c r="F202" s="306">
        <f t="shared" si="28"/>
        <v>1</v>
      </c>
      <c r="G202" s="306">
        <v>1</v>
      </c>
      <c r="H202" s="306" t="s">
        <v>2405</v>
      </c>
      <c r="I202" s="306">
        <f t="shared" si="29"/>
        <v>1</v>
      </c>
      <c r="J202" s="312">
        <v>3100000</v>
      </c>
      <c r="K202" s="312">
        <f t="shared" si="27"/>
        <v>3100000</v>
      </c>
      <c r="L202" s="957"/>
      <c r="M202" s="306"/>
    </row>
    <row r="203" spans="1:13">
      <c r="A203" s="305">
        <v>346773</v>
      </c>
      <c r="B203" s="306">
        <v>1463175</v>
      </c>
      <c r="C203" s="306" t="s">
        <v>3735</v>
      </c>
      <c r="D203" s="307">
        <v>43547</v>
      </c>
      <c r="E203" s="307">
        <v>43548</v>
      </c>
      <c r="F203" s="306">
        <f t="shared" si="28"/>
        <v>1</v>
      </c>
      <c r="G203" s="306">
        <v>1</v>
      </c>
      <c r="H203" s="306" t="s">
        <v>37</v>
      </c>
      <c r="I203" s="306">
        <f t="shared" si="29"/>
        <v>1</v>
      </c>
      <c r="J203" s="312">
        <v>2900000</v>
      </c>
      <c r="K203" s="312">
        <f t="shared" si="27"/>
        <v>2900000</v>
      </c>
      <c r="L203" s="957"/>
      <c r="M203" s="306"/>
    </row>
    <row r="204" spans="1:13">
      <c r="A204" s="306">
        <v>344290</v>
      </c>
      <c r="B204" s="306">
        <v>1453882</v>
      </c>
      <c r="C204" s="306" t="s">
        <v>3736</v>
      </c>
      <c r="D204" s="307">
        <v>43547</v>
      </c>
      <c r="E204" s="307">
        <v>43550</v>
      </c>
      <c r="F204" s="306">
        <f t="shared" si="28"/>
        <v>3</v>
      </c>
      <c r="G204" s="306">
        <v>1</v>
      </c>
      <c r="H204" s="306" t="s">
        <v>2405</v>
      </c>
      <c r="I204" s="306">
        <f t="shared" si="29"/>
        <v>3</v>
      </c>
      <c r="J204" s="312">
        <v>3100000</v>
      </c>
      <c r="K204" s="312">
        <f t="shared" si="27"/>
        <v>9300000</v>
      </c>
      <c r="L204" s="957"/>
      <c r="M204" s="306"/>
    </row>
    <row r="205" spans="1:13">
      <c r="A205" s="306">
        <v>343917</v>
      </c>
      <c r="B205" s="306">
        <v>1453329</v>
      </c>
      <c r="C205" s="306" t="s">
        <v>3737</v>
      </c>
      <c r="D205" s="307">
        <v>43547</v>
      </c>
      <c r="E205" s="307">
        <v>43549</v>
      </c>
      <c r="F205" s="306">
        <f t="shared" si="28"/>
        <v>2</v>
      </c>
      <c r="G205" s="306">
        <v>1</v>
      </c>
      <c r="H205" s="306" t="s">
        <v>37</v>
      </c>
      <c r="I205" s="306">
        <f t="shared" si="29"/>
        <v>2</v>
      </c>
      <c r="J205" s="312">
        <v>2900000</v>
      </c>
      <c r="K205" s="312">
        <f t="shared" si="27"/>
        <v>5800000</v>
      </c>
      <c r="L205" s="957"/>
      <c r="M205" s="306"/>
    </row>
    <row r="206" spans="1:13">
      <c r="A206" s="306">
        <v>345284</v>
      </c>
      <c r="B206" s="306">
        <v>1457123</v>
      </c>
      <c r="C206" s="306" t="s">
        <v>3738</v>
      </c>
      <c r="D206" s="307">
        <v>43547</v>
      </c>
      <c r="E206" s="307">
        <v>43554</v>
      </c>
      <c r="F206" s="306">
        <f t="shared" si="28"/>
        <v>7</v>
      </c>
      <c r="G206" s="306">
        <v>1</v>
      </c>
      <c r="H206" s="306" t="s">
        <v>2405</v>
      </c>
      <c r="I206" s="306">
        <f t="shared" si="29"/>
        <v>7</v>
      </c>
      <c r="J206" s="312">
        <v>3100000</v>
      </c>
      <c r="K206" s="312">
        <f t="shared" si="27"/>
        <v>21700000</v>
      </c>
      <c r="L206" s="957"/>
      <c r="M206" s="306"/>
    </row>
    <row r="207" spans="1:13">
      <c r="A207" s="306">
        <v>344836</v>
      </c>
      <c r="B207" s="306">
        <v>1456044</v>
      </c>
      <c r="C207" s="306" t="s">
        <v>3739</v>
      </c>
      <c r="D207" s="307">
        <v>43547</v>
      </c>
      <c r="E207" s="307">
        <v>43548</v>
      </c>
      <c r="F207" s="306">
        <f t="shared" si="28"/>
        <v>1</v>
      </c>
      <c r="G207" s="306">
        <v>1</v>
      </c>
      <c r="H207" s="306" t="s">
        <v>37</v>
      </c>
      <c r="I207" s="306">
        <f t="shared" si="29"/>
        <v>1</v>
      </c>
      <c r="J207" s="312">
        <v>2900000</v>
      </c>
      <c r="K207" s="312">
        <f t="shared" si="27"/>
        <v>2900000</v>
      </c>
      <c r="L207" s="957"/>
      <c r="M207" s="306"/>
    </row>
    <row r="208" spans="1:13">
      <c r="A208" s="306">
        <v>346040</v>
      </c>
      <c r="B208" s="306">
        <v>1459784</v>
      </c>
      <c r="C208" s="306" t="s">
        <v>3740</v>
      </c>
      <c r="D208" s="307">
        <v>43547</v>
      </c>
      <c r="E208" s="307">
        <v>43549</v>
      </c>
      <c r="F208" s="306">
        <f t="shared" si="28"/>
        <v>2</v>
      </c>
      <c r="G208" s="306">
        <v>1</v>
      </c>
      <c r="H208" s="306" t="s">
        <v>37</v>
      </c>
      <c r="I208" s="306">
        <f t="shared" si="29"/>
        <v>2</v>
      </c>
      <c r="J208" s="312">
        <v>2900000</v>
      </c>
      <c r="K208" s="312">
        <f t="shared" si="27"/>
        <v>5800000</v>
      </c>
      <c r="L208" s="957"/>
      <c r="M208" s="306"/>
    </row>
    <row r="209" spans="1:13">
      <c r="A209" s="305" t="s">
        <v>3741</v>
      </c>
      <c r="B209" s="306">
        <v>1464706</v>
      </c>
      <c r="C209" s="306" t="s">
        <v>3742</v>
      </c>
      <c r="D209" s="307">
        <v>43547</v>
      </c>
      <c r="E209" s="307">
        <v>43548</v>
      </c>
      <c r="F209" s="306">
        <f t="shared" si="28"/>
        <v>1</v>
      </c>
      <c r="G209" s="306">
        <v>2</v>
      </c>
      <c r="H209" s="306" t="s">
        <v>2405</v>
      </c>
      <c r="I209" s="306">
        <f t="shared" si="29"/>
        <v>2</v>
      </c>
      <c r="J209" s="312">
        <v>3100000</v>
      </c>
      <c r="K209" s="312">
        <f t="shared" si="27"/>
        <v>6200000</v>
      </c>
      <c r="L209" s="957"/>
      <c r="M209" s="306"/>
    </row>
    <row r="210" spans="1:13">
      <c r="A210" s="306">
        <v>346350</v>
      </c>
      <c r="B210" s="306">
        <v>1461071</v>
      </c>
      <c r="C210" s="306" t="s">
        <v>3743</v>
      </c>
      <c r="D210" s="307">
        <v>43547</v>
      </c>
      <c r="E210" s="307">
        <v>43551</v>
      </c>
      <c r="F210" s="306">
        <f t="shared" si="28"/>
        <v>4</v>
      </c>
      <c r="G210" s="306">
        <v>1</v>
      </c>
      <c r="H210" s="306" t="s">
        <v>2405</v>
      </c>
      <c r="I210" s="306">
        <f t="shared" si="29"/>
        <v>4</v>
      </c>
      <c r="J210" s="312">
        <v>3100000</v>
      </c>
      <c r="K210" s="312">
        <f t="shared" si="27"/>
        <v>12400000</v>
      </c>
      <c r="L210" s="957"/>
      <c r="M210" s="306" t="s">
        <v>3744</v>
      </c>
    </row>
    <row r="211" spans="1:13">
      <c r="A211" s="305" t="s">
        <v>3745</v>
      </c>
      <c r="B211" s="306">
        <v>1460567</v>
      </c>
      <c r="C211" s="306" t="s">
        <v>3746</v>
      </c>
      <c r="D211" s="307">
        <v>43548</v>
      </c>
      <c r="E211" s="307">
        <v>43551</v>
      </c>
      <c r="F211" s="306">
        <f t="shared" si="28"/>
        <v>3</v>
      </c>
      <c r="G211" s="306">
        <v>2</v>
      </c>
      <c r="H211" s="306" t="s">
        <v>37</v>
      </c>
      <c r="I211" s="306">
        <f t="shared" si="29"/>
        <v>6</v>
      </c>
      <c r="J211" s="312">
        <v>2900000</v>
      </c>
      <c r="K211" s="312">
        <f t="shared" si="27"/>
        <v>17400000</v>
      </c>
      <c r="L211" s="957"/>
      <c r="M211" s="306"/>
    </row>
    <row r="212" spans="1:13">
      <c r="A212" s="305" t="s">
        <v>3747</v>
      </c>
      <c r="B212" s="306">
        <v>1454172</v>
      </c>
      <c r="C212" s="306" t="s">
        <v>3748</v>
      </c>
      <c r="D212" s="307">
        <v>43548</v>
      </c>
      <c r="E212" s="307">
        <v>43550</v>
      </c>
      <c r="F212" s="306">
        <f t="shared" si="28"/>
        <v>2</v>
      </c>
      <c r="G212" s="306">
        <v>3</v>
      </c>
      <c r="H212" s="306" t="s">
        <v>37</v>
      </c>
      <c r="I212" s="306">
        <f t="shared" si="29"/>
        <v>6</v>
      </c>
      <c r="J212" s="312">
        <v>2900000</v>
      </c>
      <c r="K212" s="312">
        <f t="shared" si="27"/>
        <v>17400000</v>
      </c>
      <c r="L212" s="957"/>
      <c r="M212" s="306"/>
    </row>
    <row r="213" spans="1:13">
      <c r="A213" s="306">
        <v>346874</v>
      </c>
      <c r="B213" s="306">
        <v>1464049</v>
      </c>
      <c r="C213" s="306" t="s">
        <v>3749</v>
      </c>
      <c r="D213" s="307">
        <v>43548</v>
      </c>
      <c r="E213" s="307">
        <v>43551</v>
      </c>
      <c r="F213" s="306">
        <f t="shared" si="28"/>
        <v>3</v>
      </c>
      <c r="G213" s="306">
        <v>1</v>
      </c>
      <c r="H213" s="306" t="s">
        <v>37</v>
      </c>
      <c r="I213" s="306">
        <f t="shared" si="29"/>
        <v>3</v>
      </c>
      <c r="J213" s="311">
        <v>2900000</v>
      </c>
      <c r="K213" s="312">
        <f>J213*F213*G213</f>
        <v>8700000</v>
      </c>
      <c r="L213" s="957"/>
      <c r="M213" s="306"/>
    </row>
    <row r="214" spans="1:13">
      <c r="A214" s="305" t="s">
        <v>3750</v>
      </c>
      <c r="B214" s="306">
        <v>1457181</v>
      </c>
      <c r="C214" s="306" t="s">
        <v>3751</v>
      </c>
      <c r="D214" s="307">
        <v>43548</v>
      </c>
      <c r="E214" s="307">
        <v>43552</v>
      </c>
      <c r="F214" s="306">
        <f t="shared" si="28"/>
        <v>4</v>
      </c>
      <c r="G214" s="306">
        <v>4</v>
      </c>
      <c r="H214" s="306" t="s">
        <v>37</v>
      </c>
      <c r="I214" s="306">
        <f t="shared" si="29"/>
        <v>16</v>
      </c>
      <c r="J214" s="312">
        <v>2900000</v>
      </c>
      <c r="K214" s="312">
        <f t="shared" ref="K214:K222" si="30">J214*I214</f>
        <v>46400000</v>
      </c>
      <c r="L214" s="957"/>
      <c r="M214" s="306"/>
    </row>
    <row r="215" spans="1:13">
      <c r="A215" s="305">
        <v>346041</v>
      </c>
      <c r="B215" s="306">
        <v>1459378</v>
      </c>
      <c r="C215" s="306" t="s">
        <v>3752</v>
      </c>
      <c r="D215" s="307">
        <v>43548</v>
      </c>
      <c r="E215" s="307">
        <v>43550</v>
      </c>
      <c r="F215" s="306">
        <f t="shared" si="28"/>
        <v>2</v>
      </c>
      <c r="G215" s="306">
        <v>1</v>
      </c>
      <c r="H215" s="306" t="s">
        <v>37</v>
      </c>
      <c r="I215" s="306">
        <f t="shared" si="29"/>
        <v>2</v>
      </c>
      <c r="J215" s="312">
        <v>2900000</v>
      </c>
      <c r="K215" s="312">
        <f t="shared" si="30"/>
        <v>5800000</v>
      </c>
      <c r="L215" s="957"/>
      <c r="M215" s="306"/>
    </row>
    <row r="216" spans="1:13">
      <c r="A216" s="305" t="s">
        <v>3753</v>
      </c>
      <c r="B216" s="306">
        <v>1460059</v>
      </c>
      <c r="C216" s="306" t="s">
        <v>3754</v>
      </c>
      <c r="D216" s="307">
        <v>43549</v>
      </c>
      <c r="E216" s="307">
        <v>43551</v>
      </c>
      <c r="F216" s="306">
        <f t="shared" si="28"/>
        <v>2</v>
      </c>
      <c r="G216" s="306">
        <v>3</v>
      </c>
      <c r="H216" s="306" t="s">
        <v>37</v>
      </c>
      <c r="I216" s="306">
        <f t="shared" si="29"/>
        <v>6</v>
      </c>
      <c r="J216" s="312">
        <v>2900000</v>
      </c>
      <c r="K216" s="312">
        <f t="shared" si="30"/>
        <v>17400000</v>
      </c>
      <c r="L216" s="957"/>
      <c r="M216" s="306"/>
    </row>
    <row r="217" spans="1:13">
      <c r="A217" s="305">
        <v>346278</v>
      </c>
      <c r="B217" s="306">
        <v>1461352</v>
      </c>
      <c r="C217" s="306" t="s">
        <v>3755</v>
      </c>
      <c r="D217" s="307">
        <v>43549</v>
      </c>
      <c r="E217" s="307">
        <v>43553</v>
      </c>
      <c r="F217" s="306">
        <f t="shared" si="28"/>
        <v>4</v>
      </c>
      <c r="G217" s="306">
        <v>1</v>
      </c>
      <c r="H217" s="306" t="s">
        <v>37</v>
      </c>
      <c r="I217" s="306">
        <f t="shared" si="29"/>
        <v>4</v>
      </c>
      <c r="J217" s="312">
        <v>2900000</v>
      </c>
      <c r="K217" s="312">
        <f t="shared" si="30"/>
        <v>11600000</v>
      </c>
      <c r="L217" s="957"/>
      <c r="M217" s="306"/>
    </row>
    <row r="218" spans="1:13">
      <c r="A218" s="305">
        <v>345534</v>
      </c>
      <c r="B218" s="306">
        <v>1457573</v>
      </c>
      <c r="C218" s="306" t="s">
        <v>3756</v>
      </c>
      <c r="D218" s="307">
        <v>43549</v>
      </c>
      <c r="E218" s="307">
        <v>43554</v>
      </c>
      <c r="F218" s="306">
        <f t="shared" si="28"/>
        <v>5</v>
      </c>
      <c r="G218" s="306">
        <v>1</v>
      </c>
      <c r="H218" s="306" t="s">
        <v>2405</v>
      </c>
      <c r="I218" s="306">
        <f t="shared" si="29"/>
        <v>5</v>
      </c>
      <c r="J218" s="312">
        <v>3100000</v>
      </c>
      <c r="K218" s="312">
        <f t="shared" si="30"/>
        <v>15500000</v>
      </c>
      <c r="L218" s="957"/>
      <c r="M218" s="306"/>
    </row>
    <row r="219" spans="1:13">
      <c r="A219" s="305">
        <v>346841</v>
      </c>
      <c r="B219" s="306">
        <v>1463903</v>
      </c>
      <c r="C219" s="306" t="s">
        <v>3757</v>
      </c>
      <c r="D219" s="307">
        <v>43549</v>
      </c>
      <c r="E219" s="307">
        <v>43550</v>
      </c>
      <c r="F219" s="306">
        <f t="shared" si="28"/>
        <v>1</v>
      </c>
      <c r="G219" s="306">
        <v>1</v>
      </c>
      <c r="H219" s="306" t="s">
        <v>37</v>
      </c>
      <c r="I219" s="306">
        <f t="shared" si="29"/>
        <v>1</v>
      </c>
      <c r="J219" s="312">
        <v>2900000</v>
      </c>
      <c r="K219" s="312">
        <f t="shared" si="30"/>
        <v>2900000</v>
      </c>
      <c r="L219" s="957"/>
      <c r="M219" s="306"/>
    </row>
    <row r="220" spans="1:13">
      <c r="A220" s="306">
        <v>343189</v>
      </c>
      <c r="B220" s="306">
        <v>1450142</v>
      </c>
      <c r="C220" s="306" t="s">
        <v>3758</v>
      </c>
      <c r="D220" s="307">
        <v>43550</v>
      </c>
      <c r="E220" s="307">
        <v>43552</v>
      </c>
      <c r="F220" s="306">
        <f t="shared" si="28"/>
        <v>2</v>
      </c>
      <c r="G220" s="306">
        <v>2</v>
      </c>
      <c r="H220" s="306" t="s">
        <v>2405</v>
      </c>
      <c r="I220" s="306">
        <f t="shared" si="29"/>
        <v>4</v>
      </c>
      <c r="J220" s="312">
        <v>3100000</v>
      </c>
      <c r="K220" s="312">
        <f t="shared" si="30"/>
        <v>12400000</v>
      </c>
      <c r="L220" s="957"/>
      <c r="M220" s="306"/>
    </row>
    <row r="221" spans="1:13">
      <c r="A221" s="306">
        <v>341037</v>
      </c>
      <c r="B221" s="306">
        <v>1446175</v>
      </c>
      <c r="C221" s="306" t="s">
        <v>3759</v>
      </c>
      <c r="D221" s="307">
        <v>43550</v>
      </c>
      <c r="E221" s="307">
        <v>43553</v>
      </c>
      <c r="F221" s="306">
        <f t="shared" si="28"/>
        <v>3</v>
      </c>
      <c r="G221" s="306">
        <v>1</v>
      </c>
      <c r="H221" s="306" t="s">
        <v>2405</v>
      </c>
      <c r="I221" s="306">
        <f t="shared" si="29"/>
        <v>3</v>
      </c>
      <c r="J221" s="312">
        <v>3100000</v>
      </c>
      <c r="K221" s="312">
        <f t="shared" si="30"/>
        <v>9300000</v>
      </c>
      <c r="L221" s="957"/>
      <c r="M221" s="306"/>
    </row>
    <row r="222" spans="1:13">
      <c r="A222" s="306">
        <v>344846</v>
      </c>
      <c r="B222" s="306">
        <v>1455461</v>
      </c>
      <c r="C222" s="306" t="s">
        <v>3760</v>
      </c>
      <c r="D222" s="307">
        <v>43550</v>
      </c>
      <c r="E222" s="307">
        <v>43554</v>
      </c>
      <c r="F222" s="306">
        <f t="shared" si="28"/>
        <v>4</v>
      </c>
      <c r="G222" s="306">
        <v>1</v>
      </c>
      <c r="H222" s="306" t="s">
        <v>2405</v>
      </c>
      <c r="I222" s="306">
        <f t="shared" si="29"/>
        <v>4</v>
      </c>
      <c r="J222" s="312">
        <v>3100000</v>
      </c>
      <c r="K222" s="312">
        <f t="shared" si="30"/>
        <v>12400000</v>
      </c>
      <c r="L222" s="957"/>
      <c r="M222" s="306" t="s">
        <v>2171</v>
      </c>
    </row>
    <row r="223" spans="1:13">
      <c r="A223" s="306">
        <v>346644</v>
      </c>
      <c r="B223" s="306">
        <v>1462426</v>
      </c>
      <c r="C223" s="306" t="s">
        <v>3761</v>
      </c>
      <c r="D223" s="307">
        <v>43550</v>
      </c>
      <c r="E223" s="307">
        <v>43552</v>
      </c>
      <c r="F223" s="306">
        <f t="shared" si="28"/>
        <v>2</v>
      </c>
      <c r="G223" s="306">
        <v>1</v>
      </c>
      <c r="H223" s="306" t="s">
        <v>37</v>
      </c>
      <c r="I223" s="306">
        <f t="shared" si="29"/>
        <v>2</v>
      </c>
      <c r="J223" s="311">
        <v>2900000</v>
      </c>
      <c r="K223" s="312">
        <f t="shared" ref="K223:K226" si="31">J223*F223*G223</f>
        <v>5800000</v>
      </c>
      <c r="L223" s="957"/>
      <c r="M223" s="306"/>
    </row>
    <row r="224" spans="1:13">
      <c r="A224" s="306">
        <v>346508</v>
      </c>
      <c r="B224" s="306">
        <v>1461985</v>
      </c>
      <c r="C224" s="306" t="s">
        <v>3762</v>
      </c>
      <c r="D224" s="307">
        <v>43550</v>
      </c>
      <c r="E224" s="307">
        <v>43553</v>
      </c>
      <c r="F224" s="306">
        <f t="shared" si="28"/>
        <v>3</v>
      </c>
      <c r="G224" s="306">
        <v>1</v>
      </c>
      <c r="H224" s="306" t="s">
        <v>2405</v>
      </c>
      <c r="I224" s="306">
        <f t="shared" si="29"/>
        <v>3</v>
      </c>
      <c r="J224" s="311">
        <v>3100000</v>
      </c>
      <c r="K224" s="312">
        <f t="shared" si="31"/>
        <v>9300000</v>
      </c>
      <c r="L224" s="957"/>
      <c r="M224" s="306"/>
    </row>
    <row r="225" spans="1:13">
      <c r="A225" s="305" t="s">
        <v>3763</v>
      </c>
      <c r="B225" s="306">
        <v>1461920</v>
      </c>
      <c r="C225" s="306" t="s">
        <v>3764</v>
      </c>
      <c r="D225" s="307">
        <v>43550</v>
      </c>
      <c r="E225" s="307">
        <v>43553</v>
      </c>
      <c r="F225" s="306">
        <f t="shared" si="28"/>
        <v>3</v>
      </c>
      <c r="G225" s="306">
        <v>2</v>
      </c>
      <c r="H225" s="306" t="s">
        <v>2405</v>
      </c>
      <c r="I225" s="306">
        <f t="shared" si="29"/>
        <v>6</v>
      </c>
      <c r="J225" s="311">
        <v>3100000</v>
      </c>
      <c r="K225" s="312">
        <f t="shared" si="31"/>
        <v>18600000</v>
      </c>
      <c r="L225" s="957"/>
      <c r="M225" s="306"/>
    </row>
    <row r="226" spans="1:13">
      <c r="A226" s="306">
        <v>346880</v>
      </c>
      <c r="B226" s="306">
        <v>1463979</v>
      </c>
      <c r="C226" s="306" t="s">
        <v>3765</v>
      </c>
      <c r="D226" s="307">
        <v>43550</v>
      </c>
      <c r="E226" s="307">
        <v>43552</v>
      </c>
      <c r="F226" s="306">
        <f t="shared" si="28"/>
        <v>2</v>
      </c>
      <c r="G226" s="306">
        <v>1</v>
      </c>
      <c r="H226" s="306" t="s">
        <v>2405</v>
      </c>
      <c r="I226" s="306">
        <f t="shared" si="29"/>
        <v>2</v>
      </c>
      <c r="J226" s="311">
        <v>3100000</v>
      </c>
      <c r="K226" s="312">
        <f t="shared" si="31"/>
        <v>6200000</v>
      </c>
      <c r="L226" s="957"/>
      <c r="M226" s="306"/>
    </row>
    <row r="227" spans="1:13">
      <c r="A227" s="306">
        <v>345274</v>
      </c>
      <c r="B227" s="306">
        <v>1456955</v>
      </c>
      <c r="C227" s="306" t="s">
        <v>3766</v>
      </c>
      <c r="D227" s="307">
        <v>43550</v>
      </c>
      <c r="E227" s="307">
        <v>43552</v>
      </c>
      <c r="F227" s="306">
        <f t="shared" si="28"/>
        <v>2</v>
      </c>
      <c r="G227" s="306">
        <v>1</v>
      </c>
      <c r="H227" s="306" t="s">
        <v>37</v>
      </c>
      <c r="I227" s="306">
        <f t="shared" si="29"/>
        <v>2</v>
      </c>
      <c r="J227" s="312">
        <v>2900000</v>
      </c>
      <c r="K227" s="312">
        <f>J227*I227</f>
        <v>5800000</v>
      </c>
      <c r="L227" s="957"/>
      <c r="M227" s="306"/>
    </row>
    <row r="228" spans="1:13">
      <c r="A228" s="305" t="s">
        <v>3767</v>
      </c>
      <c r="B228" s="306">
        <v>1445338</v>
      </c>
      <c r="C228" s="306" t="s">
        <v>3768</v>
      </c>
      <c r="D228" s="307">
        <v>43551</v>
      </c>
      <c r="E228" s="307">
        <v>43553</v>
      </c>
      <c r="F228" s="306">
        <f t="shared" si="28"/>
        <v>2</v>
      </c>
      <c r="G228" s="306">
        <v>2</v>
      </c>
      <c r="H228" s="306" t="s">
        <v>37</v>
      </c>
      <c r="I228" s="306">
        <f t="shared" si="29"/>
        <v>4</v>
      </c>
      <c r="J228" s="312">
        <v>2900000</v>
      </c>
      <c r="K228" s="312">
        <f>J228*I228</f>
        <v>11600000</v>
      </c>
      <c r="L228" s="957"/>
      <c r="M228" s="306"/>
    </row>
    <row r="229" spans="1:13">
      <c r="A229" s="306">
        <v>347091</v>
      </c>
      <c r="B229" s="306">
        <v>1464315</v>
      </c>
      <c r="C229" s="306" t="s">
        <v>3769</v>
      </c>
      <c r="D229" s="307">
        <v>43551</v>
      </c>
      <c r="E229" s="307">
        <v>43553</v>
      </c>
      <c r="F229" s="306">
        <f t="shared" si="28"/>
        <v>2</v>
      </c>
      <c r="G229" s="306">
        <v>1</v>
      </c>
      <c r="H229" s="306" t="s">
        <v>37</v>
      </c>
      <c r="I229" s="306">
        <f t="shared" si="29"/>
        <v>2</v>
      </c>
      <c r="J229" s="311">
        <v>2900000</v>
      </c>
      <c r="K229" s="312">
        <f t="shared" ref="K229:K277" si="32">J229*F229*G229</f>
        <v>5800000</v>
      </c>
      <c r="L229" s="957"/>
      <c r="M229" s="306"/>
    </row>
    <row r="230" spans="1:13">
      <c r="A230" s="305" t="s">
        <v>3770</v>
      </c>
      <c r="B230" s="306">
        <v>1464734</v>
      </c>
      <c r="C230" s="306" t="s">
        <v>3771</v>
      </c>
      <c r="D230" s="307">
        <v>43551</v>
      </c>
      <c r="E230" s="307">
        <v>43556</v>
      </c>
      <c r="F230" s="306">
        <f t="shared" si="28"/>
        <v>5</v>
      </c>
      <c r="G230" s="306">
        <v>4</v>
      </c>
      <c r="H230" s="306" t="s">
        <v>37</v>
      </c>
      <c r="I230" s="306">
        <f t="shared" si="29"/>
        <v>20</v>
      </c>
      <c r="J230" s="311">
        <v>2900000</v>
      </c>
      <c r="K230" s="312">
        <f t="shared" si="32"/>
        <v>58000000</v>
      </c>
      <c r="L230" s="957"/>
      <c r="M230" s="306" t="s">
        <v>2171</v>
      </c>
    </row>
    <row r="231" spans="1:13">
      <c r="A231" s="306">
        <v>347406</v>
      </c>
      <c r="B231" s="306">
        <v>1465687</v>
      </c>
      <c r="C231" s="306" t="s">
        <v>3772</v>
      </c>
      <c r="D231" s="307">
        <v>43551</v>
      </c>
      <c r="E231" s="307">
        <v>43552</v>
      </c>
      <c r="F231" s="306">
        <f t="shared" si="28"/>
        <v>1</v>
      </c>
      <c r="G231" s="306">
        <v>1</v>
      </c>
      <c r="H231" s="306" t="s">
        <v>2405</v>
      </c>
      <c r="I231" s="306">
        <f t="shared" si="29"/>
        <v>1</v>
      </c>
      <c r="J231" s="311">
        <v>3100000</v>
      </c>
      <c r="K231" s="312">
        <f t="shared" si="32"/>
        <v>3100000</v>
      </c>
      <c r="L231" s="957"/>
      <c r="M231" s="306"/>
    </row>
    <row r="232" spans="1:13">
      <c r="A232" s="305">
        <v>347037</v>
      </c>
      <c r="B232" s="306">
        <v>1464737</v>
      </c>
      <c r="C232" s="306" t="s">
        <v>3773</v>
      </c>
      <c r="D232" s="307">
        <v>43551</v>
      </c>
      <c r="E232" s="307">
        <v>43556</v>
      </c>
      <c r="F232" s="306">
        <f t="shared" si="28"/>
        <v>5</v>
      </c>
      <c r="G232" s="306">
        <v>1</v>
      </c>
      <c r="H232" s="306" t="s">
        <v>37</v>
      </c>
      <c r="I232" s="306">
        <f t="shared" si="29"/>
        <v>5</v>
      </c>
      <c r="J232" s="311">
        <v>2900000</v>
      </c>
      <c r="K232" s="312">
        <f t="shared" si="32"/>
        <v>14500000</v>
      </c>
      <c r="L232" s="958"/>
      <c r="M232" s="306" t="s">
        <v>1936</v>
      </c>
    </row>
    <row r="233" spans="1:13">
      <c r="A233" s="538">
        <v>342881</v>
      </c>
      <c r="B233" s="539">
        <v>1450213</v>
      </c>
      <c r="C233" s="539" t="s">
        <v>3774</v>
      </c>
      <c r="D233" s="540">
        <v>43545</v>
      </c>
      <c r="E233" s="540">
        <v>43546</v>
      </c>
      <c r="F233" s="539">
        <f t="shared" si="28"/>
        <v>1</v>
      </c>
      <c r="G233" s="539">
        <v>1</v>
      </c>
      <c r="H233" s="539" t="s">
        <v>2405</v>
      </c>
      <c r="I233" s="539">
        <f t="shared" si="29"/>
        <v>1</v>
      </c>
      <c r="J233" s="959">
        <v>3100000</v>
      </c>
      <c r="K233" s="960">
        <f t="shared" si="32"/>
        <v>3100000</v>
      </c>
      <c r="L233" s="961">
        <f>K233</f>
        <v>3100000</v>
      </c>
      <c r="M233" s="539"/>
    </row>
    <row r="234" spans="1:13">
      <c r="A234" s="308" t="s">
        <v>3775</v>
      </c>
      <c r="B234" s="309">
        <v>1466086</v>
      </c>
      <c r="C234" s="309" t="s">
        <v>3776</v>
      </c>
      <c r="D234" s="310">
        <v>43548</v>
      </c>
      <c r="E234" s="310">
        <v>43552</v>
      </c>
      <c r="F234" s="309">
        <f t="shared" si="28"/>
        <v>4</v>
      </c>
      <c r="G234" s="309">
        <v>3</v>
      </c>
      <c r="H234" s="309" t="s">
        <v>37</v>
      </c>
      <c r="I234" s="309">
        <f t="shared" si="29"/>
        <v>12</v>
      </c>
      <c r="J234" s="318">
        <v>2900000</v>
      </c>
      <c r="K234" s="319">
        <f t="shared" si="32"/>
        <v>34800000</v>
      </c>
      <c r="L234" s="320">
        <f>SUM(K234:K260)</f>
        <v>189000000</v>
      </c>
      <c r="M234" s="309"/>
    </row>
    <row r="235" spans="1:13">
      <c r="A235" s="308" t="s">
        <v>3777</v>
      </c>
      <c r="B235" s="309">
        <v>1426170</v>
      </c>
      <c r="C235" s="309" t="s">
        <v>3778</v>
      </c>
      <c r="D235" s="310">
        <v>43552</v>
      </c>
      <c r="E235" s="310">
        <v>43554</v>
      </c>
      <c r="F235" s="309">
        <f t="shared" si="28"/>
        <v>2</v>
      </c>
      <c r="G235" s="309">
        <v>2</v>
      </c>
      <c r="H235" s="309" t="s">
        <v>2405</v>
      </c>
      <c r="I235" s="309">
        <f t="shared" si="29"/>
        <v>4</v>
      </c>
      <c r="J235" s="319">
        <v>3100000</v>
      </c>
      <c r="K235" s="319">
        <f t="shared" si="32"/>
        <v>12400000</v>
      </c>
      <c r="L235" s="321"/>
      <c r="M235" s="309"/>
    </row>
    <row r="236" spans="1:13">
      <c r="A236" s="309">
        <v>343787</v>
      </c>
      <c r="B236" s="309">
        <v>1452190</v>
      </c>
      <c r="C236" s="309" t="s">
        <v>3779</v>
      </c>
      <c r="D236" s="310">
        <v>43552</v>
      </c>
      <c r="E236" s="310">
        <v>43554</v>
      </c>
      <c r="F236" s="309">
        <f t="shared" si="28"/>
        <v>2</v>
      </c>
      <c r="G236" s="309">
        <v>1</v>
      </c>
      <c r="H236" s="309" t="s">
        <v>37</v>
      </c>
      <c r="I236" s="309">
        <f t="shared" si="29"/>
        <v>2</v>
      </c>
      <c r="J236" s="319">
        <v>2900000</v>
      </c>
      <c r="K236" s="319">
        <f t="shared" si="32"/>
        <v>5800000</v>
      </c>
      <c r="L236" s="321"/>
      <c r="M236" s="309"/>
    </row>
    <row r="237" spans="1:13">
      <c r="A237" s="309">
        <v>346774</v>
      </c>
      <c r="B237" s="309">
        <v>1462944</v>
      </c>
      <c r="C237" s="309" t="s">
        <v>3780</v>
      </c>
      <c r="D237" s="310">
        <v>43552</v>
      </c>
      <c r="E237" s="310">
        <v>43556</v>
      </c>
      <c r="F237" s="309">
        <f t="shared" si="28"/>
        <v>4</v>
      </c>
      <c r="G237" s="309">
        <v>1</v>
      </c>
      <c r="H237" s="309" t="s">
        <v>37</v>
      </c>
      <c r="I237" s="309">
        <f t="shared" si="29"/>
        <v>4</v>
      </c>
      <c r="J237" s="319">
        <v>2900000</v>
      </c>
      <c r="K237" s="319">
        <f t="shared" si="32"/>
        <v>11600000</v>
      </c>
      <c r="L237" s="321"/>
      <c r="M237" s="309"/>
    </row>
    <row r="238" spans="1:13">
      <c r="A238" s="309">
        <v>344726</v>
      </c>
      <c r="B238" s="309">
        <v>1455694</v>
      </c>
      <c r="C238" s="309" t="s">
        <v>3781</v>
      </c>
      <c r="D238" s="310">
        <v>43552</v>
      </c>
      <c r="E238" s="310">
        <v>43553</v>
      </c>
      <c r="F238" s="309">
        <f t="shared" si="28"/>
        <v>1</v>
      </c>
      <c r="G238" s="309">
        <v>1</v>
      </c>
      <c r="H238" s="309" t="s">
        <v>2405</v>
      </c>
      <c r="I238" s="309">
        <f t="shared" si="29"/>
        <v>1</v>
      </c>
      <c r="J238" s="319">
        <v>3100000</v>
      </c>
      <c r="K238" s="319">
        <f t="shared" si="32"/>
        <v>3100000</v>
      </c>
      <c r="L238" s="321"/>
      <c r="M238" s="309"/>
    </row>
    <row r="239" spans="1:13">
      <c r="A239" s="309">
        <v>345272</v>
      </c>
      <c r="B239" s="309">
        <v>1456956</v>
      </c>
      <c r="C239" s="309" t="s">
        <v>3766</v>
      </c>
      <c r="D239" s="310">
        <v>43552</v>
      </c>
      <c r="E239" s="310">
        <v>43553</v>
      </c>
      <c r="F239" s="309">
        <f t="shared" si="28"/>
        <v>1</v>
      </c>
      <c r="G239" s="309">
        <v>1</v>
      </c>
      <c r="H239" s="309" t="s">
        <v>2405</v>
      </c>
      <c r="I239" s="309">
        <f t="shared" si="29"/>
        <v>1</v>
      </c>
      <c r="J239" s="319">
        <v>3100000</v>
      </c>
      <c r="K239" s="319">
        <f t="shared" si="32"/>
        <v>3100000</v>
      </c>
      <c r="L239" s="321"/>
      <c r="M239" s="309"/>
    </row>
    <row r="240" spans="1:13">
      <c r="A240" s="309">
        <v>344387</v>
      </c>
      <c r="B240" s="309">
        <v>1454433</v>
      </c>
      <c r="C240" s="309" t="s">
        <v>3782</v>
      </c>
      <c r="D240" s="310">
        <v>43552</v>
      </c>
      <c r="E240" s="310">
        <v>43554</v>
      </c>
      <c r="F240" s="309">
        <f t="shared" si="28"/>
        <v>2</v>
      </c>
      <c r="G240" s="309">
        <v>1</v>
      </c>
      <c r="H240" s="309" t="s">
        <v>37</v>
      </c>
      <c r="I240" s="309">
        <f t="shared" si="29"/>
        <v>2</v>
      </c>
      <c r="J240" s="319">
        <v>2900000</v>
      </c>
      <c r="K240" s="319">
        <f t="shared" si="32"/>
        <v>5800000</v>
      </c>
      <c r="L240" s="321"/>
      <c r="M240" s="309" t="s">
        <v>2171</v>
      </c>
    </row>
    <row r="241" spans="1:13">
      <c r="A241" s="309">
        <v>346645</v>
      </c>
      <c r="B241" s="309">
        <v>1462459</v>
      </c>
      <c r="C241" s="309" t="s">
        <v>3783</v>
      </c>
      <c r="D241" s="310">
        <v>43552</v>
      </c>
      <c r="E241" s="310">
        <v>43553</v>
      </c>
      <c r="F241" s="309">
        <f t="shared" si="28"/>
        <v>1</v>
      </c>
      <c r="G241" s="309">
        <v>1</v>
      </c>
      <c r="H241" s="309" t="s">
        <v>37</v>
      </c>
      <c r="I241" s="309">
        <f t="shared" si="29"/>
        <v>1</v>
      </c>
      <c r="J241" s="318">
        <v>2900000</v>
      </c>
      <c r="K241" s="319">
        <f t="shared" si="32"/>
        <v>2900000</v>
      </c>
      <c r="L241" s="321"/>
      <c r="M241" s="309"/>
    </row>
    <row r="242" spans="1:13">
      <c r="A242" s="309">
        <v>346351</v>
      </c>
      <c r="B242" s="309">
        <v>1461210</v>
      </c>
      <c r="C242" s="309" t="s">
        <v>3784</v>
      </c>
      <c r="D242" s="310">
        <v>43552</v>
      </c>
      <c r="E242" s="310">
        <v>43553</v>
      </c>
      <c r="F242" s="309">
        <f t="shared" si="28"/>
        <v>1</v>
      </c>
      <c r="G242" s="309">
        <v>1</v>
      </c>
      <c r="H242" s="309" t="s">
        <v>2405</v>
      </c>
      <c r="I242" s="309">
        <f t="shared" si="29"/>
        <v>1</v>
      </c>
      <c r="J242" s="319">
        <v>3100000</v>
      </c>
      <c r="K242" s="319">
        <f t="shared" si="32"/>
        <v>3100000</v>
      </c>
      <c r="L242" s="321"/>
      <c r="M242" s="309"/>
    </row>
    <row r="243" spans="1:13">
      <c r="A243" s="309">
        <v>337648</v>
      </c>
      <c r="B243" s="309">
        <v>1437397</v>
      </c>
      <c r="C243" s="309" t="s">
        <v>3785</v>
      </c>
      <c r="D243" s="310">
        <v>43553</v>
      </c>
      <c r="E243" s="310">
        <v>43554</v>
      </c>
      <c r="F243" s="309">
        <f t="shared" si="28"/>
        <v>1</v>
      </c>
      <c r="G243" s="309">
        <v>1</v>
      </c>
      <c r="H243" s="309" t="s">
        <v>2405</v>
      </c>
      <c r="I243" s="309">
        <f t="shared" si="29"/>
        <v>1</v>
      </c>
      <c r="J243" s="319">
        <v>3100000</v>
      </c>
      <c r="K243" s="319">
        <f t="shared" si="32"/>
        <v>3100000</v>
      </c>
      <c r="L243" s="321"/>
      <c r="M243" s="309" t="s">
        <v>2171</v>
      </c>
    </row>
    <row r="244" spans="1:13">
      <c r="A244" s="309">
        <v>339522</v>
      </c>
      <c r="B244" s="309">
        <v>1440470</v>
      </c>
      <c r="C244" s="309" t="s">
        <v>3786</v>
      </c>
      <c r="D244" s="310">
        <v>43553</v>
      </c>
      <c r="E244" s="310">
        <v>43556</v>
      </c>
      <c r="F244" s="309">
        <f t="shared" si="28"/>
        <v>3</v>
      </c>
      <c r="G244" s="309">
        <v>1</v>
      </c>
      <c r="H244" s="309" t="s">
        <v>37</v>
      </c>
      <c r="I244" s="309">
        <f t="shared" si="29"/>
        <v>3</v>
      </c>
      <c r="J244" s="319">
        <v>2900000</v>
      </c>
      <c r="K244" s="319">
        <f t="shared" si="32"/>
        <v>8700000</v>
      </c>
      <c r="L244" s="321"/>
      <c r="M244" s="309"/>
    </row>
    <row r="245" spans="1:13">
      <c r="A245" s="309">
        <v>344600</v>
      </c>
      <c r="B245" s="309">
        <v>1455246</v>
      </c>
      <c r="C245" s="309" t="s">
        <v>3787</v>
      </c>
      <c r="D245" s="310">
        <v>43553</v>
      </c>
      <c r="E245" s="310">
        <v>43555</v>
      </c>
      <c r="F245" s="309">
        <f t="shared" si="28"/>
        <v>2</v>
      </c>
      <c r="G245" s="309">
        <v>1</v>
      </c>
      <c r="H245" s="309" t="s">
        <v>2405</v>
      </c>
      <c r="I245" s="309">
        <f t="shared" si="29"/>
        <v>2</v>
      </c>
      <c r="J245" s="319">
        <v>3100000</v>
      </c>
      <c r="K245" s="319">
        <f t="shared" si="32"/>
        <v>6200000</v>
      </c>
      <c r="L245" s="321"/>
      <c r="M245" s="309"/>
    </row>
    <row r="246" spans="1:13">
      <c r="A246" s="308" t="s">
        <v>3788</v>
      </c>
      <c r="B246" s="309">
        <v>1449871</v>
      </c>
      <c r="C246" s="309" t="s">
        <v>3789</v>
      </c>
      <c r="D246" s="310">
        <v>43553</v>
      </c>
      <c r="E246" s="310">
        <v>43555</v>
      </c>
      <c r="F246" s="309">
        <f t="shared" si="28"/>
        <v>2</v>
      </c>
      <c r="G246" s="309">
        <v>2</v>
      </c>
      <c r="H246" s="309" t="s">
        <v>37</v>
      </c>
      <c r="I246" s="309">
        <f t="shared" si="29"/>
        <v>4</v>
      </c>
      <c r="J246" s="319">
        <v>2900000</v>
      </c>
      <c r="K246" s="319">
        <f t="shared" si="32"/>
        <v>11600000</v>
      </c>
      <c r="L246" s="321"/>
      <c r="M246" s="309"/>
    </row>
    <row r="247" spans="1:13">
      <c r="A247" s="308">
        <v>344825</v>
      </c>
      <c r="B247" s="309">
        <v>1456175</v>
      </c>
      <c r="C247" s="309" t="s">
        <v>3790</v>
      </c>
      <c r="D247" s="310">
        <v>43553</v>
      </c>
      <c r="E247" s="310">
        <v>43554</v>
      </c>
      <c r="F247" s="309">
        <f t="shared" si="28"/>
        <v>1</v>
      </c>
      <c r="G247" s="309">
        <v>1</v>
      </c>
      <c r="H247" s="309" t="s">
        <v>2405</v>
      </c>
      <c r="I247" s="309">
        <f t="shared" si="29"/>
        <v>1</v>
      </c>
      <c r="J247" s="319">
        <v>3100000</v>
      </c>
      <c r="K247" s="319">
        <f t="shared" si="32"/>
        <v>3100000</v>
      </c>
      <c r="L247" s="321"/>
      <c r="M247" s="309" t="s">
        <v>3539</v>
      </c>
    </row>
    <row r="248" spans="1:13">
      <c r="A248" s="308">
        <v>345532</v>
      </c>
      <c r="B248" s="309">
        <v>1457436</v>
      </c>
      <c r="C248" s="309" t="s">
        <v>3791</v>
      </c>
      <c r="D248" s="310">
        <v>43553</v>
      </c>
      <c r="E248" s="310">
        <v>43554</v>
      </c>
      <c r="F248" s="309">
        <f t="shared" si="28"/>
        <v>1</v>
      </c>
      <c r="G248" s="309">
        <v>1</v>
      </c>
      <c r="H248" s="309" t="s">
        <v>2405</v>
      </c>
      <c r="I248" s="309">
        <f t="shared" si="29"/>
        <v>1</v>
      </c>
      <c r="J248" s="319">
        <v>3100000</v>
      </c>
      <c r="K248" s="319">
        <f t="shared" si="32"/>
        <v>3100000</v>
      </c>
      <c r="L248" s="321"/>
      <c r="M248" s="309" t="s">
        <v>2171</v>
      </c>
    </row>
    <row r="249" spans="1:13">
      <c r="A249" s="308">
        <v>346042</v>
      </c>
      <c r="B249" s="309">
        <v>1459919</v>
      </c>
      <c r="C249" s="309" t="s">
        <v>3792</v>
      </c>
      <c r="D249" s="310">
        <v>43553</v>
      </c>
      <c r="E249" s="310">
        <v>43556</v>
      </c>
      <c r="F249" s="309">
        <f t="shared" si="28"/>
        <v>3</v>
      </c>
      <c r="G249" s="309">
        <v>1</v>
      </c>
      <c r="H249" s="309" t="s">
        <v>37</v>
      </c>
      <c r="I249" s="309">
        <f t="shared" si="29"/>
        <v>3</v>
      </c>
      <c r="J249" s="319">
        <v>2900000</v>
      </c>
      <c r="K249" s="319">
        <f t="shared" si="32"/>
        <v>8700000</v>
      </c>
      <c r="L249" s="321"/>
      <c r="M249" s="309"/>
    </row>
    <row r="250" spans="1:13">
      <c r="A250" s="308" t="s">
        <v>3793</v>
      </c>
      <c r="B250" s="309">
        <v>1464878</v>
      </c>
      <c r="C250" s="309" t="s">
        <v>3794</v>
      </c>
      <c r="D250" s="310">
        <v>43553</v>
      </c>
      <c r="E250" s="310">
        <v>43556</v>
      </c>
      <c r="F250" s="309">
        <f t="shared" si="28"/>
        <v>3</v>
      </c>
      <c r="G250" s="309">
        <v>2</v>
      </c>
      <c r="H250" s="309" t="s">
        <v>37</v>
      </c>
      <c r="I250" s="309">
        <f t="shared" si="29"/>
        <v>6</v>
      </c>
      <c r="J250" s="319">
        <v>2900000</v>
      </c>
      <c r="K250" s="319">
        <f t="shared" si="32"/>
        <v>17400000</v>
      </c>
      <c r="L250" s="321"/>
      <c r="M250" s="309" t="s">
        <v>3539</v>
      </c>
    </row>
    <row r="251" spans="1:13">
      <c r="A251" s="309">
        <v>347357</v>
      </c>
      <c r="B251" s="309">
        <v>1465575</v>
      </c>
      <c r="C251" s="309" t="s">
        <v>3795</v>
      </c>
      <c r="D251" s="310">
        <v>43554</v>
      </c>
      <c r="E251" s="310">
        <v>43555</v>
      </c>
      <c r="F251" s="309">
        <f t="shared" si="28"/>
        <v>1</v>
      </c>
      <c r="G251" s="309">
        <v>1</v>
      </c>
      <c r="H251" s="309" t="s">
        <v>37</v>
      </c>
      <c r="I251" s="309">
        <f t="shared" si="29"/>
        <v>1</v>
      </c>
      <c r="J251" s="318">
        <v>2900000</v>
      </c>
      <c r="K251" s="319">
        <f t="shared" si="32"/>
        <v>2900000</v>
      </c>
      <c r="L251" s="321"/>
      <c r="M251" s="309"/>
    </row>
    <row r="252" spans="1:13">
      <c r="A252" s="308">
        <v>346392</v>
      </c>
      <c r="B252" s="309">
        <v>1461605</v>
      </c>
      <c r="C252" s="309" t="s">
        <v>3796</v>
      </c>
      <c r="D252" s="310">
        <v>43554</v>
      </c>
      <c r="E252" s="310">
        <v>43556</v>
      </c>
      <c r="F252" s="309">
        <f t="shared" si="28"/>
        <v>2</v>
      </c>
      <c r="G252" s="309">
        <v>1</v>
      </c>
      <c r="H252" s="309" t="s">
        <v>37</v>
      </c>
      <c r="I252" s="309">
        <f t="shared" si="29"/>
        <v>2</v>
      </c>
      <c r="J252" s="319">
        <v>2900000</v>
      </c>
      <c r="K252" s="319">
        <f t="shared" si="32"/>
        <v>5800000</v>
      </c>
      <c r="L252" s="321"/>
      <c r="M252" s="309"/>
    </row>
    <row r="253" spans="1:13">
      <c r="A253" s="308" t="s">
        <v>3797</v>
      </c>
      <c r="B253" s="411">
        <v>1479047</v>
      </c>
      <c r="C253" s="309" t="s">
        <v>3798</v>
      </c>
      <c r="D253" s="310">
        <v>43554</v>
      </c>
      <c r="E253" s="310">
        <v>43556</v>
      </c>
      <c r="F253" s="309">
        <f t="shared" si="28"/>
        <v>2</v>
      </c>
      <c r="G253" s="309">
        <v>2</v>
      </c>
      <c r="H253" s="309" t="s">
        <v>37</v>
      </c>
      <c r="I253" s="309">
        <f t="shared" si="29"/>
        <v>4</v>
      </c>
      <c r="J253" s="318">
        <v>2900000</v>
      </c>
      <c r="K253" s="319">
        <f t="shared" si="32"/>
        <v>11600000</v>
      </c>
      <c r="L253" s="321"/>
      <c r="M253" s="309"/>
    </row>
    <row r="254" spans="1:13">
      <c r="A254" s="308" t="s">
        <v>3799</v>
      </c>
      <c r="B254" s="411">
        <v>1479054</v>
      </c>
      <c r="C254" s="309" t="s">
        <v>3800</v>
      </c>
      <c r="D254" s="310">
        <v>43555</v>
      </c>
      <c r="E254" s="310">
        <v>43556</v>
      </c>
      <c r="F254" s="309">
        <f t="shared" si="28"/>
        <v>1</v>
      </c>
      <c r="G254" s="309">
        <v>1</v>
      </c>
      <c r="H254" s="309" t="s">
        <v>2405</v>
      </c>
      <c r="I254" s="309">
        <f t="shared" si="29"/>
        <v>1</v>
      </c>
      <c r="J254" s="319">
        <v>3100000</v>
      </c>
      <c r="K254" s="319">
        <f t="shared" si="32"/>
        <v>3100000</v>
      </c>
      <c r="L254" s="321"/>
      <c r="M254" s="309"/>
    </row>
    <row r="255" spans="1:13">
      <c r="A255" s="309">
        <v>343989</v>
      </c>
      <c r="B255" s="309">
        <v>1452689</v>
      </c>
      <c r="C255" s="309" t="s">
        <v>3801</v>
      </c>
      <c r="D255" s="310">
        <v>43555</v>
      </c>
      <c r="E255" s="310">
        <v>43556</v>
      </c>
      <c r="F255" s="309">
        <f t="shared" si="28"/>
        <v>1</v>
      </c>
      <c r="G255" s="309">
        <v>1</v>
      </c>
      <c r="H255" s="309" t="s">
        <v>37</v>
      </c>
      <c r="I255" s="309">
        <f t="shared" si="29"/>
        <v>1</v>
      </c>
      <c r="J255" s="319">
        <v>2900000</v>
      </c>
      <c r="K255" s="319">
        <f t="shared" si="32"/>
        <v>2900000</v>
      </c>
      <c r="L255" s="321"/>
      <c r="M255" s="309"/>
    </row>
    <row r="256" spans="1:13">
      <c r="A256" s="309">
        <v>345557</v>
      </c>
      <c r="B256" s="411">
        <v>1479050</v>
      </c>
      <c r="C256" s="309" t="s">
        <v>3802</v>
      </c>
      <c r="D256" s="310">
        <v>43555</v>
      </c>
      <c r="E256" s="310">
        <v>43556</v>
      </c>
      <c r="F256" s="309">
        <f t="shared" si="28"/>
        <v>1</v>
      </c>
      <c r="G256" s="309">
        <v>1</v>
      </c>
      <c r="H256" s="309" t="s">
        <v>2405</v>
      </c>
      <c r="I256" s="309">
        <f t="shared" si="29"/>
        <v>1</v>
      </c>
      <c r="J256" s="318">
        <v>3100000</v>
      </c>
      <c r="K256" s="319">
        <f t="shared" si="32"/>
        <v>3100000</v>
      </c>
      <c r="L256" s="321"/>
      <c r="M256" s="309"/>
    </row>
    <row r="257" spans="1:13">
      <c r="A257" s="308" t="s">
        <v>3803</v>
      </c>
      <c r="B257" s="309">
        <v>1459589</v>
      </c>
      <c r="C257" s="309" t="s">
        <v>3804</v>
      </c>
      <c r="D257" s="310">
        <v>43555</v>
      </c>
      <c r="E257" s="310">
        <v>43556</v>
      </c>
      <c r="F257" s="309">
        <f t="shared" si="28"/>
        <v>1</v>
      </c>
      <c r="G257" s="309">
        <v>2</v>
      </c>
      <c r="H257" s="309" t="s">
        <v>2405</v>
      </c>
      <c r="I257" s="309">
        <f t="shared" si="29"/>
        <v>2</v>
      </c>
      <c r="J257" s="318">
        <v>3100000</v>
      </c>
      <c r="K257" s="319">
        <f t="shared" si="32"/>
        <v>6200000</v>
      </c>
      <c r="L257" s="321"/>
      <c r="M257" s="309" t="s">
        <v>1936</v>
      </c>
    </row>
    <row r="258" spans="1:13">
      <c r="A258" s="309">
        <v>346180</v>
      </c>
      <c r="B258" s="309">
        <v>1460740</v>
      </c>
      <c r="C258" s="309" t="s">
        <v>3805</v>
      </c>
      <c r="D258" s="310">
        <v>43555</v>
      </c>
      <c r="E258" s="310">
        <v>43556</v>
      </c>
      <c r="F258" s="309">
        <f t="shared" si="28"/>
        <v>1</v>
      </c>
      <c r="G258" s="309">
        <v>1</v>
      </c>
      <c r="H258" s="309" t="s">
        <v>37</v>
      </c>
      <c r="I258" s="309">
        <f t="shared" si="29"/>
        <v>1</v>
      </c>
      <c r="J258" s="318">
        <v>2900000</v>
      </c>
      <c r="K258" s="319">
        <f t="shared" si="32"/>
        <v>2900000</v>
      </c>
      <c r="L258" s="321"/>
      <c r="M258" s="309"/>
    </row>
    <row r="259" spans="1:13">
      <c r="A259" s="309">
        <v>346825</v>
      </c>
      <c r="B259" s="411">
        <v>1479045</v>
      </c>
      <c r="C259" s="309" t="s">
        <v>3806</v>
      </c>
      <c r="D259" s="310">
        <v>43555</v>
      </c>
      <c r="E259" s="310">
        <v>43556</v>
      </c>
      <c r="F259" s="309">
        <f t="shared" si="28"/>
        <v>1</v>
      </c>
      <c r="G259" s="309">
        <v>1</v>
      </c>
      <c r="H259" s="309" t="s">
        <v>37</v>
      </c>
      <c r="I259" s="309">
        <f t="shared" si="29"/>
        <v>1</v>
      </c>
      <c r="J259" s="318">
        <v>2900000</v>
      </c>
      <c r="K259" s="319">
        <f t="shared" si="32"/>
        <v>2900000</v>
      </c>
      <c r="L259" s="321"/>
      <c r="M259" s="309"/>
    </row>
    <row r="260" spans="1:13">
      <c r="A260" s="309">
        <v>347042</v>
      </c>
      <c r="B260" s="309">
        <v>1464730</v>
      </c>
      <c r="C260" s="309" t="s">
        <v>3807</v>
      </c>
      <c r="D260" s="310">
        <v>43555</v>
      </c>
      <c r="E260" s="310">
        <v>43556</v>
      </c>
      <c r="F260" s="309">
        <f t="shared" si="28"/>
        <v>1</v>
      </c>
      <c r="G260" s="309">
        <v>1</v>
      </c>
      <c r="H260" s="309" t="s">
        <v>2405</v>
      </c>
      <c r="I260" s="309">
        <f t="shared" si="29"/>
        <v>1</v>
      </c>
      <c r="J260" s="318">
        <v>3100000</v>
      </c>
      <c r="K260" s="319">
        <f t="shared" si="32"/>
        <v>3100000</v>
      </c>
      <c r="L260" s="967"/>
      <c r="M260" s="309" t="s">
        <v>3808</v>
      </c>
    </row>
    <row r="261" spans="1:13">
      <c r="A261" s="747">
        <v>347657</v>
      </c>
      <c r="B261" s="747">
        <v>1467581</v>
      </c>
      <c r="C261" s="747" t="s">
        <v>3809</v>
      </c>
      <c r="D261" s="748">
        <v>43547</v>
      </c>
      <c r="E261" s="748">
        <v>43548</v>
      </c>
      <c r="F261" s="747">
        <f t="shared" si="28"/>
        <v>1</v>
      </c>
      <c r="G261" s="747">
        <v>1</v>
      </c>
      <c r="H261" s="747" t="s">
        <v>37</v>
      </c>
      <c r="I261" s="747">
        <f t="shared" si="29"/>
        <v>1</v>
      </c>
      <c r="J261" s="968">
        <v>2900000</v>
      </c>
      <c r="K261" s="969">
        <f t="shared" si="32"/>
        <v>2900000</v>
      </c>
      <c r="L261" s="970">
        <f>SUM(K261:K274)</f>
        <v>99200000</v>
      </c>
      <c r="M261" s="747"/>
    </row>
    <row r="262" spans="1:13">
      <c r="A262" s="747">
        <v>347670</v>
      </c>
      <c r="B262" s="747">
        <v>1467695</v>
      </c>
      <c r="C262" s="747" t="s">
        <v>3810</v>
      </c>
      <c r="D262" s="748">
        <v>43547</v>
      </c>
      <c r="E262" s="748">
        <v>43548</v>
      </c>
      <c r="F262" s="747">
        <f t="shared" si="28"/>
        <v>1</v>
      </c>
      <c r="G262" s="747">
        <v>1</v>
      </c>
      <c r="H262" s="747" t="s">
        <v>37</v>
      </c>
      <c r="I262" s="747">
        <f t="shared" si="29"/>
        <v>1</v>
      </c>
      <c r="J262" s="968">
        <v>2900000</v>
      </c>
      <c r="K262" s="969">
        <f t="shared" si="32"/>
        <v>2900000</v>
      </c>
      <c r="L262" s="971"/>
      <c r="M262" s="747"/>
    </row>
    <row r="263" spans="1:13">
      <c r="A263" s="747">
        <v>347746</v>
      </c>
      <c r="B263" s="747">
        <v>1468167</v>
      </c>
      <c r="C263" s="747" t="s">
        <v>3811</v>
      </c>
      <c r="D263" s="748">
        <v>43548</v>
      </c>
      <c r="E263" s="748">
        <v>43549</v>
      </c>
      <c r="F263" s="747">
        <f t="shared" si="28"/>
        <v>1</v>
      </c>
      <c r="G263" s="747">
        <v>1</v>
      </c>
      <c r="H263" s="747" t="s">
        <v>37</v>
      </c>
      <c r="I263" s="747">
        <f t="shared" si="29"/>
        <v>1</v>
      </c>
      <c r="J263" s="968">
        <v>2900000</v>
      </c>
      <c r="K263" s="969">
        <f t="shared" si="32"/>
        <v>2900000</v>
      </c>
      <c r="L263" s="971"/>
      <c r="M263" s="747"/>
    </row>
    <row r="264" spans="1:13">
      <c r="A264" s="747">
        <v>347756</v>
      </c>
      <c r="B264" s="747">
        <v>1468278</v>
      </c>
      <c r="C264" s="747" t="s">
        <v>3812</v>
      </c>
      <c r="D264" s="748">
        <v>43548</v>
      </c>
      <c r="E264" s="748">
        <v>43549</v>
      </c>
      <c r="F264" s="747">
        <f t="shared" si="28"/>
        <v>1</v>
      </c>
      <c r="G264" s="747">
        <v>1</v>
      </c>
      <c r="H264" s="747" t="s">
        <v>2405</v>
      </c>
      <c r="I264" s="747">
        <f t="shared" si="29"/>
        <v>1</v>
      </c>
      <c r="J264" s="968">
        <v>3100000</v>
      </c>
      <c r="K264" s="969">
        <f t="shared" si="32"/>
        <v>3100000</v>
      </c>
      <c r="L264" s="971"/>
      <c r="M264" s="747"/>
    </row>
    <row r="265" spans="1:13">
      <c r="A265" s="747">
        <v>347838</v>
      </c>
      <c r="B265" s="747">
        <v>1468968</v>
      </c>
      <c r="C265" s="747" t="s">
        <v>3812</v>
      </c>
      <c r="D265" s="748">
        <v>43549</v>
      </c>
      <c r="E265" s="748">
        <v>43550</v>
      </c>
      <c r="F265" s="747">
        <f t="shared" ref="F265:F297" si="33">E265-D265</f>
        <v>1</v>
      </c>
      <c r="G265" s="747">
        <v>1</v>
      </c>
      <c r="H265" s="747" t="s">
        <v>2405</v>
      </c>
      <c r="I265" s="747">
        <f t="shared" ref="I265:I297" si="34">G265*F265</f>
        <v>1</v>
      </c>
      <c r="J265" s="968">
        <v>3100000</v>
      </c>
      <c r="K265" s="969">
        <f t="shared" si="32"/>
        <v>3100000</v>
      </c>
      <c r="L265" s="971"/>
      <c r="M265" s="747"/>
    </row>
    <row r="266" spans="1:13">
      <c r="A266" s="747">
        <v>347693</v>
      </c>
      <c r="B266" s="747">
        <v>1467291</v>
      </c>
      <c r="C266" s="747" t="s">
        <v>3813</v>
      </c>
      <c r="D266" s="748">
        <v>43550</v>
      </c>
      <c r="E266" s="748">
        <v>43555</v>
      </c>
      <c r="F266" s="747">
        <f t="shared" si="33"/>
        <v>5</v>
      </c>
      <c r="G266" s="747">
        <v>1</v>
      </c>
      <c r="H266" s="747" t="s">
        <v>37</v>
      </c>
      <c r="I266" s="747">
        <f t="shared" si="34"/>
        <v>5</v>
      </c>
      <c r="J266" s="968">
        <v>2900000</v>
      </c>
      <c r="K266" s="969">
        <f t="shared" si="32"/>
        <v>14500000</v>
      </c>
      <c r="L266" s="971"/>
      <c r="M266" s="747"/>
    </row>
    <row r="267" spans="1:13">
      <c r="A267" s="747">
        <v>347694</v>
      </c>
      <c r="B267" s="747">
        <v>1467290</v>
      </c>
      <c r="C267" s="747" t="s">
        <v>3814</v>
      </c>
      <c r="D267" s="748">
        <v>43550</v>
      </c>
      <c r="E267" s="748">
        <v>43555</v>
      </c>
      <c r="F267" s="747">
        <f t="shared" si="33"/>
        <v>5</v>
      </c>
      <c r="G267" s="747">
        <v>1</v>
      </c>
      <c r="H267" s="747" t="s">
        <v>37</v>
      </c>
      <c r="I267" s="747">
        <f t="shared" si="34"/>
        <v>5</v>
      </c>
      <c r="J267" s="968">
        <v>2900000</v>
      </c>
      <c r="K267" s="969">
        <f t="shared" si="32"/>
        <v>14500000</v>
      </c>
      <c r="L267" s="971"/>
      <c r="M267" s="747"/>
    </row>
    <row r="268" spans="1:13">
      <c r="A268" s="747">
        <v>347690</v>
      </c>
      <c r="B268" s="747">
        <v>1467486</v>
      </c>
      <c r="C268" s="747" t="s">
        <v>3815</v>
      </c>
      <c r="D268" s="748">
        <v>43551</v>
      </c>
      <c r="E268" s="748">
        <v>43552</v>
      </c>
      <c r="F268" s="747">
        <f t="shared" si="33"/>
        <v>1</v>
      </c>
      <c r="G268" s="747">
        <v>1</v>
      </c>
      <c r="H268" s="747" t="s">
        <v>2405</v>
      </c>
      <c r="I268" s="747">
        <f t="shared" si="34"/>
        <v>1</v>
      </c>
      <c r="J268" s="968">
        <v>3100000</v>
      </c>
      <c r="K268" s="969">
        <f t="shared" si="32"/>
        <v>3100000</v>
      </c>
      <c r="L268" s="971"/>
      <c r="M268" s="747"/>
    </row>
    <row r="269" spans="1:13">
      <c r="A269" s="747">
        <v>347745</v>
      </c>
      <c r="B269" s="747">
        <v>1467883</v>
      </c>
      <c r="C269" s="747" t="s">
        <v>3816</v>
      </c>
      <c r="D269" s="748">
        <v>43551</v>
      </c>
      <c r="E269" s="748">
        <v>43552</v>
      </c>
      <c r="F269" s="747">
        <f t="shared" si="33"/>
        <v>1</v>
      </c>
      <c r="G269" s="747">
        <v>1</v>
      </c>
      <c r="H269" s="747" t="s">
        <v>37</v>
      </c>
      <c r="I269" s="747">
        <f t="shared" si="34"/>
        <v>1</v>
      </c>
      <c r="J269" s="968">
        <v>2900000</v>
      </c>
      <c r="K269" s="969">
        <f t="shared" si="32"/>
        <v>2900000</v>
      </c>
      <c r="L269" s="971"/>
      <c r="M269" s="747"/>
    </row>
    <row r="270" spans="1:13">
      <c r="A270" s="747">
        <v>347749</v>
      </c>
      <c r="B270" s="747">
        <v>1467949</v>
      </c>
      <c r="C270" s="747" t="s">
        <v>3817</v>
      </c>
      <c r="D270" s="748">
        <v>43551</v>
      </c>
      <c r="E270" s="748">
        <v>43554</v>
      </c>
      <c r="F270" s="747">
        <f t="shared" si="33"/>
        <v>3</v>
      </c>
      <c r="G270" s="747">
        <v>1</v>
      </c>
      <c r="H270" s="747" t="s">
        <v>37</v>
      </c>
      <c r="I270" s="747">
        <f t="shared" si="34"/>
        <v>3</v>
      </c>
      <c r="J270" s="968">
        <v>2900000</v>
      </c>
      <c r="K270" s="969">
        <f t="shared" si="32"/>
        <v>8700000</v>
      </c>
      <c r="L270" s="971"/>
      <c r="M270" s="747"/>
    </row>
    <row r="271" spans="1:13">
      <c r="A271" s="747">
        <v>347794</v>
      </c>
      <c r="B271" s="747">
        <v>1467807</v>
      </c>
      <c r="C271" s="747" t="s">
        <v>3818</v>
      </c>
      <c r="D271" s="748">
        <v>43551</v>
      </c>
      <c r="E271" s="748">
        <v>43554</v>
      </c>
      <c r="F271" s="747">
        <f t="shared" si="33"/>
        <v>3</v>
      </c>
      <c r="G271" s="747">
        <v>1</v>
      </c>
      <c r="H271" s="747" t="s">
        <v>37</v>
      </c>
      <c r="I271" s="747">
        <f t="shared" si="34"/>
        <v>3</v>
      </c>
      <c r="J271" s="968">
        <v>2900000</v>
      </c>
      <c r="K271" s="969">
        <f t="shared" si="32"/>
        <v>8700000</v>
      </c>
      <c r="L271" s="971"/>
      <c r="M271" s="747"/>
    </row>
    <row r="272" spans="1:13">
      <c r="A272" s="962" t="s">
        <v>3819</v>
      </c>
      <c r="B272" s="747">
        <v>1467871</v>
      </c>
      <c r="C272" s="747" t="s">
        <v>3820</v>
      </c>
      <c r="D272" s="748">
        <v>43552</v>
      </c>
      <c r="E272" s="748">
        <v>43556</v>
      </c>
      <c r="F272" s="747">
        <f t="shared" si="33"/>
        <v>4</v>
      </c>
      <c r="G272" s="747">
        <v>2</v>
      </c>
      <c r="H272" s="747" t="s">
        <v>37</v>
      </c>
      <c r="I272" s="747">
        <f t="shared" si="34"/>
        <v>8</v>
      </c>
      <c r="J272" s="968">
        <v>2900000</v>
      </c>
      <c r="K272" s="969">
        <f t="shared" si="32"/>
        <v>23200000</v>
      </c>
      <c r="L272" s="971"/>
      <c r="M272" s="747"/>
    </row>
    <row r="273" spans="1:13">
      <c r="A273" s="747">
        <v>347573</v>
      </c>
      <c r="B273" s="747">
        <v>1466638</v>
      </c>
      <c r="C273" s="747" t="s">
        <v>3821</v>
      </c>
      <c r="D273" s="748">
        <v>43553</v>
      </c>
      <c r="E273" s="748">
        <v>43555</v>
      </c>
      <c r="F273" s="747">
        <f t="shared" si="33"/>
        <v>2</v>
      </c>
      <c r="G273" s="747">
        <v>1</v>
      </c>
      <c r="H273" s="747" t="s">
        <v>37</v>
      </c>
      <c r="I273" s="747">
        <f t="shared" si="34"/>
        <v>2</v>
      </c>
      <c r="J273" s="968">
        <v>2900000</v>
      </c>
      <c r="K273" s="969">
        <f t="shared" si="32"/>
        <v>5800000</v>
      </c>
      <c r="L273" s="971"/>
      <c r="M273" s="747" t="s">
        <v>2386</v>
      </c>
    </row>
    <row r="274" spans="1:13">
      <c r="A274" s="747">
        <v>347798</v>
      </c>
      <c r="B274" s="747">
        <v>1468213</v>
      </c>
      <c r="C274" s="747" t="s">
        <v>3816</v>
      </c>
      <c r="D274" s="748">
        <v>43554</v>
      </c>
      <c r="E274" s="748">
        <v>43555</v>
      </c>
      <c r="F274" s="747">
        <f t="shared" si="33"/>
        <v>1</v>
      </c>
      <c r="G274" s="747">
        <v>1</v>
      </c>
      <c r="H274" s="747" t="s">
        <v>37</v>
      </c>
      <c r="I274" s="747">
        <f t="shared" si="34"/>
        <v>1</v>
      </c>
      <c r="J274" s="968">
        <v>2900000</v>
      </c>
      <c r="K274" s="969">
        <f t="shared" si="32"/>
        <v>2900000</v>
      </c>
      <c r="L274" s="972"/>
      <c r="M274" s="747"/>
    </row>
    <row r="275" spans="1:13">
      <c r="A275" s="184" t="s">
        <v>3822</v>
      </c>
      <c r="B275" s="185">
        <v>1452312</v>
      </c>
      <c r="C275" s="185" t="s">
        <v>3823</v>
      </c>
      <c r="D275" s="186">
        <v>43550</v>
      </c>
      <c r="E275" s="186">
        <v>43552</v>
      </c>
      <c r="F275" s="185">
        <f t="shared" si="33"/>
        <v>2</v>
      </c>
      <c r="G275" s="185">
        <v>2</v>
      </c>
      <c r="H275" s="185" t="s">
        <v>2405</v>
      </c>
      <c r="I275" s="185">
        <f t="shared" si="34"/>
        <v>4</v>
      </c>
      <c r="J275" s="215">
        <v>3100000</v>
      </c>
      <c r="K275" s="216">
        <f t="shared" si="32"/>
        <v>12400000</v>
      </c>
      <c r="L275" s="973">
        <f>K275</f>
        <v>12400000</v>
      </c>
      <c r="M275" s="185"/>
    </row>
    <row r="276" spans="1:13">
      <c r="A276" s="963">
        <v>347850</v>
      </c>
      <c r="B276" s="963">
        <v>1469023</v>
      </c>
      <c r="C276" s="963" t="s">
        <v>3824</v>
      </c>
      <c r="D276" s="964">
        <v>43549</v>
      </c>
      <c r="E276" s="964">
        <v>43550</v>
      </c>
      <c r="F276" s="963">
        <f t="shared" si="33"/>
        <v>1</v>
      </c>
      <c r="G276" s="963">
        <v>1</v>
      </c>
      <c r="H276" s="963" t="s">
        <v>868</v>
      </c>
      <c r="I276" s="963">
        <f t="shared" si="34"/>
        <v>1</v>
      </c>
      <c r="J276" s="974">
        <v>3550000</v>
      </c>
      <c r="K276" s="975">
        <f t="shared" si="32"/>
        <v>3550000</v>
      </c>
      <c r="L276" s="976">
        <f>SUM(K276:K277)</f>
        <v>9350000</v>
      </c>
      <c r="M276" s="965"/>
    </row>
    <row r="277" spans="1:13">
      <c r="A277" s="965">
        <v>347892</v>
      </c>
      <c r="B277" s="965">
        <v>1468821</v>
      </c>
      <c r="C277" s="965" t="s">
        <v>3825</v>
      </c>
      <c r="D277" s="966">
        <v>43553</v>
      </c>
      <c r="E277" s="966">
        <v>43555</v>
      </c>
      <c r="F277" s="965">
        <f t="shared" si="33"/>
        <v>2</v>
      </c>
      <c r="G277" s="965">
        <v>1</v>
      </c>
      <c r="H277" s="965" t="s">
        <v>37</v>
      </c>
      <c r="I277" s="965">
        <f t="shared" si="34"/>
        <v>2</v>
      </c>
      <c r="J277" s="977">
        <v>2900000</v>
      </c>
      <c r="K277" s="978">
        <f t="shared" si="32"/>
        <v>5800000</v>
      </c>
      <c r="L277" s="979"/>
      <c r="M277" s="965"/>
    </row>
    <row r="278" spans="1:13">
      <c r="A278" s="571">
        <v>348043</v>
      </c>
      <c r="B278" s="571">
        <v>1469349</v>
      </c>
      <c r="C278" s="571" t="s">
        <v>3826</v>
      </c>
      <c r="D278" s="572">
        <v>43550</v>
      </c>
      <c r="E278" s="572">
        <v>43552</v>
      </c>
      <c r="F278" s="571">
        <f t="shared" si="33"/>
        <v>2</v>
      </c>
      <c r="G278" s="571">
        <v>1</v>
      </c>
      <c r="H278" s="571" t="s">
        <v>37</v>
      </c>
      <c r="I278" s="571">
        <f t="shared" si="34"/>
        <v>2</v>
      </c>
      <c r="J278" s="585">
        <v>2900000</v>
      </c>
      <c r="K278" s="586">
        <f t="shared" ref="K278:K297" si="35">J278*I278</f>
        <v>5800000</v>
      </c>
      <c r="L278" s="980">
        <f>SUM(K278:K283)</f>
        <v>63800000</v>
      </c>
      <c r="M278" s="571"/>
    </row>
    <row r="279" spans="1:13">
      <c r="A279" s="571">
        <v>348034</v>
      </c>
      <c r="B279" s="571">
        <v>1469881</v>
      </c>
      <c r="C279" s="571" t="s">
        <v>3827</v>
      </c>
      <c r="D279" s="572">
        <v>43551</v>
      </c>
      <c r="E279" s="572">
        <v>43555</v>
      </c>
      <c r="F279" s="571">
        <f t="shared" si="33"/>
        <v>4</v>
      </c>
      <c r="G279" s="571">
        <v>1</v>
      </c>
      <c r="H279" s="571" t="s">
        <v>37</v>
      </c>
      <c r="I279" s="571">
        <f t="shared" si="34"/>
        <v>4</v>
      </c>
      <c r="J279" s="585">
        <v>2900000</v>
      </c>
      <c r="K279" s="586">
        <f t="shared" si="35"/>
        <v>11600000</v>
      </c>
      <c r="L279" s="981"/>
      <c r="M279" s="571"/>
    </row>
    <row r="280" spans="1:13">
      <c r="A280" s="681" t="s">
        <v>3828</v>
      </c>
      <c r="B280" s="571">
        <v>1469059</v>
      </c>
      <c r="C280" s="571" t="s">
        <v>3829</v>
      </c>
      <c r="D280" s="572">
        <v>43552</v>
      </c>
      <c r="E280" s="572">
        <v>43553</v>
      </c>
      <c r="F280" s="571">
        <f t="shared" si="33"/>
        <v>1</v>
      </c>
      <c r="G280" s="571">
        <v>3</v>
      </c>
      <c r="H280" s="571" t="s">
        <v>37</v>
      </c>
      <c r="I280" s="571">
        <f t="shared" si="34"/>
        <v>3</v>
      </c>
      <c r="J280" s="585">
        <v>2900000</v>
      </c>
      <c r="K280" s="586">
        <f t="shared" si="35"/>
        <v>8700000</v>
      </c>
      <c r="L280" s="981"/>
      <c r="M280" s="571" t="s">
        <v>1936</v>
      </c>
    </row>
    <row r="281" spans="1:13">
      <c r="A281" s="681" t="s">
        <v>3830</v>
      </c>
      <c r="B281" s="571">
        <v>1470900</v>
      </c>
      <c r="C281" s="571" t="s">
        <v>3831</v>
      </c>
      <c r="D281" s="572">
        <v>43552</v>
      </c>
      <c r="E281" s="572">
        <v>43555</v>
      </c>
      <c r="F281" s="571">
        <f t="shared" si="33"/>
        <v>3</v>
      </c>
      <c r="G281" s="571">
        <v>3</v>
      </c>
      <c r="H281" s="571" t="s">
        <v>37</v>
      </c>
      <c r="I281" s="571">
        <f t="shared" si="34"/>
        <v>9</v>
      </c>
      <c r="J281" s="585">
        <v>2900000</v>
      </c>
      <c r="K281" s="586">
        <f t="shared" si="35"/>
        <v>26100000</v>
      </c>
      <c r="L281" s="981"/>
      <c r="M281" s="571"/>
    </row>
    <row r="282" spans="1:13">
      <c r="A282" s="681" t="s">
        <v>3832</v>
      </c>
      <c r="B282" s="571">
        <v>1469319</v>
      </c>
      <c r="C282" s="571" t="s">
        <v>3833</v>
      </c>
      <c r="D282" s="572">
        <v>43554</v>
      </c>
      <c r="E282" s="572">
        <v>43555</v>
      </c>
      <c r="F282" s="571">
        <f t="shared" si="33"/>
        <v>1</v>
      </c>
      <c r="G282" s="571">
        <v>2</v>
      </c>
      <c r="H282" s="571" t="s">
        <v>37</v>
      </c>
      <c r="I282" s="571">
        <f t="shared" si="34"/>
        <v>2</v>
      </c>
      <c r="J282" s="585">
        <v>2900000</v>
      </c>
      <c r="K282" s="586">
        <f t="shared" si="35"/>
        <v>5800000</v>
      </c>
      <c r="L282" s="981"/>
      <c r="M282" s="571" t="s">
        <v>3834</v>
      </c>
    </row>
    <row r="283" spans="1:13">
      <c r="A283" s="681">
        <v>348188</v>
      </c>
      <c r="B283" s="571">
        <v>1470630</v>
      </c>
      <c r="C283" s="571" t="s">
        <v>3835</v>
      </c>
      <c r="D283" s="572">
        <v>43554</v>
      </c>
      <c r="E283" s="572">
        <v>43556</v>
      </c>
      <c r="F283" s="571">
        <f t="shared" si="33"/>
        <v>2</v>
      </c>
      <c r="G283" s="571">
        <v>1</v>
      </c>
      <c r="H283" s="571" t="s">
        <v>37</v>
      </c>
      <c r="I283" s="571">
        <f t="shared" si="34"/>
        <v>2</v>
      </c>
      <c r="J283" s="585">
        <v>2900000</v>
      </c>
      <c r="K283" s="586">
        <f t="shared" si="35"/>
        <v>5800000</v>
      </c>
      <c r="L283" s="982"/>
      <c r="M283" s="571" t="s">
        <v>3836</v>
      </c>
    </row>
    <row r="284" spans="1:13">
      <c r="A284" s="234">
        <v>348331</v>
      </c>
      <c r="B284" s="199">
        <v>1471093</v>
      </c>
      <c r="C284" s="199" t="s">
        <v>3837</v>
      </c>
      <c r="D284" s="200">
        <v>43552</v>
      </c>
      <c r="E284" s="200">
        <v>43553</v>
      </c>
      <c r="F284" s="199">
        <f t="shared" si="33"/>
        <v>1</v>
      </c>
      <c r="G284" s="199">
        <v>1</v>
      </c>
      <c r="H284" s="199" t="s">
        <v>37</v>
      </c>
      <c r="I284" s="199">
        <f t="shared" si="34"/>
        <v>1</v>
      </c>
      <c r="J284" s="229">
        <v>2900000</v>
      </c>
      <c r="K284" s="230">
        <f t="shared" si="35"/>
        <v>2900000</v>
      </c>
      <c r="L284" s="231">
        <f>SUM(K284:K286)</f>
        <v>9100000</v>
      </c>
      <c r="M284" s="199"/>
    </row>
    <row r="285" spans="1:13">
      <c r="A285" s="234">
        <v>348337</v>
      </c>
      <c r="B285" s="199">
        <v>1471108</v>
      </c>
      <c r="C285" s="199" t="s">
        <v>3837</v>
      </c>
      <c r="D285" s="200">
        <v>43553</v>
      </c>
      <c r="E285" s="200">
        <v>43554</v>
      </c>
      <c r="F285" s="199">
        <f t="shared" si="33"/>
        <v>1</v>
      </c>
      <c r="G285" s="199">
        <v>1</v>
      </c>
      <c r="H285" s="199" t="s">
        <v>2405</v>
      </c>
      <c r="I285" s="199">
        <f t="shared" si="34"/>
        <v>1</v>
      </c>
      <c r="J285" s="229">
        <v>3100000</v>
      </c>
      <c r="K285" s="230">
        <f t="shared" si="35"/>
        <v>3100000</v>
      </c>
      <c r="L285" s="232"/>
      <c r="M285" s="199" t="s">
        <v>3838</v>
      </c>
    </row>
    <row r="286" spans="1:13">
      <c r="A286" s="234">
        <v>348372</v>
      </c>
      <c r="B286" s="199">
        <v>1471448</v>
      </c>
      <c r="C286" s="199" t="s">
        <v>3839</v>
      </c>
      <c r="D286" s="200">
        <v>43555</v>
      </c>
      <c r="E286" s="200">
        <v>43556</v>
      </c>
      <c r="F286" s="199">
        <f t="shared" si="33"/>
        <v>1</v>
      </c>
      <c r="G286" s="199">
        <v>1</v>
      </c>
      <c r="H286" s="199" t="s">
        <v>2405</v>
      </c>
      <c r="I286" s="199">
        <f t="shared" si="34"/>
        <v>1</v>
      </c>
      <c r="J286" s="229">
        <v>3100000</v>
      </c>
      <c r="K286" s="230">
        <f t="shared" si="35"/>
        <v>3100000</v>
      </c>
      <c r="L286" s="279"/>
      <c r="M286" s="199"/>
    </row>
    <row r="287" spans="1:13">
      <c r="A287" s="801" t="s">
        <v>3840</v>
      </c>
      <c r="B287" s="672">
        <v>1472118</v>
      </c>
      <c r="C287" s="672" t="s">
        <v>3841</v>
      </c>
      <c r="D287" s="802">
        <v>43553</v>
      </c>
      <c r="E287" s="802">
        <v>43555</v>
      </c>
      <c r="F287" s="672">
        <f t="shared" si="33"/>
        <v>2</v>
      </c>
      <c r="G287" s="672">
        <v>2</v>
      </c>
      <c r="H287" s="672" t="s">
        <v>37</v>
      </c>
      <c r="I287" s="672">
        <f t="shared" si="34"/>
        <v>4</v>
      </c>
      <c r="J287" s="810">
        <v>2900000</v>
      </c>
      <c r="K287" s="809">
        <f t="shared" si="35"/>
        <v>11600000</v>
      </c>
      <c r="L287" s="866">
        <f>SUM(K287:K292)</f>
        <v>31900000</v>
      </c>
      <c r="M287" s="672" t="s">
        <v>3834</v>
      </c>
    </row>
    <row r="288" spans="1:13">
      <c r="A288" s="801">
        <v>348463</v>
      </c>
      <c r="B288" s="672">
        <v>1472067</v>
      </c>
      <c r="C288" s="672" t="s">
        <v>3842</v>
      </c>
      <c r="D288" s="802">
        <v>43553</v>
      </c>
      <c r="E288" s="802">
        <v>43554</v>
      </c>
      <c r="F288" s="672">
        <f t="shared" si="33"/>
        <v>1</v>
      </c>
      <c r="G288" s="672">
        <v>1</v>
      </c>
      <c r="H288" s="672" t="s">
        <v>37</v>
      </c>
      <c r="I288" s="672">
        <f t="shared" si="34"/>
        <v>1</v>
      </c>
      <c r="J288" s="810">
        <v>2900000</v>
      </c>
      <c r="K288" s="809">
        <f t="shared" si="35"/>
        <v>2900000</v>
      </c>
      <c r="L288" s="983"/>
      <c r="M288" s="672"/>
    </row>
    <row r="289" spans="1:13">
      <c r="A289" s="801">
        <v>348752</v>
      </c>
      <c r="B289" s="672">
        <v>1472522</v>
      </c>
      <c r="C289" s="672" t="s">
        <v>3843</v>
      </c>
      <c r="D289" s="802">
        <v>43554</v>
      </c>
      <c r="E289" s="802">
        <v>43555</v>
      </c>
      <c r="F289" s="672">
        <f t="shared" si="33"/>
        <v>1</v>
      </c>
      <c r="G289" s="672">
        <v>1</v>
      </c>
      <c r="H289" s="672" t="s">
        <v>37</v>
      </c>
      <c r="I289" s="672">
        <f t="shared" si="34"/>
        <v>1</v>
      </c>
      <c r="J289" s="810">
        <v>2900000</v>
      </c>
      <c r="K289" s="809">
        <f t="shared" si="35"/>
        <v>2900000</v>
      </c>
      <c r="L289" s="983"/>
      <c r="M289" s="672"/>
    </row>
    <row r="290" spans="1:13">
      <c r="A290" s="801">
        <v>348767</v>
      </c>
      <c r="B290" s="672">
        <v>1472809</v>
      </c>
      <c r="C290" s="672" t="s">
        <v>3844</v>
      </c>
      <c r="D290" s="802">
        <v>43554</v>
      </c>
      <c r="E290" s="802">
        <v>43555</v>
      </c>
      <c r="F290" s="672">
        <f t="shared" si="33"/>
        <v>1</v>
      </c>
      <c r="G290" s="672">
        <v>1</v>
      </c>
      <c r="H290" s="672" t="s">
        <v>37</v>
      </c>
      <c r="I290" s="672">
        <f t="shared" si="34"/>
        <v>1</v>
      </c>
      <c r="J290" s="810">
        <v>2900000</v>
      </c>
      <c r="K290" s="809">
        <f t="shared" si="35"/>
        <v>2900000</v>
      </c>
      <c r="L290" s="983"/>
      <c r="M290" s="672"/>
    </row>
    <row r="291" spans="1:13">
      <c r="A291" s="672">
        <v>348764</v>
      </c>
      <c r="B291" s="672">
        <v>1472742</v>
      </c>
      <c r="C291" s="672" t="s">
        <v>3845</v>
      </c>
      <c r="D291" s="802">
        <v>43554</v>
      </c>
      <c r="E291" s="802">
        <v>43555</v>
      </c>
      <c r="F291" s="672">
        <f t="shared" si="33"/>
        <v>1</v>
      </c>
      <c r="G291" s="672">
        <v>1</v>
      </c>
      <c r="H291" s="672" t="s">
        <v>37</v>
      </c>
      <c r="I291" s="672">
        <f t="shared" si="34"/>
        <v>1</v>
      </c>
      <c r="J291" s="810">
        <v>2900000</v>
      </c>
      <c r="K291" s="809">
        <f t="shared" si="35"/>
        <v>2900000</v>
      </c>
      <c r="L291" s="983"/>
      <c r="M291" s="672"/>
    </row>
    <row r="292" spans="1:13">
      <c r="A292" s="801" t="s">
        <v>3846</v>
      </c>
      <c r="B292" s="672">
        <v>1473091</v>
      </c>
      <c r="C292" s="672" t="s">
        <v>3831</v>
      </c>
      <c r="D292" s="802">
        <v>43555</v>
      </c>
      <c r="E292" s="802">
        <v>43556</v>
      </c>
      <c r="F292" s="672">
        <f t="shared" si="33"/>
        <v>1</v>
      </c>
      <c r="G292" s="672">
        <v>3</v>
      </c>
      <c r="H292" s="672" t="s">
        <v>37</v>
      </c>
      <c r="I292" s="672">
        <f t="shared" si="34"/>
        <v>3</v>
      </c>
      <c r="J292" s="810">
        <v>2900000</v>
      </c>
      <c r="K292" s="809">
        <f t="shared" si="35"/>
        <v>8700000</v>
      </c>
      <c r="L292" s="879"/>
      <c r="M292" s="672"/>
    </row>
    <row r="293" spans="1:13">
      <c r="A293" s="538" t="s">
        <v>3847</v>
      </c>
      <c r="B293" s="539">
        <v>1472884</v>
      </c>
      <c r="C293" s="539" t="s">
        <v>3848</v>
      </c>
      <c r="D293" s="540">
        <v>43555</v>
      </c>
      <c r="E293" s="540">
        <v>43556</v>
      </c>
      <c r="F293" s="539">
        <f t="shared" si="33"/>
        <v>1</v>
      </c>
      <c r="G293" s="539">
        <v>2</v>
      </c>
      <c r="H293" s="539" t="s">
        <v>37</v>
      </c>
      <c r="I293" s="539">
        <f t="shared" si="34"/>
        <v>2</v>
      </c>
      <c r="J293" s="959">
        <v>2900000</v>
      </c>
      <c r="K293" s="960">
        <f t="shared" si="35"/>
        <v>5800000</v>
      </c>
      <c r="L293" s="984">
        <f>SUM(K293:K294)</f>
        <v>8700000</v>
      </c>
      <c r="M293" s="539"/>
    </row>
    <row r="294" spans="1:13">
      <c r="A294" s="539">
        <v>348819</v>
      </c>
      <c r="B294" s="411">
        <v>1479042</v>
      </c>
      <c r="C294" s="539" t="s">
        <v>3849</v>
      </c>
      <c r="D294" s="540">
        <v>43555</v>
      </c>
      <c r="E294" s="540">
        <v>43556</v>
      </c>
      <c r="F294" s="539">
        <f t="shared" si="33"/>
        <v>1</v>
      </c>
      <c r="G294" s="539">
        <v>1</v>
      </c>
      <c r="H294" s="539" t="s">
        <v>37</v>
      </c>
      <c r="I294" s="539">
        <f t="shared" si="34"/>
        <v>1</v>
      </c>
      <c r="J294" s="959">
        <v>2900000</v>
      </c>
      <c r="K294" s="960">
        <f t="shared" si="35"/>
        <v>2900000</v>
      </c>
      <c r="L294" s="985"/>
      <c r="M294" s="539"/>
    </row>
    <row r="295" spans="1:13">
      <c r="A295" s="341"/>
      <c r="B295" s="341"/>
      <c r="C295" s="341"/>
      <c r="D295" s="341"/>
      <c r="E295" s="341"/>
      <c r="F295" s="341">
        <f t="shared" si="33"/>
        <v>0</v>
      </c>
      <c r="G295" s="341"/>
      <c r="H295" s="341"/>
      <c r="I295" s="341">
        <f t="shared" si="34"/>
        <v>0</v>
      </c>
      <c r="J295" s="341"/>
      <c r="K295" s="986">
        <f t="shared" si="35"/>
        <v>0</v>
      </c>
      <c r="L295" s="341"/>
      <c r="M295" s="341"/>
    </row>
    <row r="296" spans="1:13">
      <c r="A296" s="341"/>
      <c r="B296" s="341"/>
      <c r="C296" s="341"/>
      <c r="D296" s="341"/>
      <c r="E296" s="341"/>
      <c r="F296" s="341">
        <f t="shared" si="33"/>
        <v>0</v>
      </c>
      <c r="G296" s="341"/>
      <c r="H296" s="341"/>
      <c r="I296" s="341">
        <f t="shared" si="34"/>
        <v>0</v>
      </c>
      <c r="J296" s="341"/>
      <c r="K296" s="986">
        <f t="shared" si="35"/>
        <v>0</v>
      </c>
      <c r="L296" s="341"/>
      <c r="M296" s="341"/>
    </row>
    <row r="297" spans="1:13">
      <c r="A297" s="341"/>
      <c r="B297" s="341"/>
      <c r="C297" s="341"/>
      <c r="D297" s="341"/>
      <c r="E297" s="341"/>
      <c r="F297" s="341">
        <f t="shared" si="33"/>
        <v>0</v>
      </c>
      <c r="G297" s="341"/>
      <c r="H297" s="341"/>
      <c r="I297" s="341">
        <f t="shared" si="34"/>
        <v>0</v>
      </c>
      <c r="J297" s="341"/>
      <c r="K297" s="986">
        <f t="shared" si="35"/>
        <v>0</v>
      </c>
      <c r="L297" s="341"/>
      <c r="M297" s="341"/>
    </row>
  </sheetData>
  <mergeCells count="31">
    <mergeCell ref="A1:K1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L9:L56"/>
    <mergeCell ref="L57:L64"/>
    <mergeCell ref="L65:L74"/>
    <mergeCell ref="L75:L88"/>
    <mergeCell ref="L89:L93"/>
    <mergeCell ref="L94:L141"/>
    <mergeCell ref="L142:L155"/>
    <mergeCell ref="L156:L175"/>
    <mergeCell ref="L176:L188"/>
    <mergeCell ref="L189:L232"/>
    <mergeCell ref="L234:L260"/>
    <mergeCell ref="L261:L274"/>
    <mergeCell ref="L276:L277"/>
    <mergeCell ref="L278:L283"/>
    <mergeCell ref="L284:L286"/>
    <mergeCell ref="L287:L292"/>
    <mergeCell ref="L293:L294"/>
    <mergeCell ref="M7:M8"/>
  </mergeCells>
  <pageMargins left="0.75" right="0.75" top="1" bottom="1" header="0.5" footer="0.5"/>
  <headerFooter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9"/>
  <sheetViews>
    <sheetView zoomScale="77" zoomScaleNormal="77" workbookViewId="0">
      <selection activeCell="N5" sqref="N5"/>
    </sheetView>
  </sheetViews>
  <sheetFormatPr defaultColWidth="9" defaultRowHeight="13.5"/>
  <cols>
    <col min="1" max="1" width="10" style="164" customWidth="1"/>
    <col min="2" max="2" width="9" style="164"/>
    <col min="3" max="3" width="28.75" style="164" customWidth="1"/>
    <col min="4" max="7" width="9" style="164"/>
    <col min="8" max="8" width="12.425" style="164" customWidth="1"/>
    <col min="9" max="9" width="20.45" style="164" customWidth="1"/>
    <col min="10" max="10" width="13.1416666666667" style="164" customWidth="1"/>
    <col min="11" max="11" width="22" style="164" customWidth="1"/>
    <col min="12" max="12" width="20.425" style="164" customWidth="1"/>
    <col min="13" max="13" width="23.425" style="164" customWidth="1"/>
    <col min="14" max="14" width="9.375" style="164"/>
    <col min="15" max="15" width="10.375" style="164"/>
    <col min="16" max="16" width="8" style="633"/>
    <col min="17" max="17" width="8.375" style="633"/>
    <col min="18" max="16384" width="9" style="164"/>
  </cols>
  <sheetData>
    <row r="1" s="164" customFormat="1" ht="25.5" spans="1:17">
      <c r="A1" s="165" t="s">
        <v>3850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P1" s="651"/>
      <c r="Q1" s="651"/>
    </row>
    <row r="2" s="164" customFormat="1" ht="25.5" spans="1:17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P2" s="652"/>
      <c r="Q2" s="652"/>
    </row>
    <row r="3" s="164" customFormat="1" ht="25.5" spans="1:17">
      <c r="A3" s="166"/>
      <c r="B3" s="166"/>
      <c r="C3" s="167"/>
      <c r="D3" s="168"/>
      <c r="E3" s="168"/>
      <c r="F3" s="169"/>
      <c r="G3" s="165"/>
      <c r="H3" s="170" t="s">
        <v>21</v>
      </c>
      <c r="I3" s="201">
        <f>SUM(I10:I179)</f>
        <v>528</v>
      </c>
      <c r="J3" s="202"/>
      <c r="K3" s="202">
        <f>SUM(K10:K179)</f>
        <v>1693390000</v>
      </c>
      <c r="L3" s="411" t="s">
        <v>3851</v>
      </c>
      <c r="M3" s="791">
        <v>870185350</v>
      </c>
      <c r="N3" t="s">
        <v>3852</v>
      </c>
      <c r="P3" s="652"/>
      <c r="Q3" s="652"/>
    </row>
    <row r="4" s="164" customFormat="1" ht="27" spans="1:17">
      <c r="A4" s="165"/>
      <c r="B4" s="165"/>
      <c r="C4" s="165"/>
      <c r="D4" s="165"/>
      <c r="E4" s="165"/>
      <c r="F4" s="165"/>
      <c r="G4" s="165"/>
      <c r="H4" s="170" t="s">
        <v>3853</v>
      </c>
      <c r="I4" s="201" t="s">
        <v>3854</v>
      </c>
      <c r="J4" s="202"/>
      <c r="K4" s="202">
        <f>'Mar19'!N5</f>
        <v>966191140</v>
      </c>
      <c r="M4" s="791">
        <v>869382750</v>
      </c>
      <c r="N4" t="s">
        <v>3852</v>
      </c>
      <c r="P4" s="652"/>
      <c r="Q4" s="652"/>
    </row>
    <row r="5" s="164" customFormat="1" ht="22" customHeight="1" spans="1:19">
      <c r="A5" s="165"/>
      <c r="B5" s="165"/>
      <c r="C5" s="165"/>
      <c r="D5" s="165"/>
      <c r="E5" s="165"/>
      <c r="F5" s="165"/>
      <c r="G5" s="165"/>
      <c r="H5" s="170"/>
      <c r="I5" s="201" t="s">
        <v>3855</v>
      </c>
      <c r="J5" s="202"/>
      <c r="K5" s="202">
        <v>162400000</v>
      </c>
      <c r="L5" s="411" t="s">
        <v>3856</v>
      </c>
      <c r="M5" s="164">
        <f>M3+M4+K7</f>
        <v>751369240</v>
      </c>
      <c r="N5" t="s">
        <v>3857</v>
      </c>
      <c r="P5" s="652"/>
      <c r="Q5" s="652"/>
      <c r="S5" s="838"/>
    </row>
    <row r="6" s="164" customFormat="1" ht="33" customHeight="1" spans="1:19">
      <c r="A6" s="165"/>
      <c r="B6" s="165"/>
      <c r="C6" s="165"/>
      <c r="D6" s="165"/>
      <c r="E6" s="165"/>
      <c r="F6" s="165"/>
      <c r="G6" s="165"/>
      <c r="H6" s="170"/>
      <c r="I6" s="201" t="s">
        <v>3858</v>
      </c>
      <c r="J6" s="202"/>
      <c r="K6" s="202">
        <v>98600000</v>
      </c>
      <c r="L6" s="411" t="s">
        <v>3856</v>
      </c>
      <c r="M6" s="791"/>
      <c r="N6"/>
      <c r="P6" s="652"/>
      <c r="Q6" s="652"/>
      <c r="S6" s="838"/>
    </row>
    <row r="7" s="164" customFormat="1" ht="25.5" spans="1:17">
      <c r="A7" s="165"/>
      <c r="B7" s="165"/>
      <c r="C7" s="165"/>
      <c r="D7" s="165"/>
      <c r="E7" s="165"/>
      <c r="F7" s="165"/>
      <c r="G7" s="165"/>
      <c r="H7" s="170" t="s">
        <v>17</v>
      </c>
      <c r="I7" s="641"/>
      <c r="J7" s="641"/>
      <c r="K7" s="202">
        <f>K4-K3-K5-K6</f>
        <v>-988198860</v>
      </c>
      <c r="P7" s="652"/>
      <c r="Q7" s="652"/>
    </row>
    <row r="8" s="164" customFormat="1" spans="1:17">
      <c r="A8" s="171" t="s">
        <v>24</v>
      </c>
      <c r="B8" s="172" t="s">
        <v>25</v>
      </c>
      <c r="C8" s="172" t="s">
        <v>26</v>
      </c>
      <c r="D8" s="173" t="s">
        <v>27</v>
      </c>
      <c r="E8" s="173" t="s">
        <v>28</v>
      </c>
      <c r="F8" s="171" t="s">
        <v>29</v>
      </c>
      <c r="G8" s="174" t="s">
        <v>30</v>
      </c>
      <c r="H8" s="174" t="s">
        <v>2400</v>
      </c>
      <c r="I8" s="174" t="s">
        <v>32</v>
      </c>
      <c r="J8" s="204" t="s">
        <v>33</v>
      </c>
      <c r="K8" s="204" t="s">
        <v>34</v>
      </c>
      <c r="L8" s="205" t="s">
        <v>167</v>
      </c>
      <c r="M8" s="204" t="s">
        <v>168</v>
      </c>
      <c r="P8" s="652"/>
      <c r="Q8" s="652"/>
    </row>
    <row r="9" s="164" customFormat="1" spans="1:17">
      <c r="A9" s="171"/>
      <c r="B9" s="175"/>
      <c r="C9" s="175"/>
      <c r="D9" s="173"/>
      <c r="E9" s="173"/>
      <c r="F9" s="171"/>
      <c r="G9" s="174"/>
      <c r="H9" s="174"/>
      <c r="I9" s="174"/>
      <c r="J9" s="204"/>
      <c r="K9" s="204"/>
      <c r="L9" s="206"/>
      <c r="M9" s="204"/>
      <c r="P9" s="652"/>
      <c r="Q9" s="652"/>
    </row>
    <row r="10" s="164" customFormat="1" ht="18" customHeight="1" spans="1:17">
      <c r="A10" s="681" t="s">
        <v>3799</v>
      </c>
      <c r="B10" s="791">
        <v>1479055</v>
      </c>
      <c r="C10" s="571" t="s">
        <v>3800</v>
      </c>
      <c r="D10" s="572">
        <v>43556</v>
      </c>
      <c r="E10" s="572">
        <v>43558</v>
      </c>
      <c r="F10" s="571">
        <f t="shared" ref="F10:F73" si="0">E10-D10</f>
        <v>2</v>
      </c>
      <c r="G10" s="571">
        <v>1</v>
      </c>
      <c r="H10" s="571" t="s">
        <v>2405</v>
      </c>
      <c r="I10" s="571">
        <f t="shared" ref="I10:I73" si="1">G10*F10</f>
        <v>2</v>
      </c>
      <c r="J10" s="586">
        <v>3100000</v>
      </c>
      <c r="K10" s="586">
        <f t="shared" ref="K10:K59" si="2">J10*I10</f>
        <v>6200000</v>
      </c>
      <c r="L10" s="831">
        <f>SUM(K10:K61)</f>
        <v>435300000</v>
      </c>
      <c r="M10" s="571"/>
      <c r="P10" s="652"/>
      <c r="Q10" s="652"/>
    </row>
    <row r="11" s="164" customFormat="1" ht="14.25" spans="1:17">
      <c r="A11" s="681" t="s">
        <v>3797</v>
      </c>
      <c r="B11" s="791">
        <v>1479048</v>
      </c>
      <c r="C11" s="571" t="s">
        <v>3798</v>
      </c>
      <c r="D11" s="572">
        <v>43556</v>
      </c>
      <c r="E11" s="572">
        <v>43557</v>
      </c>
      <c r="F11" s="571">
        <f t="shared" si="0"/>
        <v>1</v>
      </c>
      <c r="G11" s="571">
        <v>2</v>
      </c>
      <c r="H11" s="571" t="s">
        <v>37</v>
      </c>
      <c r="I11" s="571">
        <f t="shared" si="1"/>
        <v>2</v>
      </c>
      <c r="J11" s="586">
        <v>2900000</v>
      </c>
      <c r="K11" s="586">
        <f t="shared" si="2"/>
        <v>5800000</v>
      </c>
      <c r="L11" s="832"/>
      <c r="M11" s="571"/>
      <c r="P11" s="652"/>
      <c r="Q11" s="652"/>
    </row>
    <row r="12" s="164" customFormat="1" ht="14.25" spans="1:17">
      <c r="A12" s="681" t="s">
        <v>3859</v>
      </c>
      <c r="B12" s="791">
        <v>1479051</v>
      </c>
      <c r="C12" s="571" t="s">
        <v>3802</v>
      </c>
      <c r="D12" s="572">
        <v>43556</v>
      </c>
      <c r="E12" s="572">
        <v>43558</v>
      </c>
      <c r="F12" s="571">
        <f t="shared" si="0"/>
        <v>2</v>
      </c>
      <c r="G12" s="571">
        <v>1</v>
      </c>
      <c r="H12" s="571" t="s">
        <v>2405</v>
      </c>
      <c r="I12" s="571">
        <f t="shared" si="1"/>
        <v>2</v>
      </c>
      <c r="J12" s="585">
        <v>3100000</v>
      </c>
      <c r="K12" s="586">
        <f t="shared" si="2"/>
        <v>6200000</v>
      </c>
      <c r="L12" s="832"/>
      <c r="M12" s="571"/>
      <c r="P12" s="652"/>
      <c r="Q12" s="652"/>
    </row>
    <row r="13" s="164" customFormat="1" ht="14.25" spans="1:17">
      <c r="A13" s="681" t="s">
        <v>3860</v>
      </c>
      <c r="B13" s="791">
        <v>1479043</v>
      </c>
      <c r="C13" s="571" t="s">
        <v>3849</v>
      </c>
      <c r="D13" s="572">
        <v>43556</v>
      </c>
      <c r="E13" s="572">
        <v>43558</v>
      </c>
      <c r="F13" s="571">
        <f t="shared" si="0"/>
        <v>2</v>
      </c>
      <c r="G13" s="571">
        <v>1</v>
      </c>
      <c r="H13" s="571" t="s">
        <v>37</v>
      </c>
      <c r="I13" s="571">
        <f t="shared" si="1"/>
        <v>2</v>
      </c>
      <c r="J13" s="585">
        <v>2900000</v>
      </c>
      <c r="K13" s="586">
        <f t="shared" si="2"/>
        <v>5800000</v>
      </c>
      <c r="L13" s="832"/>
      <c r="M13" s="571"/>
      <c r="P13" s="652"/>
      <c r="Q13" s="652"/>
    </row>
    <row r="14" s="164" customFormat="1" spans="1:17">
      <c r="A14" s="681" t="s">
        <v>3861</v>
      </c>
      <c r="B14" s="571">
        <v>1472885</v>
      </c>
      <c r="C14" s="571" t="s">
        <v>3848</v>
      </c>
      <c r="D14" s="572">
        <v>43556</v>
      </c>
      <c r="E14" s="572">
        <v>43558</v>
      </c>
      <c r="F14" s="571">
        <f t="shared" si="0"/>
        <v>2</v>
      </c>
      <c r="G14" s="571">
        <v>2</v>
      </c>
      <c r="H14" s="571" t="s">
        <v>37</v>
      </c>
      <c r="I14" s="571">
        <f t="shared" si="1"/>
        <v>4</v>
      </c>
      <c r="J14" s="585">
        <v>2900000</v>
      </c>
      <c r="K14" s="586">
        <f t="shared" si="2"/>
        <v>11600000</v>
      </c>
      <c r="L14" s="832"/>
      <c r="M14" s="571"/>
      <c r="P14" s="652"/>
      <c r="Q14" s="652"/>
    </row>
    <row r="15" s="164" customFormat="1" spans="1:17">
      <c r="A15" s="571">
        <v>346181</v>
      </c>
      <c r="B15" s="571">
        <v>1460741</v>
      </c>
      <c r="C15" s="571" t="s">
        <v>3805</v>
      </c>
      <c r="D15" s="572">
        <v>43556</v>
      </c>
      <c r="E15" s="572">
        <v>43559</v>
      </c>
      <c r="F15" s="571">
        <f t="shared" si="0"/>
        <v>3</v>
      </c>
      <c r="G15" s="571">
        <v>1</v>
      </c>
      <c r="H15" s="571" t="s">
        <v>37</v>
      </c>
      <c r="I15" s="571">
        <f t="shared" si="1"/>
        <v>3</v>
      </c>
      <c r="J15" s="585">
        <v>2900000</v>
      </c>
      <c r="K15" s="586">
        <f t="shared" si="2"/>
        <v>8700000</v>
      </c>
      <c r="L15" s="832"/>
      <c r="M15" s="571"/>
      <c r="P15" s="652"/>
      <c r="Q15" s="652"/>
    </row>
    <row r="16" s="164" customFormat="1" spans="1:17">
      <c r="A16" s="571">
        <v>346777</v>
      </c>
      <c r="B16" s="571">
        <v>1462945</v>
      </c>
      <c r="C16" s="571" t="s">
        <v>3780</v>
      </c>
      <c r="D16" s="572">
        <v>43556</v>
      </c>
      <c r="E16" s="572">
        <v>43557</v>
      </c>
      <c r="F16" s="571">
        <f t="shared" si="0"/>
        <v>1</v>
      </c>
      <c r="G16" s="571">
        <v>1</v>
      </c>
      <c r="H16" s="571" t="s">
        <v>37</v>
      </c>
      <c r="I16" s="571">
        <f t="shared" si="1"/>
        <v>1</v>
      </c>
      <c r="J16" s="585">
        <v>2900000</v>
      </c>
      <c r="K16" s="586">
        <f t="shared" si="2"/>
        <v>2900000</v>
      </c>
      <c r="L16" s="832"/>
      <c r="M16" s="571"/>
      <c r="P16" s="652"/>
      <c r="Q16" s="652"/>
    </row>
    <row r="17" s="164" customFormat="1" ht="15" customHeight="1" spans="1:17">
      <c r="A17" s="571">
        <v>346826</v>
      </c>
      <c r="B17" s="791">
        <v>1479046</v>
      </c>
      <c r="C17" s="571" t="s">
        <v>3806</v>
      </c>
      <c r="D17" s="572">
        <v>43556</v>
      </c>
      <c r="E17" s="572">
        <v>43557</v>
      </c>
      <c r="F17" s="571">
        <f t="shared" si="0"/>
        <v>1</v>
      </c>
      <c r="G17" s="571">
        <v>1</v>
      </c>
      <c r="H17" s="571" t="s">
        <v>37</v>
      </c>
      <c r="I17" s="571">
        <f t="shared" si="1"/>
        <v>1</v>
      </c>
      <c r="J17" s="585">
        <v>2900000</v>
      </c>
      <c r="K17" s="586">
        <f t="shared" si="2"/>
        <v>2900000</v>
      </c>
      <c r="L17" s="832"/>
      <c r="M17" s="571"/>
      <c r="P17" s="652"/>
      <c r="Q17" s="652"/>
    </row>
    <row r="18" s="164" customFormat="1" ht="15" customHeight="1" spans="1:17">
      <c r="A18" s="571">
        <v>347043</v>
      </c>
      <c r="B18" s="571">
        <v>1464731</v>
      </c>
      <c r="C18" s="571" t="s">
        <v>3807</v>
      </c>
      <c r="D18" s="572">
        <v>43556</v>
      </c>
      <c r="E18" s="572">
        <v>43557</v>
      </c>
      <c r="F18" s="571">
        <f t="shared" si="0"/>
        <v>1</v>
      </c>
      <c r="G18" s="571">
        <v>1</v>
      </c>
      <c r="H18" s="571" t="s">
        <v>2405</v>
      </c>
      <c r="I18" s="571">
        <f t="shared" si="1"/>
        <v>1</v>
      </c>
      <c r="J18" s="585">
        <v>3100000</v>
      </c>
      <c r="K18" s="586">
        <f t="shared" si="2"/>
        <v>3100000</v>
      </c>
      <c r="L18" s="832"/>
      <c r="M18" s="571" t="s">
        <v>3862</v>
      </c>
      <c r="P18" s="652"/>
      <c r="Q18" s="652"/>
    </row>
    <row r="19" s="164" customFormat="1" ht="15" customHeight="1" spans="1:17">
      <c r="A19" s="681">
        <v>343991</v>
      </c>
      <c r="B19" s="571">
        <v>1452690</v>
      </c>
      <c r="C19" s="571" t="s">
        <v>3801</v>
      </c>
      <c r="D19" s="572">
        <v>43556</v>
      </c>
      <c r="E19" s="572">
        <v>43557</v>
      </c>
      <c r="F19" s="571">
        <f t="shared" si="0"/>
        <v>1</v>
      </c>
      <c r="G19" s="571">
        <v>1</v>
      </c>
      <c r="H19" s="571" t="s">
        <v>37</v>
      </c>
      <c r="I19" s="571">
        <f t="shared" si="1"/>
        <v>1</v>
      </c>
      <c r="J19" s="586">
        <v>2900000</v>
      </c>
      <c r="K19" s="586">
        <f t="shared" si="2"/>
        <v>2900000</v>
      </c>
      <c r="L19" s="832"/>
      <c r="M19" s="571"/>
      <c r="P19" s="652"/>
      <c r="Q19" s="652"/>
    </row>
    <row r="20" s="164" customFormat="1" ht="15" customHeight="1" spans="1:17">
      <c r="A20" s="681" t="s">
        <v>3863</v>
      </c>
      <c r="B20" s="827">
        <v>1459364</v>
      </c>
      <c r="C20" s="571" t="s">
        <v>3864</v>
      </c>
      <c r="D20" s="572">
        <v>43556</v>
      </c>
      <c r="E20" s="572">
        <v>43558</v>
      </c>
      <c r="F20" s="571">
        <f t="shared" si="0"/>
        <v>2</v>
      </c>
      <c r="G20" s="571">
        <v>2</v>
      </c>
      <c r="H20" s="571" t="s">
        <v>37</v>
      </c>
      <c r="I20" s="571">
        <f t="shared" si="1"/>
        <v>4</v>
      </c>
      <c r="J20" s="586">
        <v>2900000</v>
      </c>
      <c r="K20" s="586">
        <f t="shared" si="2"/>
        <v>11600000</v>
      </c>
      <c r="L20" s="832"/>
      <c r="M20" s="571"/>
      <c r="P20" s="652"/>
      <c r="Q20" s="652"/>
    </row>
    <row r="21" s="164" customFormat="1" spans="1:17">
      <c r="A21" s="681" t="s">
        <v>3865</v>
      </c>
      <c r="B21" s="571">
        <v>1459590</v>
      </c>
      <c r="C21" s="571" t="s">
        <v>3804</v>
      </c>
      <c r="D21" s="572">
        <v>43556</v>
      </c>
      <c r="E21" s="572">
        <v>43558</v>
      </c>
      <c r="F21" s="571">
        <f t="shared" si="0"/>
        <v>2</v>
      </c>
      <c r="G21" s="571">
        <v>2</v>
      </c>
      <c r="H21" s="571" t="s">
        <v>2405</v>
      </c>
      <c r="I21" s="571">
        <f t="shared" si="1"/>
        <v>4</v>
      </c>
      <c r="J21" s="586">
        <v>3100000</v>
      </c>
      <c r="K21" s="586">
        <f t="shared" si="2"/>
        <v>12400000</v>
      </c>
      <c r="L21" s="832"/>
      <c r="M21" s="571"/>
      <c r="P21" s="652"/>
      <c r="Q21" s="652"/>
    </row>
    <row r="22" s="164" customFormat="1" spans="1:17">
      <c r="A22" s="571">
        <v>345322</v>
      </c>
      <c r="B22" s="571">
        <v>1456723</v>
      </c>
      <c r="C22" s="571" t="s">
        <v>3866</v>
      </c>
      <c r="D22" s="572">
        <v>43557</v>
      </c>
      <c r="E22" s="572">
        <v>43561</v>
      </c>
      <c r="F22" s="571">
        <f t="shared" si="0"/>
        <v>4</v>
      </c>
      <c r="G22" s="571">
        <v>1</v>
      </c>
      <c r="H22" s="571" t="s">
        <v>37</v>
      </c>
      <c r="I22" s="571">
        <f t="shared" si="1"/>
        <v>4</v>
      </c>
      <c r="J22" s="586">
        <v>2900000</v>
      </c>
      <c r="K22" s="586">
        <f t="shared" si="2"/>
        <v>11600000</v>
      </c>
      <c r="L22" s="832"/>
      <c r="M22" s="571"/>
      <c r="P22" s="652"/>
      <c r="Q22" s="652"/>
    </row>
    <row r="23" s="164" customFormat="1" spans="1:17">
      <c r="A23" s="681" t="s">
        <v>3867</v>
      </c>
      <c r="B23" s="571">
        <v>1459255</v>
      </c>
      <c r="C23" s="571" t="s">
        <v>3868</v>
      </c>
      <c r="D23" s="572">
        <v>43557</v>
      </c>
      <c r="E23" s="572">
        <v>43559</v>
      </c>
      <c r="F23" s="571">
        <f t="shared" si="0"/>
        <v>2</v>
      </c>
      <c r="G23" s="571">
        <v>2</v>
      </c>
      <c r="H23" s="571" t="s">
        <v>2405</v>
      </c>
      <c r="I23" s="571">
        <f t="shared" si="1"/>
        <v>4</v>
      </c>
      <c r="J23" s="586">
        <v>3100000</v>
      </c>
      <c r="K23" s="586">
        <f t="shared" si="2"/>
        <v>12400000</v>
      </c>
      <c r="L23" s="832"/>
      <c r="M23" s="571"/>
      <c r="P23" s="652"/>
      <c r="Q23" s="652"/>
    </row>
    <row r="24" s="164" customFormat="1" spans="1:17">
      <c r="A24" s="681">
        <v>347680</v>
      </c>
      <c r="B24" s="571">
        <v>1467518</v>
      </c>
      <c r="C24" s="571" t="s">
        <v>3869</v>
      </c>
      <c r="D24" s="572">
        <v>43557</v>
      </c>
      <c r="E24" s="572">
        <v>43561</v>
      </c>
      <c r="F24" s="571">
        <f t="shared" si="0"/>
        <v>4</v>
      </c>
      <c r="G24" s="571">
        <v>1</v>
      </c>
      <c r="H24" s="571" t="s">
        <v>37</v>
      </c>
      <c r="I24" s="571">
        <f t="shared" si="1"/>
        <v>4</v>
      </c>
      <c r="J24" s="586">
        <v>2900000</v>
      </c>
      <c r="K24" s="586">
        <f t="shared" si="2"/>
        <v>11600000</v>
      </c>
      <c r="L24" s="832"/>
      <c r="M24" s="571"/>
      <c r="P24" s="652"/>
      <c r="Q24" s="652"/>
    </row>
    <row r="25" s="164" customFormat="1" spans="1:17">
      <c r="A25" s="571">
        <v>345638</v>
      </c>
      <c r="B25" s="571">
        <v>1457908</v>
      </c>
      <c r="C25" s="571" t="s">
        <v>3870</v>
      </c>
      <c r="D25" s="572">
        <v>43557</v>
      </c>
      <c r="E25" s="572">
        <v>43559</v>
      </c>
      <c r="F25" s="571">
        <f t="shared" si="0"/>
        <v>2</v>
      </c>
      <c r="G25" s="571">
        <v>1</v>
      </c>
      <c r="H25" s="571" t="s">
        <v>37</v>
      </c>
      <c r="I25" s="571">
        <f t="shared" si="1"/>
        <v>2</v>
      </c>
      <c r="J25" s="585">
        <v>2900000</v>
      </c>
      <c r="K25" s="586">
        <f t="shared" si="2"/>
        <v>5800000</v>
      </c>
      <c r="L25" s="832"/>
      <c r="M25" s="571"/>
      <c r="P25" s="652"/>
      <c r="Q25" s="652"/>
    </row>
    <row r="26" s="164" customFormat="1" spans="1:17">
      <c r="A26" s="571">
        <v>348508</v>
      </c>
      <c r="B26" s="571">
        <v>1472061</v>
      </c>
      <c r="C26" s="571" t="s">
        <v>3871</v>
      </c>
      <c r="D26" s="572">
        <v>43557</v>
      </c>
      <c r="E26" s="572">
        <v>43560</v>
      </c>
      <c r="F26" s="571">
        <f t="shared" si="0"/>
        <v>3</v>
      </c>
      <c r="G26" s="571">
        <v>1</v>
      </c>
      <c r="H26" s="571" t="s">
        <v>37</v>
      </c>
      <c r="I26" s="571">
        <f t="shared" si="1"/>
        <v>3</v>
      </c>
      <c r="J26" s="585">
        <v>2900000</v>
      </c>
      <c r="K26" s="586">
        <f t="shared" si="2"/>
        <v>8700000</v>
      </c>
      <c r="L26" s="832"/>
      <c r="M26" s="571"/>
      <c r="P26" s="652"/>
      <c r="Q26" s="652"/>
    </row>
    <row r="27" s="164" customFormat="1" spans="1:17">
      <c r="A27" s="571">
        <v>346281</v>
      </c>
      <c r="B27" s="571">
        <v>1461360</v>
      </c>
      <c r="C27" s="571" t="s">
        <v>3872</v>
      </c>
      <c r="D27" s="572">
        <v>43558</v>
      </c>
      <c r="E27" s="572">
        <v>43560</v>
      </c>
      <c r="F27" s="571">
        <f t="shared" si="0"/>
        <v>2</v>
      </c>
      <c r="G27" s="571">
        <v>1</v>
      </c>
      <c r="H27" s="571" t="s">
        <v>37</v>
      </c>
      <c r="I27" s="571">
        <f t="shared" si="1"/>
        <v>2</v>
      </c>
      <c r="J27" s="585">
        <v>2900000</v>
      </c>
      <c r="K27" s="586">
        <f t="shared" si="2"/>
        <v>5800000</v>
      </c>
      <c r="L27" s="832"/>
      <c r="M27" s="571"/>
      <c r="P27" s="652"/>
      <c r="Q27" s="652"/>
    </row>
    <row r="28" s="164" customFormat="1" spans="1:17">
      <c r="A28" s="681" t="s">
        <v>3873</v>
      </c>
      <c r="B28" s="571">
        <v>1466265</v>
      </c>
      <c r="C28" s="571" t="s">
        <v>3874</v>
      </c>
      <c r="D28" s="572">
        <v>43558</v>
      </c>
      <c r="E28" s="572">
        <v>43561</v>
      </c>
      <c r="F28" s="571">
        <f t="shared" si="0"/>
        <v>3</v>
      </c>
      <c r="G28" s="571">
        <v>2</v>
      </c>
      <c r="H28" s="571" t="s">
        <v>37</v>
      </c>
      <c r="I28" s="571">
        <f t="shared" si="1"/>
        <v>6</v>
      </c>
      <c r="J28" s="585">
        <v>2900000</v>
      </c>
      <c r="K28" s="586">
        <f t="shared" si="2"/>
        <v>17400000</v>
      </c>
      <c r="L28" s="832"/>
      <c r="M28" s="571"/>
      <c r="P28" s="652"/>
      <c r="Q28" s="652"/>
    </row>
    <row r="29" s="164" customFormat="1" spans="1:17">
      <c r="A29" s="681" t="s">
        <v>3875</v>
      </c>
      <c r="B29" s="571">
        <v>1451777</v>
      </c>
      <c r="C29" s="571" t="s">
        <v>3876</v>
      </c>
      <c r="D29" s="572">
        <v>43559</v>
      </c>
      <c r="E29" s="572">
        <v>43563</v>
      </c>
      <c r="F29" s="571">
        <f t="shared" si="0"/>
        <v>4</v>
      </c>
      <c r="G29" s="571">
        <v>2</v>
      </c>
      <c r="H29" s="571" t="s">
        <v>2405</v>
      </c>
      <c r="I29" s="571">
        <f t="shared" si="1"/>
        <v>8</v>
      </c>
      <c r="J29" s="586">
        <v>3100000</v>
      </c>
      <c r="K29" s="586">
        <f t="shared" si="2"/>
        <v>24800000</v>
      </c>
      <c r="L29" s="832"/>
      <c r="M29" s="571"/>
      <c r="P29" s="652"/>
      <c r="Q29" s="652"/>
    </row>
    <row r="30" s="164" customFormat="1" spans="1:17">
      <c r="A30" s="681" t="s">
        <v>3877</v>
      </c>
      <c r="B30" s="571">
        <v>1455230</v>
      </c>
      <c r="C30" s="571" t="s">
        <v>3878</v>
      </c>
      <c r="D30" s="572">
        <v>43559</v>
      </c>
      <c r="E30" s="572">
        <v>43561</v>
      </c>
      <c r="F30" s="571">
        <f t="shared" si="0"/>
        <v>2</v>
      </c>
      <c r="G30" s="571">
        <v>2</v>
      </c>
      <c r="H30" s="571" t="s">
        <v>2405</v>
      </c>
      <c r="I30" s="571">
        <f t="shared" si="1"/>
        <v>4</v>
      </c>
      <c r="J30" s="586">
        <v>3100000</v>
      </c>
      <c r="K30" s="586">
        <f t="shared" si="2"/>
        <v>12400000</v>
      </c>
      <c r="L30" s="832"/>
      <c r="M30" s="571"/>
      <c r="P30" s="652"/>
      <c r="Q30" s="652"/>
    </row>
    <row r="31" s="164" customFormat="1" spans="1:17">
      <c r="A31" s="681">
        <v>345788</v>
      </c>
      <c r="B31" s="571">
        <v>1458152</v>
      </c>
      <c r="C31" s="571" t="s">
        <v>3879</v>
      </c>
      <c r="D31" s="572">
        <v>43559</v>
      </c>
      <c r="E31" s="572">
        <v>43561</v>
      </c>
      <c r="F31" s="571">
        <f t="shared" si="0"/>
        <v>2</v>
      </c>
      <c r="G31" s="571">
        <v>1</v>
      </c>
      <c r="H31" s="571" t="s">
        <v>2405</v>
      </c>
      <c r="I31" s="571">
        <f t="shared" si="1"/>
        <v>2</v>
      </c>
      <c r="J31" s="586">
        <v>3100000</v>
      </c>
      <c r="K31" s="586">
        <f t="shared" si="2"/>
        <v>6200000</v>
      </c>
      <c r="L31" s="832"/>
      <c r="M31" s="571"/>
      <c r="P31" s="652"/>
      <c r="Q31" s="652"/>
    </row>
    <row r="32" s="164" customFormat="1" spans="1:17">
      <c r="A32" s="681">
        <v>345306</v>
      </c>
      <c r="B32" s="571">
        <v>1456550</v>
      </c>
      <c r="C32" s="571" t="s">
        <v>3880</v>
      </c>
      <c r="D32" s="572">
        <v>43559</v>
      </c>
      <c r="E32" s="572">
        <v>43561</v>
      </c>
      <c r="F32" s="571">
        <f t="shared" si="0"/>
        <v>2</v>
      </c>
      <c r="G32" s="571">
        <v>1</v>
      </c>
      <c r="H32" s="571" t="s">
        <v>2405</v>
      </c>
      <c r="I32" s="571">
        <f t="shared" si="1"/>
        <v>2</v>
      </c>
      <c r="J32" s="586">
        <v>3100000</v>
      </c>
      <c r="K32" s="586">
        <f t="shared" si="2"/>
        <v>6200000</v>
      </c>
      <c r="L32" s="832"/>
      <c r="M32" s="571" t="s">
        <v>1960</v>
      </c>
      <c r="P32" s="652"/>
      <c r="Q32" s="652"/>
    </row>
    <row r="33" s="164" customFormat="1" spans="1:17">
      <c r="A33" s="681">
        <v>344388</v>
      </c>
      <c r="B33" s="571">
        <v>1454560</v>
      </c>
      <c r="C33" s="571" t="s">
        <v>3881</v>
      </c>
      <c r="D33" s="572">
        <v>43559</v>
      </c>
      <c r="E33" s="572">
        <v>43562</v>
      </c>
      <c r="F33" s="571">
        <f t="shared" si="0"/>
        <v>3</v>
      </c>
      <c r="G33" s="571">
        <v>1</v>
      </c>
      <c r="H33" s="571" t="s">
        <v>2405</v>
      </c>
      <c r="I33" s="571">
        <f t="shared" si="1"/>
        <v>3</v>
      </c>
      <c r="J33" s="586">
        <v>3100000</v>
      </c>
      <c r="K33" s="586">
        <f t="shared" si="2"/>
        <v>9300000</v>
      </c>
      <c r="L33" s="832"/>
      <c r="M33" s="571" t="s">
        <v>1967</v>
      </c>
      <c r="P33" s="652"/>
      <c r="Q33" s="652"/>
    </row>
    <row r="34" s="164" customFormat="1" spans="1:17">
      <c r="A34" s="681">
        <v>344389</v>
      </c>
      <c r="B34" s="571">
        <v>1454576</v>
      </c>
      <c r="C34" s="571" t="s">
        <v>3882</v>
      </c>
      <c r="D34" s="572">
        <v>43559</v>
      </c>
      <c r="E34" s="572">
        <v>43561</v>
      </c>
      <c r="F34" s="571">
        <f t="shared" si="0"/>
        <v>2</v>
      </c>
      <c r="G34" s="571">
        <v>1</v>
      </c>
      <c r="H34" s="571" t="s">
        <v>2405</v>
      </c>
      <c r="I34" s="571">
        <f t="shared" si="1"/>
        <v>2</v>
      </c>
      <c r="J34" s="586">
        <v>3100000</v>
      </c>
      <c r="K34" s="586">
        <f t="shared" si="2"/>
        <v>6200000</v>
      </c>
      <c r="L34" s="832"/>
      <c r="M34" s="571"/>
      <c r="P34" s="652"/>
      <c r="Q34" s="652"/>
    </row>
    <row r="35" s="164" customFormat="1" spans="1:17">
      <c r="A35" s="571">
        <v>345325</v>
      </c>
      <c r="B35" s="571">
        <v>1456750</v>
      </c>
      <c r="C35" s="571" t="s">
        <v>3883</v>
      </c>
      <c r="D35" s="572">
        <v>43559</v>
      </c>
      <c r="E35" s="572">
        <v>43562</v>
      </c>
      <c r="F35" s="571">
        <f t="shared" si="0"/>
        <v>3</v>
      </c>
      <c r="G35" s="571">
        <v>1</v>
      </c>
      <c r="H35" s="571" t="s">
        <v>2405</v>
      </c>
      <c r="I35" s="571">
        <f t="shared" si="1"/>
        <v>3</v>
      </c>
      <c r="J35" s="586">
        <v>3100000</v>
      </c>
      <c r="K35" s="586">
        <f t="shared" si="2"/>
        <v>9300000</v>
      </c>
      <c r="L35" s="832"/>
      <c r="M35" s="571" t="s">
        <v>2171</v>
      </c>
      <c r="P35" s="652"/>
      <c r="Q35" s="652"/>
    </row>
    <row r="36" s="164" customFormat="1" spans="1:17">
      <c r="A36" s="681">
        <v>345019</v>
      </c>
      <c r="B36" s="571">
        <v>1456522</v>
      </c>
      <c r="C36" s="571" t="s">
        <v>3884</v>
      </c>
      <c r="D36" s="572">
        <v>43559</v>
      </c>
      <c r="E36" s="572">
        <v>43561</v>
      </c>
      <c r="F36" s="571">
        <f t="shared" si="0"/>
        <v>2</v>
      </c>
      <c r="G36" s="571">
        <v>1</v>
      </c>
      <c r="H36" s="571" t="s">
        <v>2405</v>
      </c>
      <c r="I36" s="571">
        <f t="shared" si="1"/>
        <v>2</v>
      </c>
      <c r="J36" s="586">
        <v>3100000</v>
      </c>
      <c r="K36" s="586">
        <f t="shared" si="2"/>
        <v>6200000</v>
      </c>
      <c r="L36" s="832"/>
      <c r="M36" s="571" t="s">
        <v>1960</v>
      </c>
      <c r="P36" s="652"/>
      <c r="Q36" s="652"/>
    </row>
    <row r="37" s="164" customFormat="1" ht="54" spans="1:17">
      <c r="A37" s="681">
        <v>345020</v>
      </c>
      <c r="B37" s="571">
        <v>1456492</v>
      </c>
      <c r="C37" s="571" t="s">
        <v>3885</v>
      </c>
      <c r="D37" s="572">
        <v>43559</v>
      </c>
      <c r="E37" s="572">
        <v>43561</v>
      </c>
      <c r="F37" s="571">
        <f t="shared" si="0"/>
        <v>2</v>
      </c>
      <c r="G37" s="571">
        <v>1</v>
      </c>
      <c r="H37" s="571" t="s">
        <v>2405</v>
      </c>
      <c r="I37" s="571">
        <f t="shared" si="1"/>
        <v>2</v>
      </c>
      <c r="J37" s="586">
        <v>3100000</v>
      </c>
      <c r="K37" s="586">
        <f t="shared" si="2"/>
        <v>6200000</v>
      </c>
      <c r="L37" s="832"/>
      <c r="M37" s="790" t="s">
        <v>3886</v>
      </c>
      <c r="P37" s="652"/>
      <c r="Q37" s="652"/>
    </row>
    <row r="38" s="164" customFormat="1" ht="15.75" customHeight="1" spans="1:17">
      <c r="A38" s="681">
        <v>345535</v>
      </c>
      <c r="B38" s="571">
        <v>1457685</v>
      </c>
      <c r="C38" s="571" t="s">
        <v>3887</v>
      </c>
      <c r="D38" s="572">
        <v>43559</v>
      </c>
      <c r="E38" s="572">
        <v>43563</v>
      </c>
      <c r="F38" s="571">
        <f t="shared" si="0"/>
        <v>4</v>
      </c>
      <c r="G38" s="571">
        <v>1</v>
      </c>
      <c r="H38" s="571" t="s">
        <v>2405</v>
      </c>
      <c r="I38" s="571">
        <f t="shared" si="1"/>
        <v>4</v>
      </c>
      <c r="J38" s="586">
        <v>3100000</v>
      </c>
      <c r="K38" s="586">
        <f t="shared" si="2"/>
        <v>12400000</v>
      </c>
      <c r="L38" s="832"/>
      <c r="M38" s="571"/>
      <c r="P38" s="652"/>
      <c r="Q38" s="652"/>
    </row>
    <row r="39" s="164" customFormat="1" ht="15.75" customHeight="1" spans="1:17">
      <c r="A39" s="681">
        <v>347945</v>
      </c>
      <c r="B39" s="571">
        <v>1467914</v>
      </c>
      <c r="C39" s="571" t="s">
        <v>3888</v>
      </c>
      <c r="D39" s="572">
        <v>43559</v>
      </c>
      <c r="E39" s="572">
        <v>43562</v>
      </c>
      <c r="F39" s="571">
        <f t="shared" si="0"/>
        <v>3</v>
      </c>
      <c r="G39" s="571">
        <v>1</v>
      </c>
      <c r="H39" s="571" t="s">
        <v>37</v>
      </c>
      <c r="I39" s="571">
        <f t="shared" si="1"/>
        <v>3</v>
      </c>
      <c r="J39" s="586">
        <v>2900000</v>
      </c>
      <c r="K39" s="586">
        <f t="shared" si="2"/>
        <v>8700000</v>
      </c>
      <c r="L39" s="832"/>
      <c r="M39" s="571" t="s">
        <v>2171</v>
      </c>
      <c r="P39" s="652"/>
      <c r="Q39" s="652"/>
    </row>
    <row r="40" s="164" customFormat="1" spans="1:17">
      <c r="A40" s="571">
        <v>347105</v>
      </c>
      <c r="B40" s="571">
        <v>1462444</v>
      </c>
      <c r="C40" s="571" t="s">
        <v>3889</v>
      </c>
      <c r="D40" s="572">
        <v>43560</v>
      </c>
      <c r="E40" s="572">
        <v>43563</v>
      </c>
      <c r="F40" s="571">
        <f t="shared" si="0"/>
        <v>3</v>
      </c>
      <c r="G40" s="571">
        <v>1</v>
      </c>
      <c r="H40" s="571" t="s">
        <v>37</v>
      </c>
      <c r="I40" s="571">
        <f t="shared" si="1"/>
        <v>3</v>
      </c>
      <c r="J40" s="586">
        <v>2900000</v>
      </c>
      <c r="K40" s="586">
        <f t="shared" si="2"/>
        <v>8700000</v>
      </c>
      <c r="L40" s="832"/>
      <c r="M40" s="571"/>
      <c r="P40" s="652"/>
      <c r="Q40" s="652"/>
    </row>
    <row r="41" s="164" customFormat="1" spans="1:17">
      <c r="A41" s="828">
        <v>347701</v>
      </c>
      <c r="B41" s="571">
        <v>1467649</v>
      </c>
      <c r="C41" s="571" t="s">
        <v>3890</v>
      </c>
      <c r="D41" s="572">
        <v>43560</v>
      </c>
      <c r="E41" s="572">
        <v>43561</v>
      </c>
      <c r="F41" s="571">
        <f t="shared" si="0"/>
        <v>1</v>
      </c>
      <c r="G41" s="571">
        <v>1</v>
      </c>
      <c r="H41" s="571" t="s">
        <v>37</v>
      </c>
      <c r="I41" s="571">
        <f t="shared" si="1"/>
        <v>1</v>
      </c>
      <c r="J41" s="586">
        <v>2900000</v>
      </c>
      <c r="K41" s="586">
        <f t="shared" si="2"/>
        <v>2900000</v>
      </c>
      <c r="L41" s="832"/>
      <c r="M41" s="571"/>
      <c r="P41" s="652"/>
      <c r="Q41" s="652"/>
    </row>
    <row r="42" s="164" customFormat="1" spans="1:17">
      <c r="A42" s="828">
        <v>347108</v>
      </c>
      <c r="B42" s="571">
        <v>1462474</v>
      </c>
      <c r="C42" s="571" t="s">
        <v>3891</v>
      </c>
      <c r="D42" s="572">
        <v>43560</v>
      </c>
      <c r="E42" s="572">
        <v>43565</v>
      </c>
      <c r="F42" s="571">
        <f t="shared" si="0"/>
        <v>5</v>
      </c>
      <c r="G42" s="571">
        <v>1</v>
      </c>
      <c r="H42" s="571" t="s">
        <v>37</v>
      </c>
      <c r="I42" s="571">
        <f t="shared" si="1"/>
        <v>5</v>
      </c>
      <c r="J42" s="586">
        <v>2900000</v>
      </c>
      <c r="K42" s="586">
        <f t="shared" si="2"/>
        <v>14500000</v>
      </c>
      <c r="L42" s="832"/>
      <c r="M42" s="571"/>
      <c r="P42" s="652"/>
      <c r="Q42" s="652"/>
    </row>
    <row r="43" s="164" customFormat="1" ht="15.75" customHeight="1" spans="1:17">
      <c r="A43" s="681">
        <v>343981</v>
      </c>
      <c r="B43" s="571">
        <v>1452509</v>
      </c>
      <c r="C43" s="571" t="s">
        <v>3892</v>
      </c>
      <c r="D43" s="572">
        <v>43560</v>
      </c>
      <c r="E43" s="572">
        <v>43563</v>
      </c>
      <c r="F43" s="571">
        <f t="shared" si="0"/>
        <v>3</v>
      </c>
      <c r="G43" s="571">
        <v>1</v>
      </c>
      <c r="H43" s="571" t="s">
        <v>2405</v>
      </c>
      <c r="I43" s="571">
        <f t="shared" si="1"/>
        <v>3</v>
      </c>
      <c r="J43" s="586">
        <v>3100000</v>
      </c>
      <c r="K43" s="586">
        <f t="shared" si="2"/>
        <v>9300000</v>
      </c>
      <c r="L43" s="832"/>
      <c r="M43" s="571"/>
      <c r="P43" s="652"/>
      <c r="Q43" s="652"/>
    </row>
    <row r="44" s="164" customFormat="1" spans="1:17">
      <c r="A44" s="681">
        <v>346778</v>
      </c>
      <c r="B44" s="571">
        <v>1462965</v>
      </c>
      <c r="C44" s="571" t="s">
        <v>3893</v>
      </c>
      <c r="D44" s="572">
        <v>43560</v>
      </c>
      <c r="E44" s="572">
        <v>43562</v>
      </c>
      <c r="F44" s="571">
        <f t="shared" si="0"/>
        <v>2</v>
      </c>
      <c r="G44" s="571">
        <v>1</v>
      </c>
      <c r="H44" s="571" t="s">
        <v>37</v>
      </c>
      <c r="I44" s="571">
        <f t="shared" si="1"/>
        <v>2</v>
      </c>
      <c r="J44" s="586">
        <v>2900000</v>
      </c>
      <c r="K44" s="586">
        <f t="shared" si="2"/>
        <v>5800000</v>
      </c>
      <c r="L44" s="832"/>
      <c r="M44" s="571"/>
      <c r="P44" s="652"/>
      <c r="Q44" s="652"/>
    </row>
    <row r="45" s="164" customFormat="1" ht="15.75" customHeight="1" spans="1:17">
      <c r="A45" s="571">
        <v>345738</v>
      </c>
      <c r="B45" s="571">
        <v>1458632</v>
      </c>
      <c r="C45" s="571" t="s">
        <v>3894</v>
      </c>
      <c r="D45" s="572">
        <v>43560</v>
      </c>
      <c r="E45" s="572">
        <v>43562</v>
      </c>
      <c r="F45" s="571">
        <f t="shared" si="0"/>
        <v>2</v>
      </c>
      <c r="G45" s="571">
        <v>1</v>
      </c>
      <c r="H45" s="571" t="s">
        <v>2405</v>
      </c>
      <c r="I45" s="571">
        <f t="shared" si="1"/>
        <v>2</v>
      </c>
      <c r="J45" s="585">
        <v>3100000</v>
      </c>
      <c r="K45" s="586">
        <f t="shared" si="2"/>
        <v>6200000</v>
      </c>
      <c r="L45" s="832"/>
      <c r="M45" s="571"/>
      <c r="P45" s="652"/>
      <c r="Q45" s="652"/>
    </row>
    <row r="46" s="164" customFormat="1" spans="1:17">
      <c r="A46" s="681">
        <v>344348</v>
      </c>
      <c r="B46" s="571">
        <v>1454304</v>
      </c>
      <c r="C46" s="571" t="s">
        <v>3895</v>
      </c>
      <c r="D46" s="572">
        <v>43560</v>
      </c>
      <c r="E46" s="572">
        <v>43563</v>
      </c>
      <c r="F46" s="571">
        <f t="shared" si="0"/>
        <v>3</v>
      </c>
      <c r="G46" s="571">
        <v>1</v>
      </c>
      <c r="H46" s="571" t="s">
        <v>2405</v>
      </c>
      <c r="I46" s="571">
        <f t="shared" si="1"/>
        <v>3</v>
      </c>
      <c r="J46" s="586">
        <v>3100000</v>
      </c>
      <c r="K46" s="586">
        <f t="shared" si="2"/>
        <v>9300000</v>
      </c>
      <c r="L46" s="832"/>
      <c r="M46" s="571"/>
      <c r="P46" s="652"/>
      <c r="Q46" s="652"/>
    </row>
    <row r="47" s="164" customFormat="1" spans="1:17">
      <c r="A47" s="681">
        <v>347497</v>
      </c>
      <c r="B47" s="571">
        <v>1466085</v>
      </c>
      <c r="C47" s="571" t="s">
        <v>3896</v>
      </c>
      <c r="D47" s="572">
        <v>43560</v>
      </c>
      <c r="E47" s="572">
        <v>43563</v>
      </c>
      <c r="F47" s="571">
        <f t="shared" si="0"/>
        <v>3</v>
      </c>
      <c r="G47" s="571">
        <v>1</v>
      </c>
      <c r="H47" s="571" t="s">
        <v>37</v>
      </c>
      <c r="I47" s="571">
        <f t="shared" si="1"/>
        <v>3</v>
      </c>
      <c r="J47" s="586">
        <v>2900000</v>
      </c>
      <c r="K47" s="586">
        <f t="shared" si="2"/>
        <v>8700000</v>
      </c>
      <c r="L47" s="832"/>
      <c r="M47" s="571"/>
      <c r="P47" s="652"/>
      <c r="Q47" s="652"/>
    </row>
    <row r="48" s="164" customFormat="1" spans="1:17">
      <c r="A48" s="681">
        <v>347574</v>
      </c>
      <c r="B48" s="571">
        <v>1466430</v>
      </c>
      <c r="C48" s="571" t="s">
        <v>3897</v>
      </c>
      <c r="D48" s="572">
        <v>43560</v>
      </c>
      <c r="E48" s="572">
        <v>43563</v>
      </c>
      <c r="F48" s="571">
        <f t="shared" si="0"/>
        <v>3</v>
      </c>
      <c r="G48" s="571">
        <v>1</v>
      </c>
      <c r="H48" s="571" t="s">
        <v>37</v>
      </c>
      <c r="I48" s="571">
        <f t="shared" si="1"/>
        <v>3</v>
      </c>
      <c r="J48" s="586">
        <v>2900000</v>
      </c>
      <c r="K48" s="586">
        <f t="shared" si="2"/>
        <v>8700000</v>
      </c>
      <c r="L48" s="832"/>
      <c r="M48" s="571" t="s">
        <v>3898</v>
      </c>
      <c r="P48" s="652"/>
      <c r="Q48" s="652"/>
    </row>
    <row r="49" s="164" customFormat="1" spans="1:17">
      <c r="A49" s="681">
        <v>348138</v>
      </c>
      <c r="B49" s="571">
        <v>1470500</v>
      </c>
      <c r="C49" s="571" t="s">
        <v>3899</v>
      </c>
      <c r="D49" s="572">
        <v>43560</v>
      </c>
      <c r="E49" s="572">
        <v>43561</v>
      </c>
      <c r="F49" s="571">
        <f t="shared" si="0"/>
        <v>1</v>
      </c>
      <c r="G49" s="571">
        <v>1</v>
      </c>
      <c r="H49" s="571" t="s">
        <v>2405</v>
      </c>
      <c r="I49" s="571">
        <f t="shared" si="1"/>
        <v>1</v>
      </c>
      <c r="J49" s="586">
        <v>3100000</v>
      </c>
      <c r="K49" s="586">
        <f t="shared" si="2"/>
        <v>3100000</v>
      </c>
      <c r="L49" s="832"/>
      <c r="M49" s="571" t="s">
        <v>3900</v>
      </c>
      <c r="P49" s="652"/>
      <c r="Q49" s="652"/>
    </row>
    <row r="50" s="164" customFormat="1" spans="1:17">
      <c r="A50" s="681">
        <v>344278</v>
      </c>
      <c r="B50" s="571">
        <v>1453628</v>
      </c>
      <c r="C50" s="571" t="s">
        <v>3901</v>
      </c>
      <c r="D50" s="572">
        <v>43561</v>
      </c>
      <c r="E50" s="572">
        <v>43563</v>
      </c>
      <c r="F50" s="571">
        <f t="shared" si="0"/>
        <v>2</v>
      </c>
      <c r="G50" s="571">
        <v>1</v>
      </c>
      <c r="H50" s="571" t="s">
        <v>2405</v>
      </c>
      <c r="I50" s="571">
        <f t="shared" si="1"/>
        <v>2</v>
      </c>
      <c r="J50" s="586">
        <v>3100000</v>
      </c>
      <c r="K50" s="586">
        <f t="shared" si="2"/>
        <v>6200000</v>
      </c>
      <c r="L50" s="832"/>
      <c r="M50" s="571"/>
      <c r="P50" s="652"/>
      <c r="Q50" s="652"/>
    </row>
    <row r="51" s="164" customFormat="1" spans="1:17">
      <c r="A51" s="681">
        <v>346386</v>
      </c>
      <c r="B51" s="571">
        <v>1461473</v>
      </c>
      <c r="C51" s="571" t="s">
        <v>3902</v>
      </c>
      <c r="D51" s="572">
        <v>43561</v>
      </c>
      <c r="E51" s="572">
        <v>43563</v>
      </c>
      <c r="F51" s="571">
        <f t="shared" si="0"/>
        <v>2</v>
      </c>
      <c r="G51" s="571">
        <v>1</v>
      </c>
      <c r="H51" s="571" t="s">
        <v>37</v>
      </c>
      <c r="I51" s="571">
        <f t="shared" si="1"/>
        <v>2</v>
      </c>
      <c r="J51" s="586">
        <v>2900000</v>
      </c>
      <c r="K51" s="586">
        <f t="shared" si="2"/>
        <v>5800000</v>
      </c>
      <c r="L51" s="832"/>
      <c r="M51" s="571"/>
      <c r="P51" s="652"/>
      <c r="Q51" s="652"/>
    </row>
    <row r="52" s="164" customFormat="1" spans="1:17">
      <c r="A52" s="571">
        <v>345626</v>
      </c>
      <c r="B52" s="571">
        <v>1457854</v>
      </c>
      <c r="C52" s="571" t="s">
        <v>3903</v>
      </c>
      <c r="D52" s="572">
        <v>43561</v>
      </c>
      <c r="E52" s="572">
        <v>43563</v>
      </c>
      <c r="F52" s="571">
        <f t="shared" si="0"/>
        <v>2</v>
      </c>
      <c r="G52" s="571">
        <v>1</v>
      </c>
      <c r="H52" s="571" t="s">
        <v>2405</v>
      </c>
      <c r="I52" s="571">
        <f t="shared" si="1"/>
        <v>2</v>
      </c>
      <c r="J52" s="586">
        <v>3100000</v>
      </c>
      <c r="K52" s="586">
        <f t="shared" si="2"/>
        <v>6200000</v>
      </c>
      <c r="L52" s="832"/>
      <c r="M52" s="571"/>
      <c r="P52" s="652"/>
      <c r="Q52" s="652"/>
    </row>
    <row r="53" s="164" customFormat="1" spans="1:17">
      <c r="A53" s="571">
        <v>345628</v>
      </c>
      <c r="B53" s="571">
        <v>1457844</v>
      </c>
      <c r="C53" s="571" t="s">
        <v>3904</v>
      </c>
      <c r="D53" s="572">
        <v>43561</v>
      </c>
      <c r="E53" s="572">
        <v>43563</v>
      </c>
      <c r="F53" s="571">
        <f t="shared" si="0"/>
        <v>2</v>
      </c>
      <c r="G53" s="571">
        <v>1</v>
      </c>
      <c r="H53" s="571" t="s">
        <v>2405</v>
      </c>
      <c r="I53" s="571">
        <f t="shared" si="1"/>
        <v>2</v>
      </c>
      <c r="J53" s="586">
        <v>3100000</v>
      </c>
      <c r="K53" s="586">
        <f t="shared" si="2"/>
        <v>6200000</v>
      </c>
      <c r="L53" s="832"/>
      <c r="M53" s="571" t="s">
        <v>3905</v>
      </c>
      <c r="P53" s="652"/>
      <c r="Q53" s="652"/>
    </row>
    <row r="54" s="164" customFormat="1" spans="1:17">
      <c r="A54" s="681">
        <v>344390</v>
      </c>
      <c r="B54" s="571">
        <v>1454424</v>
      </c>
      <c r="C54" s="571" t="s">
        <v>3906</v>
      </c>
      <c r="D54" s="572">
        <v>43561</v>
      </c>
      <c r="E54" s="572">
        <v>43563</v>
      </c>
      <c r="F54" s="571">
        <f t="shared" si="0"/>
        <v>2</v>
      </c>
      <c r="G54" s="571">
        <v>1</v>
      </c>
      <c r="H54" s="571" t="s">
        <v>2405</v>
      </c>
      <c r="I54" s="571">
        <f t="shared" si="1"/>
        <v>2</v>
      </c>
      <c r="J54" s="586">
        <v>3100000</v>
      </c>
      <c r="K54" s="586">
        <f t="shared" si="2"/>
        <v>6200000</v>
      </c>
      <c r="L54" s="832"/>
      <c r="M54" s="571"/>
      <c r="P54" s="652"/>
      <c r="Q54" s="652"/>
    </row>
    <row r="55" s="164" customFormat="1" spans="1:17">
      <c r="A55" s="681" t="s">
        <v>3907</v>
      </c>
      <c r="B55" s="571">
        <v>1457825</v>
      </c>
      <c r="C55" s="571" t="s">
        <v>3908</v>
      </c>
      <c r="D55" s="572">
        <v>43561</v>
      </c>
      <c r="E55" s="572">
        <v>43562</v>
      </c>
      <c r="F55" s="571">
        <f t="shared" si="0"/>
        <v>1</v>
      </c>
      <c r="G55" s="571">
        <v>2</v>
      </c>
      <c r="H55" s="571" t="s">
        <v>2405</v>
      </c>
      <c r="I55" s="571">
        <f t="shared" si="1"/>
        <v>2</v>
      </c>
      <c r="J55" s="586">
        <v>3100000</v>
      </c>
      <c r="K55" s="586">
        <f t="shared" si="2"/>
        <v>6200000</v>
      </c>
      <c r="L55" s="832"/>
      <c r="M55" s="571"/>
      <c r="P55" s="652"/>
      <c r="Q55" s="652"/>
    </row>
    <row r="56" s="164" customFormat="1" spans="1:17">
      <c r="A56" s="571">
        <v>344757</v>
      </c>
      <c r="B56" s="571">
        <v>1455593</v>
      </c>
      <c r="C56" s="571" t="s">
        <v>3909</v>
      </c>
      <c r="D56" s="572">
        <v>43562</v>
      </c>
      <c r="E56" s="572">
        <v>43564</v>
      </c>
      <c r="F56" s="571">
        <f t="shared" si="0"/>
        <v>2</v>
      </c>
      <c r="G56" s="571">
        <v>1</v>
      </c>
      <c r="H56" s="571" t="s">
        <v>2405</v>
      </c>
      <c r="I56" s="571">
        <f t="shared" si="1"/>
        <v>2</v>
      </c>
      <c r="J56" s="586">
        <v>3100000</v>
      </c>
      <c r="K56" s="586">
        <f t="shared" si="2"/>
        <v>6200000</v>
      </c>
      <c r="L56" s="832"/>
      <c r="M56" s="571"/>
      <c r="P56" s="652"/>
      <c r="Q56" s="652"/>
    </row>
    <row r="57" s="164" customFormat="1" spans="1:17">
      <c r="A57" s="681" t="s">
        <v>3910</v>
      </c>
      <c r="B57" s="571">
        <v>1472404</v>
      </c>
      <c r="C57" s="571" t="s">
        <v>3911</v>
      </c>
      <c r="D57" s="572">
        <v>43562</v>
      </c>
      <c r="E57" s="572">
        <v>43564</v>
      </c>
      <c r="F57" s="571">
        <f t="shared" si="0"/>
        <v>2</v>
      </c>
      <c r="G57" s="571">
        <v>2</v>
      </c>
      <c r="H57" s="571" t="s">
        <v>2405</v>
      </c>
      <c r="I57" s="571">
        <f t="shared" si="1"/>
        <v>4</v>
      </c>
      <c r="J57" s="585">
        <v>3100000</v>
      </c>
      <c r="K57" s="586">
        <f t="shared" si="2"/>
        <v>12400000</v>
      </c>
      <c r="L57" s="832"/>
      <c r="M57" s="571"/>
      <c r="P57" s="652"/>
      <c r="Q57" s="652"/>
    </row>
    <row r="58" s="164" customFormat="1" spans="1:17">
      <c r="A58" s="681" t="s">
        <v>3912</v>
      </c>
      <c r="B58" s="571">
        <v>1457827</v>
      </c>
      <c r="C58" s="571" t="s">
        <v>3908</v>
      </c>
      <c r="D58" s="572">
        <v>43562</v>
      </c>
      <c r="E58" s="572">
        <v>43563</v>
      </c>
      <c r="F58" s="571">
        <f t="shared" si="0"/>
        <v>1</v>
      </c>
      <c r="G58" s="571">
        <v>2</v>
      </c>
      <c r="H58" s="571" t="s">
        <v>2405</v>
      </c>
      <c r="I58" s="571">
        <f t="shared" si="1"/>
        <v>2</v>
      </c>
      <c r="J58" s="586">
        <v>3100000</v>
      </c>
      <c r="K58" s="586">
        <f t="shared" si="2"/>
        <v>6200000</v>
      </c>
      <c r="L58" s="832"/>
      <c r="M58" s="571"/>
      <c r="P58" s="652"/>
      <c r="Q58" s="652"/>
    </row>
    <row r="59" s="164" customFormat="1" spans="1:17">
      <c r="A59" s="681">
        <v>348139</v>
      </c>
      <c r="B59" s="571">
        <v>1468148</v>
      </c>
      <c r="C59" s="571" t="s">
        <v>3913</v>
      </c>
      <c r="D59" s="572">
        <v>43563</v>
      </c>
      <c r="E59" s="572">
        <v>43565</v>
      </c>
      <c r="F59" s="571">
        <f t="shared" si="0"/>
        <v>2</v>
      </c>
      <c r="G59" s="571">
        <v>1</v>
      </c>
      <c r="H59" s="571" t="s">
        <v>2405</v>
      </c>
      <c r="I59" s="571">
        <f t="shared" si="1"/>
        <v>2</v>
      </c>
      <c r="J59" s="586">
        <v>3100000</v>
      </c>
      <c r="K59" s="586">
        <f t="shared" si="2"/>
        <v>6200000</v>
      </c>
      <c r="L59" s="832"/>
      <c r="M59" s="571"/>
      <c r="P59" s="652"/>
      <c r="Q59" s="652"/>
    </row>
    <row r="60" s="164" customFormat="1" spans="1:17">
      <c r="A60" s="571">
        <v>348051</v>
      </c>
      <c r="B60" s="571">
        <v>1469675</v>
      </c>
      <c r="C60" s="571" t="s">
        <v>3914</v>
      </c>
      <c r="D60" s="572">
        <v>43565</v>
      </c>
      <c r="E60" s="572">
        <v>43569</v>
      </c>
      <c r="F60" s="571">
        <f t="shared" si="0"/>
        <v>4</v>
      </c>
      <c r="G60" s="571">
        <v>1</v>
      </c>
      <c r="H60" s="571" t="s">
        <v>37</v>
      </c>
      <c r="I60" s="571">
        <f t="shared" si="1"/>
        <v>4</v>
      </c>
      <c r="J60" s="585">
        <v>2900000</v>
      </c>
      <c r="K60" s="586">
        <f t="shared" ref="K60:K64" si="3">J60*F60*G60</f>
        <v>11600000</v>
      </c>
      <c r="L60" s="832"/>
      <c r="M60" s="571"/>
      <c r="P60" s="652"/>
      <c r="Q60" s="652"/>
    </row>
    <row r="61" s="164" customFormat="1" spans="1:17">
      <c r="A61" s="681" t="s">
        <v>3915</v>
      </c>
      <c r="B61" s="571">
        <v>1465825</v>
      </c>
      <c r="C61" s="571" t="s">
        <v>3916</v>
      </c>
      <c r="D61" s="572">
        <v>43565</v>
      </c>
      <c r="E61" s="572">
        <v>43568</v>
      </c>
      <c r="F61" s="571">
        <f t="shared" si="0"/>
        <v>3</v>
      </c>
      <c r="G61" s="571">
        <v>2</v>
      </c>
      <c r="H61" s="571" t="s">
        <v>37</v>
      </c>
      <c r="I61" s="571">
        <f t="shared" si="1"/>
        <v>6</v>
      </c>
      <c r="J61" s="585">
        <v>2900000</v>
      </c>
      <c r="K61" s="586">
        <f t="shared" si="3"/>
        <v>17400000</v>
      </c>
      <c r="L61" s="833"/>
      <c r="M61" s="571"/>
      <c r="P61" s="652"/>
      <c r="Q61" s="652"/>
    </row>
    <row r="62" s="164" customFormat="1" spans="1:17">
      <c r="A62" s="801">
        <v>346166</v>
      </c>
      <c r="B62" s="672">
        <v>1460369</v>
      </c>
      <c r="C62" s="672" t="s">
        <v>3917</v>
      </c>
      <c r="D62" s="802">
        <v>43558</v>
      </c>
      <c r="E62" s="802">
        <v>43562</v>
      </c>
      <c r="F62" s="672">
        <f t="shared" si="0"/>
        <v>4</v>
      </c>
      <c r="G62" s="672">
        <v>1</v>
      </c>
      <c r="H62" s="672" t="s">
        <v>37</v>
      </c>
      <c r="I62" s="672">
        <f t="shared" si="1"/>
        <v>4</v>
      </c>
      <c r="J62" s="810">
        <v>2900000</v>
      </c>
      <c r="K62" s="809">
        <f t="shared" si="3"/>
        <v>11600000</v>
      </c>
      <c r="L62" s="834">
        <f>SUM(K62:K68)</f>
        <v>63800000</v>
      </c>
      <c r="M62" s="672"/>
      <c r="P62" s="652"/>
      <c r="Q62" s="652"/>
    </row>
    <row r="63" s="164" customFormat="1" spans="1:17">
      <c r="A63" s="801">
        <v>346387</v>
      </c>
      <c r="B63" s="672">
        <v>1461527</v>
      </c>
      <c r="C63" s="672" t="s">
        <v>3918</v>
      </c>
      <c r="D63" s="802">
        <v>43566</v>
      </c>
      <c r="E63" s="802">
        <v>43569</v>
      </c>
      <c r="F63" s="672">
        <f t="shared" si="0"/>
        <v>3</v>
      </c>
      <c r="G63" s="672">
        <v>1</v>
      </c>
      <c r="H63" s="672" t="s">
        <v>37</v>
      </c>
      <c r="I63" s="672">
        <f t="shared" si="1"/>
        <v>3</v>
      </c>
      <c r="J63" s="809">
        <v>2900000</v>
      </c>
      <c r="K63" s="809">
        <f t="shared" si="3"/>
        <v>8700000</v>
      </c>
      <c r="L63" s="835"/>
      <c r="M63" s="672"/>
      <c r="P63" s="652"/>
      <c r="Q63" s="652"/>
    </row>
    <row r="64" s="164" customFormat="1" spans="1:17">
      <c r="A64" s="829">
        <v>347566</v>
      </c>
      <c r="B64" s="829">
        <v>1466732</v>
      </c>
      <c r="C64" s="829" t="s">
        <v>3919</v>
      </c>
      <c r="D64" s="830">
        <v>43566</v>
      </c>
      <c r="E64" s="830">
        <v>43568</v>
      </c>
      <c r="F64" s="829">
        <f t="shared" si="0"/>
        <v>2</v>
      </c>
      <c r="G64" s="829">
        <v>1</v>
      </c>
      <c r="H64" s="829" t="s">
        <v>868</v>
      </c>
      <c r="I64" s="829">
        <f t="shared" si="1"/>
        <v>2</v>
      </c>
      <c r="J64" s="836">
        <v>3550000</v>
      </c>
      <c r="K64" s="837">
        <f t="shared" si="3"/>
        <v>7100000</v>
      </c>
      <c r="L64" s="835"/>
      <c r="M64" s="672"/>
      <c r="P64" s="652"/>
      <c r="Q64" s="652"/>
    </row>
    <row r="65" s="164" customFormat="1" spans="1:17">
      <c r="A65" s="672">
        <v>345624</v>
      </c>
      <c r="B65" s="672">
        <v>1457878</v>
      </c>
      <c r="C65" s="672" t="s">
        <v>3920</v>
      </c>
      <c r="D65" s="802">
        <v>43566</v>
      </c>
      <c r="E65" s="802">
        <v>43568</v>
      </c>
      <c r="F65" s="672">
        <f t="shared" si="0"/>
        <v>2</v>
      </c>
      <c r="G65" s="672">
        <v>1</v>
      </c>
      <c r="H65" s="672" t="s">
        <v>2405</v>
      </c>
      <c r="I65" s="672">
        <f t="shared" si="1"/>
        <v>2</v>
      </c>
      <c r="J65" s="809">
        <v>3100000</v>
      </c>
      <c r="K65" s="809">
        <f t="shared" ref="K65:K71" si="4">J65*I65</f>
        <v>6200000</v>
      </c>
      <c r="L65" s="835"/>
      <c r="M65" s="672" t="s">
        <v>3921</v>
      </c>
      <c r="P65" s="652"/>
      <c r="Q65" s="652"/>
    </row>
    <row r="66" s="164" customFormat="1" spans="1:17">
      <c r="A66" s="801" t="s">
        <v>3922</v>
      </c>
      <c r="B66" s="672">
        <v>1462728</v>
      </c>
      <c r="C66" s="672" t="s">
        <v>3923</v>
      </c>
      <c r="D66" s="802">
        <v>43566</v>
      </c>
      <c r="E66" s="802">
        <v>43568</v>
      </c>
      <c r="F66" s="672">
        <f t="shared" si="0"/>
        <v>2</v>
      </c>
      <c r="G66" s="672">
        <v>2</v>
      </c>
      <c r="H66" s="672" t="s">
        <v>37</v>
      </c>
      <c r="I66" s="672">
        <f t="shared" si="1"/>
        <v>4</v>
      </c>
      <c r="J66" s="809">
        <v>2900000</v>
      </c>
      <c r="K66" s="809">
        <f t="shared" si="4"/>
        <v>11600000</v>
      </c>
      <c r="L66" s="835"/>
      <c r="M66" s="672"/>
      <c r="P66" s="652"/>
      <c r="Q66" s="652"/>
    </row>
    <row r="67" s="164" customFormat="1" spans="1:17">
      <c r="A67" s="801">
        <v>344391</v>
      </c>
      <c r="B67" s="672">
        <v>1454661</v>
      </c>
      <c r="C67" s="672" t="s">
        <v>3924</v>
      </c>
      <c r="D67" s="802">
        <v>43566</v>
      </c>
      <c r="E67" s="802">
        <v>43569</v>
      </c>
      <c r="F67" s="672">
        <f t="shared" si="0"/>
        <v>3</v>
      </c>
      <c r="G67" s="672">
        <v>1</v>
      </c>
      <c r="H67" s="672" t="s">
        <v>2405</v>
      </c>
      <c r="I67" s="672">
        <f t="shared" si="1"/>
        <v>3</v>
      </c>
      <c r="J67" s="809">
        <v>3100000</v>
      </c>
      <c r="K67" s="809">
        <f t="shared" si="4"/>
        <v>9300000</v>
      </c>
      <c r="L67" s="835"/>
      <c r="M67" s="672"/>
      <c r="P67" s="652"/>
      <c r="Q67" s="652"/>
    </row>
    <row r="68" s="164" customFormat="1" spans="1:17">
      <c r="A68" s="801">
        <v>346814</v>
      </c>
      <c r="B68" s="672">
        <v>1463339</v>
      </c>
      <c r="C68" s="672" t="s">
        <v>3925</v>
      </c>
      <c r="D68" s="802">
        <v>43566</v>
      </c>
      <c r="E68" s="802">
        <v>43569</v>
      </c>
      <c r="F68" s="672">
        <f t="shared" si="0"/>
        <v>3</v>
      </c>
      <c r="G68" s="672">
        <v>1</v>
      </c>
      <c r="H68" s="672" t="s">
        <v>2405</v>
      </c>
      <c r="I68" s="672">
        <f t="shared" si="1"/>
        <v>3</v>
      </c>
      <c r="J68" s="809">
        <v>3100000</v>
      </c>
      <c r="K68" s="809">
        <f t="shared" si="4"/>
        <v>9300000</v>
      </c>
      <c r="L68" s="852"/>
      <c r="M68" s="672"/>
      <c r="P68" s="652"/>
      <c r="Q68" s="652"/>
    </row>
    <row r="69" s="629" customFormat="1" spans="1:20">
      <c r="A69" s="839">
        <v>346283</v>
      </c>
      <c r="B69" s="840">
        <v>1461363</v>
      </c>
      <c r="C69" s="840" t="s">
        <v>3926</v>
      </c>
      <c r="D69" s="841">
        <v>43558</v>
      </c>
      <c r="E69" s="841">
        <v>43560</v>
      </c>
      <c r="F69" s="840">
        <f t="shared" si="0"/>
        <v>2</v>
      </c>
      <c r="G69" s="840">
        <v>1</v>
      </c>
      <c r="H69" s="840" t="s">
        <v>37</v>
      </c>
      <c r="I69" s="840">
        <f t="shared" si="1"/>
        <v>2</v>
      </c>
      <c r="J69" s="853">
        <v>2900000</v>
      </c>
      <c r="K69" s="853">
        <f t="shared" si="4"/>
        <v>5800000</v>
      </c>
      <c r="L69" s="854">
        <f>SUM(K69:K77)</f>
        <v>142100000</v>
      </c>
      <c r="M69" s="840"/>
      <c r="N69" s="164"/>
      <c r="O69" s="164"/>
      <c r="P69" s="652"/>
      <c r="Q69" s="652"/>
      <c r="T69" s="164"/>
    </row>
    <row r="70" s="629" customFormat="1" spans="1:20">
      <c r="A70" s="839" t="s">
        <v>3927</v>
      </c>
      <c r="B70" s="840">
        <v>1475096</v>
      </c>
      <c r="C70" s="840" t="s">
        <v>3928</v>
      </c>
      <c r="D70" s="841">
        <v>43558</v>
      </c>
      <c r="E70" s="841">
        <v>43559</v>
      </c>
      <c r="F70" s="840">
        <f t="shared" si="0"/>
        <v>1</v>
      </c>
      <c r="G70" s="840">
        <v>2</v>
      </c>
      <c r="H70" s="840" t="s">
        <v>37</v>
      </c>
      <c r="I70" s="840">
        <f t="shared" si="1"/>
        <v>2</v>
      </c>
      <c r="J70" s="853">
        <v>2900000</v>
      </c>
      <c r="K70" s="853">
        <f t="shared" si="4"/>
        <v>5800000</v>
      </c>
      <c r="L70" s="855"/>
      <c r="M70" s="840"/>
      <c r="N70" s="164"/>
      <c r="O70" s="164"/>
      <c r="P70" s="652"/>
      <c r="Q70" s="652"/>
      <c r="T70" s="164"/>
    </row>
    <row r="71" s="629" customFormat="1" spans="1:20">
      <c r="A71" s="839" t="s">
        <v>3929</v>
      </c>
      <c r="B71" s="840">
        <v>1473958</v>
      </c>
      <c r="C71" s="840" t="s">
        <v>3930</v>
      </c>
      <c r="D71" s="841">
        <v>43565</v>
      </c>
      <c r="E71" s="841">
        <v>43570</v>
      </c>
      <c r="F71" s="840">
        <f t="shared" si="0"/>
        <v>5</v>
      </c>
      <c r="G71" s="840">
        <v>2</v>
      </c>
      <c r="H71" s="840" t="s">
        <v>37</v>
      </c>
      <c r="I71" s="840">
        <f t="shared" si="1"/>
        <v>10</v>
      </c>
      <c r="J71" s="853">
        <v>2900000</v>
      </c>
      <c r="K71" s="853">
        <f t="shared" si="4"/>
        <v>29000000</v>
      </c>
      <c r="L71" s="855"/>
      <c r="M71" s="840"/>
      <c r="N71" s="164"/>
      <c r="O71" s="164"/>
      <c r="P71" s="652"/>
      <c r="Q71" s="652"/>
      <c r="T71" s="164"/>
    </row>
    <row r="72" s="164" customFormat="1" spans="1:17">
      <c r="A72" s="840">
        <v>349214</v>
      </c>
      <c r="B72" s="840">
        <v>1474161</v>
      </c>
      <c r="C72" s="840" t="s">
        <v>3931</v>
      </c>
      <c r="D72" s="841">
        <v>43565</v>
      </c>
      <c r="E72" s="841">
        <v>43570</v>
      </c>
      <c r="F72" s="840">
        <f t="shared" si="0"/>
        <v>5</v>
      </c>
      <c r="G72" s="840">
        <v>1</v>
      </c>
      <c r="H72" s="840" t="s">
        <v>37</v>
      </c>
      <c r="I72" s="840">
        <f t="shared" si="1"/>
        <v>5</v>
      </c>
      <c r="J72" s="856">
        <v>2900000</v>
      </c>
      <c r="K72" s="853">
        <f>J72*F72*G72</f>
        <v>14500000</v>
      </c>
      <c r="L72" s="855"/>
      <c r="M72" s="840"/>
      <c r="P72" s="652"/>
      <c r="Q72" s="652"/>
    </row>
    <row r="73" s="164" customFormat="1" spans="1:17">
      <c r="A73" s="839" t="s">
        <v>3932</v>
      </c>
      <c r="B73" s="840">
        <v>1473767</v>
      </c>
      <c r="C73" s="840" t="s">
        <v>3933</v>
      </c>
      <c r="D73" s="841">
        <v>43566</v>
      </c>
      <c r="E73" s="841">
        <v>43567</v>
      </c>
      <c r="F73" s="840">
        <f t="shared" si="0"/>
        <v>1</v>
      </c>
      <c r="G73" s="840">
        <v>2</v>
      </c>
      <c r="H73" s="840" t="s">
        <v>37</v>
      </c>
      <c r="I73" s="840">
        <f t="shared" si="1"/>
        <v>2</v>
      </c>
      <c r="J73" s="856">
        <v>2900000</v>
      </c>
      <c r="K73" s="853">
        <f>J73*F73*G73</f>
        <v>5800000</v>
      </c>
      <c r="L73" s="855"/>
      <c r="M73" s="840"/>
      <c r="P73" s="652"/>
      <c r="Q73" s="652"/>
    </row>
    <row r="74" s="164" customFormat="1" spans="1:17">
      <c r="A74" s="839" t="s">
        <v>3934</v>
      </c>
      <c r="B74" s="840">
        <v>1450116</v>
      </c>
      <c r="C74" s="840" t="s">
        <v>3935</v>
      </c>
      <c r="D74" s="841">
        <v>43567</v>
      </c>
      <c r="E74" s="841">
        <v>43569</v>
      </c>
      <c r="F74" s="840">
        <f t="shared" ref="F74:F137" si="5">E74-D74</f>
        <v>2</v>
      </c>
      <c r="G74" s="840">
        <v>3</v>
      </c>
      <c r="H74" s="840" t="s">
        <v>37</v>
      </c>
      <c r="I74" s="840">
        <f t="shared" ref="I74:I137" si="6">G74*F74</f>
        <v>6</v>
      </c>
      <c r="J74" s="853">
        <v>2900000</v>
      </c>
      <c r="K74" s="853">
        <f t="shared" ref="K74:K77" si="7">J74*I74</f>
        <v>17400000</v>
      </c>
      <c r="L74" s="855"/>
      <c r="M74" s="840"/>
      <c r="P74" s="652"/>
      <c r="Q74" s="652"/>
    </row>
    <row r="75" s="164" customFormat="1" spans="1:17">
      <c r="A75" s="839" t="s">
        <v>3936</v>
      </c>
      <c r="B75" s="840">
        <v>1456610</v>
      </c>
      <c r="C75" s="840" t="s">
        <v>3937</v>
      </c>
      <c r="D75" s="841">
        <v>43567</v>
      </c>
      <c r="E75" s="841">
        <v>43568</v>
      </c>
      <c r="F75" s="840">
        <f t="shared" si="5"/>
        <v>1</v>
      </c>
      <c r="G75" s="840">
        <v>2</v>
      </c>
      <c r="H75" s="840" t="s">
        <v>37</v>
      </c>
      <c r="I75" s="840">
        <f t="shared" si="6"/>
        <v>2</v>
      </c>
      <c r="J75" s="853">
        <v>2900000</v>
      </c>
      <c r="K75" s="853">
        <f t="shared" si="7"/>
        <v>5800000</v>
      </c>
      <c r="L75" s="855"/>
      <c r="M75" s="840"/>
      <c r="P75" s="652"/>
      <c r="Q75" s="652"/>
    </row>
    <row r="76" s="164" customFormat="1" spans="1:17">
      <c r="A76" s="839" t="s">
        <v>3938</v>
      </c>
      <c r="B76" s="840">
        <v>1450173</v>
      </c>
      <c r="C76" s="840" t="s">
        <v>3939</v>
      </c>
      <c r="D76" s="841">
        <v>43567</v>
      </c>
      <c r="E76" s="841">
        <v>43569</v>
      </c>
      <c r="F76" s="840">
        <f t="shared" si="5"/>
        <v>2</v>
      </c>
      <c r="G76" s="840">
        <v>7</v>
      </c>
      <c r="H76" s="840" t="s">
        <v>37</v>
      </c>
      <c r="I76" s="840">
        <f t="shared" si="6"/>
        <v>14</v>
      </c>
      <c r="J76" s="853">
        <v>2900000</v>
      </c>
      <c r="K76" s="853">
        <f t="shared" si="7"/>
        <v>40600000</v>
      </c>
      <c r="L76" s="855"/>
      <c r="M76" s="840"/>
      <c r="P76" s="652"/>
      <c r="Q76" s="652"/>
    </row>
    <row r="77" s="164" customFormat="1" spans="1:17">
      <c r="A77" s="839" t="s">
        <v>3940</v>
      </c>
      <c r="B77" s="840">
        <v>1450144</v>
      </c>
      <c r="C77" s="840" t="s">
        <v>3941</v>
      </c>
      <c r="D77" s="841">
        <v>43567</v>
      </c>
      <c r="E77" s="841">
        <v>43569</v>
      </c>
      <c r="F77" s="840">
        <f t="shared" si="5"/>
        <v>2</v>
      </c>
      <c r="G77" s="840">
        <v>3</v>
      </c>
      <c r="H77" s="840" t="s">
        <v>37</v>
      </c>
      <c r="I77" s="840">
        <f t="shared" si="6"/>
        <v>6</v>
      </c>
      <c r="J77" s="853">
        <v>2900000</v>
      </c>
      <c r="K77" s="853">
        <f t="shared" si="7"/>
        <v>17400000</v>
      </c>
      <c r="L77" s="857"/>
      <c r="M77" s="840" t="s">
        <v>2171</v>
      </c>
      <c r="P77" s="652"/>
      <c r="Q77" s="652"/>
    </row>
    <row r="78" s="164" customFormat="1" spans="1:17">
      <c r="A78" s="324">
        <v>349813</v>
      </c>
      <c r="B78" s="324">
        <v>1476757</v>
      </c>
      <c r="C78" s="324" t="s">
        <v>3849</v>
      </c>
      <c r="D78" s="325">
        <v>43561</v>
      </c>
      <c r="E78" s="325">
        <v>43565</v>
      </c>
      <c r="F78" s="324">
        <f t="shared" si="5"/>
        <v>4</v>
      </c>
      <c r="G78" s="324">
        <v>1</v>
      </c>
      <c r="H78" s="324" t="s">
        <v>37</v>
      </c>
      <c r="I78" s="324">
        <f t="shared" si="6"/>
        <v>4</v>
      </c>
      <c r="J78" s="348">
        <v>2900000</v>
      </c>
      <c r="K78" s="349">
        <f t="shared" ref="K78:K80" si="8">J78*F78*G78</f>
        <v>11600000</v>
      </c>
      <c r="L78" s="350">
        <f>SUM(K78:K81)</f>
        <v>35400000</v>
      </c>
      <c r="M78" s="324"/>
      <c r="P78" s="652"/>
      <c r="Q78" s="652"/>
    </row>
    <row r="79" s="164" customFormat="1" spans="1:17">
      <c r="A79" s="324">
        <v>349851</v>
      </c>
      <c r="B79" s="324">
        <v>1477190</v>
      </c>
      <c r="C79" s="324" t="s">
        <v>3942</v>
      </c>
      <c r="D79" s="325">
        <v>43561</v>
      </c>
      <c r="E79" s="325">
        <v>43565</v>
      </c>
      <c r="F79" s="324">
        <f t="shared" si="5"/>
        <v>4</v>
      </c>
      <c r="G79" s="324">
        <v>1</v>
      </c>
      <c r="H79" s="324" t="s">
        <v>37</v>
      </c>
      <c r="I79" s="324">
        <f t="shared" si="6"/>
        <v>4</v>
      </c>
      <c r="J79" s="348">
        <v>2900000</v>
      </c>
      <c r="K79" s="349">
        <f t="shared" si="8"/>
        <v>11600000</v>
      </c>
      <c r="L79" s="352"/>
      <c r="M79" s="324"/>
      <c r="P79" s="652"/>
      <c r="Q79" s="652"/>
    </row>
    <row r="80" s="164" customFormat="1" spans="1:17">
      <c r="A80" s="324">
        <v>349867</v>
      </c>
      <c r="B80" s="324">
        <v>1477303</v>
      </c>
      <c r="C80" s="324" t="s">
        <v>3943</v>
      </c>
      <c r="D80" s="325">
        <v>43561</v>
      </c>
      <c r="E80" s="325">
        <v>43562</v>
      </c>
      <c r="F80" s="324">
        <f t="shared" si="5"/>
        <v>1</v>
      </c>
      <c r="G80" s="324">
        <v>1</v>
      </c>
      <c r="H80" s="324" t="s">
        <v>37</v>
      </c>
      <c r="I80" s="324">
        <f t="shared" si="6"/>
        <v>1</v>
      </c>
      <c r="J80" s="348">
        <v>2900000</v>
      </c>
      <c r="K80" s="349">
        <f t="shared" si="8"/>
        <v>2900000</v>
      </c>
      <c r="L80" s="352"/>
      <c r="M80" s="324"/>
      <c r="P80" s="652"/>
      <c r="Q80" s="652"/>
    </row>
    <row r="81" s="164" customFormat="1" spans="1:17">
      <c r="A81" s="323">
        <v>345339</v>
      </c>
      <c r="B81" s="324">
        <v>1457206</v>
      </c>
      <c r="C81" s="324" t="s">
        <v>3944</v>
      </c>
      <c r="D81" s="325">
        <v>43568</v>
      </c>
      <c r="E81" s="325">
        <v>43571</v>
      </c>
      <c r="F81" s="324">
        <f t="shared" si="5"/>
        <v>3</v>
      </c>
      <c r="G81" s="324">
        <v>1</v>
      </c>
      <c r="H81" s="324" t="s">
        <v>2405</v>
      </c>
      <c r="I81" s="324">
        <f t="shared" si="6"/>
        <v>3</v>
      </c>
      <c r="J81" s="349">
        <v>3100000</v>
      </c>
      <c r="K81" s="349">
        <f t="shared" ref="K81:K88" si="9">J81*I81</f>
        <v>9300000</v>
      </c>
      <c r="L81" s="353"/>
      <c r="M81" s="324"/>
      <c r="P81" s="652"/>
      <c r="Q81" s="652"/>
    </row>
    <row r="82" s="629" customFormat="1" spans="1:20">
      <c r="A82" s="842">
        <v>350432</v>
      </c>
      <c r="B82" s="843">
        <v>1478810</v>
      </c>
      <c r="C82" s="843" t="s">
        <v>3945</v>
      </c>
      <c r="D82" s="844">
        <v>43568</v>
      </c>
      <c r="E82" s="844">
        <v>43569</v>
      </c>
      <c r="F82" s="843">
        <f t="shared" si="5"/>
        <v>1</v>
      </c>
      <c r="G82" s="843">
        <v>1</v>
      </c>
      <c r="H82" s="843" t="s">
        <v>868</v>
      </c>
      <c r="I82" s="843">
        <f t="shared" si="6"/>
        <v>1</v>
      </c>
      <c r="J82" s="858">
        <v>3550000</v>
      </c>
      <c r="K82" s="858">
        <f t="shared" si="9"/>
        <v>3550000</v>
      </c>
      <c r="L82" s="859">
        <f>SUM(K82:K88)</f>
        <v>52710000</v>
      </c>
      <c r="M82" s="185"/>
      <c r="N82" s="164"/>
      <c r="O82" s="164"/>
      <c r="P82" s="652"/>
      <c r="Q82" s="652"/>
      <c r="T82" s="164"/>
    </row>
    <row r="83" s="164" customFormat="1" spans="1:17">
      <c r="A83" s="184">
        <v>345551</v>
      </c>
      <c r="B83" s="185">
        <v>1457713</v>
      </c>
      <c r="C83" s="185" t="s">
        <v>3756</v>
      </c>
      <c r="D83" s="186">
        <v>43569</v>
      </c>
      <c r="E83" s="186">
        <v>43571</v>
      </c>
      <c r="F83" s="185">
        <f t="shared" si="5"/>
        <v>2</v>
      </c>
      <c r="G83" s="185">
        <v>1</v>
      </c>
      <c r="H83" s="185" t="s">
        <v>2405</v>
      </c>
      <c r="I83" s="185">
        <f t="shared" si="6"/>
        <v>2</v>
      </c>
      <c r="J83" s="216">
        <v>3100000</v>
      </c>
      <c r="K83" s="216">
        <f t="shared" si="9"/>
        <v>6200000</v>
      </c>
      <c r="L83" s="860"/>
      <c r="M83" s="185"/>
      <c r="P83" s="652"/>
      <c r="Q83" s="652"/>
    </row>
    <row r="84" s="164" customFormat="1" spans="1:17">
      <c r="A84" s="842">
        <v>349871</v>
      </c>
      <c r="B84" s="843">
        <v>1477264</v>
      </c>
      <c r="C84" s="843" t="s">
        <v>3946</v>
      </c>
      <c r="D84" s="844">
        <v>43569</v>
      </c>
      <c r="E84" s="844">
        <v>43571</v>
      </c>
      <c r="F84" s="843">
        <f t="shared" si="5"/>
        <v>2</v>
      </c>
      <c r="G84" s="843">
        <v>1</v>
      </c>
      <c r="H84" s="843" t="s">
        <v>3046</v>
      </c>
      <c r="I84" s="843">
        <f t="shared" si="6"/>
        <v>2</v>
      </c>
      <c r="J84" s="858">
        <v>5130000</v>
      </c>
      <c r="K84" s="858">
        <f t="shared" si="9"/>
        <v>10260000</v>
      </c>
      <c r="L84" s="860"/>
      <c r="M84" s="185"/>
      <c r="P84" s="652"/>
      <c r="Q84" s="652"/>
    </row>
    <row r="85" s="164" customFormat="1" spans="1:17">
      <c r="A85" s="184">
        <v>345549</v>
      </c>
      <c r="B85" s="185">
        <v>1457569</v>
      </c>
      <c r="C85" s="185" t="s">
        <v>3947</v>
      </c>
      <c r="D85" s="186">
        <v>43569</v>
      </c>
      <c r="E85" s="186">
        <v>43571</v>
      </c>
      <c r="F85" s="185">
        <f t="shared" si="5"/>
        <v>2</v>
      </c>
      <c r="G85" s="185">
        <v>1</v>
      </c>
      <c r="H85" s="185" t="s">
        <v>37</v>
      </c>
      <c r="I85" s="185">
        <f t="shared" si="6"/>
        <v>2</v>
      </c>
      <c r="J85" s="216">
        <v>2900000</v>
      </c>
      <c r="K85" s="216">
        <f t="shared" si="9"/>
        <v>5800000</v>
      </c>
      <c r="L85" s="860"/>
      <c r="M85" s="185" t="s">
        <v>2389</v>
      </c>
      <c r="P85" s="652"/>
      <c r="Q85" s="652"/>
    </row>
    <row r="86" s="164" customFormat="1" spans="1:17">
      <c r="A86" s="185">
        <v>348776</v>
      </c>
      <c r="B86" s="185">
        <v>1472272</v>
      </c>
      <c r="C86" s="185" t="s">
        <v>3948</v>
      </c>
      <c r="D86" s="186">
        <v>43569</v>
      </c>
      <c r="E86" s="186">
        <v>43572</v>
      </c>
      <c r="F86" s="185">
        <f t="shared" si="5"/>
        <v>3</v>
      </c>
      <c r="G86" s="185">
        <v>1</v>
      </c>
      <c r="H86" s="185" t="s">
        <v>37</v>
      </c>
      <c r="I86" s="185">
        <f t="shared" si="6"/>
        <v>3</v>
      </c>
      <c r="J86" s="215">
        <v>2900000</v>
      </c>
      <c r="K86" s="216">
        <f t="shared" si="9"/>
        <v>8700000</v>
      </c>
      <c r="L86" s="860"/>
      <c r="M86" s="185"/>
      <c r="P86" s="652"/>
      <c r="Q86" s="652"/>
    </row>
    <row r="87" s="164" customFormat="1" spans="1:17">
      <c r="A87" s="184" t="s">
        <v>3949</v>
      </c>
      <c r="B87" s="185">
        <v>1469559</v>
      </c>
      <c r="C87" s="185" t="s">
        <v>3950</v>
      </c>
      <c r="D87" s="186">
        <v>43570</v>
      </c>
      <c r="E87" s="186">
        <v>43572</v>
      </c>
      <c r="F87" s="185">
        <f t="shared" si="5"/>
        <v>2</v>
      </c>
      <c r="G87" s="185">
        <v>2</v>
      </c>
      <c r="H87" s="185" t="s">
        <v>2405</v>
      </c>
      <c r="I87" s="185">
        <f t="shared" si="6"/>
        <v>4</v>
      </c>
      <c r="J87" s="216">
        <v>3100000</v>
      </c>
      <c r="K87" s="216">
        <f t="shared" si="9"/>
        <v>12400000</v>
      </c>
      <c r="L87" s="860"/>
      <c r="M87" s="185"/>
      <c r="P87" s="652"/>
      <c r="Q87" s="652"/>
    </row>
    <row r="88" s="164" customFormat="1" spans="1:17">
      <c r="A88" s="184">
        <v>348140</v>
      </c>
      <c r="B88" s="185">
        <v>1468244</v>
      </c>
      <c r="C88" s="185" t="s">
        <v>3951</v>
      </c>
      <c r="D88" s="186">
        <v>43570</v>
      </c>
      <c r="E88" s="186">
        <v>43572</v>
      </c>
      <c r="F88" s="185">
        <f t="shared" si="5"/>
        <v>2</v>
      </c>
      <c r="G88" s="185">
        <v>1</v>
      </c>
      <c r="H88" s="185" t="s">
        <v>37</v>
      </c>
      <c r="I88" s="185">
        <f t="shared" si="6"/>
        <v>2</v>
      </c>
      <c r="J88" s="216">
        <v>2900000</v>
      </c>
      <c r="K88" s="216">
        <f t="shared" si="9"/>
        <v>5800000</v>
      </c>
      <c r="L88" s="861"/>
      <c r="M88" s="185"/>
      <c r="P88" s="652"/>
      <c r="Q88" s="652"/>
    </row>
    <row r="89" s="164" customFormat="1" spans="1:17">
      <c r="A89" s="845">
        <v>350805</v>
      </c>
      <c r="B89" s="845">
        <v>1479403</v>
      </c>
      <c r="C89" s="845" t="s">
        <v>3952</v>
      </c>
      <c r="D89" s="846">
        <v>43569</v>
      </c>
      <c r="E89" s="846">
        <v>43571</v>
      </c>
      <c r="F89" s="845">
        <f t="shared" si="5"/>
        <v>2</v>
      </c>
      <c r="G89" s="845">
        <v>1</v>
      </c>
      <c r="H89" s="845" t="s">
        <v>868</v>
      </c>
      <c r="I89" s="845">
        <f t="shared" si="6"/>
        <v>2</v>
      </c>
      <c r="J89" s="862">
        <v>3550000</v>
      </c>
      <c r="K89" s="863">
        <f>J89*F89*G89</f>
        <v>7100000</v>
      </c>
      <c r="L89" s="282">
        <f>SUM(K89:K99)</f>
        <v>121710000</v>
      </c>
      <c r="M89" s="237"/>
      <c r="P89" s="652"/>
      <c r="Q89" s="652"/>
    </row>
    <row r="90" s="164" customFormat="1" spans="1:17">
      <c r="A90" s="237">
        <v>347570</v>
      </c>
      <c r="B90" s="237">
        <v>1466945</v>
      </c>
      <c r="C90" s="237" t="s">
        <v>3953</v>
      </c>
      <c r="D90" s="238">
        <v>43572</v>
      </c>
      <c r="E90" s="238">
        <v>43576</v>
      </c>
      <c r="F90" s="237">
        <f t="shared" si="5"/>
        <v>4</v>
      </c>
      <c r="G90" s="237">
        <v>1</v>
      </c>
      <c r="H90" s="237" t="s">
        <v>2405</v>
      </c>
      <c r="I90" s="237">
        <f t="shared" si="6"/>
        <v>4</v>
      </c>
      <c r="J90" s="280">
        <v>3100000</v>
      </c>
      <c r="K90" s="281">
        <f t="shared" ref="K90:K96" si="10">J90*I90</f>
        <v>12400000</v>
      </c>
      <c r="L90" s="864"/>
      <c r="M90" s="237"/>
      <c r="P90" s="652"/>
      <c r="Q90" s="652"/>
    </row>
    <row r="91" s="164" customFormat="1" spans="1:17">
      <c r="A91" s="237">
        <v>350818</v>
      </c>
      <c r="B91" s="237">
        <v>1479614</v>
      </c>
      <c r="C91" s="237" t="s">
        <v>3954</v>
      </c>
      <c r="D91" s="238">
        <v>43572</v>
      </c>
      <c r="E91" s="238">
        <v>43574</v>
      </c>
      <c r="F91" s="237">
        <f t="shared" si="5"/>
        <v>2</v>
      </c>
      <c r="G91" s="237">
        <v>1</v>
      </c>
      <c r="H91" s="237" t="s">
        <v>37</v>
      </c>
      <c r="I91" s="237">
        <f t="shared" si="6"/>
        <v>2</v>
      </c>
      <c r="J91" s="280">
        <v>2900000</v>
      </c>
      <c r="K91" s="281">
        <f t="shared" si="10"/>
        <v>5800000</v>
      </c>
      <c r="L91" s="864"/>
      <c r="M91" s="237"/>
      <c r="P91" s="652"/>
      <c r="Q91" s="652"/>
    </row>
    <row r="92" s="164" customFormat="1" spans="1:17">
      <c r="A92" s="237">
        <v>349753</v>
      </c>
      <c r="B92" s="237">
        <v>1476555</v>
      </c>
      <c r="C92" s="237" t="s">
        <v>3955</v>
      </c>
      <c r="D92" s="238">
        <v>43572</v>
      </c>
      <c r="E92" s="238">
        <v>43575</v>
      </c>
      <c r="F92" s="237">
        <f t="shared" si="5"/>
        <v>3</v>
      </c>
      <c r="G92" s="237">
        <v>1</v>
      </c>
      <c r="H92" s="237" t="s">
        <v>37</v>
      </c>
      <c r="I92" s="237">
        <f t="shared" si="6"/>
        <v>3</v>
      </c>
      <c r="J92" s="280">
        <v>2900000</v>
      </c>
      <c r="K92" s="281">
        <f t="shared" si="10"/>
        <v>8700000</v>
      </c>
      <c r="L92" s="864"/>
      <c r="M92" s="237"/>
      <c r="P92" s="652"/>
      <c r="Q92" s="652"/>
    </row>
    <row r="93" s="164" customFormat="1" spans="1:17">
      <c r="A93" s="724" t="s">
        <v>3956</v>
      </c>
      <c r="B93" s="237">
        <v>1459382</v>
      </c>
      <c r="C93" s="237" t="s">
        <v>3957</v>
      </c>
      <c r="D93" s="238">
        <v>43572</v>
      </c>
      <c r="E93" s="238">
        <v>43576</v>
      </c>
      <c r="F93" s="237">
        <f t="shared" si="5"/>
        <v>4</v>
      </c>
      <c r="G93" s="237">
        <v>2</v>
      </c>
      <c r="H93" s="237" t="s">
        <v>2405</v>
      </c>
      <c r="I93" s="237">
        <f t="shared" si="6"/>
        <v>8</v>
      </c>
      <c r="J93" s="281">
        <v>3100000</v>
      </c>
      <c r="K93" s="281">
        <f t="shared" si="10"/>
        <v>24800000</v>
      </c>
      <c r="L93" s="864"/>
      <c r="M93" s="237"/>
      <c r="P93" s="652"/>
      <c r="Q93" s="652"/>
    </row>
    <row r="94" s="164" customFormat="1" spans="1:17">
      <c r="A94" s="724" t="s">
        <v>3958</v>
      </c>
      <c r="B94" s="237">
        <v>1456496</v>
      </c>
      <c r="C94" s="237" t="s">
        <v>3959</v>
      </c>
      <c r="D94" s="238">
        <v>43573</v>
      </c>
      <c r="E94" s="238">
        <v>43575</v>
      </c>
      <c r="F94" s="237">
        <f t="shared" si="5"/>
        <v>2</v>
      </c>
      <c r="G94" s="237">
        <v>2</v>
      </c>
      <c r="H94" s="237" t="s">
        <v>37</v>
      </c>
      <c r="I94" s="237">
        <f t="shared" si="6"/>
        <v>4</v>
      </c>
      <c r="J94" s="281">
        <v>2900000</v>
      </c>
      <c r="K94" s="281">
        <f t="shared" si="10"/>
        <v>11600000</v>
      </c>
      <c r="L94" s="864"/>
      <c r="M94" s="237"/>
      <c r="P94" s="652"/>
      <c r="Q94" s="652"/>
    </row>
    <row r="95" s="164" customFormat="1" spans="1:17">
      <c r="A95" s="847">
        <v>349511</v>
      </c>
      <c r="B95" s="845">
        <v>1475959</v>
      </c>
      <c r="C95" s="845" t="s">
        <v>3960</v>
      </c>
      <c r="D95" s="846">
        <v>43573</v>
      </c>
      <c r="E95" s="846">
        <v>43574</v>
      </c>
      <c r="F95" s="845">
        <f t="shared" si="5"/>
        <v>1</v>
      </c>
      <c r="G95" s="845">
        <v>1</v>
      </c>
      <c r="H95" s="845" t="s">
        <v>868</v>
      </c>
      <c r="I95" s="845">
        <f t="shared" si="6"/>
        <v>1</v>
      </c>
      <c r="J95" s="863">
        <v>3350000</v>
      </c>
      <c r="K95" s="863">
        <f t="shared" si="10"/>
        <v>3350000</v>
      </c>
      <c r="L95" s="864"/>
      <c r="M95" s="237" t="s">
        <v>3961</v>
      </c>
      <c r="P95" s="652"/>
      <c r="Q95" s="652"/>
    </row>
    <row r="96" s="164" customFormat="1" spans="1:17">
      <c r="A96" s="724">
        <v>349118</v>
      </c>
      <c r="B96" s="237">
        <v>1474511</v>
      </c>
      <c r="C96" s="237" t="s">
        <v>3962</v>
      </c>
      <c r="D96" s="238">
        <v>43573</v>
      </c>
      <c r="E96" s="238">
        <v>43575</v>
      </c>
      <c r="F96" s="237">
        <f t="shared" si="5"/>
        <v>2</v>
      </c>
      <c r="G96" s="237">
        <v>1</v>
      </c>
      <c r="H96" s="237" t="s">
        <v>37</v>
      </c>
      <c r="I96" s="237">
        <f t="shared" si="6"/>
        <v>2</v>
      </c>
      <c r="J96" s="281">
        <v>2900000</v>
      </c>
      <c r="K96" s="281">
        <f t="shared" si="10"/>
        <v>5800000</v>
      </c>
      <c r="L96" s="864"/>
      <c r="M96" s="237"/>
      <c r="P96" s="652"/>
      <c r="Q96" s="652"/>
    </row>
    <row r="97" s="164" customFormat="1" spans="1:17">
      <c r="A97" s="847" t="s">
        <v>3963</v>
      </c>
      <c r="B97" s="845">
        <v>1477364</v>
      </c>
      <c r="C97" s="845" t="s">
        <v>3964</v>
      </c>
      <c r="D97" s="846">
        <v>43573</v>
      </c>
      <c r="E97" s="846">
        <v>43575</v>
      </c>
      <c r="F97" s="845">
        <f t="shared" si="5"/>
        <v>2</v>
      </c>
      <c r="G97" s="845">
        <v>2</v>
      </c>
      <c r="H97" s="845" t="s">
        <v>2997</v>
      </c>
      <c r="I97" s="845">
        <f t="shared" si="6"/>
        <v>4</v>
      </c>
      <c r="J97" s="862">
        <v>4340000</v>
      </c>
      <c r="K97" s="863">
        <f t="shared" ref="K97:K107" si="11">J97*F97*G97</f>
        <v>17360000</v>
      </c>
      <c r="L97" s="864"/>
      <c r="M97" s="237"/>
      <c r="P97" s="652"/>
      <c r="Q97" s="652"/>
    </row>
    <row r="98" s="164" customFormat="1" spans="1:17">
      <c r="A98" s="237">
        <v>347853</v>
      </c>
      <c r="B98" s="237">
        <v>1468017</v>
      </c>
      <c r="C98" s="237" t="s">
        <v>3965</v>
      </c>
      <c r="D98" s="238">
        <v>43573</v>
      </c>
      <c r="E98" s="238">
        <v>43575</v>
      </c>
      <c r="F98" s="237">
        <f t="shared" si="5"/>
        <v>2</v>
      </c>
      <c r="G98" s="237">
        <v>1</v>
      </c>
      <c r="H98" s="237" t="s">
        <v>2405</v>
      </c>
      <c r="I98" s="237">
        <f t="shared" si="6"/>
        <v>2</v>
      </c>
      <c r="J98" s="280">
        <v>3100000</v>
      </c>
      <c r="K98" s="281">
        <f t="shared" si="11"/>
        <v>6200000</v>
      </c>
      <c r="L98" s="864"/>
      <c r="M98" s="237"/>
      <c r="P98" s="652"/>
      <c r="Q98" s="652"/>
    </row>
    <row r="99" s="164" customFormat="1" ht="14.25" customHeight="1" spans="1:17">
      <c r="A99" s="724" t="s">
        <v>3966</v>
      </c>
      <c r="B99" s="237">
        <v>1465228</v>
      </c>
      <c r="C99" s="237" t="s">
        <v>3967</v>
      </c>
      <c r="D99" s="238">
        <v>43573</v>
      </c>
      <c r="E99" s="238">
        <v>43575</v>
      </c>
      <c r="F99" s="237">
        <f t="shared" si="5"/>
        <v>2</v>
      </c>
      <c r="G99" s="237">
        <v>3</v>
      </c>
      <c r="H99" s="237" t="s">
        <v>2405</v>
      </c>
      <c r="I99" s="237">
        <f t="shared" si="6"/>
        <v>6</v>
      </c>
      <c r="J99" s="281">
        <v>3100000</v>
      </c>
      <c r="K99" s="281">
        <f t="shared" si="11"/>
        <v>18600000</v>
      </c>
      <c r="L99" s="865"/>
      <c r="M99" s="237"/>
      <c r="P99" s="652"/>
      <c r="Q99" s="652"/>
    </row>
    <row r="100" s="164" customFormat="1" spans="1:17">
      <c r="A100" s="799">
        <v>351033</v>
      </c>
      <c r="B100" s="799">
        <v>1480602</v>
      </c>
      <c r="C100" s="799" t="s">
        <v>3968</v>
      </c>
      <c r="D100" s="800">
        <v>43566</v>
      </c>
      <c r="E100" s="800">
        <v>43573</v>
      </c>
      <c r="F100" s="799">
        <f t="shared" si="5"/>
        <v>7</v>
      </c>
      <c r="G100" s="799">
        <v>1</v>
      </c>
      <c r="H100" s="799" t="s">
        <v>2997</v>
      </c>
      <c r="I100" s="799">
        <f t="shared" si="6"/>
        <v>7</v>
      </c>
      <c r="J100" s="807">
        <v>4340000</v>
      </c>
      <c r="K100" s="808">
        <f t="shared" si="11"/>
        <v>30380000</v>
      </c>
      <c r="L100" s="350">
        <f>SUM(K100:K115)</f>
        <v>188680000</v>
      </c>
      <c r="M100" s="324"/>
      <c r="P100" s="652"/>
      <c r="Q100" s="652"/>
    </row>
    <row r="101" s="164" customFormat="1" spans="1:17">
      <c r="A101" s="324">
        <v>351114</v>
      </c>
      <c r="B101" s="324">
        <v>1481202</v>
      </c>
      <c r="C101" s="324" t="s">
        <v>3969</v>
      </c>
      <c r="D101" s="325">
        <v>43567</v>
      </c>
      <c r="E101" s="325">
        <v>43570</v>
      </c>
      <c r="F101" s="324">
        <f t="shared" si="5"/>
        <v>3</v>
      </c>
      <c r="G101" s="324">
        <v>1</v>
      </c>
      <c r="H101" s="324" t="s">
        <v>37</v>
      </c>
      <c r="I101" s="324">
        <f t="shared" si="6"/>
        <v>3</v>
      </c>
      <c r="J101" s="348">
        <v>2900000</v>
      </c>
      <c r="K101" s="349">
        <f t="shared" si="11"/>
        <v>8700000</v>
      </c>
      <c r="L101" s="352"/>
      <c r="M101" s="324"/>
      <c r="P101" s="652"/>
      <c r="Q101" s="652"/>
    </row>
    <row r="102" s="164" customFormat="1" spans="1:17">
      <c r="A102" s="324">
        <v>347896</v>
      </c>
      <c r="B102" s="324">
        <v>1468827</v>
      </c>
      <c r="C102" s="324" t="s">
        <v>3970</v>
      </c>
      <c r="D102" s="325">
        <v>43574</v>
      </c>
      <c r="E102" s="325">
        <v>43577</v>
      </c>
      <c r="F102" s="324">
        <f t="shared" si="5"/>
        <v>3</v>
      </c>
      <c r="G102" s="324">
        <v>1</v>
      </c>
      <c r="H102" s="324" t="s">
        <v>2405</v>
      </c>
      <c r="I102" s="324">
        <f t="shared" si="6"/>
        <v>3</v>
      </c>
      <c r="J102" s="348">
        <v>3100000</v>
      </c>
      <c r="K102" s="349">
        <f t="shared" si="11"/>
        <v>9300000</v>
      </c>
      <c r="L102" s="352"/>
      <c r="M102" s="324"/>
      <c r="P102" s="652"/>
      <c r="Q102" s="652"/>
    </row>
    <row r="103" s="164" customFormat="1" spans="1:17">
      <c r="A103" s="324">
        <v>349399</v>
      </c>
      <c r="B103" s="324">
        <v>1475418</v>
      </c>
      <c r="C103" s="324" t="s">
        <v>3971</v>
      </c>
      <c r="D103" s="325">
        <v>43574</v>
      </c>
      <c r="E103" s="325">
        <v>43575</v>
      </c>
      <c r="F103" s="324">
        <f t="shared" si="5"/>
        <v>1</v>
      </c>
      <c r="G103" s="324">
        <v>1</v>
      </c>
      <c r="H103" s="324" t="s">
        <v>37</v>
      </c>
      <c r="I103" s="324">
        <f t="shared" si="6"/>
        <v>1</v>
      </c>
      <c r="J103" s="348">
        <v>2900000</v>
      </c>
      <c r="K103" s="349">
        <f t="shared" si="11"/>
        <v>2900000</v>
      </c>
      <c r="L103" s="352"/>
      <c r="M103" s="324"/>
      <c r="P103" s="652"/>
      <c r="Q103" s="652"/>
    </row>
    <row r="104" s="164" customFormat="1" spans="1:17">
      <c r="A104" s="324">
        <v>347407</v>
      </c>
      <c r="B104" s="324">
        <v>1465936</v>
      </c>
      <c r="C104" s="324" t="s">
        <v>3972</v>
      </c>
      <c r="D104" s="325">
        <v>43574</v>
      </c>
      <c r="E104" s="325">
        <v>43576</v>
      </c>
      <c r="F104" s="324">
        <f t="shared" si="5"/>
        <v>2</v>
      </c>
      <c r="G104" s="324">
        <v>1</v>
      </c>
      <c r="H104" s="324" t="s">
        <v>37</v>
      </c>
      <c r="I104" s="324">
        <f t="shared" si="6"/>
        <v>2</v>
      </c>
      <c r="J104" s="348">
        <v>2900000</v>
      </c>
      <c r="K104" s="349">
        <f t="shared" si="11"/>
        <v>5800000</v>
      </c>
      <c r="L104" s="352"/>
      <c r="M104" s="324"/>
      <c r="P104" s="652"/>
      <c r="Q104" s="652"/>
    </row>
    <row r="105" s="164" customFormat="1" spans="1:17">
      <c r="A105" s="323">
        <v>344502</v>
      </c>
      <c r="B105" s="324">
        <v>1454915</v>
      </c>
      <c r="C105" s="324" t="s">
        <v>3973</v>
      </c>
      <c r="D105" s="325">
        <v>43574</v>
      </c>
      <c r="E105" s="325">
        <v>43575</v>
      </c>
      <c r="F105" s="324">
        <f t="shared" si="5"/>
        <v>1</v>
      </c>
      <c r="G105" s="324">
        <v>1</v>
      </c>
      <c r="H105" s="324" t="s">
        <v>37</v>
      </c>
      <c r="I105" s="324">
        <f t="shared" si="6"/>
        <v>1</v>
      </c>
      <c r="J105" s="349">
        <v>2900000</v>
      </c>
      <c r="K105" s="349">
        <f t="shared" si="11"/>
        <v>2900000</v>
      </c>
      <c r="L105" s="352"/>
      <c r="M105" s="324"/>
      <c r="P105" s="652"/>
      <c r="Q105" s="652"/>
    </row>
    <row r="106" s="164" customFormat="1" spans="1:17">
      <c r="A106" s="323" t="s">
        <v>3974</v>
      </c>
      <c r="B106" s="324">
        <v>1461951</v>
      </c>
      <c r="C106" s="324" t="s">
        <v>3975</v>
      </c>
      <c r="D106" s="325">
        <v>43574</v>
      </c>
      <c r="E106" s="325">
        <v>43577</v>
      </c>
      <c r="F106" s="324">
        <f t="shared" si="5"/>
        <v>3</v>
      </c>
      <c r="G106" s="324">
        <v>3</v>
      </c>
      <c r="H106" s="324" t="s">
        <v>2405</v>
      </c>
      <c r="I106" s="324">
        <f t="shared" si="6"/>
        <v>9</v>
      </c>
      <c r="J106" s="348">
        <v>3100000</v>
      </c>
      <c r="K106" s="349">
        <f t="shared" si="11"/>
        <v>27900000</v>
      </c>
      <c r="L106" s="352"/>
      <c r="M106" s="324"/>
      <c r="P106" s="652"/>
      <c r="Q106" s="652"/>
    </row>
    <row r="107" s="164" customFormat="1" spans="1:17">
      <c r="A107" s="324">
        <v>346541</v>
      </c>
      <c r="B107" s="324">
        <v>1461953</v>
      </c>
      <c r="C107" s="324" t="s">
        <v>3976</v>
      </c>
      <c r="D107" s="325">
        <v>43574</v>
      </c>
      <c r="E107" s="325">
        <v>43575</v>
      </c>
      <c r="F107" s="324">
        <f t="shared" si="5"/>
        <v>1</v>
      </c>
      <c r="G107" s="324">
        <v>1</v>
      </c>
      <c r="H107" s="324" t="s">
        <v>2405</v>
      </c>
      <c r="I107" s="324">
        <f t="shared" si="6"/>
        <v>1</v>
      </c>
      <c r="J107" s="348">
        <v>3100000</v>
      </c>
      <c r="K107" s="349">
        <f t="shared" si="11"/>
        <v>3100000</v>
      </c>
      <c r="L107" s="352"/>
      <c r="M107" s="324"/>
      <c r="P107" s="652"/>
      <c r="Q107" s="652"/>
    </row>
    <row r="108" s="164" customFormat="1" spans="1:17">
      <c r="A108" s="324">
        <v>345623</v>
      </c>
      <c r="B108" s="324">
        <v>1457976</v>
      </c>
      <c r="C108" s="324" t="s">
        <v>3977</v>
      </c>
      <c r="D108" s="325">
        <v>43575</v>
      </c>
      <c r="E108" s="325">
        <v>43577</v>
      </c>
      <c r="F108" s="324">
        <f t="shared" si="5"/>
        <v>2</v>
      </c>
      <c r="G108" s="324">
        <v>1</v>
      </c>
      <c r="H108" s="324" t="s">
        <v>2405</v>
      </c>
      <c r="I108" s="324">
        <f t="shared" si="6"/>
        <v>2</v>
      </c>
      <c r="J108" s="349">
        <v>3100000</v>
      </c>
      <c r="K108" s="349">
        <f t="shared" ref="K108:K120" si="12">J108*I108</f>
        <v>6200000</v>
      </c>
      <c r="L108" s="352"/>
      <c r="M108" s="324"/>
      <c r="P108" s="652"/>
      <c r="Q108" s="652"/>
    </row>
    <row r="109" s="164" customFormat="1" spans="1:17">
      <c r="A109" s="323" t="s">
        <v>3978</v>
      </c>
      <c r="B109" s="324">
        <v>1455315</v>
      </c>
      <c r="C109" s="324" t="s">
        <v>3979</v>
      </c>
      <c r="D109" s="325">
        <v>43575</v>
      </c>
      <c r="E109" s="325">
        <v>43577</v>
      </c>
      <c r="F109" s="324">
        <f t="shared" si="5"/>
        <v>2</v>
      </c>
      <c r="G109" s="324">
        <v>4</v>
      </c>
      <c r="H109" s="324" t="s">
        <v>37</v>
      </c>
      <c r="I109" s="324">
        <f t="shared" si="6"/>
        <v>8</v>
      </c>
      <c r="J109" s="349">
        <v>2900000</v>
      </c>
      <c r="K109" s="349">
        <f t="shared" si="12"/>
        <v>23200000</v>
      </c>
      <c r="L109" s="352"/>
      <c r="M109" s="324" t="s">
        <v>2171</v>
      </c>
      <c r="P109" s="652"/>
      <c r="Q109" s="652"/>
    </row>
    <row r="110" s="164" customFormat="1" spans="1:17">
      <c r="A110" s="323">
        <v>347691</v>
      </c>
      <c r="B110" s="324">
        <v>1467305</v>
      </c>
      <c r="C110" s="324" t="s">
        <v>3980</v>
      </c>
      <c r="D110" s="325">
        <v>43575</v>
      </c>
      <c r="E110" s="325">
        <v>43577</v>
      </c>
      <c r="F110" s="324">
        <f t="shared" si="5"/>
        <v>2</v>
      </c>
      <c r="G110" s="324">
        <v>1</v>
      </c>
      <c r="H110" s="324" t="s">
        <v>2405</v>
      </c>
      <c r="I110" s="324">
        <f t="shared" si="6"/>
        <v>2</v>
      </c>
      <c r="J110" s="349">
        <v>3100000</v>
      </c>
      <c r="K110" s="349">
        <f t="shared" si="12"/>
        <v>6200000</v>
      </c>
      <c r="L110" s="352"/>
      <c r="M110" s="324"/>
      <c r="P110" s="652"/>
      <c r="Q110" s="652"/>
    </row>
    <row r="111" s="164" customFormat="1" spans="1:17">
      <c r="A111" s="323" t="s">
        <v>3981</v>
      </c>
      <c r="B111" s="324">
        <v>1446880</v>
      </c>
      <c r="C111" s="324" t="s">
        <v>3982</v>
      </c>
      <c r="D111" s="325">
        <v>43575</v>
      </c>
      <c r="E111" s="325">
        <v>43577</v>
      </c>
      <c r="F111" s="324">
        <f t="shared" si="5"/>
        <v>2</v>
      </c>
      <c r="G111" s="324">
        <v>3</v>
      </c>
      <c r="H111" s="324" t="s">
        <v>2405</v>
      </c>
      <c r="I111" s="324">
        <f t="shared" si="6"/>
        <v>6</v>
      </c>
      <c r="J111" s="349">
        <v>3100000</v>
      </c>
      <c r="K111" s="349">
        <f t="shared" si="12"/>
        <v>18600000</v>
      </c>
      <c r="L111" s="352"/>
      <c r="M111" s="324" t="s">
        <v>1960</v>
      </c>
      <c r="P111" s="652"/>
      <c r="Q111" s="652"/>
    </row>
    <row r="112" s="164" customFormat="1" spans="1:17">
      <c r="A112" s="323">
        <v>348189</v>
      </c>
      <c r="B112" s="324">
        <v>1469060</v>
      </c>
      <c r="C112" s="324" t="s">
        <v>3983</v>
      </c>
      <c r="D112" s="325">
        <v>43576</v>
      </c>
      <c r="E112" s="325">
        <v>43580</v>
      </c>
      <c r="F112" s="324">
        <f t="shared" si="5"/>
        <v>4</v>
      </c>
      <c r="G112" s="324">
        <v>1</v>
      </c>
      <c r="H112" s="324" t="s">
        <v>37</v>
      </c>
      <c r="I112" s="324">
        <f t="shared" si="6"/>
        <v>4</v>
      </c>
      <c r="J112" s="349">
        <v>2900000</v>
      </c>
      <c r="K112" s="349">
        <f t="shared" si="12"/>
        <v>11600000</v>
      </c>
      <c r="L112" s="352"/>
      <c r="M112" s="324"/>
      <c r="P112" s="652"/>
      <c r="Q112" s="652"/>
    </row>
    <row r="113" s="164" customFormat="1" spans="1:17">
      <c r="A113" s="323" t="s">
        <v>3984</v>
      </c>
      <c r="B113" s="324">
        <v>1469064</v>
      </c>
      <c r="C113" s="324" t="s">
        <v>3985</v>
      </c>
      <c r="D113" s="325">
        <v>43576</v>
      </c>
      <c r="E113" s="325">
        <v>43579</v>
      </c>
      <c r="F113" s="324">
        <f t="shared" si="5"/>
        <v>3</v>
      </c>
      <c r="G113" s="324">
        <v>2</v>
      </c>
      <c r="H113" s="324" t="s">
        <v>37</v>
      </c>
      <c r="I113" s="324">
        <f t="shared" si="6"/>
        <v>6</v>
      </c>
      <c r="J113" s="349">
        <v>2900000</v>
      </c>
      <c r="K113" s="349">
        <f t="shared" si="12"/>
        <v>17400000</v>
      </c>
      <c r="L113" s="352"/>
      <c r="M113" s="324"/>
      <c r="P113" s="652"/>
      <c r="Q113" s="652"/>
    </row>
    <row r="114" s="164" customFormat="1" spans="1:17">
      <c r="A114" s="323">
        <v>348753</v>
      </c>
      <c r="B114" s="324">
        <v>1472045</v>
      </c>
      <c r="C114" s="324" t="s">
        <v>3986</v>
      </c>
      <c r="D114" s="325">
        <v>43576</v>
      </c>
      <c r="E114" s="325">
        <v>43578</v>
      </c>
      <c r="F114" s="324">
        <f t="shared" si="5"/>
        <v>2</v>
      </c>
      <c r="G114" s="324">
        <v>1</v>
      </c>
      <c r="H114" s="324" t="s">
        <v>37</v>
      </c>
      <c r="I114" s="324">
        <f t="shared" si="6"/>
        <v>2</v>
      </c>
      <c r="J114" s="349">
        <v>2900000</v>
      </c>
      <c r="K114" s="349">
        <f t="shared" si="12"/>
        <v>5800000</v>
      </c>
      <c r="L114" s="352"/>
      <c r="M114" s="324"/>
      <c r="P114" s="652"/>
      <c r="Q114" s="652"/>
    </row>
    <row r="115" s="164" customFormat="1" spans="1:17">
      <c r="A115" s="324">
        <v>347416</v>
      </c>
      <c r="B115" s="324">
        <v>1465705</v>
      </c>
      <c r="C115" s="324" t="s">
        <v>3987</v>
      </c>
      <c r="D115" s="325">
        <v>43577</v>
      </c>
      <c r="E115" s="325">
        <v>43580</v>
      </c>
      <c r="F115" s="324">
        <f t="shared" si="5"/>
        <v>3</v>
      </c>
      <c r="G115" s="324">
        <v>1</v>
      </c>
      <c r="H115" s="324" t="s">
        <v>37</v>
      </c>
      <c r="I115" s="324">
        <f t="shared" si="6"/>
        <v>3</v>
      </c>
      <c r="J115" s="348">
        <v>2900000</v>
      </c>
      <c r="K115" s="349">
        <f t="shared" si="12"/>
        <v>8700000</v>
      </c>
      <c r="L115" s="353"/>
      <c r="M115" s="324"/>
      <c r="P115" s="652"/>
      <c r="Q115" s="652"/>
    </row>
    <row r="116" s="629" customFormat="1" spans="1:20">
      <c r="A116" s="196">
        <v>351195</v>
      </c>
      <c r="B116" s="196">
        <v>1481506</v>
      </c>
      <c r="C116" s="196" t="s">
        <v>3988</v>
      </c>
      <c r="D116" s="197">
        <v>43569</v>
      </c>
      <c r="E116" s="197">
        <v>43574</v>
      </c>
      <c r="F116" s="196">
        <f t="shared" si="5"/>
        <v>5</v>
      </c>
      <c r="G116" s="196">
        <v>1</v>
      </c>
      <c r="H116" s="196" t="s">
        <v>37</v>
      </c>
      <c r="I116" s="196">
        <f t="shared" si="6"/>
        <v>5</v>
      </c>
      <c r="J116" s="224">
        <v>2900000</v>
      </c>
      <c r="K116" s="225">
        <f t="shared" si="12"/>
        <v>14500000</v>
      </c>
      <c r="L116" s="285">
        <f>SUM(K116:K122)</f>
        <v>194300000</v>
      </c>
      <c r="M116" s="196" t="s">
        <v>3989</v>
      </c>
      <c r="N116" s="164"/>
      <c r="O116" s="164"/>
      <c r="P116" s="652"/>
      <c r="Q116" s="652"/>
      <c r="T116" s="164"/>
    </row>
    <row r="117" s="629" customFormat="1" spans="1:20">
      <c r="A117" s="198" t="s">
        <v>3990</v>
      </c>
      <c r="B117" s="196">
        <v>1482881</v>
      </c>
      <c r="C117" s="196" t="s">
        <v>3991</v>
      </c>
      <c r="D117" s="197">
        <v>43573</v>
      </c>
      <c r="E117" s="197">
        <v>43577</v>
      </c>
      <c r="F117" s="196">
        <f t="shared" si="5"/>
        <v>4</v>
      </c>
      <c r="G117" s="196">
        <v>4</v>
      </c>
      <c r="H117" s="196" t="s">
        <v>37</v>
      </c>
      <c r="I117" s="196">
        <f t="shared" si="6"/>
        <v>16</v>
      </c>
      <c r="J117" s="224">
        <v>2900000</v>
      </c>
      <c r="K117" s="225">
        <f t="shared" si="12"/>
        <v>46400000</v>
      </c>
      <c r="L117" s="615"/>
      <c r="M117" s="196"/>
      <c r="N117" s="164"/>
      <c r="O117" s="164"/>
      <c r="P117" s="652"/>
      <c r="Q117" s="652"/>
      <c r="T117" s="164"/>
    </row>
    <row r="118" s="629" customFormat="1" spans="1:20">
      <c r="A118" s="198">
        <v>351615</v>
      </c>
      <c r="B118" s="196">
        <v>1483931</v>
      </c>
      <c r="C118" s="196" t="s">
        <v>3992</v>
      </c>
      <c r="D118" s="197">
        <v>43574</v>
      </c>
      <c r="E118" s="197">
        <v>43577</v>
      </c>
      <c r="F118" s="196">
        <f t="shared" si="5"/>
        <v>3</v>
      </c>
      <c r="G118" s="196">
        <v>1</v>
      </c>
      <c r="H118" s="196" t="s">
        <v>37</v>
      </c>
      <c r="I118" s="196">
        <f t="shared" si="6"/>
        <v>3</v>
      </c>
      <c r="J118" s="224">
        <v>2900000</v>
      </c>
      <c r="K118" s="225">
        <f t="shared" si="12"/>
        <v>8700000</v>
      </c>
      <c r="L118" s="615"/>
      <c r="M118" s="196"/>
      <c r="N118" s="164"/>
      <c r="O118" s="164"/>
      <c r="P118" s="652"/>
      <c r="Q118" s="652"/>
      <c r="T118" s="164"/>
    </row>
    <row r="119" s="629" customFormat="1" spans="1:20">
      <c r="A119" s="198" t="s">
        <v>3993</v>
      </c>
      <c r="B119" s="196">
        <v>1483629</v>
      </c>
      <c r="C119" s="196" t="s">
        <v>3994</v>
      </c>
      <c r="D119" s="197">
        <v>43576</v>
      </c>
      <c r="E119" s="197">
        <v>43581</v>
      </c>
      <c r="F119" s="196">
        <f t="shared" si="5"/>
        <v>5</v>
      </c>
      <c r="G119" s="196">
        <v>6</v>
      </c>
      <c r="H119" s="196" t="s">
        <v>37</v>
      </c>
      <c r="I119" s="196">
        <f t="shared" si="6"/>
        <v>30</v>
      </c>
      <c r="J119" s="224">
        <v>2900000</v>
      </c>
      <c r="K119" s="225">
        <f t="shared" si="12"/>
        <v>87000000</v>
      </c>
      <c r="L119" s="615"/>
      <c r="M119" s="196"/>
      <c r="N119" s="164"/>
      <c r="O119" s="164"/>
      <c r="P119" s="652"/>
      <c r="Q119" s="652"/>
      <c r="T119" s="164"/>
    </row>
    <row r="120" s="629" customFormat="1" spans="1:20">
      <c r="A120" s="198">
        <v>351534</v>
      </c>
      <c r="B120" s="196">
        <v>1483882</v>
      </c>
      <c r="C120" s="196" t="s">
        <v>3995</v>
      </c>
      <c r="D120" s="197">
        <v>43577</v>
      </c>
      <c r="E120" s="197">
        <v>43579</v>
      </c>
      <c r="F120" s="196">
        <f t="shared" si="5"/>
        <v>2</v>
      </c>
      <c r="G120" s="196">
        <v>1</v>
      </c>
      <c r="H120" s="196" t="s">
        <v>37</v>
      </c>
      <c r="I120" s="196">
        <f t="shared" si="6"/>
        <v>2</v>
      </c>
      <c r="J120" s="224">
        <v>2900000</v>
      </c>
      <c r="K120" s="225">
        <f t="shared" si="12"/>
        <v>5800000</v>
      </c>
      <c r="L120" s="615"/>
      <c r="M120" s="196"/>
      <c r="N120" s="164"/>
      <c r="O120" s="164"/>
      <c r="P120" s="652"/>
      <c r="Q120" s="652"/>
      <c r="T120" s="164"/>
    </row>
    <row r="121" s="164" customFormat="1" spans="1:17">
      <c r="A121" s="196">
        <v>348775</v>
      </c>
      <c r="B121" s="196">
        <v>1472312</v>
      </c>
      <c r="C121" s="196" t="s">
        <v>3996</v>
      </c>
      <c r="D121" s="197">
        <v>43578</v>
      </c>
      <c r="E121" s="197">
        <v>43581</v>
      </c>
      <c r="F121" s="196">
        <f t="shared" si="5"/>
        <v>3</v>
      </c>
      <c r="G121" s="196">
        <v>1</v>
      </c>
      <c r="H121" s="196" t="s">
        <v>37</v>
      </c>
      <c r="I121" s="196">
        <f t="shared" si="6"/>
        <v>3</v>
      </c>
      <c r="J121" s="224">
        <v>2900000</v>
      </c>
      <c r="K121" s="225">
        <f t="shared" ref="K121:K132" si="13">J121*F121*G121</f>
        <v>8700000</v>
      </c>
      <c r="L121" s="615"/>
      <c r="M121" s="196"/>
      <c r="P121" s="652"/>
      <c r="Q121" s="652"/>
    </row>
    <row r="122" s="164" customFormat="1" spans="1:17">
      <c r="A122" s="198" t="s">
        <v>3997</v>
      </c>
      <c r="B122" s="196">
        <v>1479094</v>
      </c>
      <c r="C122" s="196" t="s">
        <v>3998</v>
      </c>
      <c r="D122" s="197">
        <v>43578</v>
      </c>
      <c r="E122" s="197">
        <v>43582</v>
      </c>
      <c r="F122" s="196">
        <f t="shared" si="5"/>
        <v>4</v>
      </c>
      <c r="G122" s="196">
        <v>2</v>
      </c>
      <c r="H122" s="196" t="s">
        <v>37</v>
      </c>
      <c r="I122" s="196">
        <f t="shared" si="6"/>
        <v>8</v>
      </c>
      <c r="J122" s="224">
        <v>2900000</v>
      </c>
      <c r="K122" s="225">
        <f t="shared" si="13"/>
        <v>23200000</v>
      </c>
      <c r="L122" s="616"/>
      <c r="M122" s="196"/>
      <c r="P122" s="652"/>
      <c r="Q122" s="652"/>
    </row>
    <row r="123" s="164" customFormat="1" spans="1:17">
      <c r="A123" s="672">
        <v>350320</v>
      </c>
      <c r="B123" s="672">
        <v>1478462</v>
      </c>
      <c r="C123" s="672" t="s">
        <v>3999</v>
      </c>
      <c r="D123" s="802">
        <v>43579</v>
      </c>
      <c r="E123" s="802">
        <v>43581</v>
      </c>
      <c r="F123" s="672">
        <f t="shared" si="5"/>
        <v>2</v>
      </c>
      <c r="G123" s="672">
        <v>1</v>
      </c>
      <c r="H123" s="672" t="s">
        <v>37</v>
      </c>
      <c r="I123" s="672">
        <f t="shared" si="6"/>
        <v>2</v>
      </c>
      <c r="J123" s="810">
        <v>2900000</v>
      </c>
      <c r="K123" s="809">
        <f t="shared" si="13"/>
        <v>5800000</v>
      </c>
      <c r="L123" s="866">
        <f>SUM(K123:K144)</f>
        <v>185010000</v>
      </c>
      <c r="M123" s="672"/>
      <c r="P123" s="652"/>
      <c r="Q123" s="652"/>
    </row>
    <row r="124" s="164" customFormat="1" spans="1:17">
      <c r="A124" s="829">
        <v>351574</v>
      </c>
      <c r="B124" s="829">
        <v>1483964</v>
      </c>
      <c r="C124" s="829" t="s">
        <v>4000</v>
      </c>
      <c r="D124" s="830">
        <v>43579</v>
      </c>
      <c r="E124" s="830">
        <v>43580</v>
      </c>
      <c r="F124" s="829">
        <f t="shared" si="5"/>
        <v>1</v>
      </c>
      <c r="G124" s="829">
        <v>1</v>
      </c>
      <c r="H124" s="829" t="s">
        <v>2997</v>
      </c>
      <c r="I124" s="829">
        <f t="shared" si="6"/>
        <v>1</v>
      </c>
      <c r="J124" s="836">
        <v>4340000</v>
      </c>
      <c r="K124" s="837">
        <f t="shared" si="13"/>
        <v>4340000</v>
      </c>
      <c r="L124" s="867"/>
      <c r="M124" s="672"/>
      <c r="P124" s="652"/>
      <c r="Q124" s="652"/>
    </row>
    <row r="125" s="164" customFormat="1" spans="1:17">
      <c r="A125" s="829">
        <v>351059</v>
      </c>
      <c r="B125" s="829">
        <v>1480869</v>
      </c>
      <c r="C125" s="829" t="s">
        <v>4001</v>
      </c>
      <c r="D125" s="830">
        <v>43579</v>
      </c>
      <c r="E125" s="830">
        <v>43582</v>
      </c>
      <c r="F125" s="829">
        <f t="shared" si="5"/>
        <v>3</v>
      </c>
      <c r="G125" s="829">
        <v>1</v>
      </c>
      <c r="H125" s="829" t="s">
        <v>2997</v>
      </c>
      <c r="I125" s="829">
        <f t="shared" si="6"/>
        <v>3</v>
      </c>
      <c r="J125" s="836">
        <v>4340000</v>
      </c>
      <c r="K125" s="837">
        <f t="shared" si="13"/>
        <v>13020000</v>
      </c>
      <c r="L125" s="867"/>
      <c r="M125" s="829"/>
      <c r="P125" s="652"/>
      <c r="Q125" s="652"/>
    </row>
    <row r="126" s="164" customFormat="1" spans="1:17">
      <c r="A126" s="848">
        <v>351609</v>
      </c>
      <c r="B126" s="848">
        <v>1484131</v>
      </c>
      <c r="C126" s="849" t="s">
        <v>4002</v>
      </c>
      <c r="D126" s="674">
        <v>43579</v>
      </c>
      <c r="E126" s="674">
        <v>43582</v>
      </c>
      <c r="F126" s="673">
        <f t="shared" si="5"/>
        <v>3</v>
      </c>
      <c r="G126" s="673">
        <v>1</v>
      </c>
      <c r="H126" s="673" t="s">
        <v>37</v>
      </c>
      <c r="I126" s="673">
        <f t="shared" si="6"/>
        <v>3</v>
      </c>
      <c r="J126" s="685">
        <v>2900000</v>
      </c>
      <c r="K126" s="686">
        <f t="shared" si="13"/>
        <v>8700000</v>
      </c>
      <c r="L126" s="867"/>
      <c r="M126" s="829"/>
      <c r="P126" s="652"/>
      <c r="Q126" s="652"/>
    </row>
    <row r="127" s="164" customFormat="1" spans="1:17">
      <c r="A127" s="850"/>
      <c r="B127" s="850"/>
      <c r="C127" s="851"/>
      <c r="D127" s="674">
        <v>43582</v>
      </c>
      <c r="E127" s="674">
        <v>43584</v>
      </c>
      <c r="F127" s="673">
        <f t="shared" si="5"/>
        <v>2</v>
      </c>
      <c r="G127" s="673">
        <v>1</v>
      </c>
      <c r="H127" s="673" t="s">
        <v>37</v>
      </c>
      <c r="I127" s="673">
        <f t="shared" si="6"/>
        <v>2</v>
      </c>
      <c r="J127" s="685">
        <v>4050000</v>
      </c>
      <c r="K127" s="686">
        <f t="shared" si="13"/>
        <v>8100000</v>
      </c>
      <c r="L127" s="867"/>
      <c r="M127" s="829"/>
      <c r="P127" s="652"/>
      <c r="Q127" s="652"/>
    </row>
    <row r="128" s="164" customFormat="1" spans="1:17">
      <c r="A128" s="848">
        <v>351817</v>
      </c>
      <c r="B128" s="848">
        <v>1485888</v>
      </c>
      <c r="C128" s="849" t="s">
        <v>4003</v>
      </c>
      <c r="D128" s="674">
        <v>43580</v>
      </c>
      <c r="E128" s="674">
        <v>43582</v>
      </c>
      <c r="F128" s="673">
        <f t="shared" si="5"/>
        <v>2</v>
      </c>
      <c r="G128" s="673">
        <v>1</v>
      </c>
      <c r="H128" s="673" t="s">
        <v>37</v>
      </c>
      <c r="I128" s="673">
        <f t="shared" si="6"/>
        <v>2</v>
      </c>
      <c r="J128" s="685">
        <v>2900000</v>
      </c>
      <c r="K128" s="686">
        <f t="shared" si="13"/>
        <v>5800000</v>
      </c>
      <c r="L128" s="867"/>
      <c r="M128" s="829"/>
      <c r="P128" s="652"/>
      <c r="Q128" s="652"/>
    </row>
    <row r="129" s="164" customFormat="1" spans="1:17">
      <c r="A129" s="850"/>
      <c r="B129" s="850"/>
      <c r="C129" s="851"/>
      <c r="D129" s="674">
        <v>43582</v>
      </c>
      <c r="E129" s="674">
        <v>43584</v>
      </c>
      <c r="F129" s="673">
        <f t="shared" si="5"/>
        <v>2</v>
      </c>
      <c r="G129" s="673">
        <v>1</v>
      </c>
      <c r="H129" s="673" t="s">
        <v>37</v>
      </c>
      <c r="I129" s="673">
        <f t="shared" si="6"/>
        <v>2</v>
      </c>
      <c r="J129" s="685">
        <v>4050000</v>
      </c>
      <c r="K129" s="686">
        <f t="shared" si="13"/>
        <v>8100000</v>
      </c>
      <c r="L129" s="867"/>
      <c r="M129" s="829"/>
      <c r="P129" s="652"/>
      <c r="Q129" s="652"/>
    </row>
    <row r="130" s="164" customFormat="1" ht="15.75" customHeight="1" spans="1:17">
      <c r="A130" s="672">
        <v>351131</v>
      </c>
      <c r="B130" s="672">
        <v>1481335</v>
      </c>
      <c r="C130" s="672" t="s">
        <v>4004</v>
      </c>
      <c r="D130" s="802">
        <v>43579</v>
      </c>
      <c r="E130" s="802">
        <v>43580</v>
      </c>
      <c r="F130" s="672">
        <f t="shared" si="5"/>
        <v>1</v>
      </c>
      <c r="G130" s="672">
        <v>5</v>
      </c>
      <c r="H130" s="672" t="s">
        <v>37</v>
      </c>
      <c r="I130" s="672">
        <f t="shared" si="6"/>
        <v>5</v>
      </c>
      <c r="J130" s="810">
        <v>2900000</v>
      </c>
      <c r="K130" s="809">
        <f t="shared" si="13"/>
        <v>14500000</v>
      </c>
      <c r="L130" s="867"/>
      <c r="M130" s="672"/>
      <c r="P130" s="652"/>
      <c r="Q130" s="652"/>
    </row>
    <row r="131" s="632" customFormat="1" ht="15.75" customHeight="1" spans="1:20">
      <c r="A131" s="868" t="s">
        <v>4005</v>
      </c>
      <c r="B131" s="868">
        <v>1484129</v>
      </c>
      <c r="C131" s="869" t="s">
        <v>4006</v>
      </c>
      <c r="D131" s="870">
        <v>43579</v>
      </c>
      <c r="E131" s="870">
        <v>43582</v>
      </c>
      <c r="F131" s="871">
        <f t="shared" si="5"/>
        <v>3</v>
      </c>
      <c r="G131" s="871">
        <v>2</v>
      </c>
      <c r="H131" s="869" t="s">
        <v>37</v>
      </c>
      <c r="I131" s="871">
        <f t="shared" si="6"/>
        <v>6</v>
      </c>
      <c r="J131" s="888">
        <v>2900000</v>
      </c>
      <c r="K131" s="889">
        <f t="shared" si="13"/>
        <v>17400000</v>
      </c>
      <c r="L131" s="867"/>
      <c r="M131" s="869"/>
      <c r="N131" s="164"/>
      <c r="O131" s="164"/>
      <c r="P131" s="652"/>
      <c r="Q131" s="652"/>
      <c r="T131" s="164"/>
    </row>
    <row r="132" s="632" customFormat="1" ht="15.75" customHeight="1" spans="1:20">
      <c r="A132" s="872"/>
      <c r="B132" s="872"/>
      <c r="C132" s="873"/>
      <c r="D132" s="870">
        <v>43582</v>
      </c>
      <c r="E132" s="870">
        <v>43584</v>
      </c>
      <c r="F132" s="871">
        <f t="shared" si="5"/>
        <v>2</v>
      </c>
      <c r="G132" s="871">
        <v>2</v>
      </c>
      <c r="H132" s="873"/>
      <c r="I132" s="871">
        <f t="shared" si="6"/>
        <v>4</v>
      </c>
      <c r="J132" s="888">
        <v>4050000</v>
      </c>
      <c r="K132" s="889">
        <f t="shared" si="13"/>
        <v>16200000</v>
      </c>
      <c r="L132" s="867"/>
      <c r="M132" s="873"/>
      <c r="N132" s="164"/>
      <c r="O132" s="164"/>
      <c r="P132" s="652"/>
      <c r="Q132" s="652"/>
      <c r="T132" s="164"/>
    </row>
    <row r="133" s="164" customFormat="1" spans="1:17">
      <c r="A133" s="672">
        <v>331045</v>
      </c>
      <c r="B133" s="672">
        <v>1404571</v>
      </c>
      <c r="C133" s="672" t="s">
        <v>4007</v>
      </c>
      <c r="D133" s="802">
        <v>43215</v>
      </c>
      <c r="E133" s="802">
        <v>43217</v>
      </c>
      <c r="F133" s="672">
        <f t="shared" si="5"/>
        <v>2</v>
      </c>
      <c r="G133" s="672">
        <v>1</v>
      </c>
      <c r="H133" s="672" t="s">
        <v>2405</v>
      </c>
      <c r="I133" s="672">
        <f t="shared" si="6"/>
        <v>2</v>
      </c>
      <c r="J133" s="809">
        <v>3100000</v>
      </c>
      <c r="K133" s="809">
        <f t="shared" ref="K133:K140" si="14">J133*I133</f>
        <v>6200000</v>
      </c>
      <c r="L133" s="867"/>
      <c r="M133" s="672"/>
      <c r="P133" s="652"/>
      <c r="Q133" s="652"/>
    </row>
    <row r="134" s="164" customFormat="1" spans="1:17">
      <c r="A134" s="874" t="s">
        <v>4008</v>
      </c>
      <c r="B134" s="875">
        <v>1483864</v>
      </c>
      <c r="C134" s="875" t="s">
        <v>4009</v>
      </c>
      <c r="D134" s="802">
        <v>43580</v>
      </c>
      <c r="E134" s="802">
        <v>43581</v>
      </c>
      <c r="F134" s="672">
        <f t="shared" si="5"/>
        <v>1</v>
      </c>
      <c r="G134" s="672">
        <v>2</v>
      </c>
      <c r="H134" s="672" t="s">
        <v>37</v>
      </c>
      <c r="I134" s="672">
        <f t="shared" si="6"/>
        <v>2</v>
      </c>
      <c r="J134" s="809">
        <v>2900000</v>
      </c>
      <c r="K134" s="809">
        <f t="shared" si="14"/>
        <v>5800000</v>
      </c>
      <c r="L134" s="867"/>
      <c r="M134" s="672"/>
      <c r="P134" s="652"/>
      <c r="Q134" s="652"/>
    </row>
    <row r="135" s="164" customFormat="1" spans="1:17">
      <c r="A135" s="874">
        <v>351931</v>
      </c>
      <c r="B135" s="875">
        <v>1486509</v>
      </c>
      <c r="C135" s="875" t="s">
        <v>4010</v>
      </c>
      <c r="D135" s="802">
        <v>43580</v>
      </c>
      <c r="E135" s="802">
        <v>43581</v>
      </c>
      <c r="F135" s="672">
        <f t="shared" si="5"/>
        <v>1</v>
      </c>
      <c r="G135" s="672">
        <v>1</v>
      </c>
      <c r="H135" s="672" t="s">
        <v>37</v>
      </c>
      <c r="I135" s="672">
        <f t="shared" si="6"/>
        <v>1</v>
      </c>
      <c r="J135" s="809">
        <v>2900000</v>
      </c>
      <c r="K135" s="809">
        <f t="shared" si="14"/>
        <v>2900000</v>
      </c>
      <c r="L135" s="867"/>
      <c r="M135" s="672"/>
      <c r="P135" s="652"/>
      <c r="Q135" s="652"/>
    </row>
    <row r="136" s="164" customFormat="1" spans="1:17">
      <c r="A136" s="874">
        <v>351932</v>
      </c>
      <c r="B136" s="875">
        <v>1486508</v>
      </c>
      <c r="C136" s="875" t="s">
        <v>4010</v>
      </c>
      <c r="D136" s="802">
        <v>43581</v>
      </c>
      <c r="E136" s="802">
        <v>43582</v>
      </c>
      <c r="F136" s="672">
        <f t="shared" si="5"/>
        <v>1</v>
      </c>
      <c r="G136" s="672">
        <v>1</v>
      </c>
      <c r="H136" s="672" t="s">
        <v>37</v>
      </c>
      <c r="I136" s="672">
        <f t="shared" si="6"/>
        <v>1</v>
      </c>
      <c r="J136" s="809">
        <v>2900000</v>
      </c>
      <c r="K136" s="809">
        <f t="shared" si="14"/>
        <v>2900000</v>
      </c>
      <c r="L136" s="867"/>
      <c r="M136" s="672"/>
      <c r="P136" s="652"/>
      <c r="Q136" s="652"/>
    </row>
    <row r="137" s="164" customFormat="1" spans="1:17">
      <c r="A137" s="672">
        <v>351904</v>
      </c>
      <c r="B137" s="672">
        <v>1486340</v>
      </c>
      <c r="C137" s="672" t="s">
        <v>4011</v>
      </c>
      <c r="D137" s="802">
        <v>43581</v>
      </c>
      <c r="E137" s="802">
        <v>43582</v>
      </c>
      <c r="F137" s="672">
        <f t="shared" si="5"/>
        <v>1</v>
      </c>
      <c r="G137" s="672">
        <v>1</v>
      </c>
      <c r="H137" s="672" t="s">
        <v>2405</v>
      </c>
      <c r="I137" s="672">
        <f t="shared" si="6"/>
        <v>1</v>
      </c>
      <c r="J137" s="810">
        <v>3100000</v>
      </c>
      <c r="K137" s="809">
        <f t="shared" si="14"/>
        <v>3100000</v>
      </c>
      <c r="L137" s="867"/>
      <c r="M137" s="672"/>
      <c r="P137" s="652"/>
      <c r="Q137" s="652"/>
    </row>
    <row r="138" s="164" customFormat="1" spans="1:17">
      <c r="A138" s="874" t="s">
        <v>4012</v>
      </c>
      <c r="B138" s="876">
        <v>1481270</v>
      </c>
      <c r="C138" s="877" t="s">
        <v>4013</v>
      </c>
      <c r="D138" s="802">
        <v>43581</v>
      </c>
      <c r="E138" s="802">
        <v>43582</v>
      </c>
      <c r="F138" s="672">
        <f t="shared" ref="F138:F147" si="15">E138-D138</f>
        <v>1</v>
      </c>
      <c r="G138" s="672">
        <v>3</v>
      </c>
      <c r="H138" s="672" t="s">
        <v>37</v>
      </c>
      <c r="I138" s="672">
        <f t="shared" ref="I138:I179" si="16">G138*F138</f>
        <v>3</v>
      </c>
      <c r="J138" s="809">
        <v>2900000</v>
      </c>
      <c r="K138" s="809">
        <f t="shared" si="14"/>
        <v>8700000</v>
      </c>
      <c r="L138" s="867"/>
      <c r="M138" s="672"/>
      <c r="P138" s="652"/>
      <c r="Q138" s="652"/>
    </row>
    <row r="139" s="164" customFormat="1" spans="1:17">
      <c r="A139" s="878"/>
      <c r="B139" s="879"/>
      <c r="C139" s="880"/>
      <c r="D139" s="802">
        <v>43582</v>
      </c>
      <c r="E139" s="802">
        <v>43584</v>
      </c>
      <c r="F139" s="672">
        <f t="shared" si="15"/>
        <v>2</v>
      </c>
      <c r="G139" s="672">
        <v>3</v>
      </c>
      <c r="H139" s="672" t="s">
        <v>37</v>
      </c>
      <c r="I139" s="672">
        <f t="shared" si="16"/>
        <v>6</v>
      </c>
      <c r="J139" s="809">
        <v>4050000</v>
      </c>
      <c r="K139" s="809">
        <f t="shared" si="14"/>
        <v>24300000</v>
      </c>
      <c r="L139" s="867"/>
      <c r="M139" s="672"/>
      <c r="P139" s="652"/>
      <c r="Q139" s="652"/>
    </row>
    <row r="140" s="164" customFormat="1" spans="1:17">
      <c r="A140" s="801">
        <v>342742</v>
      </c>
      <c r="B140" s="672">
        <v>1449925</v>
      </c>
      <c r="C140" s="672" t="s">
        <v>4014</v>
      </c>
      <c r="D140" s="802">
        <v>43581</v>
      </c>
      <c r="E140" s="802">
        <v>43582</v>
      </c>
      <c r="F140" s="672">
        <f t="shared" si="15"/>
        <v>1</v>
      </c>
      <c r="G140" s="672">
        <v>1</v>
      </c>
      <c r="H140" s="672" t="s">
        <v>2405</v>
      </c>
      <c r="I140" s="672">
        <f t="shared" si="16"/>
        <v>1</v>
      </c>
      <c r="J140" s="809">
        <v>3100000</v>
      </c>
      <c r="K140" s="809">
        <f t="shared" si="14"/>
        <v>3100000</v>
      </c>
      <c r="L140" s="867"/>
      <c r="M140" s="672"/>
      <c r="P140" s="652"/>
      <c r="Q140" s="652"/>
    </row>
    <row r="141" s="164" customFormat="1" spans="1:17">
      <c r="A141" s="868">
        <v>349510</v>
      </c>
      <c r="B141" s="881">
        <v>1475789</v>
      </c>
      <c r="C141" s="869" t="s">
        <v>4015</v>
      </c>
      <c r="D141" s="802">
        <v>43581</v>
      </c>
      <c r="E141" s="802">
        <v>43582</v>
      </c>
      <c r="F141" s="672">
        <f t="shared" si="15"/>
        <v>1</v>
      </c>
      <c r="G141" s="672">
        <v>1</v>
      </c>
      <c r="H141" s="672" t="s">
        <v>37</v>
      </c>
      <c r="I141" s="672">
        <f t="shared" si="16"/>
        <v>1</v>
      </c>
      <c r="J141" s="810">
        <v>2900000</v>
      </c>
      <c r="K141" s="809">
        <f t="shared" ref="K141:K179" si="17">J141*F141*G141</f>
        <v>2900000</v>
      </c>
      <c r="L141" s="867"/>
      <c r="M141" s="672"/>
      <c r="P141" s="652"/>
      <c r="Q141" s="652"/>
    </row>
    <row r="142" s="164" customFormat="1" spans="1:17">
      <c r="A142" s="872"/>
      <c r="B142" s="882"/>
      <c r="C142" s="873"/>
      <c r="D142" s="802">
        <v>43582</v>
      </c>
      <c r="E142" s="802">
        <v>43583</v>
      </c>
      <c r="F142" s="672">
        <f t="shared" si="15"/>
        <v>1</v>
      </c>
      <c r="G142" s="672">
        <v>1</v>
      </c>
      <c r="H142" s="672" t="s">
        <v>37</v>
      </c>
      <c r="I142" s="672">
        <f t="shared" si="16"/>
        <v>1</v>
      </c>
      <c r="J142" s="810">
        <v>4050000</v>
      </c>
      <c r="K142" s="809">
        <f t="shared" si="17"/>
        <v>4050000</v>
      </c>
      <c r="L142" s="867"/>
      <c r="M142" s="672"/>
      <c r="P142" s="652"/>
      <c r="Q142" s="652"/>
    </row>
    <row r="143" s="164" customFormat="1" spans="1:17">
      <c r="A143" s="868">
        <v>347097</v>
      </c>
      <c r="B143" s="868">
        <v>1464146</v>
      </c>
      <c r="C143" s="869" t="s">
        <v>4016</v>
      </c>
      <c r="D143" s="802">
        <v>43581</v>
      </c>
      <c r="E143" s="802">
        <v>43582</v>
      </c>
      <c r="F143" s="672">
        <f t="shared" si="15"/>
        <v>1</v>
      </c>
      <c r="G143" s="672">
        <v>1</v>
      </c>
      <c r="H143" s="672" t="s">
        <v>37</v>
      </c>
      <c r="I143" s="672">
        <f t="shared" si="16"/>
        <v>1</v>
      </c>
      <c r="J143" s="810">
        <v>2900000</v>
      </c>
      <c r="K143" s="809">
        <f t="shared" si="17"/>
        <v>2900000</v>
      </c>
      <c r="L143" s="867"/>
      <c r="M143" s="672"/>
      <c r="P143" s="652"/>
      <c r="Q143" s="652"/>
    </row>
    <row r="144" s="164" customFormat="1" spans="1:17">
      <c r="A144" s="872"/>
      <c r="B144" s="872"/>
      <c r="C144" s="873"/>
      <c r="D144" s="802">
        <v>43582</v>
      </c>
      <c r="E144" s="802">
        <v>43586</v>
      </c>
      <c r="F144" s="672">
        <f t="shared" si="15"/>
        <v>4</v>
      </c>
      <c r="G144" s="672">
        <v>1</v>
      </c>
      <c r="H144" s="672" t="s">
        <v>37</v>
      </c>
      <c r="I144" s="672">
        <f t="shared" si="16"/>
        <v>4</v>
      </c>
      <c r="J144" s="810">
        <v>4050000</v>
      </c>
      <c r="K144" s="809">
        <f t="shared" si="17"/>
        <v>16200000</v>
      </c>
      <c r="L144" s="890"/>
      <c r="M144" s="672"/>
      <c r="P144" s="652"/>
      <c r="Q144" s="652"/>
    </row>
    <row r="145" s="164" customFormat="1" spans="1:17">
      <c r="A145" s="883">
        <v>352508</v>
      </c>
      <c r="B145" s="883">
        <v>1488534</v>
      </c>
      <c r="C145" s="884" t="s">
        <v>4017</v>
      </c>
      <c r="D145" s="705">
        <v>43580</v>
      </c>
      <c r="E145" s="705">
        <v>43582</v>
      </c>
      <c r="F145" s="549">
        <f t="shared" si="15"/>
        <v>2</v>
      </c>
      <c r="G145" s="549">
        <v>1</v>
      </c>
      <c r="H145" s="549" t="s">
        <v>2997</v>
      </c>
      <c r="I145" s="549">
        <f t="shared" si="16"/>
        <v>2</v>
      </c>
      <c r="J145" s="796">
        <v>4340000</v>
      </c>
      <c r="K145" s="712">
        <f t="shared" si="17"/>
        <v>8680000</v>
      </c>
      <c r="L145" s="231">
        <f>SUM(K145:K152)</f>
        <v>134020000</v>
      </c>
      <c r="M145" s="199"/>
      <c r="P145" s="652"/>
      <c r="Q145" s="652"/>
    </row>
    <row r="146" s="164" customFormat="1" spans="1:17">
      <c r="A146" s="885"/>
      <c r="B146" s="885"/>
      <c r="C146" s="886"/>
      <c r="D146" s="705">
        <v>43582</v>
      </c>
      <c r="E146" s="705">
        <v>43583</v>
      </c>
      <c r="F146" s="549">
        <f t="shared" si="15"/>
        <v>1</v>
      </c>
      <c r="G146" s="549">
        <v>1</v>
      </c>
      <c r="H146" s="549" t="s">
        <v>2997</v>
      </c>
      <c r="I146" s="549">
        <f t="shared" si="16"/>
        <v>1</v>
      </c>
      <c r="J146" s="796">
        <v>5490000</v>
      </c>
      <c r="K146" s="712">
        <f t="shared" si="17"/>
        <v>5490000</v>
      </c>
      <c r="L146" s="346"/>
      <c r="M146" s="199"/>
      <c r="P146" s="652"/>
      <c r="Q146" s="652"/>
    </row>
    <row r="147" s="164" customFormat="1" spans="1:17">
      <c r="A147" s="234" t="s">
        <v>4018</v>
      </c>
      <c r="B147" s="199">
        <v>1485950</v>
      </c>
      <c r="C147" s="199" t="s">
        <v>4019</v>
      </c>
      <c r="D147" s="200">
        <v>43582</v>
      </c>
      <c r="E147" s="200">
        <v>43585</v>
      </c>
      <c r="F147" s="199">
        <f t="shared" si="15"/>
        <v>3</v>
      </c>
      <c r="G147" s="199">
        <v>4</v>
      </c>
      <c r="H147" s="199" t="s">
        <v>37</v>
      </c>
      <c r="I147" s="199">
        <f t="shared" si="16"/>
        <v>12</v>
      </c>
      <c r="J147" s="229">
        <v>4050000</v>
      </c>
      <c r="K147" s="230">
        <f t="shared" si="17"/>
        <v>48600000</v>
      </c>
      <c r="L147" s="346"/>
      <c r="M147" s="199"/>
      <c r="P147" s="652"/>
      <c r="Q147" s="652"/>
    </row>
    <row r="148" s="164" customFormat="1" spans="1:17">
      <c r="A148" s="234" t="s">
        <v>4020</v>
      </c>
      <c r="B148" s="199">
        <v>1465098</v>
      </c>
      <c r="C148" s="199" t="s">
        <v>4021</v>
      </c>
      <c r="D148" s="200">
        <v>43583</v>
      </c>
      <c r="E148" s="200">
        <v>43584</v>
      </c>
      <c r="F148" s="199">
        <v>2</v>
      </c>
      <c r="G148" s="199">
        <v>1</v>
      </c>
      <c r="H148" s="199" t="s">
        <v>2405</v>
      </c>
      <c r="I148" s="199">
        <f t="shared" si="16"/>
        <v>2</v>
      </c>
      <c r="J148" s="229">
        <v>4250000</v>
      </c>
      <c r="K148" s="230">
        <f t="shared" si="17"/>
        <v>8500000</v>
      </c>
      <c r="L148" s="346"/>
      <c r="M148" s="199" t="s">
        <v>2171</v>
      </c>
      <c r="P148" s="652"/>
      <c r="Q148" s="652"/>
    </row>
    <row r="149" s="164" customFormat="1" spans="1:17">
      <c r="A149" s="199">
        <v>348050</v>
      </c>
      <c r="B149" s="199">
        <v>1469883</v>
      </c>
      <c r="C149" s="199" t="s">
        <v>4022</v>
      </c>
      <c r="D149" s="200">
        <v>43584</v>
      </c>
      <c r="E149" s="200">
        <v>43586</v>
      </c>
      <c r="F149" s="199">
        <f t="shared" ref="F149:F179" si="18">E149-D149</f>
        <v>2</v>
      </c>
      <c r="G149" s="199">
        <v>1</v>
      </c>
      <c r="H149" s="199" t="s">
        <v>2405</v>
      </c>
      <c r="I149" s="199">
        <f t="shared" si="16"/>
        <v>2</v>
      </c>
      <c r="J149" s="229">
        <v>4250000</v>
      </c>
      <c r="K149" s="230">
        <f t="shared" si="17"/>
        <v>8500000</v>
      </c>
      <c r="L149" s="346"/>
      <c r="M149" s="199"/>
      <c r="P149" s="652"/>
      <c r="Q149" s="652"/>
    </row>
    <row r="150" s="164" customFormat="1" spans="1:17">
      <c r="A150" s="234" t="s">
        <v>4023</v>
      </c>
      <c r="B150" s="199">
        <v>1475188</v>
      </c>
      <c r="C150" s="199" t="s">
        <v>4024</v>
      </c>
      <c r="D150" s="200">
        <v>43584</v>
      </c>
      <c r="E150" s="200">
        <v>43586</v>
      </c>
      <c r="F150" s="199">
        <f t="shared" si="18"/>
        <v>2</v>
      </c>
      <c r="G150" s="199">
        <v>2</v>
      </c>
      <c r="H150" s="199" t="s">
        <v>37</v>
      </c>
      <c r="I150" s="199">
        <f t="shared" si="16"/>
        <v>4</v>
      </c>
      <c r="J150" s="229">
        <v>4050000</v>
      </c>
      <c r="K150" s="230">
        <f t="shared" si="17"/>
        <v>16200000</v>
      </c>
      <c r="L150" s="346"/>
      <c r="M150" s="199"/>
      <c r="P150" s="652"/>
      <c r="Q150" s="652"/>
    </row>
    <row r="151" s="629" customFormat="1" spans="1:20">
      <c r="A151" s="234">
        <v>350434</v>
      </c>
      <c r="B151" s="199">
        <v>1478720</v>
      </c>
      <c r="C151" s="199" t="s">
        <v>4025</v>
      </c>
      <c r="D151" s="200">
        <v>43585</v>
      </c>
      <c r="E151" s="200">
        <v>43586</v>
      </c>
      <c r="F151" s="199">
        <f t="shared" si="18"/>
        <v>1</v>
      </c>
      <c r="G151" s="199">
        <v>1</v>
      </c>
      <c r="H151" s="199" t="s">
        <v>37</v>
      </c>
      <c r="I151" s="199">
        <f t="shared" si="16"/>
        <v>1</v>
      </c>
      <c r="J151" s="229">
        <v>4050000</v>
      </c>
      <c r="K151" s="230">
        <f t="shared" si="17"/>
        <v>4050000</v>
      </c>
      <c r="L151" s="346"/>
      <c r="M151" s="199"/>
      <c r="N151" s="164"/>
      <c r="O151" s="164"/>
      <c r="P151" s="652"/>
      <c r="Q151" s="652"/>
      <c r="T151" s="164"/>
    </row>
    <row r="152" s="164" customFormat="1" spans="1:17">
      <c r="A152" s="234" t="s">
        <v>4026</v>
      </c>
      <c r="B152" s="411">
        <v>1502744</v>
      </c>
      <c r="C152" s="199" t="s">
        <v>4027</v>
      </c>
      <c r="D152" s="200">
        <v>43584</v>
      </c>
      <c r="E152" s="200">
        <v>43586</v>
      </c>
      <c r="F152" s="199">
        <f t="shared" si="18"/>
        <v>2</v>
      </c>
      <c r="G152" s="199">
        <v>4</v>
      </c>
      <c r="H152" s="199" t="s">
        <v>2405</v>
      </c>
      <c r="I152" s="199">
        <f t="shared" si="16"/>
        <v>8</v>
      </c>
      <c r="J152" s="229">
        <v>4250000</v>
      </c>
      <c r="K152" s="230">
        <f t="shared" si="17"/>
        <v>34000000</v>
      </c>
      <c r="L152" s="347"/>
      <c r="M152" s="199"/>
      <c r="N152" s="322"/>
      <c r="O152" s="322"/>
      <c r="P152" s="652"/>
      <c r="Q152" s="652"/>
    </row>
    <row r="153" s="629" customFormat="1" spans="1:20">
      <c r="A153" s="887">
        <v>353202</v>
      </c>
      <c r="B153" s="595">
        <v>1492357</v>
      </c>
      <c r="C153" s="595" t="s">
        <v>4028</v>
      </c>
      <c r="D153" s="179">
        <v>43583</v>
      </c>
      <c r="E153" s="179">
        <v>43584</v>
      </c>
      <c r="F153" s="177">
        <f t="shared" si="18"/>
        <v>1</v>
      </c>
      <c r="G153" s="177">
        <v>1</v>
      </c>
      <c r="H153" s="177" t="s">
        <v>37</v>
      </c>
      <c r="I153" s="177">
        <f t="shared" si="16"/>
        <v>1</v>
      </c>
      <c r="J153" s="207">
        <v>4050000</v>
      </c>
      <c r="K153" s="208">
        <f t="shared" si="17"/>
        <v>4050000</v>
      </c>
      <c r="L153" s="613">
        <f>SUM(K153:K157)</f>
        <v>20250000</v>
      </c>
      <c r="M153" s="177"/>
      <c r="N153" s="164"/>
      <c r="O153" s="164"/>
      <c r="P153" s="652"/>
      <c r="Q153" s="652"/>
      <c r="T153" s="164"/>
    </row>
    <row r="154" s="629" customFormat="1" spans="1:20">
      <c r="A154" s="887">
        <v>353200</v>
      </c>
      <c r="B154" s="595">
        <v>1492362</v>
      </c>
      <c r="C154" s="595" t="s">
        <v>4029</v>
      </c>
      <c r="D154" s="179">
        <v>43583</v>
      </c>
      <c r="E154" s="179">
        <v>43584</v>
      </c>
      <c r="F154" s="177">
        <f t="shared" si="18"/>
        <v>1</v>
      </c>
      <c r="G154" s="177">
        <v>1</v>
      </c>
      <c r="H154" s="177" t="s">
        <v>37</v>
      </c>
      <c r="I154" s="177">
        <f t="shared" si="16"/>
        <v>1</v>
      </c>
      <c r="J154" s="207">
        <v>4050000</v>
      </c>
      <c r="K154" s="208">
        <f t="shared" si="17"/>
        <v>4050000</v>
      </c>
      <c r="L154" s="614"/>
      <c r="M154" s="177"/>
      <c r="N154" s="164"/>
      <c r="O154" s="164"/>
      <c r="P154" s="652"/>
      <c r="Q154" s="652"/>
      <c r="T154" s="164"/>
    </row>
    <row r="155" s="164" customFormat="1" spans="1:17">
      <c r="A155" s="177">
        <v>353227</v>
      </c>
      <c r="B155" s="177">
        <v>1492368</v>
      </c>
      <c r="C155" s="177" t="s">
        <v>4030</v>
      </c>
      <c r="D155" s="179">
        <v>43583</v>
      </c>
      <c r="E155" s="179">
        <v>43584</v>
      </c>
      <c r="F155" s="177">
        <f t="shared" si="18"/>
        <v>1</v>
      </c>
      <c r="G155" s="177">
        <v>1</v>
      </c>
      <c r="H155" s="177" t="s">
        <v>37</v>
      </c>
      <c r="I155" s="177">
        <f t="shared" si="16"/>
        <v>1</v>
      </c>
      <c r="J155" s="207">
        <v>4050000</v>
      </c>
      <c r="K155" s="208">
        <f t="shared" si="17"/>
        <v>4050000</v>
      </c>
      <c r="L155" s="614"/>
      <c r="M155" s="177"/>
      <c r="P155" s="652"/>
      <c r="Q155" s="652"/>
    </row>
    <row r="156" s="164" customFormat="1" spans="1:17">
      <c r="A156" s="177">
        <v>353225</v>
      </c>
      <c r="B156" s="177">
        <v>1492360</v>
      </c>
      <c r="C156" s="177" t="s">
        <v>4031</v>
      </c>
      <c r="D156" s="179">
        <v>43583</v>
      </c>
      <c r="E156" s="179">
        <v>43584</v>
      </c>
      <c r="F156" s="177">
        <f t="shared" si="18"/>
        <v>1</v>
      </c>
      <c r="G156" s="177">
        <v>1</v>
      </c>
      <c r="H156" s="177" t="s">
        <v>37</v>
      </c>
      <c r="I156" s="177">
        <f t="shared" si="16"/>
        <v>1</v>
      </c>
      <c r="J156" s="207">
        <v>4050000</v>
      </c>
      <c r="K156" s="208">
        <f t="shared" si="17"/>
        <v>4050000</v>
      </c>
      <c r="L156" s="614"/>
      <c r="M156" s="177"/>
      <c r="P156" s="652"/>
      <c r="Q156" s="652"/>
    </row>
    <row r="157" s="164" customFormat="1" spans="1:17">
      <c r="A157" s="177">
        <v>353228</v>
      </c>
      <c r="B157" s="177">
        <v>1492372</v>
      </c>
      <c r="C157" s="177" t="s">
        <v>4032</v>
      </c>
      <c r="D157" s="179">
        <v>43583</v>
      </c>
      <c r="E157" s="179">
        <v>43584</v>
      </c>
      <c r="F157" s="177">
        <f t="shared" si="18"/>
        <v>1</v>
      </c>
      <c r="G157" s="177">
        <v>1</v>
      </c>
      <c r="H157" s="177" t="s">
        <v>37</v>
      </c>
      <c r="I157" s="177">
        <f t="shared" si="16"/>
        <v>1</v>
      </c>
      <c r="J157" s="207">
        <v>4050000</v>
      </c>
      <c r="K157" s="208">
        <f t="shared" si="17"/>
        <v>4050000</v>
      </c>
      <c r="L157" s="209"/>
      <c r="M157" s="177"/>
      <c r="P157" s="652"/>
      <c r="Q157" s="652"/>
    </row>
    <row r="158" s="164" customFormat="1" spans="1:17">
      <c r="A158" s="602" t="s">
        <v>4033</v>
      </c>
      <c r="B158" s="779">
        <v>1469996</v>
      </c>
      <c r="C158" s="775" t="s">
        <v>4034</v>
      </c>
      <c r="D158" s="572">
        <v>43584</v>
      </c>
      <c r="E158" s="572">
        <v>43586</v>
      </c>
      <c r="F158" s="571">
        <f t="shared" si="18"/>
        <v>2</v>
      </c>
      <c r="G158" s="571">
        <v>4</v>
      </c>
      <c r="H158" s="571" t="s">
        <v>2405</v>
      </c>
      <c r="I158" s="571">
        <f t="shared" si="16"/>
        <v>8</v>
      </c>
      <c r="J158" s="585">
        <v>4250000</v>
      </c>
      <c r="K158" s="586">
        <f t="shared" si="17"/>
        <v>34000000</v>
      </c>
      <c r="L158" s="587">
        <f>SUM(K158:K169)</f>
        <v>120110000</v>
      </c>
      <c r="M158" s="571"/>
      <c r="P158" s="652"/>
      <c r="Q158" s="652"/>
    </row>
    <row r="159" s="164" customFormat="1" spans="1:17">
      <c r="A159" s="606"/>
      <c r="B159" s="780"/>
      <c r="C159" s="777"/>
      <c r="D159" s="572">
        <v>43584</v>
      </c>
      <c r="E159" s="572">
        <v>43586</v>
      </c>
      <c r="F159" s="571">
        <f t="shared" si="18"/>
        <v>2</v>
      </c>
      <c r="G159" s="571">
        <v>1</v>
      </c>
      <c r="H159" s="571" t="s">
        <v>224</v>
      </c>
      <c r="I159" s="571">
        <f t="shared" si="16"/>
        <v>2</v>
      </c>
      <c r="J159" s="585">
        <v>1200000</v>
      </c>
      <c r="K159" s="586">
        <f t="shared" si="17"/>
        <v>2400000</v>
      </c>
      <c r="L159" s="588"/>
      <c r="M159" s="571"/>
      <c r="P159" s="652"/>
      <c r="Q159" s="652"/>
    </row>
    <row r="160" s="164" customFormat="1" spans="1:17">
      <c r="A160" s="571">
        <v>350480</v>
      </c>
      <c r="B160" s="571">
        <v>1478835</v>
      </c>
      <c r="C160" s="571" t="s">
        <v>4035</v>
      </c>
      <c r="D160" s="572">
        <v>43584</v>
      </c>
      <c r="E160" s="572">
        <v>43586</v>
      </c>
      <c r="F160" s="571">
        <f t="shared" si="18"/>
        <v>2</v>
      </c>
      <c r="G160" s="571">
        <v>1</v>
      </c>
      <c r="H160" s="571" t="s">
        <v>37</v>
      </c>
      <c r="I160" s="571">
        <f t="shared" si="16"/>
        <v>2</v>
      </c>
      <c r="J160" s="585">
        <v>4050000</v>
      </c>
      <c r="K160" s="586">
        <f t="shared" si="17"/>
        <v>8100000</v>
      </c>
      <c r="L160" s="588"/>
      <c r="M160" s="571"/>
      <c r="P160" s="652"/>
      <c r="Q160" s="652"/>
    </row>
    <row r="161" s="164" customFormat="1" spans="1:17">
      <c r="A161" s="571">
        <v>352608</v>
      </c>
      <c r="B161" s="571">
        <v>1489778</v>
      </c>
      <c r="C161" s="571" t="s">
        <v>4036</v>
      </c>
      <c r="D161" s="572">
        <v>43584</v>
      </c>
      <c r="E161" s="572">
        <v>43586</v>
      </c>
      <c r="F161" s="571">
        <f t="shared" si="18"/>
        <v>2</v>
      </c>
      <c r="G161" s="571">
        <v>1</v>
      </c>
      <c r="H161" s="571" t="s">
        <v>37</v>
      </c>
      <c r="I161" s="571">
        <f t="shared" si="16"/>
        <v>2</v>
      </c>
      <c r="J161" s="585">
        <v>4050000</v>
      </c>
      <c r="K161" s="586">
        <f t="shared" si="17"/>
        <v>8100000</v>
      </c>
      <c r="L161" s="588"/>
      <c r="M161" s="573" t="s">
        <v>4037</v>
      </c>
      <c r="P161" s="652"/>
      <c r="Q161" s="652"/>
    </row>
    <row r="162" s="164" customFormat="1" spans="1:17">
      <c r="A162" s="571">
        <v>347683</v>
      </c>
      <c r="B162" s="571">
        <v>1467510</v>
      </c>
      <c r="C162" s="571" t="s">
        <v>4038</v>
      </c>
      <c r="D162" s="572">
        <v>43585</v>
      </c>
      <c r="E162" s="572">
        <v>43586</v>
      </c>
      <c r="F162" s="571">
        <f t="shared" si="18"/>
        <v>1</v>
      </c>
      <c r="G162" s="571">
        <v>1</v>
      </c>
      <c r="H162" s="571" t="s">
        <v>2405</v>
      </c>
      <c r="I162" s="571">
        <f t="shared" si="16"/>
        <v>1</v>
      </c>
      <c r="J162" s="585">
        <v>4250000</v>
      </c>
      <c r="K162" s="586">
        <f t="shared" si="17"/>
        <v>4250000</v>
      </c>
      <c r="L162" s="588"/>
      <c r="M162" s="571"/>
      <c r="P162" s="652"/>
      <c r="Q162" s="652"/>
    </row>
    <row r="163" s="164" customFormat="1" spans="1:17">
      <c r="A163" s="571">
        <v>347699</v>
      </c>
      <c r="B163" s="411">
        <v>1502756</v>
      </c>
      <c r="C163" s="571" t="s">
        <v>4039</v>
      </c>
      <c r="D163" s="572">
        <v>43585</v>
      </c>
      <c r="E163" s="572">
        <v>43586</v>
      </c>
      <c r="F163" s="571">
        <f t="shared" si="18"/>
        <v>1</v>
      </c>
      <c r="G163" s="571">
        <v>1</v>
      </c>
      <c r="H163" s="571" t="s">
        <v>2405</v>
      </c>
      <c r="I163" s="571">
        <f t="shared" si="16"/>
        <v>1</v>
      </c>
      <c r="J163" s="585">
        <v>4250000</v>
      </c>
      <c r="K163" s="586">
        <f t="shared" si="17"/>
        <v>4250000</v>
      </c>
      <c r="L163" s="588"/>
      <c r="M163" s="571"/>
      <c r="N163" s="322"/>
      <c r="O163" s="322"/>
      <c r="P163" s="652"/>
      <c r="Q163" s="652"/>
    </row>
    <row r="164" s="164" customFormat="1" spans="1:17">
      <c r="A164" s="681" t="s">
        <v>4040</v>
      </c>
      <c r="B164" s="571">
        <v>1467895</v>
      </c>
      <c r="C164" s="571" t="s">
        <v>4041</v>
      </c>
      <c r="D164" s="572">
        <v>43585</v>
      </c>
      <c r="E164" s="572">
        <v>43586</v>
      </c>
      <c r="F164" s="571">
        <f t="shared" si="18"/>
        <v>1</v>
      </c>
      <c r="G164" s="571">
        <v>2</v>
      </c>
      <c r="H164" s="571" t="s">
        <v>2405</v>
      </c>
      <c r="I164" s="571">
        <f t="shared" si="16"/>
        <v>2</v>
      </c>
      <c r="J164" s="585">
        <v>4250000</v>
      </c>
      <c r="K164" s="586">
        <f t="shared" si="17"/>
        <v>8500000</v>
      </c>
      <c r="L164" s="588"/>
      <c r="M164" s="571"/>
      <c r="P164" s="652"/>
      <c r="Q164" s="652"/>
    </row>
    <row r="165" s="164" customFormat="1" spans="1:17">
      <c r="A165" s="681">
        <v>348072</v>
      </c>
      <c r="B165" s="571">
        <v>1469648</v>
      </c>
      <c r="C165" s="571" t="s">
        <v>4042</v>
      </c>
      <c r="D165" s="572">
        <v>43585</v>
      </c>
      <c r="E165" s="572">
        <v>43586</v>
      </c>
      <c r="F165" s="571">
        <f t="shared" si="18"/>
        <v>1</v>
      </c>
      <c r="G165" s="571">
        <v>1</v>
      </c>
      <c r="H165" s="571" t="s">
        <v>2405</v>
      </c>
      <c r="I165" s="571">
        <f t="shared" si="16"/>
        <v>1</v>
      </c>
      <c r="J165" s="585">
        <v>4250000</v>
      </c>
      <c r="K165" s="586">
        <f t="shared" si="17"/>
        <v>4250000</v>
      </c>
      <c r="L165" s="588"/>
      <c r="M165" s="571"/>
      <c r="P165" s="633"/>
      <c r="Q165" s="633"/>
    </row>
    <row r="166" s="164" customFormat="1" ht="14.25" spans="1:17">
      <c r="A166" s="681" t="s">
        <v>4043</v>
      </c>
      <c r="B166" s="571">
        <v>1469629</v>
      </c>
      <c r="C166" s="571" t="s">
        <v>4044</v>
      </c>
      <c r="D166" s="572">
        <v>43585</v>
      </c>
      <c r="E166" s="572">
        <v>43586</v>
      </c>
      <c r="F166" s="571">
        <f t="shared" si="18"/>
        <v>1</v>
      </c>
      <c r="G166" s="571">
        <v>3</v>
      </c>
      <c r="H166" s="571" t="s">
        <v>37</v>
      </c>
      <c r="I166" s="571">
        <f t="shared" si="16"/>
        <v>3</v>
      </c>
      <c r="J166" s="585">
        <v>4050000</v>
      </c>
      <c r="K166" s="586">
        <f t="shared" si="17"/>
        <v>12150000</v>
      </c>
      <c r="L166" s="588"/>
      <c r="M166" s="571" t="s">
        <v>2171</v>
      </c>
      <c r="P166" s="633"/>
      <c r="Q166" s="633"/>
    </row>
    <row r="167" s="164" customFormat="1" ht="14.25" spans="1:17">
      <c r="A167" s="571">
        <v>348433</v>
      </c>
      <c r="B167" s="637">
        <v>1502753</v>
      </c>
      <c r="C167" s="571" t="s">
        <v>4045</v>
      </c>
      <c r="D167" s="572">
        <v>43585</v>
      </c>
      <c r="E167" s="572">
        <v>43586</v>
      </c>
      <c r="F167" s="571">
        <f t="shared" si="18"/>
        <v>1</v>
      </c>
      <c r="G167" s="571">
        <v>1</v>
      </c>
      <c r="H167" s="571" t="s">
        <v>37</v>
      </c>
      <c r="I167" s="571">
        <f t="shared" si="16"/>
        <v>1</v>
      </c>
      <c r="J167" s="585">
        <v>4050000</v>
      </c>
      <c r="K167" s="586">
        <f t="shared" si="17"/>
        <v>4050000</v>
      </c>
      <c r="L167" s="588"/>
      <c r="M167" s="571"/>
      <c r="N167" s="322"/>
      <c r="O167" s="322"/>
      <c r="P167" s="633"/>
      <c r="Q167" s="633"/>
    </row>
    <row r="168" s="164" customFormat="1" spans="1:17">
      <c r="A168" s="681" t="s">
        <v>4046</v>
      </c>
      <c r="B168" s="571">
        <v>1486001</v>
      </c>
      <c r="C168" s="571" t="s">
        <v>4047</v>
      </c>
      <c r="D168" s="572">
        <v>43585</v>
      </c>
      <c r="E168" s="572">
        <v>43586</v>
      </c>
      <c r="F168" s="571">
        <f t="shared" si="18"/>
        <v>1</v>
      </c>
      <c r="G168" s="571">
        <v>2</v>
      </c>
      <c r="H168" s="571" t="s">
        <v>37</v>
      </c>
      <c r="I168" s="571">
        <f t="shared" si="16"/>
        <v>2</v>
      </c>
      <c r="J168" s="585">
        <v>4050000</v>
      </c>
      <c r="K168" s="586">
        <f t="shared" si="17"/>
        <v>8100000</v>
      </c>
      <c r="L168" s="588"/>
      <c r="M168" s="571"/>
      <c r="P168" s="633"/>
      <c r="Q168" s="633"/>
    </row>
    <row r="169" s="164" customFormat="1" spans="1:17">
      <c r="A169" s="789" t="s">
        <v>4048</v>
      </c>
      <c r="B169" s="573">
        <v>1492435</v>
      </c>
      <c r="C169" s="573" t="s">
        <v>4049</v>
      </c>
      <c r="D169" s="574">
        <v>43585</v>
      </c>
      <c r="E169" s="574">
        <v>43586</v>
      </c>
      <c r="F169" s="573">
        <f t="shared" si="18"/>
        <v>1</v>
      </c>
      <c r="G169" s="573">
        <v>4</v>
      </c>
      <c r="H169" s="573" t="s">
        <v>2997</v>
      </c>
      <c r="I169" s="573">
        <f t="shared" si="16"/>
        <v>4</v>
      </c>
      <c r="J169" s="590">
        <v>5490000</v>
      </c>
      <c r="K169" s="591">
        <f t="shared" si="17"/>
        <v>21960000</v>
      </c>
      <c r="L169" s="593"/>
      <c r="M169" s="571"/>
      <c r="P169" s="633"/>
      <c r="Q169" s="633"/>
    </row>
    <row r="170" s="164" customFormat="1" spans="1:17">
      <c r="A170" s="341"/>
      <c r="B170" s="341"/>
      <c r="C170" s="341"/>
      <c r="D170" s="341"/>
      <c r="E170" s="341"/>
      <c r="F170" s="341">
        <f t="shared" si="18"/>
        <v>0</v>
      </c>
      <c r="G170" s="341"/>
      <c r="H170" s="341"/>
      <c r="I170" s="341">
        <f t="shared" si="16"/>
        <v>0</v>
      </c>
      <c r="J170" s="341"/>
      <c r="K170" s="891">
        <f t="shared" si="17"/>
        <v>0</v>
      </c>
      <c r="L170" s="892"/>
      <c r="M170" s="341"/>
      <c r="P170" s="633"/>
      <c r="Q170" s="633"/>
    </row>
    <row r="171" s="164" customFormat="1" spans="1:17">
      <c r="A171" s="341"/>
      <c r="B171" s="341"/>
      <c r="C171" s="341"/>
      <c r="D171" s="341"/>
      <c r="E171" s="341"/>
      <c r="F171" s="341">
        <f t="shared" si="18"/>
        <v>0</v>
      </c>
      <c r="G171" s="341"/>
      <c r="H171" s="341"/>
      <c r="I171" s="341">
        <f t="shared" si="16"/>
        <v>0</v>
      </c>
      <c r="J171" s="341"/>
      <c r="K171" s="891">
        <f t="shared" si="17"/>
        <v>0</v>
      </c>
      <c r="L171" s="892"/>
      <c r="M171" s="341"/>
      <c r="P171" s="633"/>
      <c r="Q171" s="633"/>
    </row>
    <row r="172" s="164" customFormat="1" spans="1:17">
      <c r="A172" s="341"/>
      <c r="B172" s="341"/>
      <c r="C172" s="341"/>
      <c r="D172" s="341"/>
      <c r="E172" s="341"/>
      <c r="F172" s="341">
        <f t="shared" si="18"/>
        <v>0</v>
      </c>
      <c r="G172" s="341"/>
      <c r="H172" s="341"/>
      <c r="I172" s="341">
        <f t="shared" si="16"/>
        <v>0</v>
      </c>
      <c r="J172" s="341"/>
      <c r="K172" s="891">
        <f t="shared" si="17"/>
        <v>0</v>
      </c>
      <c r="L172" s="892"/>
      <c r="M172" s="341"/>
      <c r="P172" s="633"/>
      <c r="Q172" s="633"/>
    </row>
    <row r="173" s="164" customFormat="1" spans="1:17">
      <c r="A173" s="341"/>
      <c r="B173" s="341"/>
      <c r="C173" s="341"/>
      <c r="D173" s="341"/>
      <c r="E173" s="341"/>
      <c r="F173" s="341">
        <f t="shared" si="18"/>
        <v>0</v>
      </c>
      <c r="G173" s="341"/>
      <c r="H173" s="341"/>
      <c r="I173" s="341">
        <f t="shared" si="16"/>
        <v>0</v>
      </c>
      <c r="J173" s="341"/>
      <c r="K173" s="891">
        <f t="shared" si="17"/>
        <v>0</v>
      </c>
      <c r="L173" s="892"/>
      <c r="M173" s="341"/>
      <c r="P173" s="633"/>
      <c r="Q173" s="633"/>
    </row>
    <row r="174" s="164" customFormat="1" spans="1:17">
      <c r="A174" s="341"/>
      <c r="B174" s="341"/>
      <c r="C174" s="341"/>
      <c r="D174" s="341"/>
      <c r="E174" s="341"/>
      <c r="F174" s="341">
        <f t="shared" si="18"/>
        <v>0</v>
      </c>
      <c r="G174" s="341"/>
      <c r="H174" s="341"/>
      <c r="I174" s="341">
        <f t="shared" si="16"/>
        <v>0</v>
      </c>
      <c r="J174" s="341"/>
      <c r="K174" s="891">
        <f t="shared" si="17"/>
        <v>0</v>
      </c>
      <c r="L174" s="892"/>
      <c r="M174" s="341"/>
      <c r="P174" s="633"/>
      <c r="Q174" s="633"/>
    </row>
    <row r="175" s="164" customFormat="1" spans="1:17">
      <c r="A175" s="341"/>
      <c r="B175" s="341"/>
      <c r="C175" s="341"/>
      <c r="D175" s="341"/>
      <c r="E175" s="341"/>
      <c r="F175" s="341">
        <f t="shared" si="18"/>
        <v>0</v>
      </c>
      <c r="G175" s="341"/>
      <c r="H175" s="341"/>
      <c r="I175" s="341">
        <f t="shared" si="16"/>
        <v>0</v>
      </c>
      <c r="J175" s="341"/>
      <c r="K175" s="891">
        <f t="shared" si="17"/>
        <v>0</v>
      </c>
      <c r="L175" s="892"/>
      <c r="M175" s="341"/>
      <c r="P175" s="633"/>
      <c r="Q175" s="633"/>
    </row>
    <row r="176" s="164" customFormat="1" spans="1:17">
      <c r="A176" s="341"/>
      <c r="B176" s="341"/>
      <c r="C176" s="341"/>
      <c r="D176" s="341"/>
      <c r="E176" s="341"/>
      <c r="F176" s="341">
        <f t="shared" si="18"/>
        <v>0</v>
      </c>
      <c r="G176" s="341"/>
      <c r="H176" s="341"/>
      <c r="I176" s="341">
        <f t="shared" si="16"/>
        <v>0</v>
      </c>
      <c r="J176" s="341"/>
      <c r="K176" s="891">
        <f t="shared" si="17"/>
        <v>0</v>
      </c>
      <c r="L176" s="892"/>
      <c r="M176" s="341"/>
      <c r="P176" s="633"/>
      <c r="Q176" s="633"/>
    </row>
    <row r="177" s="164" customFormat="1" spans="1:17">
      <c r="A177" s="341"/>
      <c r="B177" s="341"/>
      <c r="C177" s="341"/>
      <c r="D177" s="341"/>
      <c r="E177" s="341"/>
      <c r="F177" s="341">
        <f t="shared" si="18"/>
        <v>0</v>
      </c>
      <c r="G177" s="341"/>
      <c r="H177" s="341"/>
      <c r="I177" s="341">
        <f t="shared" si="16"/>
        <v>0</v>
      </c>
      <c r="J177" s="341"/>
      <c r="K177" s="891">
        <f t="shared" si="17"/>
        <v>0</v>
      </c>
      <c r="L177" s="892"/>
      <c r="M177" s="341"/>
      <c r="P177" s="633"/>
      <c r="Q177" s="633"/>
    </row>
    <row r="178" s="164" customFormat="1" spans="1:17">
      <c r="A178" s="341"/>
      <c r="B178" s="341"/>
      <c r="C178" s="341"/>
      <c r="D178" s="341"/>
      <c r="E178" s="341"/>
      <c r="F178" s="341">
        <f t="shared" si="18"/>
        <v>0</v>
      </c>
      <c r="G178" s="341"/>
      <c r="H178" s="341"/>
      <c r="I178" s="341">
        <f t="shared" si="16"/>
        <v>0</v>
      </c>
      <c r="J178" s="341"/>
      <c r="K178" s="891">
        <f t="shared" si="17"/>
        <v>0</v>
      </c>
      <c r="L178" s="892"/>
      <c r="M178" s="341"/>
      <c r="P178" s="633"/>
      <c r="Q178" s="633"/>
    </row>
    <row r="179" s="164" customFormat="1" spans="1:17">
      <c r="A179" s="341"/>
      <c r="B179" s="341"/>
      <c r="C179" s="341"/>
      <c r="D179" s="341"/>
      <c r="E179" s="341"/>
      <c r="F179" s="341">
        <f t="shared" si="18"/>
        <v>0</v>
      </c>
      <c r="G179" s="341"/>
      <c r="H179" s="341"/>
      <c r="I179" s="341">
        <f t="shared" si="16"/>
        <v>0</v>
      </c>
      <c r="J179" s="341"/>
      <c r="K179" s="891">
        <f t="shared" si="17"/>
        <v>0</v>
      </c>
      <c r="L179" s="341"/>
      <c r="M179" s="341"/>
      <c r="P179" s="633"/>
      <c r="Q179" s="633"/>
    </row>
  </sheetData>
  <mergeCells count="52">
    <mergeCell ref="A1:K1"/>
    <mergeCell ref="A8:A9"/>
    <mergeCell ref="A126:A127"/>
    <mergeCell ref="A128:A129"/>
    <mergeCell ref="A131:A132"/>
    <mergeCell ref="A138:A139"/>
    <mergeCell ref="A141:A142"/>
    <mergeCell ref="A143:A144"/>
    <mergeCell ref="A145:A146"/>
    <mergeCell ref="A158:A159"/>
    <mergeCell ref="B8:B9"/>
    <mergeCell ref="B126:B127"/>
    <mergeCell ref="B128:B129"/>
    <mergeCell ref="B131:B132"/>
    <mergeCell ref="B138:B139"/>
    <mergeCell ref="B141:B142"/>
    <mergeCell ref="B143:B144"/>
    <mergeCell ref="B145:B146"/>
    <mergeCell ref="B158:B159"/>
    <mergeCell ref="C8:C9"/>
    <mergeCell ref="C126:C127"/>
    <mergeCell ref="C128:C129"/>
    <mergeCell ref="C131:C132"/>
    <mergeCell ref="C138:C139"/>
    <mergeCell ref="C141:C142"/>
    <mergeCell ref="C143:C144"/>
    <mergeCell ref="C145:C146"/>
    <mergeCell ref="C158:C159"/>
    <mergeCell ref="D8:D9"/>
    <mergeCell ref="E8:E9"/>
    <mergeCell ref="F8:F9"/>
    <mergeCell ref="G8:G9"/>
    <mergeCell ref="H8:H9"/>
    <mergeCell ref="H131:H132"/>
    <mergeCell ref="I8:I9"/>
    <mergeCell ref="J8:J9"/>
    <mergeCell ref="K8:K9"/>
    <mergeCell ref="L8:L9"/>
    <mergeCell ref="L10:L61"/>
    <mergeCell ref="L62:L68"/>
    <mergeCell ref="L69:L77"/>
    <mergeCell ref="L78:L81"/>
    <mergeCell ref="L82:L88"/>
    <mergeCell ref="L89:L99"/>
    <mergeCell ref="L100:L115"/>
    <mergeCell ref="L116:L122"/>
    <mergeCell ref="L123:L144"/>
    <mergeCell ref="L145:L152"/>
    <mergeCell ref="L153:L157"/>
    <mergeCell ref="L158:L169"/>
    <mergeCell ref="M8:M9"/>
    <mergeCell ref="M131:M132"/>
  </mergeCells>
  <conditionalFormatting sqref="B10:B151 B153:B162 B164:B166 B168:B169">
    <cfRule type="duplicateValues" dxfId="0" priority="1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M4" sqref="M4"/>
    </sheetView>
  </sheetViews>
  <sheetFormatPr defaultColWidth="9" defaultRowHeight="13.5"/>
  <cols>
    <col min="1" max="1" width="12" style="2181" customWidth="1"/>
    <col min="2" max="2" width="10.7083333333333" customWidth="1"/>
    <col min="3" max="3" width="17.2833333333333" customWidth="1"/>
    <col min="4" max="4" width="10.7083333333333" customWidth="1"/>
    <col min="5" max="5" width="14.25" customWidth="1"/>
    <col min="6" max="6" width="10.2833333333333" customWidth="1"/>
    <col min="7" max="7" width="11" customWidth="1"/>
    <col min="8" max="8" width="8.425" customWidth="1"/>
    <col min="9" max="9" width="8" customWidth="1"/>
    <col min="10" max="10" width="15.7083333333333" customWidth="1"/>
    <col min="11" max="11" width="13.2833333333333" customWidth="1"/>
    <col min="12" max="12" width="14.8583333333333" customWidth="1"/>
    <col min="13" max="13" width="39.375" customWidth="1"/>
  </cols>
  <sheetData>
    <row r="1" ht="25.5" spans="1:12">
      <c r="A1" s="2156" t="s">
        <v>18</v>
      </c>
      <c r="B1" s="2156"/>
      <c r="C1" s="2156"/>
      <c r="D1" s="2156"/>
      <c r="E1" s="2156"/>
      <c r="F1" s="2156"/>
      <c r="G1" s="2156"/>
      <c r="H1" s="2156"/>
      <c r="I1" s="2156"/>
      <c r="J1" s="2156"/>
      <c r="K1" s="2156"/>
      <c r="L1" s="2156"/>
    </row>
    <row r="2" ht="21" customHeight="1" spans="1:12">
      <c r="A2" s="2156"/>
      <c r="B2" s="2156"/>
      <c r="C2" s="2156"/>
      <c r="D2" s="2156"/>
      <c r="E2" s="2156"/>
      <c r="F2" s="2156"/>
      <c r="G2" s="2156"/>
      <c r="H2" s="2156"/>
      <c r="I2" s="2156"/>
      <c r="J2" s="2156"/>
      <c r="K2" s="2156"/>
      <c r="L2" s="2156"/>
    </row>
    <row r="3" ht="20.25" customHeight="1" spans="1:12">
      <c r="A3" s="2182" t="s">
        <v>19</v>
      </c>
      <c r="B3" s="2182"/>
      <c r="C3" s="2183" t="s">
        <v>20</v>
      </c>
      <c r="D3" s="2184"/>
      <c r="E3" s="2184">
        <v>800000000</v>
      </c>
      <c r="F3" s="2156"/>
      <c r="G3" s="2156"/>
      <c r="H3" s="1484" t="s">
        <v>21</v>
      </c>
      <c r="I3" s="1484"/>
      <c r="J3" s="2050">
        <f>SUM(J8:J42)</f>
        <v>89</v>
      </c>
      <c r="K3" s="2052"/>
      <c r="L3" s="2052">
        <f>SUM(L9:L202)</f>
        <v>233010000</v>
      </c>
    </row>
    <row r="4" ht="20.25" customHeight="1" spans="1:13">
      <c r="A4" s="2156"/>
      <c r="B4" s="2156"/>
      <c r="C4" s="2156"/>
      <c r="D4" s="2156"/>
      <c r="E4" s="2156"/>
      <c r="F4" s="2156"/>
      <c r="G4" s="2156"/>
      <c r="H4" s="1484" t="s">
        <v>22</v>
      </c>
      <c r="I4" s="1484"/>
      <c r="J4" s="2050" t="s">
        <v>23</v>
      </c>
      <c r="K4" s="2052"/>
      <c r="L4" s="2052">
        <v>270000000</v>
      </c>
      <c r="M4">
        <f>E3+L4</f>
        <v>1070000000</v>
      </c>
    </row>
    <row r="5" ht="20.25" customHeight="1" spans="1:12">
      <c r="A5" s="2156"/>
      <c r="B5" s="2156"/>
      <c r="C5" s="2156"/>
      <c r="D5" s="2156"/>
      <c r="E5" s="2156"/>
      <c r="F5" s="2156"/>
      <c r="G5" s="2156"/>
      <c r="H5" s="1484" t="s">
        <v>17</v>
      </c>
      <c r="I5" s="1484"/>
      <c r="J5" s="641"/>
      <c r="K5" s="641"/>
      <c r="L5" s="2052">
        <f>L4-L3</f>
        <v>36990000</v>
      </c>
    </row>
    <row r="6" spans="1:12">
      <c r="A6" s="171" t="s">
        <v>24</v>
      </c>
      <c r="B6" s="172" t="s">
        <v>25</v>
      </c>
      <c r="C6" s="172" t="s">
        <v>26</v>
      </c>
      <c r="D6" s="173" t="s">
        <v>27</v>
      </c>
      <c r="E6" s="173" t="s">
        <v>28</v>
      </c>
      <c r="F6" s="171" t="s">
        <v>29</v>
      </c>
      <c r="G6" s="174" t="s">
        <v>30</v>
      </c>
      <c r="H6" s="174" t="s">
        <v>31</v>
      </c>
      <c r="I6" s="174"/>
      <c r="J6" s="174" t="s">
        <v>32</v>
      </c>
      <c r="K6" s="1284" t="s">
        <v>33</v>
      </c>
      <c r="L6" s="204" t="s">
        <v>34</v>
      </c>
    </row>
    <row r="7" spans="1:12">
      <c r="A7" s="171"/>
      <c r="B7" s="175"/>
      <c r="C7" s="175"/>
      <c r="D7" s="173"/>
      <c r="E7" s="173"/>
      <c r="F7" s="171"/>
      <c r="G7" s="174"/>
      <c r="H7" s="174"/>
      <c r="I7" s="174"/>
      <c r="J7" s="174"/>
      <c r="K7" s="1284"/>
      <c r="L7" s="204"/>
    </row>
    <row r="8" spans="1:12">
      <c r="A8" s="2185">
        <v>261490</v>
      </c>
      <c r="B8" s="2159">
        <v>1242818</v>
      </c>
      <c r="C8" s="2159" t="s">
        <v>35</v>
      </c>
      <c r="D8" s="2160">
        <v>43053</v>
      </c>
      <c r="E8" s="2160">
        <v>43056</v>
      </c>
      <c r="F8" s="2159">
        <f t="shared" ref="F8:F35" si="0">E8-D8</f>
        <v>3</v>
      </c>
      <c r="G8" s="2159">
        <v>1</v>
      </c>
      <c r="H8" s="2159" t="s">
        <v>36</v>
      </c>
      <c r="I8" s="2159" t="s">
        <v>37</v>
      </c>
      <c r="J8" s="2159">
        <f t="shared" ref="J8:J35" si="1">G8*F8</f>
        <v>3</v>
      </c>
      <c r="K8" s="891">
        <v>2700000</v>
      </c>
      <c r="L8" s="891">
        <f t="shared" ref="L8:L35" si="2">K8*F8*G8</f>
        <v>8100000</v>
      </c>
    </row>
    <row r="9" spans="1:12">
      <c r="A9" s="2099" t="s">
        <v>38</v>
      </c>
      <c r="B9" s="2042">
        <v>1242766</v>
      </c>
      <c r="C9" s="2043" t="s">
        <v>39</v>
      </c>
      <c r="D9" s="2160">
        <v>43055</v>
      </c>
      <c r="E9" s="2160">
        <v>43057</v>
      </c>
      <c r="F9" s="2159">
        <f t="shared" ref="F9:F25" si="3">E9-D9</f>
        <v>2</v>
      </c>
      <c r="G9" s="2159">
        <v>4</v>
      </c>
      <c r="H9" s="2159" t="s">
        <v>40</v>
      </c>
      <c r="I9" s="2159" t="s">
        <v>37</v>
      </c>
      <c r="J9" s="2159">
        <f t="shared" ref="J9:J25" si="4">G9*F9</f>
        <v>8</v>
      </c>
      <c r="K9" s="891">
        <v>2700000</v>
      </c>
      <c r="L9" s="891">
        <f t="shared" ref="L9:L25" si="5">K9*F9*G9</f>
        <v>21600000</v>
      </c>
    </row>
    <row r="10" spans="1:12">
      <c r="A10" s="2185">
        <v>263252</v>
      </c>
      <c r="B10" s="2159">
        <v>1244711</v>
      </c>
      <c r="C10" s="2159" t="s">
        <v>41</v>
      </c>
      <c r="D10" s="2160">
        <v>43059</v>
      </c>
      <c r="E10" s="2160">
        <v>43061</v>
      </c>
      <c r="F10" s="2159">
        <f t="shared" si="3"/>
        <v>2</v>
      </c>
      <c r="G10" s="2159">
        <v>3</v>
      </c>
      <c r="H10" s="2159" t="s">
        <v>36</v>
      </c>
      <c r="I10" s="2159" t="s">
        <v>37</v>
      </c>
      <c r="J10" s="2159">
        <f t="shared" si="4"/>
        <v>6</v>
      </c>
      <c r="K10" s="891">
        <v>2700000</v>
      </c>
      <c r="L10" s="891">
        <f t="shared" si="5"/>
        <v>16200000</v>
      </c>
    </row>
    <row r="11" spans="1:12">
      <c r="A11" s="2185">
        <v>263528</v>
      </c>
      <c r="B11" s="2159">
        <v>1245572</v>
      </c>
      <c r="C11" s="2159" t="s">
        <v>42</v>
      </c>
      <c r="D11" s="2160">
        <v>43060</v>
      </c>
      <c r="E11" s="2160">
        <v>43061</v>
      </c>
      <c r="F11" s="2159">
        <f t="shared" si="3"/>
        <v>1</v>
      </c>
      <c r="G11" s="2159">
        <v>1</v>
      </c>
      <c r="H11" s="2159" t="s">
        <v>40</v>
      </c>
      <c r="I11" s="2159" t="s">
        <v>37</v>
      </c>
      <c r="J11" s="2159">
        <f t="shared" si="4"/>
        <v>1</v>
      </c>
      <c r="K11" s="891">
        <v>2700000</v>
      </c>
      <c r="L11" s="891">
        <f t="shared" si="5"/>
        <v>2700000</v>
      </c>
    </row>
    <row r="12" spans="1:12">
      <c r="A12" s="2185">
        <v>263497</v>
      </c>
      <c r="B12" s="2159">
        <v>1245323</v>
      </c>
      <c r="C12" s="2159" t="s">
        <v>43</v>
      </c>
      <c r="D12" s="2160">
        <v>43061</v>
      </c>
      <c r="E12" s="2160">
        <v>43063</v>
      </c>
      <c r="F12" s="2159">
        <f t="shared" si="3"/>
        <v>2</v>
      </c>
      <c r="G12" s="2159">
        <v>1</v>
      </c>
      <c r="H12" s="2159" t="s">
        <v>40</v>
      </c>
      <c r="I12" s="2159" t="s">
        <v>37</v>
      </c>
      <c r="J12" s="2159">
        <f t="shared" si="4"/>
        <v>2</v>
      </c>
      <c r="K12" s="891">
        <v>2700000</v>
      </c>
      <c r="L12" s="891">
        <f t="shared" si="5"/>
        <v>5400000</v>
      </c>
    </row>
    <row r="13" spans="1:12">
      <c r="A13" s="2185">
        <v>263499</v>
      </c>
      <c r="B13" s="2159">
        <v>1245365</v>
      </c>
      <c r="C13" s="2159" t="s">
        <v>44</v>
      </c>
      <c r="D13" s="2160">
        <v>43061</v>
      </c>
      <c r="E13" s="2160">
        <v>43062</v>
      </c>
      <c r="F13" s="2159">
        <f t="shared" si="3"/>
        <v>1</v>
      </c>
      <c r="G13" s="2159">
        <v>2</v>
      </c>
      <c r="H13" s="2159" t="s">
        <v>40</v>
      </c>
      <c r="I13" s="2159" t="s">
        <v>37</v>
      </c>
      <c r="J13" s="2159">
        <f t="shared" si="4"/>
        <v>2</v>
      </c>
      <c r="K13" s="891">
        <v>2700000</v>
      </c>
      <c r="L13" s="891">
        <f t="shared" si="5"/>
        <v>5400000</v>
      </c>
    </row>
    <row r="14" spans="1:12">
      <c r="A14" s="2185">
        <v>263544</v>
      </c>
      <c r="B14" s="2159">
        <v>1245598</v>
      </c>
      <c r="C14" s="2159" t="s">
        <v>45</v>
      </c>
      <c r="D14" s="2160">
        <v>43061</v>
      </c>
      <c r="E14" s="2160">
        <v>43063</v>
      </c>
      <c r="F14" s="2159">
        <f t="shared" si="3"/>
        <v>2</v>
      </c>
      <c r="G14" s="2159">
        <v>1</v>
      </c>
      <c r="H14" s="2159" t="s">
        <v>36</v>
      </c>
      <c r="I14" s="2159" t="s">
        <v>37</v>
      </c>
      <c r="J14" s="2159">
        <f t="shared" si="4"/>
        <v>2</v>
      </c>
      <c r="K14" s="2173">
        <v>2700000</v>
      </c>
      <c r="L14" s="891">
        <f t="shared" si="5"/>
        <v>5400000</v>
      </c>
    </row>
    <row r="15" spans="1:12">
      <c r="A15" s="2185">
        <v>263549</v>
      </c>
      <c r="B15" s="2159">
        <v>1245599</v>
      </c>
      <c r="C15" s="2159" t="s">
        <v>46</v>
      </c>
      <c r="D15" s="2160">
        <v>43061</v>
      </c>
      <c r="E15" s="2160">
        <v>43063</v>
      </c>
      <c r="F15" s="2159">
        <f t="shared" si="3"/>
        <v>2</v>
      </c>
      <c r="G15" s="2159">
        <v>1</v>
      </c>
      <c r="H15" s="2159" t="s">
        <v>36</v>
      </c>
      <c r="I15" s="2159" t="s">
        <v>37</v>
      </c>
      <c r="J15" s="2159">
        <f t="shared" si="4"/>
        <v>2</v>
      </c>
      <c r="K15" s="2159">
        <v>2700000</v>
      </c>
      <c r="L15" s="891">
        <f t="shared" si="5"/>
        <v>5400000</v>
      </c>
    </row>
    <row r="16" spans="1:12">
      <c r="A16" s="2185" t="s">
        <v>47</v>
      </c>
      <c r="B16" s="2159">
        <v>1243005</v>
      </c>
      <c r="C16" s="2159" t="s">
        <v>48</v>
      </c>
      <c r="D16" s="2160">
        <v>43062</v>
      </c>
      <c r="E16" s="2160">
        <v>43065</v>
      </c>
      <c r="F16" s="2159">
        <f t="shared" si="3"/>
        <v>3</v>
      </c>
      <c r="G16" s="2159">
        <v>2</v>
      </c>
      <c r="H16" s="2159" t="s">
        <v>36</v>
      </c>
      <c r="I16" s="2159" t="s">
        <v>37</v>
      </c>
      <c r="J16" s="2159">
        <f t="shared" si="4"/>
        <v>6</v>
      </c>
      <c r="K16" s="891">
        <v>2700000</v>
      </c>
      <c r="L16" s="891">
        <f t="shared" si="5"/>
        <v>16200000</v>
      </c>
    </row>
    <row r="17" spans="1:12">
      <c r="A17" s="2159">
        <v>263169</v>
      </c>
      <c r="B17" s="2159">
        <v>1244637</v>
      </c>
      <c r="C17" s="2159" t="s">
        <v>49</v>
      </c>
      <c r="D17" s="2160">
        <v>43063</v>
      </c>
      <c r="E17" s="2160">
        <v>43065</v>
      </c>
      <c r="F17" s="2159">
        <f t="shared" si="3"/>
        <v>2</v>
      </c>
      <c r="G17" s="2159">
        <v>4</v>
      </c>
      <c r="H17" s="2159" t="s">
        <v>36</v>
      </c>
      <c r="I17" s="2159" t="s">
        <v>37</v>
      </c>
      <c r="J17" s="2159">
        <f t="shared" si="4"/>
        <v>8</v>
      </c>
      <c r="K17" s="891">
        <v>2700000</v>
      </c>
      <c r="L17" s="891">
        <f t="shared" si="5"/>
        <v>21600000</v>
      </c>
    </row>
    <row r="18" spans="1:12">
      <c r="A18" s="2185" t="s">
        <v>50</v>
      </c>
      <c r="B18" s="2159">
        <v>1243591</v>
      </c>
      <c r="C18" s="2159" t="s">
        <v>51</v>
      </c>
      <c r="D18" s="2160">
        <v>43064</v>
      </c>
      <c r="E18" s="2160">
        <v>43066</v>
      </c>
      <c r="F18" s="2159">
        <f t="shared" si="3"/>
        <v>2</v>
      </c>
      <c r="G18" s="2159">
        <v>2</v>
      </c>
      <c r="H18" s="2159" t="s">
        <v>36</v>
      </c>
      <c r="I18" s="2159" t="s">
        <v>37</v>
      </c>
      <c r="J18" s="2159">
        <f t="shared" si="4"/>
        <v>4</v>
      </c>
      <c r="K18" s="891">
        <v>2700000</v>
      </c>
      <c r="L18" s="891">
        <f t="shared" si="5"/>
        <v>10800000</v>
      </c>
    </row>
    <row r="19" spans="1:12">
      <c r="A19" s="2185">
        <v>263550</v>
      </c>
      <c r="B19" s="2159">
        <v>1245605</v>
      </c>
      <c r="C19" s="2159" t="s">
        <v>52</v>
      </c>
      <c r="D19" s="2160">
        <v>43064</v>
      </c>
      <c r="E19" s="2160">
        <v>43065</v>
      </c>
      <c r="F19" s="2159">
        <f t="shared" si="3"/>
        <v>1</v>
      </c>
      <c r="G19" s="2159">
        <v>1</v>
      </c>
      <c r="H19" s="2159" t="s">
        <v>36</v>
      </c>
      <c r="I19" s="2159" t="s">
        <v>37</v>
      </c>
      <c r="J19" s="2159">
        <f t="shared" si="4"/>
        <v>1</v>
      </c>
      <c r="K19" s="2159">
        <v>2700000</v>
      </c>
      <c r="L19" s="891">
        <f t="shared" si="5"/>
        <v>2700000</v>
      </c>
    </row>
    <row r="20" spans="1:12">
      <c r="A20" s="2185">
        <v>263494</v>
      </c>
      <c r="B20" s="2159">
        <v>1245303</v>
      </c>
      <c r="C20" s="2160" t="s">
        <v>52</v>
      </c>
      <c r="D20" s="2160">
        <v>43065</v>
      </c>
      <c r="E20" s="2160">
        <v>43069</v>
      </c>
      <c r="F20" s="2159">
        <f t="shared" si="3"/>
        <v>4</v>
      </c>
      <c r="G20" s="2159">
        <v>1</v>
      </c>
      <c r="H20" s="2159" t="s">
        <v>53</v>
      </c>
      <c r="I20" s="2159" t="s">
        <v>37</v>
      </c>
      <c r="J20" s="2159">
        <f t="shared" si="4"/>
        <v>4</v>
      </c>
      <c r="K20" s="891">
        <v>2700000</v>
      </c>
      <c r="L20" s="891">
        <f t="shared" si="5"/>
        <v>10800000</v>
      </c>
    </row>
    <row r="21" spans="1:12">
      <c r="A21" s="2185">
        <v>262745</v>
      </c>
      <c r="B21" s="2159">
        <v>1243098</v>
      </c>
      <c r="C21" s="2159" t="s">
        <v>54</v>
      </c>
      <c r="D21" s="2160">
        <v>43066</v>
      </c>
      <c r="E21" s="2160">
        <v>43070</v>
      </c>
      <c r="F21" s="2159">
        <f t="shared" si="3"/>
        <v>4</v>
      </c>
      <c r="G21" s="2159">
        <v>1</v>
      </c>
      <c r="H21" s="2159" t="s">
        <v>36</v>
      </c>
      <c r="I21" s="2159" t="s">
        <v>37</v>
      </c>
      <c r="J21" s="2159">
        <f t="shared" si="4"/>
        <v>4</v>
      </c>
      <c r="K21" s="891">
        <v>2700000</v>
      </c>
      <c r="L21" s="891">
        <f t="shared" si="5"/>
        <v>10800000</v>
      </c>
    </row>
    <row r="22" spans="1:12">
      <c r="A22" s="2185">
        <v>263020</v>
      </c>
      <c r="B22" s="2159">
        <v>1244151</v>
      </c>
      <c r="C22" s="2159" t="s">
        <v>55</v>
      </c>
      <c r="D22" s="2160">
        <v>43066</v>
      </c>
      <c r="E22" s="2160">
        <v>43068</v>
      </c>
      <c r="F22" s="2159">
        <f t="shared" si="3"/>
        <v>2</v>
      </c>
      <c r="G22" s="2159">
        <v>1</v>
      </c>
      <c r="H22" s="2159" t="s">
        <v>40</v>
      </c>
      <c r="I22" s="2159" t="s">
        <v>37</v>
      </c>
      <c r="J22" s="2159">
        <f t="shared" si="4"/>
        <v>2</v>
      </c>
      <c r="K22" s="891">
        <v>2700000</v>
      </c>
      <c r="L22" s="891">
        <f t="shared" si="5"/>
        <v>5400000</v>
      </c>
    </row>
    <row r="23" spans="1:12">
      <c r="A23" s="2185">
        <v>262425</v>
      </c>
      <c r="B23" s="2159">
        <v>1242740</v>
      </c>
      <c r="C23" s="2159" t="s">
        <v>56</v>
      </c>
      <c r="D23" s="2160">
        <v>43067</v>
      </c>
      <c r="E23" s="2160">
        <v>43068</v>
      </c>
      <c r="F23" s="2159">
        <f t="shared" si="3"/>
        <v>1</v>
      </c>
      <c r="G23" s="2159">
        <v>1</v>
      </c>
      <c r="H23" s="2159" t="s">
        <v>36</v>
      </c>
      <c r="I23" s="2159" t="s">
        <v>37</v>
      </c>
      <c r="J23" s="2159">
        <f t="shared" si="4"/>
        <v>1</v>
      </c>
      <c r="K23" s="891">
        <v>2700000</v>
      </c>
      <c r="L23" s="891">
        <f t="shared" si="5"/>
        <v>2700000</v>
      </c>
    </row>
    <row r="24" spans="1:12">
      <c r="A24" s="2185">
        <v>263534</v>
      </c>
      <c r="B24" s="2159">
        <v>1245565</v>
      </c>
      <c r="C24" s="2159" t="s">
        <v>57</v>
      </c>
      <c r="D24" s="2160">
        <v>43067</v>
      </c>
      <c r="E24" s="2160">
        <v>43069</v>
      </c>
      <c r="F24" s="2159">
        <f t="shared" si="3"/>
        <v>2</v>
      </c>
      <c r="G24" s="2159">
        <v>1</v>
      </c>
      <c r="H24" s="2159" t="s">
        <v>40</v>
      </c>
      <c r="I24" s="2159" t="s">
        <v>37</v>
      </c>
      <c r="J24" s="2159">
        <f t="shared" si="4"/>
        <v>2</v>
      </c>
      <c r="K24" s="2173">
        <v>2700000</v>
      </c>
      <c r="L24" s="891">
        <f t="shared" si="5"/>
        <v>5400000</v>
      </c>
    </row>
    <row r="25" spans="1:12">
      <c r="A25" s="2185">
        <v>262998</v>
      </c>
      <c r="B25" s="2159">
        <v>1243242</v>
      </c>
      <c r="C25" s="2159" t="s">
        <v>58</v>
      </c>
      <c r="D25" s="2160">
        <v>43069</v>
      </c>
      <c r="E25" s="2160">
        <v>43072</v>
      </c>
      <c r="F25" s="2159">
        <f t="shared" si="3"/>
        <v>3</v>
      </c>
      <c r="G25" s="2159">
        <v>1</v>
      </c>
      <c r="H25" s="2159" t="s">
        <v>36</v>
      </c>
      <c r="I25" s="2159" t="s">
        <v>37</v>
      </c>
      <c r="J25" s="2159">
        <f t="shared" si="4"/>
        <v>3</v>
      </c>
      <c r="K25" s="891">
        <v>2700000</v>
      </c>
      <c r="L25" s="891">
        <f t="shared" si="5"/>
        <v>8100000</v>
      </c>
    </row>
    <row r="26" spans="1:12">
      <c r="A26" s="2185">
        <v>263720</v>
      </c>
      <c r="B26" s="2159">
        <v>1244147</v>
      </c>
      <c r="C26" s="2159" t="s">
        <v>59</v>
      </c>
      <c r="D26" s="2160">
        <v>43064</v>
      </c>
      <c r="E26" s="2160">
        <v>43067</v>
      </c>
      <c r="F26" s="2159">
        <f t="shared" si="0"/>
        <v>3</v>
      </c>
      <c r="G26" s="2159">
        <v>2</v>
      </c>
      <c r="H26" s="2159" t="s">
        <v>36</v>
      </c>
      <c r="I26" s="2159" t="s">
        <v>37</v>
      </c>
      <c r="J26" s="2159">
        <f t="shared" si="1"/>
        <v>6</v>
      </c>
      <c r="K26" s="2159">
        <v>2700000</v>
      </c>
      <c r="L26" s="891">
        <f t="shared" si="2"/>
        <v>16200000</v>
      </c>
    </row>
    <row r="27" spans="1:12">
      <c r="A27" s="2185">
        <v>264062</v>
      </c>
      <c r="B27" s="2159">
        <v>1246270</v>
      </c>
      <c r="C27" s="2159" t="s">
        <v>60</v>
      </c>
      <c r="D27" s="2160">
        <v>43064</v>
      </c>
      <c r="E27" s="2160">
        <v>43065</v>
      </c>
      <c r="F27" s="2159">
        <f t="shared" si="0"/>
        <v>1</v>
      </c>
      <c r="G27" s="2159">
        <v>1</v>
      </c>
      <c r="H27" s="2159" t="s">
        <v>40</v>
      </c>
      <c r="I27" s="2159" t="s">
        <v>37</v>
      </c>
      <c r="J27" s="2159">
        <f t="shared" si="1"/>
        <v>1</v>
      </c>
      <c r="K27" s="2159">
        <v>2700000</v>
      </c>
      <c r="L27" s="891">
        <f t="shared" si="2"/>
        <v>2700000</v>
      </c>
    </row>
    <row r="28" spans="1:12">
      <c r="A28" s="2185">
        <v>264141</v>
      </c>
      <c r="B28" s="2159">
        <v>1246490</v>
      </c>
      <c r="C28" s="2159" t="s">
        <v>61</v>
      </c>
      <c r="D28" s="2160">
        <v>43063</v>
      </c>
      <c r="E28" s="2160">
        <v>43065</v>
      </c>
      <c r="F28" s="2159">
        <f t="shared" si="0"/>
        <v>2</v>
      </c>
      <c r="G28" s="2159">
        <v>3</v>
      </c>
      <c r="H28" s="2159" t="s">
        <v>40</v>
      </c>
      <c r="I28" s="2159" t="s">
        <v>37</v>
      </c>
      <c r="J28" s="2159">
        <f t="shared" si="1"/>
        <v>6</v>
      </c>
      <c r="K28" s="2159">
        <v>2700000</v>
      </c>
      <c r="L28" s="891">
        <f t="shared" si="2"/>
        <v>16200000</v>
      </c>
    </row>
    <row r="29" spans="1:12">
      <c r="A29" s="2185">
        <v>264176</v>
      </c>
      <c r="B29" s="2159">
        <v>1246561</v>
      </c>
      <c r="C29" s="2159" t="s">
        <v>62</v>
      </c>
      <c r="D29" s="2160">
        <v>43063</v>
      </c>
      <c r="E29" s="2160">
        <v>43065</v>
      </c>
      <c r="F29" s="2159">
        <f t="shared" si="0"/>
        <v>2</v>
      </c>
      <c r="G29" s="2159">
        <v>1</v>
      </c>
      <c r="H29" s="2159" t="s">
        <v>36</v>
      </c>
      <c r="I29" s="2159" t="s">
        <v>37</v>
      </c>
      <c r="J29" s="2159">
        <f t="shared" si="1"/>
        <v>2</v>
      </c>
      <c r="K29" s="2159">
        <v>2700000</v>
      </c>
      <c r="L29" s="891">
        <f t="shared" si="2"/>
        <v>5400000</v>
      </c>
    </row>
    <row r="30" spans="1:12">
      <c r="A30" s="2185">
        <v>264145</v>
      </c>
      <c r="B30" s="2159">
        <v>1246492</v>
      </c>
      <c r="C30" s="2159" t="s">
        <v>63</v>
      </c>
      <c r="D30" s="2160">
        <v>43063</v>
      </c>
      <c r="E30" s="2160">
        <v>43064</v>
      </c>
      <c r="F30" s="2159">
        <f t="shared" si="0"/>
        <v>1</v>
      </c>
      <c r="G30" s="2159">
        <v>1</v>
      </c>
      <c r="H30" s="2159" t="s">
        <v>36</v>
      </c>
      <c r="I30" s="2159" t="s">
        <v>37</v>
      </c>
      <c r="J30" s="2159">
        <f t="shared" si="1"/>
        <v>1</v>
      </c>
      <c r="K30" s="2159">
        <v>2700000</v>
      </c>
      <c r="L30" s="891">
        <f t="shared" si="2"/>
        <v>2700000</v>
      </c>
    </row>
    <row r="31" spans="1:12">
      <c r="A31" s="2185">
        <v>264493</v>
      </c>
      <c r="B31" s="2159">
        <v>1246920</v>
      </c>
      <c r="C31" s="2159" t="s">
        <v>64</v>
      </c>
      <c r="D31" s="2160">
        <v>43065</v>
      </c>
      <c r="E31" s="2160">
        <v>43066</v>
      </c>
      <c r="F31" s="2159">
        <f t="shared" si="0"/>
        <v>1</v>
      </c>
      <c r="G31" s="2159">
        <v>1</v>
      </c>
      <c r="H31" s="2159" t="s">
        <v>40</v>
      </c>
      <c r="I31" s="2159" t="s">
        <v>37</v>
      </c>
      <c r="J31" s="2159">
        <f t="shared" si="1"/>
        <v>1</v>
      </c>
      <c r="K31" s="2159">
        <v>2700000</v>
      </c>
      <c r="L31" s="891">
        <f t="shared" si="2"/>
        <v>2700000</v>
      </c>
    </row>
    <row r="32" spans="1:12">
      <c r="A32" s="2185">
        <v>264495</v>
      </c>
      <c r="B32" s="2159">
        <v>1247001</v>
      </c>
      <c r="C32" s="2159" t="s">
        <v>65</v>
      </c>
      <c r="D32" s="2160">
        <v>43065</v>
      </c>
      <c r="E32" s="2160">
        <v>43066</v>
      </c>
      <c r="F32" s="2159">
        <f t="shared" si="0"/>
        <v>1</v>
      </c>
      <c r="G32" s="2159">
        <v>2</v>
      </c>
      <c r="H32" s="2159" t="s">
        <v>40</v>
      </c>
      <c r="I32" s="2159" t="s">
        <v>37</v>
      </c>
      <c r="J32" s="2159">
        <f t="shared" si="1"/>
        <v>2</v>
      </c>
      <c r="K32" s="2159">
        <v>2700000</v>
      </c>
      <c r="L32" s="891">
        <f t="shared" si="2"/>
        <v>5400000</v>
      </c>
    </row>
    <row r="33" spans="1:12">
      <c r="A33" s="2185">
        <v>264494</v>
      </c>
      <c r="B33" s="2159">
        <v>1247000</v>
      </c>
      <c r="C33" s="2159" t="s">
        <v>66</v>
      </c>
      <c r="D33" s="2160">
        <v>43065</v>
      </c>
      <c r="E33" s="2160">
        <v>43069</v>
      </c>
      <c r="F33" s="2159">
        <f t="shared" si="0"/>
        <v>4</v>
      </c>
      <c r="G33" s="2159">
        <v>1</v>
      </c>
      <c r="H33" s="2159" t="s">
        <v>36</v>
      </c>
      <c r="I33" s="2159" t="s">
        <v>37</v>
      </c>
      <c r="J33" s="2159">
        <f t="shared" si="1"/>
        <v>4</v>
      </c>
      <c r="K33" s="2159">
        <v>2700000</v>
      </c>
      <c r="L33" s="891">
        <f t="shared" si="2"/>
        <v>10800000</v>
      </c>
    </row>
    <row r="34" spans="1:12">
      <c r="A34" s="2185">
        <v>265022</v>
      </c>
      <c r="B34" s="2159">
        <v>1247590</v>
      </c>
      <c r="C34" s="2159" t="s">
        <v>67</v>
      </c>
      <c r="D34" s="2160">
        <v>43067</v>
      </c>
      <c r="E34" s="2160">
        <v>43069</v>
      </c>
      <c r="F34" s="2159">
        <f t="shared" si="0"/>
        <v>2</v>
      </c>
      <c r="G34" s="2159">
        <v>1</v>
      </c>
      <c r="H34" s="2159" t="s">
        <v>36</v>
      </c>
      <c r="I34" s="2159" t="s">
        <v>37</v>
      </c>
      <c r="J34" s="2159">
        <f t="shared" si="1"/>
        <v>2</v>
      </c>
      <c r="K34" s="2173">
        <v>2700000</v>
      </c>
      <c r="L34" s="891">
        <f t="shared" si="2"/>
        <v>5400000</v>
      </c>
    </row>
    <row r="35" spans="1:12">
      <c r="A35" s="2185">
        <v>265182</v>
      </c>
      <c r="B35" s="2159">
        <v>1247726</v>
      </c>
      <c r="C35" s="2159" t="s">
        <v>68</v>
      </c>
      <c r="D35" s="2160">
        <v>43068</v>
      </c>
      <c r="E35" s="2160">
        <v>43071</v>
      </c>
      <c r="F35" s="2159">
        <f t="shared" si="0"/>
        <v>3</v>
      </c>
      <c r="G35" s="2159">
        <v>1</v>
      </c>
      <c r="H35" s="2159" t="s">
        <v>40</v>
      </c>
      <c r="I35" s="2159" t="s">
        <v>37</v>
      </c>
      <c r="J35" s="2159">
        <f t="shared" si="1"/>
        <v>3</v>
      </c>
      <c r="K35" s="2159">
        <v>2970000</v>
      </c>
      <c r="L35" s="891">
        <f t="shared" si="2"/>
        <v>8910000</v>
      </c>
    </row>
    <row r="36" spans="1:12">
      <c r="A36" s="2185"/>
      <c r="B36" s="2159"/>
      <c r="C36" s="2159"/>
      <c r="D36" s="2159"/>
      <c r="E36" s="2159"/>
      <c r="F36" s="2159">
        <f t="shared" ref="F36:F41" si="6">E36-D36</f>
        <v>0</v>
      </c>
      <c r="G36" s="2159"/>
      <c r="H36" s="2159"/>
      <c r="I36" s="2159"/>
      <c r="J36" s="2159">
        <f t="shared" ref="J36:J41" si="7">G36*F36</f>
        <v>0</v>
      </c>
      <c r="K36" s="2159"/>
      <c r="L36" s="891">
        <f t="shared" ref="L36:L41" si="8">K36*F36*G36</f>
        <v>0</v>
      </c>
    </row>
    <row r="37" spans="1:12">
      <c r="A37" s="2185"/>
      <c r="B37" s="2159"/>
      <c r="C37" s="2159"/>
      <c r="D37" s="2159"/>
      <c r="E37" s="2159"/>
      <c r="F37" s="2159">
        <f t="shared" si="6"/>
        <v>0</v>
      </c>
      <c r="G37" s="2159"/>
      <c r="H37" s="2159"/>
      <c r="I37" s="2159"/>
      <c r="J37" s="2159">
        <f t="shared" si="7"/>
        <v>0</v>
      </c>
      <c r="K37" s="2159"/>
      <c r="L37" s="891">
        <f t="shared" si="8"/>
        <v>0</v>
      </c>
    </row>
    <row r="38" spans="1:12">
      <c r="A38" s="2185"/>
      <c r="B38" s="2159"/>
      <c r="C38" s="2159"/>
      <c r="D38" s="2159"/>
      <c r="E38" s="2159"/>
      <c r="F38" s="2159">
        <f t="shared" si="6"/>
        <v>0</v>
      </c>
      <c r="G38" s="2159"/>
      <c r="H38" s="2159"/>
      <c r="I38" s="2159"/>
      <c r="J38" s="2159">
        <f t="shared" si="7"/>
        <v>0</v>
      </c>
      <c r="K38" s="2159"/>
      <c r="L38" s="891">
        <f t="shared" si="8"/>
        <v>0</v>
      </c>
    </row>
    <row r="39" spans="1:12">
      <c r="A39" s="2185"/>
      <c r="B39" s="2159"/>
      <c r="C39" s="2159"/>
      <c r="D39" s="2159"/>
      <c r="E39" s="2159"/>
      <c r="F39" s="2159">
        <f t="shared" si="6"/>
        <v>0</v>
      </c>
      <c r="G39" s="2159"/>
      <c r="H39" s="2159"/>
      <c r="I39" s="2159"/>
      <c r="J39" s="2159">
        <f t="shared" si="7"/>
        <v>0</v>
      </c>
      <c r="K39" s="2159"/>
      <c r="L39" s="891">
        <f t="shared" si="8"/>
        <v>0</v>
      </c>
    </row>
    <row r="40" spans="1:12">
      <c r="A40" s="2185"/>
      <c r="B40" s="2159"/>
      <c r="C40" s="2159"/>
      <c r="D40" s="2159"/>
      <c r="E40" s="2159"/>
      <c r="F40" s="2159">
        <f t="shared" si="6"/>
        <v>0</v>
      </c>
      <c r="G40" s="2159"/>
      <c r="H40" s="2159"/>
      <c r="I40" s="2159"/>
      <c r="J40" s="2159">
        <f t="shared" si="7"/>
        <v>0</v>
      </c>
      <c r="K40" s="2159"/>
      <c r="L40" s="891">
        <f t="shared" si="8"/>
        <v>0</v>
      </c>
    </row>
    <row r="41" spans="1:12">
      <c r="A41" s="2185"/>
      <c r="B41" s="2159"/>
      <c r="C41" s="2159"/>
      <c r="D41" s="2159"/>
      <c r="E41" s="2159"/>
      <c r="F41" s="2159">
        <f t="shared" si="6"/>
        <v>0</v>
      </c>
      <c r="G41" s="2159"/>
      <c r="H41" s="2159"/>
      <c r="I41" s="2159"/>
      <c r="J41" s="2159">
        <f t="shared" si="7"/>
        <v>0</v>
      </c>
      <c r="K41" s="2159"/>
      <c r="L41" s="891">
        <f t="shared" si="8"/>
        <v>0</v>
      </c>
    </row>
  </sheetData>
  <sortState ref="A9:O25">
    <sortCondition ref="D9:D25"/>
  </sortState>
  <mergeCells count="16">
    <mergeCell ref="A1:L1"/>
    <mergeCell ref="A3:B3"/>
    <mergeCell ref="H3:I3"/>
    <mergeCell ref="H4:I4"/>
    <mergeCell ref="H5:I5"/>
    <mergeCell ref="A6:A7"/>
    <mergeCell ref="B6:B7"/>
    <mergeCell ref="C6:C7"/>
    <mergeCell ref="D6:D7"/>
    <mergeCell ref="E6:E7"/>
    <mergeCell ref="F6:F7"/>
    <mergeCell ref="G6:G7"/>
    <mergeCell ref="J6:J7"/>
    <mergeCell ref="K6:K7"/>
    <mergeCell ref="L6:L7"/>
    <mergeCell ref="H6:I7"/>
  </mergeCells>
  <pageMargins left="0.699305555555556" right="0.699305555555556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9"/>
  <sheetViews>
    <sheetView workbookViewId="0">
      <selection activeCell="H4" sqref="H4"/>
    </sheetView>
  </sheetViews>
  <sheetFormatPr defaultColWidth="9" defaultRowHeight="13.5"/>
  <cols>
    <col min="1" max="1" width="9" style="164"/>
    <col min="2" max="2" width="10" style="164" customWidth="1"/>
    <col min="3" max="3" width="42" style="164" customWidth="1"/>
    <col min="4" max="7" width="9" style="164"/>
    <col min="8" max="8" width="12.425" style="164" customWidth="1"/>
    <col min="9" max="9" width="14.1416666666667" style="164" customWidth="1"/>
    <col min="10" max="10" width="14.7083333333333" style="164" customWidth="1"/>
    <col min="11" max="11" width="28.75" style="164" customWidth="1"/>
    <col min="12" max="12" width="26.75" customWidth="1"/>
    <col min="13" max="13" width="14.875" customWidth="1"/>
  </cols>
  <sheetData>
    <row r="1" ht="25.5" spans="1:11">
      <c r="A1" s="165" t="s">
        <v>4050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25.5" spans="1:1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="164" customFormat="1" ht="25.5" spans="1:17">
      <c r="A3" s="166"/>
      <c r="B3" s="166"/>
      <c r="C3" s="167"/>
      <c r="D3" s="168"/>
      <c r="E3" s="168"/>
      <c r="F3" s="169"/>
      <c r="G3" s="165"/>
      <c r="H3" s="170" t="s">
        <v>21</v>
      </c>
      <c r="I3" s="201">
        <f>SUM(I10:I229)</f>
        <v>644</v>
      </c>
      <c r="J3" s="202"/>
      <c r="K3" s="202">
        <f>SUM(K10:K229)</f>
        <v>2033580000</v>
      </c>
      <c r="L3" s="411" t="s">
        <v>4051</v>
      </c>
      <c r="M3" s="233">
        <v>870000000</v>
      </c>
      <c r="N3" t="s">
        <v>4052</v>
      </c>
      <c r="P3" s="652"/>
      <c r="Q3" s="652"/>
    </row>
    <row r="4" s="164" customFormat="1" ht="27" spans="1:17">
      <c r="A4" s="165"/>
      <c r="B4" s="165"/>
      <c r="C4" s="165"/>
      <c r="D4" s="165"/>
      <c r="E4" s="165"/>
      <c r="F4" s="165"/>
      <c r="G4" s="165"/>
      <c r="H4" s="170" t="s">
        <v>4053</v>
      </c>
      <c r="I4" s="201" t="s">
        <v>3854</v>
      </c>
      <c r="J4" s="202"/>
      <c r="K4" s="202">
        <f>'Apr19'!M5</f>
        <v>751369240</v>
      </c>
      <c r="M4" s="233">
        <v>871468820</v>
      </c>
      <c r="N4" t="s">
        <v>4052</v>
      </c>
      <c r="P4" s="652"/>
      <c r="Q4" s="652"/>
    </row>
    <row r="5" s="164" customFormat="1" ht="27" spans="1:17">
      <c r="A5" s="165"/>
      <c r="B5" s="165"/>
      <c r="C5" s="165"/>
      <c r="D5" s="165"/>
      <c r="E5" s="165"/>
      <c r="F5" s="165"/>
      <c r="G5" s="165"/>
      <c r="H5" s="170" t="s">
        <v>4054</v>
      </c>
      <c r="I5" s="201"/>
      <c r="J5" s="202"/>
      <c r="K5" s="202">
        <v>1198671100</v>
      </c>
      <c r="M5" s="791">
        <f>M3+M4+K6</f>
        <v>1657929160</v>
      </c>
      <c r="N5" t="s">
        <v>4055</v>
      </c>
      <c r="P5" s="652"/>
      <c r="Q5" s="652"/>
    </row>
    <row r="6" s="164" customFormat="1" ht="25.5" spans="1:17">
      <c r="A6" s="165"/>
      <c r="B6" s="165"/>
      <c r="C6" s="165"/>
      <c r="D6" s="165"/>
      <c r="E6" s="165"/>
      <c r="F6" s="165"/>
      <c r="G6" s="165"/>
      <c r="H6" s="170" t="s">
        <v>17</v>
      </c>
      <c r="I6" s="641"/>
      <c r="J6" s="641"/>
      <c r="K6" s="202">
        <f>-K3+K4+K5</f>
        <v>-83539660</v>
      </c>
      <c r="P6" s="652"/>
      <c r="Q6" s="652"/>
    </row>
    <row r="7" ht="25.5" spans="1:7">
      <c r="A7" s="166"/>
      <c r="B7" s="166"/>
      <c r="C7" s="167"/>
      <c r="D7" s="168"/>
      <c r="E7" s="168"/>
      <c r="F7" s="169"/>
      <c r="G7" s="165"/>
    </row>
    <row r="8" spans="1:11">
      <c r="A8" s="171" t="s">
        <v>24</v>
      </c>
      <c r="B8" s="172" t="s">
        <v>25</v>
      </c>
      <c r="C8" s="172" t="s">
        <v>26</v>
      </c>
      <c r="D8" s="173" t="s">
        <v>27</v>
      </c>
      <c r="E8" s="173" t="s">
        <v>28</v>
      </c>
      <c r="F8" s="171" t="s">
        <v>29</v>
      </c>
      <c r="G8" s="174" t="s">
        <v>30</v>
      </c>
      <c r="H8" s="174" t="s">
        <v>2400</v>
      </c>
      <c r="I8" s="174" t="s">
        <v>32</v>
      </c>
      <c r="J8" s="204" t="s">
        <v>33</v>
      </c>
      <c r="K8" s="204" t="s">
        <v>34</v>
      </c>
    </row>
    <row r="9" spans="1:11">
      <c r="A9" s="171"/>
      <c r="B9" s="175"/>
      <c r="C9" s="175"/>
      <c r="D9" s="173"/>
      <c r="E9" s="173"/>
      <c r="F9" s="171"/>
      <c r="G9" s="174"/>
      <c r="H9" s="174"/>
      <c r="I9" s="174"/>
      <c r="J9" s="204"/>
      <c r="K9" s="204"/>
    </row>
    <row r="10" spans="1:11">
      <c r="A10" s="602" t="s">
        <v>4026</v>
      </c>
      <c r="B10" s="602">
        <v>1502745</v>
      </c>
      <c r="C10" s="774" t="s">
        <v>4027</v>
      </c>
      <c r="D10" s="576">
        <v>43586</v>
      </c>
      <c r="E10" s="576">
        <v>43587</v>
      </c>
      <c r="F10" s="575">
        <f t="shared" ref="F10:F73" si="0">E10-D10</f>
        <v>1</v>
      </c>
      <c r="G10" s="575">
        <v>4</v>
      </c>
      <c r="H10" s="775" t="s">
        <v>2405</v>
      </c>
      <c r="I10" s="575">
        <f t="shared" ref="I10:I73" si="1">G10*F10</f>
        <v>4</v>
      </c>
      <c r="J10" s="792">
        <v>4250000</v>
      </c>
      <c r="K10" s="792">
        <f t="shared" ref="K10:K73" si="2">J10*I10</f>
        <v>17000000</v>
      </c>
    </row>
    <row r="11" spans="1:11">
      <c r="A11" s="606"/>
      <c r="B11" s="606"/>
      <c r="C11" s="776"/>
      <c r="D11" s="576">
        <v>43587</v>
      </c>
      <c r="E11" s="576">
        <v>43588</v>
      </c>
      <c r="F11" s="575">
        <f t="shared" si="0"/>
        <v>1</v>
      </c>
      <c r="G11" s="575">
        <v>4</v>
      </c>
      <c r="H11" s="777"/>
      <c r="I11" s="575">
        <f t="shared" si="1"/>
        <v>4</v>
      </c>
      <c r="J11" s="792">
        <v>3100000</v>
      </c>
      <c r="K11" s="792">
        <f t="shared" si="2"/>
        <v>12400000</v>
      </c>
    </row>
    <row r="12" spans="1:11">
      <c r="A12" s="602" t="s">
        <v>4056</v>
      </c>
      <c r="B12" s="602">
        <v>1469791</v>
      </c>
      <c r="C12" s="774" t="s">
        <v>4057</v>
      </c>
      <c r="D12" s="576">
        <v>43586</v>
      </c>
      <c r="E12" s="576">
        <v>43587</v>
      </c>
      <c r="F12" s="575">
        <f t="shared" si="0"/>
        <v>1</v>
      </c>
      <c r="G12" s="575">
        <v>2</v>
      </c>
      <c r="H12" s="775" t="s">
        <v>37</v>
      </c>
      <c r="I12" s="575">
        <f t="shared" si="1"/>
        <v>2</v>
      </c>
      <c r="J12" s="792">
        <v>4050000</v>
      </c>
      <c r="K12" s="792">
        <f t="shared" si="2"/>
        <v>8100000</v>
      </c>
    </row>
    <row r="13" spans="1:11">
      <c r="A13" s="606"/>
      <c r="B13" s="606"/>
      <c r="C13" s="776"/>
      <c r="D13" s="576">
        <v>43587</v>
      </c>
      <c r="E13" s="576">
        <v>43588</v>
      </c>
      <c r="F13" s="575">
        <f t="shared" si="0"/>
        <v>1</v>
      </c>
      <c r="G13" s="575">
        <v>2</v>
      </c>
      <c r="H13" s="777"/>
      <c r="I13" s="575">
        <f t="shared" si="1"/>
        <v>2</v>
      </c>
      <c r="J13" s="792">
        <v>2900000</v>
      </c>
      <c r="K13" s="792">
        <f t="shared" si="2"/>
        <v>5800000</v>
      </c>
    </row>
    <row r="14" spans="1:11">
      <c r="A14" s="602">
        <v>348074</v>
      </c>
      <c r="B14" s="602">
        <v>1469649</v>
      </c>
      <c r="C14" s="774" t="s">
        <v>4042</v>
      </c>
      <c r="D14" s="576">
        <v>43586</v>
      </c>
      <c r="E14" s="576">
        <v>43587</v>
      </c>
      <c r="F14" s="575">
        <f t="shared" si="0"/>
        <v>1</v>
      </c>
      <c r="G14" s="575">
        <v>1</v>
      </c>
      <c r="H14" s="775" t="s">
        <v>2405</v>
      </c>
      <c r="I14" s="575">
        <f t="shared" si="1"/>
        <v>1</v>
      </c>
      <c r="J14" s="792">
        <v>4250000</v>
      </c>
      <c r="K14" s="792">
        <f t="shared" si="2"/>
        <v>4250000</v>
      </c>
    </row>
    <row r="15" spans="1:11">
      <c r="A15" s="606"/>
      <c r="B15" s="606"/>
      <c r="C15" s="776"/>
      <c r="D15" s="576">
        <v>43587</v>
      </c>
      <c r="E15" s="576">
        <v>43589</v>
      </c>
      <c r="F15" s="575">
        <f t="shared" si="0"/>
        <v>2</v>
      </c>
      <c r="G15" s="575">
        <v>1</v>
      </c>
      <c r="H15" s="777"/>
      <c r="I15" s="575">
        <f t="shared" si="1"/>
        <v>2</v>
      </c>
      <c r="J15" s="792">
        <v>3100000</v>
      </c>
      <c r="K15" s="792">
        <f t="shared" si="2"/>
        <v>6200000</v>
      </c>
    </row>
    <row r="16" spans="1:11">
      <c r="A16" s="602">
        <v>347686</v>
      </c>
      <c r="B16" s="602">
        <v>1467496</v>
      </c>
      <c r="C16" s="774" t="s">
        <v>4058</v>
      </c>
      <c r="D16" s="576">
        <v>43586</v>
      </c>
      <c r="E16" s="576">
        <v>43587</v>
      </c>
      <c r="F16" s="575">
        <f t="shared" si="0"/>
        <v>1</v>
      </c>
      <c r="G16" s="575">
        <v>1</v>
      </c>
      <c r="H16" s="775" t="s">
        <v>2405</v>
      </c>
      <c r="I16" s="575">
        <f t="shared" si="1"/>
        <v>1</v>
      </c>
      <c r="J16" s="792">
        <v>4250000</v>
      </c>
      <c r="K16" s="792">
        <f t="shared" si="2"/>
        <v>4250000</v>
      </c>
    </row>
    <row r="17" spans="1:11">
      <c r="A17" s="606"/>
      <c r="B17" s="606"/>
      <c r="C17" s="776"/>
      <c r="D17" s="576">
        <v>43587</v>
      </c>
      <c r="E17" s="576">
        <v>43589</v>
      </c>
      <c r="F17" s="575">
        <f t="shared" si="0"/>
        <v>2</v>
      </c>
      <c r="G17" s="575">
        <v>1</v>
      </c>
      <c r="H17" s="777"/>
      <c r="I17" s="575">
        <f t="shared" si="1"/>
        <v>2</v>
      </c>
      <c r="J17" s="792">
        <v>3100000</v>
      </c>
      <c r="K17" s="792">
        <f t="shared" si="2"/>
        <v>6200000</v>
      </c>
    </row>
    <row r="18" spans="1:11">
      <c r="A18" s="602">
        <v>347699</v>
      </c>
      <c r="B18" s="602">
        <v>1502757</v>
      </c>
      <c r="C18" s="774" t="s">
        <v>4039</v>
      </c>
      <c r="D18" s="576">
        <v>43586</v>
      </c>
      <c r="E18" s="576">
        <v>43587</v>
      </c>
      <c r="F18" s="575">
        <f t="shared" si="0"/>
        <v>1</v>
      </c>
      <c r="G18" s="575">
        <v>1</v>
      </c>
      <c r="H18" s="775" t="s">
        <v>2405</v>
      </c>
      <c r="I18" s="575">
        <f t="shared" si="1"/>
        <v>1</v>
      </c>
      <c r="J18" s="792">
        <v>4250000</v>
      </c>
      <c r="K18" s="792">
        <f t="shared" si="2"/>
        <v>4250000</v>
      </c>
    </row>
    <row r="19" spans="1:11">
      <c r="A19" s="606"/>
      <c r="B19" s="606"/>
      <c r="C19" s="776"/>
      <c r="D19" s="576">
        <v>43587</v>
      </c>
      <c r="E19" s="576">
        <v>43588</v>
      </c>
      <c r="F19" s="575">
        <f t="shared" si="0"/>
        <v>1</v>
      </c>
      <c r="G19" s="575">
        <v>1</v>
      </c>
      <c r="H19" s="777"/>
      <c r="I19" s="575">
        <f t="shared" si="1"/>
        <v>1</v>
      </c>
      <c r="J19" s="792">
        <v>3100000</v>
      </c>
      <c r="K19" s="792">
        <f t="shared" si="2"/>
        <v>3100000</v>
      </c>
    </row>
    <row r="20" spans="1:11">
      <c r="A20" s="602" t="s">
        <v>4059</v>
      </c>
      <c r="B20" s="602">
        <v>1467896</v>
      </c>
      <c r="C20" s="774" t="s">
        <v>4041</v>
      </c>
      <c r="D20" s="576">
        <v>43586</v>
      </c>
      <c r="E20" s="576">
        <v>43587</v>
      </c>
      <c r="F20" s="575">
        <f t="shared" si="0"/>
        <v>1</v>
      </c>
      <c r="G20" s="575">
        <v>2</v>
      </c>
      <c r="H20" s="575" t="s">
        <v>2405</v>
      </c>
      <c r="I20" s="575">
        <f t="shared" si="1"/>
        <v>2</v>
      </c>
      <c r="J20" s="792">
        <v>4250000</v>
      </c>
      <c r="K20" s="792">
        <f t="shared" si="2"/>
        <v>8500000</v>
      </c>
    </row>
    <row r="21" spans="1:11">
      <c r="A21" s="606"/>
      <c r="B21" s="606"/>
      <c r="C21" s="776"/>
      <c r="D21" s="576">
        <v>43587</v>
      </c>
      <c r="E21" s="576">
        <v>43588</v>
      </c>
      <c r="F21" s="575">
        <f t="shared" si="0"/>
        <v>1</v>
      </c>
      <c r="G21" s="575">
        <v>2</v>
      </c>
      <c r="H21" s="575" t="s">
        <v>2405</v>
      </c>
      <c r="I21" s="575">
        <f t="shared" si="1"/>
        <v>2</v>
      </c>
      <c r="J21" s="792">
        <v>3100000</v>
      </c>
      <c r="K21" s="792">
        <f t="shared" si="2"/>
        <v>6200000</v>
      </c>
    </row>
    <row r="22" spans="1:11">
      <c r="A22" s="575">
        <v>348203</v>
      </c>
      <c r="B22" s="575">
        <v>1469884</v>
      </c>
      <c r="C22" s="575" t="s">
        <v>4022</v>
      </c>
      <c r="D22" s="576">
        <v>43586</v>
      </c>
      <c r="E22" s="576">
        <v>43587</v>
      </c>
      <c r="F22" s="575">
        <f t="shared" si="0"/>
        <v>1</v>
      </c>
      <c r="G22" s="575">
        <v>1</v>
      </c>
      <c r="H22" s="575" t="s">
        <v>2405</v>
      </c>
      <c r="I22" s="575">
        <f t="shared" si="1"/>
        <v>1</v>
      </c>
      <c r="J22" s="792">
        <v>4250000</v>
      </c>
      <c r="K22" s="792">
        <f t="shared" si="2"/>
        <v>4250000</v>
      </c>
    </row>
    <row r="23" spans="1:11">
      <c r="A23" s="602">
        <v>348214</v>
      </c>
      <c r="B23" s="602">
        <v>1470771</v>
      </c>
      <c r="C23" s="775" t="s">
        <v>4060</v>
      </c>
      <c r="D23" s="576">
        <v>43586</v>
      </c>
      <c r="E23" s="576">
        <v>43587</v>
      </c>
      <c r="F23" s="575">
        <f t="shared" si="0"/>
        <v>1</v>
      </c>
      <c r="G23" s="575">
        <v>1</v>
      </c>
      <c r="H23" s="775" t="s">
        <v>37</v>
      </c>
      <c r="I23" s="575">
        <f t="shared" si="1"/>
        <v>1</v>
      </c>
      <c r="J23" s="792">
        <v>4050000</v>
      </c>
      <c r="K23" s="792">
        <f t="shared" si="2"/>
        <v>4050000</v>
      </c>
    </row>
    <row r="24" spans="1:11">
      <c r="A24" s="606"/>
      <c r="B24" s="606"/>
      <c r="C24" s="777"/>
      <c r="D24" s="576">
        <v>43587</v>
      </c>
      <c r="E24" s="576">
        <v>43589</v>
      </c>
      <c r="F24" s="575">
        <f t="shared" si="0"/>
        <v>2</v>
      </c>
      <c r="G24" s="575">
        <v>1</v>
      </c>
      <c r="H24" s="777"/>
      <c r="I24" s="575">
        <f t="shared" si="1"/>
        <v>2</v>
      </c>
      <c r="J24" s="792">
        <v>2900000</v>
      </c>
      <c r="K24" s="792">
        <f t="shared" si="2"/>
        <v>5800000</v>
      </c>
    </row>
    <row r="25" spans="1:11">
      <c r="A25" s="602">
        <v>348211</v>
      </c>
      <c r="B25" s="602">
        <v>1470685</v>
      </c>
      <c r="C25" s="775" t="s">
        <v>4061</v>
      </c>
      <c r="D25" s="576">
        <v>43586</v>
      </c>
      <c r="E25" s="576">
        <v>43587</v>
      </c>
      <c r="F25" s="575">
        <f t="shared" si="0"/>
        <v>1</v>
      </c>
      <c r="G25" s="575">
        <v>1</v>
      </c>
      <c r="H25" s="775" t="s">
        <v>37</v>
      </c>
      <c r="I25" s="575">
        <f t="shared" si="1"/>
        <v>1</v>
      </c>
      <c r="J25" s="792">
        <v>4050000</v>
      </c>
      <c r="K25" s="792">
        <f t="shared" si="2"/>
        <v>4050000</v>
      </c>
    </row>
    <row r="26" spans="1:11">
      <c r="A26" s="606"/>
      <c r="B26" s="606"/>
      <c r="C26" s="777"/>
      <c r="D26" s="576">
        <v>43587</v>
      </c>
      <c r="E26" s="576">
        <v>43589</v>
      </c>
      <c r="F26" s="575">
        <f t="shared" si="0"/>
        <v>2</v>
      </c>
      <c r="G26" s="575">
        <v>1</v>
      </c>
      <c r="H26" s="777"/>
      <c r="I26" s="575">
        <f t="shared" si="1"/>
        <v>2</v>
      </c>
      <c r="J26" s="792">
        <v>2900000</v>
      </c>
      <c r="K26" s="792">
        <f t="shared" si="2"/>
        <v>5800000</v>
      </c>
    </row>
    <row r="27" spans="1:11">
      <c r="A27" s="602">
        <v>348208</v>
      </c>
      <c r="B27" s="602">
        <v>1468921</v>
      </c>
      <c r="C27" s="774" t="s">
        <v>4062</v>
      </c>
      <c r="D27" s="576">
        <v>43586</v>
      </c>
      <c r="E27" s="576">
        <v>43587</v>
      </c>
      <c r="F27" s="575">
        <f t="shared" si="0"/>
        <v>1</v>
      </c>
      <c r="G27" s="575">
        <v>1</v>
      </c>
      <c r="H27" s="775" t="s">
        <v>37</v>
      </c>
      <c r="I27" s="575">
        <f t="shared" si="1"/>
        <v>1</v>
      </c>
      <c r="J27" s="792">
        <v>4050000</v>
      </c>
      <c r="K27" s="792">
        <f t="shared" si="2"/>
        <v>4050000</v>
      </c>
    </row>
    <row r="28" spans="1:11">
      <c r="A28" s="606"/>
      <c r="B28" s="606"/>
      <c r="C28" s="776"/>
      <c r="D28" s="576">
        <v>43587</v>
      </c>
      <c r="E28" s="576">
        <v>43588</v>
      </c>
      <c r="F28" s="575">
        <f t="shared" si="0"/>
        <v>1</v>
      </c>
      <c r="G28" s="575">
        <v>1</v>
      </c>
      <c r="H28" s="777"/>
      <c r="I28" s="575">
        <f t="shared" si="1"/>
        <v>1</v>
      </c>
      <c r="J28" s="792">
        <v>2900000</v>
      </c>
      <c r="K28" s="792">
        <f t="shared" si="2"/>
        <v>2900000</v>
      </c>
    </row>
    <row r="29" spans="1:11">
      <c r="A29" s="602">
        <v>348339</v>
      </c>
      <c r="B29" s="602">
        <v>1470850</v>
      </c>
      <c r="C29" s="774" t="s">
        <v>4063</v>
      </c>
      <c r="D29" s="576">
        <v>43586</v>
      </c>
      <c r="E29" s="576">
        <v>43587</v>
      </c>
      <c r="F29" s="575">
        <f t="shared" si="0"/>
        <v>1</v>
      </c>
      <c r="G29" s="575">
        <v>1</v>
      </c>
      <c r="H29" s="775" t="s">
        <v>37</v>
      </c>
      <c r="I29" s="575">
        <f t="shared" si="1"/>
        <v>1</v>
      </c>
      <c r="J29" s="792">
        <v>4050000</v>
      </c>
      <c r="K29" s="792">
        <f t="shared" si="2"/>
        <v>4050000</v>
      </c>
    </row>
    <row r="30" spans="1:11">
      <c r="A30" s="606"/>
      <c r="B30" s="606"/>
      <c r="C30" s="776"/>
      <c r="D30" s="576">
        <v>43587</v>
      </c>
      <c r="E30" s="576">
        <v>43589</v>
      </c>
      <c r="F30" s="575">
        <f t="shared" si="0"/>
        <v>2</v>
      </c>
      <c r="G30" s="575">
        <v>1</v>
      </c>
      <c r="H30" s="777"/>
      <c r="I30" s="575">
        <f t="shared" si="1"/>
        <v>2</v>
      </c>
      <c r="J30" s="792">
        <v>2900000</v>
      </c>
      <c r="K30" s="792">
        <f t="shared" si="2"/>
        <v>5800000</v>
      </c>
    </row>
    <row r="31" spans="1:11">
      <c r="A31" s="602">
        <v>348515</v>
      </c>
      <c r="B31" s="602">
        <v>1470302</v>
      </c>
      <c r="C31" s="774" t="s">
        <v>4064</v>
      </c>
      <c r="D31" s="576">
        <v>43586</v>
      </c>
      <c r="E31" s="576">
        <v>43587</v>
      </c>
      <c r="F31" s="575">
        <f t="shared" si="0"/>
        <v>1</v>
      </c>
      <c r="G31" s="575">
        <v>1</v>
      </c>
      <c r="H31" s="775" t="s">
        <v>37</v>
      </c>
      <c r="I31" s="575">
        <f t="shared" si="1"/>
        <v>1</v>
      </c>
      <c r="J31" s="792">
        <v>4050000</v>
      </c>
      <c r="K31" s="792">
        <f t="shared" si="2"/>
        <v>4050000</v>
      </c>
    </row>
    <row r="32" spans="1:11">
      <c r="A32" s="606"/>
      <c r="B32" s="606"/>
      <c r="C32" s="776"/>
      <c r="D32" s="576">
        <v>43587</v>
      </c>
      <c r="E32" s="576">
        <v>43589</v>
      </c>
      <c r="F32" s="575">
        <f t="shared" si="0"/>
        <v>2</v>
      </c>
      <c r="G32" s="575">
        <v>1</v>
      </c>
      <c r="H32" s="777"/>
      <c r="I32" s="575">
        <f t="shared" si="1"/>
        <v>2</v>
      </c>
      <c r="J32" s="792">
        <v>2900000</v>
      </c>
      <c r="K32" s="792">
        <f t="shared" si="2"/>
        <v>5800000</v>
      </c>
    </row>
    <row r="33" spans="1:11">
      <c r="A33" s="606" t="s">
        <v>4065</v>
      </c>
      <c r="B33" s="606">
        <v>1469630</v>
      </c>
      <c r="C33" s="778" t="s">
        <v>4044</v>
      </c>
      <c r="D33" s="576">
        <v>43586</v>
      </c>
      <c r="E33" s="576">
        <v>43587</v>
      </c>
      <c r="F33" s="575">
        <f t="shared" si="0"/>
        <v>1</v>
      </c>
      <c r="G33" s="575">
        <v>3</v>
      </c>
      <c r="H33" s="777" t="s">
        <v>37</v>
      </c>
      <c r="I33" s="575">
        <f t="shared" si="1"/>
        <v>3</v>
      </c>
      <c r="J33" s="792">
        <v>4050000</v>
      </c>
      <c r="K33" s="792">
        <f t="shared" si="2"/>
        <v>12150000</v>
      </c>
    </row>
    <row r="34" spans="1:11">
      <c r="A34" s="602" t="s">
        <v>4066</v>
      </c>
      <c r="B34" s="779">
        <v>1473951</v>
      </c>
      <c r="C34" s="774" t="s">
        <v>4067</v>
      </c>
      <c r="D34" s="572">
        <v>43586</v>
      </c>
      <c r="E34" s="572">
        <v>43587</v>
      </c>
      <c r="F34" s="571">
        <f t="shared" si="0"/>
        <v>1</v>
      </c>
      <c r="G34" s="571">
        <v>3</v>
      </c>
      <c r="H34" s="571" t="s">
        <v>37</v>
      </c>
      <c r="I34" s="571">
        <f t="shared" si="1"/>
        <v>3</v>
      </c>
      <c r="J34" s="585">
        <v>4050000</v>
      </c>
      <c r="K34" s="586">
        <f t="shared" si="2"/>
        <v>12150000</v>
      </c>
    </row>
    <row r="35" spans="1:11">
      <c r="A35" s="606"/>
      <c r="B35" s="780"/>
      <c r="C35" s="776"/>
      <c r="D35" s="572">
        <v>43587</v>
      </c>
      <c r="E35" s="572">
        <v>43591</v>
      </c>
      <c r="F35" s="571">
        <f t="shared" si="0"/>
        <v>4</v>
      </c>
      <c r="G35" s="571">
        <v>3</v>
      </c>
      <c r="H35" s="571" t="s">
        <v>37</v>
      </c>
      <c r="I35" s="571">
        <f t="shared" si="1"/>
        <v>12</v>
      </c>
      <c r="J35" s="585">
        <v>2900000</v>
      </c>
      <c r="K35" s="586">
        <f t="shared" si="2"/>
        <v>34800000</v>
      </c>
    </row>
    <row r="36" spans="1:11">
      <c r="A36" s="602">
        <v>350289</v>
      </c>
      <c r="B36" s="602">
        <v>1478136</v>
      </c>
      <c r="C36" s="774" t="s">
        <v>4068</v>
      </c>
      <c r="D36" s="572">
        <v>43586</v>
      </c>
      <c r="E36" s="572">
        <v>43587</v>
      </c>
      <c r="F36" s="571">
        <f t="shared" si="0"/>
        <v>1</v>
      </c>
      <c r="G36" s="571">
        <v>1</v>
      </c>
      <c r="H36" s="571" t="s">
        <v>37</v>
      </c>
      <c r="I36" s="571">
        <f t="shared" si="1"/>
        <v>1</v>
      </c>
      <c r="J36" s="585">
        <v>4050000</v>
      </c>
      <c r="K36" s="586">
        <f t="shared" si="2"/>
        <v>4050000</v>
      </c>
    </row>
    <row r="37" spans="1:11">
      <c r="A37" s="606"/>
      <c r="B37" s="606"/>
      <c r="C37" s="776"/>
      <c r="D37" s="572">
        <v>43587</v>
      </c>
      <c r="E37" s="572">
        <v>43588</v>
      </c>
      <c r="F37" s="571">
        <f t="shared" si="0"/>
        <v>1</v>
      </c>
      <c r="G37" s="571">
        <v>1</v>
      </c>
      <c r="H37" s="571" t="s">
        <v>37</v>
      </c>
      <c r="I37" s="571">
        <f t="shared" si="1"/>
        <v>1</v>
      </c>
      <c r="J37" s="585">
        <v>2900000</v>
      </c>
      <c r="K37" s="586">
        <f t="shared" si="2"/>
        <v>2900000</v>
      </c>
    </row>
    <row r="38" spans="1:11">
      <c r="A38" s="571">
        <v>348433</v>
      </c>
      <c r="B38" s="203">
        <v>1502754</v>
      </c>
      <c r="C38" s="571" t="s">
        <v>4045</v>
      </c>
      <c r="D38" s="572">
        <v>43586</v>
      </c>
      <c r="E38" s="572">
        <v>43587</v>
      </c>
      <c r="F38" s="571">
        <f t="shared" si="0"/>
        <v>1</v>
      </c>
      <c r="G38" s="571">
        <v>1</v>
      </c>
      <c r="H38" s="571" t="s">
        <v>37</v>
      </c>
      <c r="I38" s="571">
        <f t="shared" si="1"/>
        <v>1</v>
      </c>
      <c r="J38" s="586">
        <v>4050000</v>
      </c>
      <c r="K38" s="586">
        <f t="shared" si="2"/>
        <v>4050000</v>
      </c>
    </row>
    <row r="39" spans="1:11">
      <c r="A39" s="602">
        <v>350481</v>
      </c>
      <c r="B39" s="602">
        <v>1478836</v>
      </c>
      <c r="C39" s="775" t="s">
        <v>4035</v>
      </c>
      <c r="D39" s="572">
        <v>43586</v>
      </c>
      <c r="E39" s="572">
        <v>43587</v>
      </c>
      <c r="F39" s="571">
        <f t="shared" si="0"/>
        <v>1</v>
      </c>
      <c r="G39" s="571">
        <v>1</v>
      </c>
      <c r="H39" s="571" t="s">
        <v>37</v>
      </c>
      <c r="I39" s="571">
        <f t="shared" si="1"/>
        <v>1</v>
      </c>
      <c r="J39" s="585">
        <v>4050000</v>
      </c>
      <c r="K39" s="586">
        <f t="shared" si="2"/>
        <v>4050000</v>
      </c>
    </row>
    <row r="40" spans="1:11">
      <c r="A40" s="606"/>
      <c r="B40" s="606"/>
      <c r="C40" s="777"/>
      <c r="D40" s="572">
        <v>43587</v>
      </c>
      <c r="E40" s="572">
        <v>43588</v>
      </c>
      <c r="F40" s="571">
        <f t="shared" si="0"/>
        <v>1</v>
      </c>
      <c r="G40" s="571">
        <v>1</v>
      </c>
      <c r="H40" s="571" t="s">
        <v>37</v>
      </c>
      <c r="I40" s="571">
        <f t="shared" si="1"/>
        <v>1</v>
      </c>
      <c r="J40" s="585">
        <v>2900000</v>
      </c>
      <c r="K40" s="586">
        <f t="shared" si="2"/>
        <v>2900000</v>
      </c>
    </row>
    <row r="41" spans="1:11">
      <c r="A41" s="602" t="s">
        <v>4033</v>
      </c>
      <c r="B41" s="602">
        <v>1469997</v>
      </c>
      <c r="C41" s="774" t="s">
        <v>4034</v>
      </c>
      <c r="D41" s="572">
        <v>43586</v>
      </c>
      <c r="E41" s="572">
        <v>43587</v>
      </c>
      <c r="F41" s="571">
        <f t="shared" si="0"/>
        <v>1</v>
      </c>
      <c r="G41" s="571">
        <v>4</v>
      </c>
      <c r="H41" s="571" t="s">
        <v>2405</v>
      </c>
      <c r="I41" s="571">
        <f t="shared" si="1"/>
        <v>4</v>
      </c>
      <c r="J41" s="586">
        <v>4250000</v>
      </c>
      <c r="K41" s="586">
        <f t="shared" si="2"/>
        <v>17000000</v>
      </c>
    </row>
    <row r="42" spans="1:11">
      <c r="A42" s="781"/>
      <c r="B42" s="781"/>
      <c r="C42" s="782"/>
      <c r="D42" s="574">
        <v>43587</v>
      </c>
      <c r="E42" s="574">
        <v>43588</v>
      </c>
      <c r="F42" s="573">
        <f t="shared" si="0"/>
        <v>1</v>
      </c>
      <c r="G42" s="573">
        <v>4</v>
      </c>
      <c r="H42" s="573" t="s">
        <v>2997</v>
      </c>
      <c r="I42" s="573">
        <f t="shared" si="1"/>
        <v>4</v>
      </c>
      <c r="J42" s="591">
        <v>4340000</v>
      </c>
      <c r="K42" s="591">
        <f t="shared" si="2"/>
        <v>17360000</v>
      </c>
    </row>
    <row r="43" spans="1:11">
      <c r="A43" s="781"/>
      <c r="B43" s="781"/>
      <c r="C43" s="782"/>
      <c r="D43" s="572">
        <v>43586</v>
      </c>
      <c r="E43" s="572">
        <v>43587</v>
      </c>
      <c r="F43" s="571">
        <f t="shared" si="0"/>
        <v>1</v>
      </c>
      <c r="G43" s="571">
        <v>1</v>
      </c>
      <c r="H43" s="571" t="s">
        <v>224</v>
      </c>
      <c r="I43" s="571">
        <f t="shared" si="1"/>
        <v>1</v>
      </c>
      <c r="J43" s="586">
        <v>1200000</v>
      </c>
      <c r="K43" s="586">
        <f t="shared" si="2"/>
        <v>1200000</v>
      </c>
    </row>
    <row r="44" spans="1:11">
      <c r="A44" s="606"/>
      <c r="B44" s="606"/>
      <c r="C44" s="776"/>
      <c r="D44" s="572">
        <v>43587</v>
      </c>
      <c r="E44" s="572">
        <v>43588</v>
      </c>
      <c r="F44" s="571">
        <f t="shared" si="0"/>
        <v>1</v>
      </c>
      <c r="G44" s="571">
        <v>1</v>
      </c>
      <c r="H44" s="571" t="s">
        <v>224</v>
      </c>
      <c r="I44" s="571">
        <f t="shared" si="1"/>
        <v>1</v>
      </c>
      <c r="J44" s="585">
        <v>1700000</v>
      </c>
      <c r="K44" s="586">
        <f t="shared" si="2"/>
        <v>1700000</v>
      </c>
    </row>
    <row r="45" spans="1:11">
      <c r="A45" s="602">
        <v>350436</v>
      </c>
      <c r="B45" s="602">
        <v>1478721</v>
      </c>
      <c r="C45" s="775" t="s">
        <v>4025</v>
      </c>
      <c r="D45" s="572">
        <v>43586</v>
      </c>
      <c r="E45" s="572">
        <v>43587</v>
      </c>
      <c r="F45" s="571">
        <f t="shared" si="0"/>
        <v>1</v>
      </c>
      <c r="G45" s="571">
        <v>1</v>
      </c>
      <c r="H45" s="571" t="s">
        <v>37</v>
      </c>
      <c r="I45" s="571">
        <f t="shared" si="1"/>
        <v>1</v>
      </c>
      <c r="J45" s="585">
        <v>4050000</v>
      </c>
      <c r="K45" s="586">
        <f t="shared" si="2"/>
        <v>4050000</v>
      </c>
    </row>
    <row r="46" spans="1:11">
      <c r="A46" s="606"/>
      <c r="B46" s="606"/>
      <c r="C46" s="777"/>
      <c r="D46" s="572">
        <v>43587</v>
      </c>
      <c r="E46" s="572">
        <v>43589</v>
      </c>
      <c r="F46" s="571">
        <f t="shared" si="0"/>
        <v>2</v>
      </c>
      <c r="G46" s="571">
        <v>1</v>
      </c>
      <c r="H46" s="571" t="s">
        <v>37</v>
      </c>
      <c r="I46" s="571">
        <f t="shared" si="1"/>
        <v>2</v>
      </c>
      <c r="J46" s="585">
        <v>2900000</v>
      </c>
      <c r="K46" s="586">
        <f t="shared" si="2"/>
        <v>5800000</v>
      </c>
    </row>
    <row r="47" spans="1:11">
      <c r="A47" s="602">
        <v>350438</v>
      </c>
      <c r="B47" s="602">
        <v>1478567</v>
      </c>
      <c r="C47" s="774" t="s">
        <v>4069</v>
      </c>
      <c r="D47" s="572">
        <v>43586</v>
      </c>
      <c r="E47" s="572">
        <v>43587</v>
      </c>
      <c r="F47" s="571">
        <f t="shared" si="0"/>
        <v>1</v>
      </c>
      <c r="G47" s="571">
        <v>1</v>
      </c>
      <c r="H47" s="571" t="s">
        <v>37</v>
      </c>
      <c r="I47" s="571">
        <f t="shared" si="1"/>
        <v>1</v>
      </c>
      <c r="J47" s="585">
        <v>4050000</v>
      </c>
      <c r="K47" s="586">
        <f t="shared" si="2"/>
        <v>4050000</v>
      </c>
    </row>
    <row r="48" spans="1:11">
      <c r="A48" s="606"/>
      <c r="B48" s="606"/>
      <c r="C48" s="776"/>
      <c r="D48" s="572">
        <v>43587</v>
      </c>
      <c r="E48" s="572">
        <v>43589</v>
      </c>
      <c r="F48" s="571">
        <f t="shared" si="0"/>
        <v>2</v>
      </c>
      <c r="G48" s="571">
        <v>1</v>
      </c>
      <c r="H48" s="571" t="s">
        <v>37</v>
      </c>
      <c r="I48" s="571">
        <f t="shared" si="1"/>
        <v>2</v>
      </c>
      <c r="J48" s="585">
        <v>2900000</v>
      </c>
      <c r="K48" s="586">
        <f t="shared" si="2"/>
        <v>5800000</v>
      </c>
    </row>
    <row r="49" spans="1:11">
      <c r="A49" s="783" t="s">
        <v>4070</v>
      </c>
      <c r="B49" s="783">
        <v>1485037</v>
      </c>
      <c r="C49" s="784" t="s">
        <v>4071</v>
      </c>
      <c r="D49" s="574">
        <v>43586</v>
      </c>
      <c r="E49" s="574">
        <v>43587</v>
      </c>
      <c r="F49" s="573">
        <f t="shared" si="0"/>
        <v>1</v>
      </c>
      <c r="G49" s="573">
        <v>2</v>
      </c>
      <c r="H49" s="785" t="s">
        <v>3046</v>
      </c>
      <c r="I49" s="573">
        <f t="shared" si="1"/>
        <v>2</v>
      </c>
      <c r="J49" s="590">
        <v>6280000</v>
      </c>
      <c r="K49" s="591">
        <f t="shared" si="2"/>
        <v>12560000</v>
      </c>
    </row>
    <row r="50" spans="1:11">
      <c r="A50" s="786"/>
      <c r="B50" s="786"/>
      <c r="C50" s="787"/>
      <c r="D50" s="574">
        <v>43587</v>
      </c>
      <c r="E50" s="574">
        <v>43589</v>
      </c>
      <c r="F50" s="573">
        <f t="shared" si="0"/>
        <v>2</v>
      </c>
      <c r="G50" s="573">
        <v>2</v>
      </c>
      <c r="H50" s="788"/>
      <c r="I50" s="573">
        <f t="shared" si="1"/>
        <v>4</v>
      </c>
      <c r="J50" s="590">
        <v>5130000</v>
      </c>
      <c r="K50" s="591">
        <f t="shared" si="2"/>
        <v>20520000</v>
      </c>
    </row>
    <row r="51" spans="1:11">
      <c r="A51" s="573">
        <v>353287</v>
      </c>
      <c r="B51" s="573">
        <v>1492171</v>
      </c>
      <c r="C51" s="573" t="s">
        <v>4072</v>
      </c>
      <c r="D51" s="574">
        <v>43586</v>
      </c>
      <c r="E51" s="574">
        <v>43587</v>
      </c>
      <c r="F51" s="573">
        <f t="shared" si="0"/>
        <v>1</v>
      </c>
      <c r="G51" s="573">
        <v>1</v>
      </c>
      <c r="H51" s="573" t="s">
        <v>2997</v>
      </c>
      <c r="I51" s="573">
        <f t="shared" si="1"/>
        <v>1</v>
      </c>
      <c r="J51" s="590">
        <v>5490000</v>
      </c>
      <c r="K51" s="591">
        <f t="shared" si="2"/>
        <v>5490000</v>
      </c>
    </row>
    <row r="52" spans="1:11">
      <c r="A52" s="573">
        <v>349396</v>
      </c>
      <c r="B52" s="573">
        <v>1473782</v>
      </c>
      <c r="C52" s="573" t="s">
        <v>4073</v>
      </c>
      <c r="D52" s="574">
        <v>43587</v>
      </c>
      <c r="E52" s="574">
        <v>43588</v>
      </c>
      <c r="F52" s="573">
        <f t="shared" si="0"/>
        <v>1</v>
      </c>
      <c r="G52" s="573">
        <v>1</v>
      </c>
      <c r="H52" s="573" t="s">
        <v>868</v>
      </c>
      <c r="I52" s="573">
        <f t="shared" si="1"/>
        <v>1</v>
      </c>
      <c r="J52" s="590">
        <v>3550000</v>
      </c>
      <c r="K52" s="591">
        <f t="shared" si="2"/>
        <v>3550000</v>
      </c>
    </row>
    <row r="53" spans="1:11">
      <c r="A53" s="681">
        <v>347286</v>
      </c>
      <c r="B53" s="571">
        <v>1465118</v>
      </c>
      <c r="C53" s="571" t="s">
        <v>4074</v>
      </c>
      <c r="D53" s="572">
        <v>43587</v>
      </c>
      <c r="E53" s="572">
        <v>43589</v>
      </c>
      <c r="F53" s="571">
        <f t="shared" si="0"/>
        <v>2</v>
      </c>
      <c r="G53" s="571">
        <v>1</v>
      </c>
      <c r="H53" s="571" t="s">
        <v>2405</v>
      </c>
      <c r="I53" s="571">
        <f t="shared" si="1"/>
        <v>2</v>
      </c>
      <c r="J53" s="586">
        <v>3100000</v>
      </c>
      <c r="K53" s="586">
        <f t="shared" si="2"/>
        <v>6200000</v>
      </c>
    </row>
    <row r="54" spans="1:11">
      <c r="A54" s="789" t="s">
        <v>4075</v>
      </c>
      <c r="B54" s="573">
        <v>1471472</v>
      </c>
      <c r="C54" s="573" t="s">
        <v>4076</v>
      </c>
      <c r="D54" s="574">
        <v>43587</v>
      </c>
      <c r="E54" s="574">
        <v>43589</v>
      </c>
      <c r="F54" s="573">
        <f t="shared" si="0"/>
        <v>2</v>
      </c>
      <c r="G54" s="573">
        <v>2</v>
      </c>
      <c r="H54" s="573" t="s">
        <v>2997</v>
      </c>
      <c r="I54" s="573">
        <f t="shared" si="1"/>
        <v>4</v>
      </c>
      <c r="J54" s="591">
        <v>4340000</v>
      </c>
      <c r="K54" s="591">
        <f t="shared" si="2"/>
        <v>17360000</v>
      </c>
    </row>
    <row r="55" spans="1:11">
      <c r="A55" s="681">
        <v>348213</v>
      </c>
      <c r="B55" s="571">
        <v>1467816</v>
      </c>
      <c r="C55" s="571" t="s">
        <v>4077</v>
      </c>
      <c r="D55" s="572">
        <v>43587</v>
      </c>
      <c r="E55" s="572">
        <v>43590</v>
      </c>
      <c r="F55" s="571">
        <f t="shared" si="0"/>
        <v>3</v>
      </c>
      <c r="G55" s="571">
        <v>1</v>
      </c>
      <c r="H55" s="571" t="s">
        <v>37</v>
      </c>
      <c r="I55" s="571">
        <f t="shared" si="1"/>
        <v>3</v>
      </c>
      <c r="J55" s="586">
        <v>2900000</v>
      </c>
      <c r="K55" s="586">
        <f t="shared" si="2"/>
        <v>8700000</v>
      </c>
    </row>
    <row r="56" spans="1:11">
      <c r="A56" s="573">
        <v>349144</v>
      </c>
      <c r="B56" s="573">
        <v>1473788</v>
      </c>
      <c r="C56" s="573" t="s">
        <v>4078</v>
      </c>
      <c r="D56" s="574">
        <v>43587</v>
      </c>
      <c r="E56" s="574">
        <v>43588</v>
      </c>
      <c r="F56" s="573">
        <f t="shared" si="0"/>
        <v>1</v>
      </c>
      <c r="G56" s="573">
        <v>1</v>
      </c>
      <c r="H56" s="573" t="s">
        <v>868</v>
      </c>
      <c r="I56" s="573">
        <f t="shared" si="1"/>
        <v>1</v>
      </c>
      <c r="J56" s="590">
        <v>3550000</v>
      </c>
      <c r="K56" s="591">
        <f t="shared" si="2"/>
        <v>3550000</v>
      </c>
    </row>
    <row r="57" spans="1:11">
      <c r="A57" s="681">
        <v>348212</v>
      </c>
      <c r="B57" s="571">
        <v>1468965</v>
      </c>
      <c r="C57" s="571" t="s">
        <v>4079</v>
      </c>
      <c r="D57" s="572">
        <v>43587</v>
      </c>
      <c r="E57" s="572">
        <v>43588</v>
      </c>
      <c r="F57" s="571">
        <f t="shared" si="0"/>
        <v>1</v>
      </c>
      <c r="G57" s="571">
        <v>1</v>
      </c>
      <c r="H57" s="571" t="s">
        <v>37</v>
      </c>
      <c r="I57" s="571">
        <f t="shared" si="1"/>
        <v>1</v>
      </c>
      <c r="J57" s="586">
        <v>2900000</v>
      </c>
      <c r="K57" s="586">
        <f t="shared" si="2"/>
        <v>2900000</v>
      </c>
    </row>
    <row r="58" spans="1:11">
      <c r="A58" s="681">
        <v>345329</v>
      </c>
      <c r="B58" s="571">
        <v>1457066</v>
      </c>
      <c r="C58" s="571" t="s">
        <v>4080</v>
      </c>
      <c r="D58" s="572">
        <v>43587</v>
      </c>
      <c r="E58" s="572">
        <v>43589</v>
      </c>
      <c r="F58" s="571">
        <f t="shared" si="0"/>
        <v>2</v>
      </c>
      <c r="G58" s="571">
        <v>1</v>
      </c>
      <c r="H58" s="571" t="s">
        <v>3717</v>
      </c>
      <c r="I58" s="571">
        <f t="shared" si="1"/>
        <v>2</v>
      </c>
      <c r="J58" s="586">
        <f>2900000+1200000</f>
        <v>4100000</v>
      </c>
      <c r="K58" s="586">
        <f t="shared" si="2"/>
        <v>8200000</v>
      </c>
    </row>
    <row r="59" spans="1:11">
      <c r="A59" s="681">
        <v>348340</v>
      </c>
      <c r="B59" s="681">
        <v>1471076</v>
      </c>
      <c r="C59" s="790" t="s">
        <v>4081</v>
      </c>
      <c r="D59" s="572">
        <v>43587</v>
      </c>
      <c r="E59" s="572">
        <v>43589</v>
      </c>
      <c r="F59" s="571">
        <f t="shared" si="0"/>
        <v>2</v>
      </c>
      <c r="G59" s="571">
        <v>1</v>
      </c>
      <c r="H59" s="571" t="s">
        <v>37</v>
      </c>
      <c r="I59" s="571">
        <f t="shared" si="1"/>
        <v>2</v>
      </c>
      <c r="J59" s="586">
        <v>2900000</v>
      </c>
      <c r="K59" s="586">
        <f t="shared" si="2"/>
        <v>5800000</v>
      </c>
    </row>
    <row r="60" spans="1:11">
      <c r="A60" s="571">
        <v>349217</v>
      </c>
      <c r="B60" s="571">
        <v>1474317</v>
      </c>
      <c r="C60" s="571" t="s">
        <v>4082</v>
      </c>
      <c r="D60" s="572">
        <v>43587</v>
      </c>
      <c r="E60" s="572">
        <v>43588</v>
      </c>
      <c r="F60" s="571">
        <f t="shared" si="0"/>
        <v>1</v>
      </c>
      <c r="G60" s="571">
        <v>1</v>
      </c>
      <c r="H60" s="571" t="s">
        <v>37</v>
      </c>
      <c r="I60" s="571">
        <f t="shared" si="1"/>
        <v>1</v>
      </c>
      <c r="J60" s="585">
        <v>2900000</v>
      </c>
      <c r="K60" s="586">
        <f t="shared" si="2"/>
        <v>2900000</v>
      </c>
    </row>
    <row r="61" spans="1:11">
      <c r="A61" s="573">
        <v>351256</v>
      </c>
      <c r="B61" s="573">
        <v>1482188</v>
      </c>
      <c r="C61" s="573" t="s">
        <v>4083</v>
      </c>
      <c r="D61" s="574">
        <v>43587</v>
      </c>
      <c r="E61" s="574">
        <v>43589</v>
      </c>
      <c r="F61" s="573">
        <f t="shared" si="0"/>
        <v>2</v>
      </c>
      <c r="G61" s="573">
        <v>1</v>
      </c>
      <c r="H61" s="573" t="s">
        <v>2997</v>
      </c>
      <c r="I61" s="573">
        <f t="shared" si="1"/>
        <v>2</v>
      </c>
      <c r="J61" s="590">
        <v>4340000</v>
      </c>
      <c r="K61" s="591">
        <f t="shared" si="2"/>
        <v>8680000</v>
      </c>
    </row>
    <row r="62" spans="1:11">
      <c r="A62" s="571">
        <v>343547</v>
      </c>
      <c r="B62" s="571">
        <v>1451050</v>
      </c>
      <c r="C62" s="571" t="s">
        <v>4084</v>
      </c>
      <c r="D62" s="572">
        <v>43588</v>
      </c>
      <c r="E62" s="572">
        <v>43590</v>
      </c>
      <c r="F62" s="571">
        <f t="shared" si="0"/>
        <v>2</v>
      </c>
      <c r="G62" s="571">
        <v>1</v>
      </c>
      <c r="H62" s="571" t="s">
        <v>37</v>
      </c>
      <c r="I62" s="571">
        <f t="shared" si="1"/>
        <v>2</v>
      </c>
      <c r="J62" s="586">
        <v>2900000</v>
      </c>
      <c r="K62" s="586">
        <f t="shared" si="2"/>
        <v>5800000</v>
      </c>
    </row>
    <row r="63" spans="1:11">
      <c r="A63" s="571">
        <v>351047</v>
      </c>
      <c r="B63" s="571">
        <v>1480640</v>
      </c>
      <c r="C63" s="571" t="s">
        <v>4085</v>
      </c>
      <c r="D63" s="572">
        <v>43588</v>
      </c>
      <c r="E63" s="572">
        <v>43591</v>
      </c>
      <c r="F63" s="571">
        <f t="shared" si="0"/>
        <v>3</v>
      </c>
      <c r="G63" s="571">
        <v>1</v>
      </c>
      <c r="H63" s="571" t="s">
        <v>37</v>
      </c>
      <c r="I63" s="571">
        <f t="shared" si="1"/>
        <v>3</v>
      </c>
      <c r="J63" s="585">
        <v>2900000</v>
      </c>
      <c r="K63" s="586">
        <f t="shared" si="2"/>
        <v>8700000</v>
      </c>
    </row>
    <row r="64" spans="1:11">
      <c r="A64" s="571">
        <v>353095</v>
      </c>
      <c r="B64" s="571">
        <v>1491526</v>
      </c>
      <c r="C64" s="571" t="s">
        <v>4086</v>
      </c>
      <c r="D64" s="572">
        <v>43588</v>
      </c>
      <c r="E64" s="572">
        <v>43590</v>
      </c>
      <c r="F64" s="571">
        <f t="shared" si="0"/>
        <v>2</v>
      </c>
      <c r="G64" s="571">
        <v>1</v>
      </c>
      <c r="H64" s="571" t="s">
        <v>37</v>
      </c>
      <c r="I64" s="571">
        <f t="shared" si="1"/>
        <v>2</v>
      </c>
      <c r="J64" s="585">
        <v>2900000</v>
      </c>
      <c r="K64" s="586">
        <f t="shared" si="2"/>
        <v>5800000</v>
      </c>
    </row>
    <row r="65" spans="1:11">
      <c r="A65" s="571">
        <v>353773</v>
      </c>
      <c r="B65" s="571">
        <v>1493836</v>
      </c>
      <c r="C65" s="571" t="s">
        <v>4087</v>
      </c>
      <c r="D65" s="572">
        <v>43588</v>
      </c>
      <c r="E65" s="572">
        <v>43591</v>
      </c>
      <c r="F65" s="571">
        <f t="shared" si="0"/>
        <v>3</v>
      </c>
      <c r="G65" s="571">
        <v>1</v>
      </c>
      <c r="H65" s="571" t="s">
        <v>37</v>
      </c>
      <c r="I65" s="571">
        <f t="shared" si="1"/>
        <v>3</v>
      </c>
      <c r="J65" s="585">
        <v>2900000</v>
      </c>
      <c r="K65" s="586">
        <f t="shared" si="2"/>
        <v>8700000</v>
      </c>
    </row>
    <row r="66" spans="1:11">
      <c r="A66" s="571">
        <v>353782</v>
      </c>
      <c r="B66" s="571">
        <v>1494115</v>
      </c>
      <c r="C66" s="571" t="s">
        <v>4088</v>
      </c>
      <c r="D66" s="572">
        <v>43588</v>
      </c>
      <c r="E66" s="572">
        <v>43589</v>
      </c>
      <c r="F66" s="571">
        <f t="shared" si="0"/>
        <v>1</v>
      </c>
      <c r="G66" s="571">
        <v>1</v>
      </c>
      <c r="H66" s="571" t="s">
        <v>37</v>
      </c>
      <c r="I66" s="571">
        <f t="shared" si="1"/>
        <v>1</v>
      </c>
      <c r="J66" s="585">
        <v>2900000</v>
      </c>
      <c r="K66" s="586">
        <f t="shared" si="2"/>
        <v>2900000</v>
      </c>
    </row>
    <row r="67" spans="1:11">
      <c r="A67" s="571">
        <v>351425</v>
      </c>
      <c r="B67" s="571">
        <v>1483152</v>
      </c>
      <c r="C67" s="571" t="s">
        <v>4089</v>
      </c>
      <c r="D67" s="572">
        <v>43588</v>
      </c>
      <c r="E67" s="572">
        <v>43590</v>
      </c>
      <c r="F67" s="571">
        <f t="shared" si="0"/>
        <v>2</v>
      </c>
      <c r="G67" s="571">
        <v>1</v>
      </c>
      <c r="H67" s="571" t="s">
        <v>37</v>
      </c>
      <c r="I67" s="571">
        <f t="shared" si="1"/>
        <v>2</v>
      </c>
      <c r="J67" s="585">
        <v>2900000</v>
      </c>
      <c r="K67" s="586">
        <f t="shared" si="2"/>
        <v>5800000</v>
      </c>
    </row>
    <row r="68" spans="1:11">
      <c r="A68" s="571">
        <v>351632</v>
      </c>
      <c r="B68" s="571">
        <v>1484827</v>
      </c>
      <c r="C68" s="571" t="s">
        <v>4090</v>
      </c>
      <c r="D68" s="572">
        <v>43588</v>
      </c>
      <c r="E68" s="572">
        <v>43591</v>
      </c>
      <c r="F68" s="571">
        <f t="shared" si="0"/>
        <v>3</v>
      </c>
      <c r="G68" s="571">
        <v>1</v>
      </c>
      <c r="H68" s="571" t="s">
        <v>37</v>
      </c>
      <c r="I68" s="571">
        <f t="shared" si="1"/>
        <v>3</v>
      </c>
      <c r="J68" s="585">
        <v>2900000</v>
      </c>
      <c r="K68" s="586">
        <f t="shared" si="2"/>
        <v>8700000</v>
      </c>
    </row>
    <row r="69" spans="1:11">
      <c r="A69" s="549">
        <v>353885</v>
      </c>
      <c r="B69" s="549">
        <v>1495196</v>
      </c>
      <c r="C69" s="549" t="s">
        <v>4091</v>
      </c>
      <c r="D69" s="705">
        <v>43588</v>
      </c>
      <c r="E69" s="705">
        <v>43589</v>
      </c>
      <c r="F69" s="549">
        <f t="shared" si="0"/>
        <v>1</v>
      </c>
      <c r="G69" s="549">
        <v>1</v>
      </c>
      <c r="H69" s="549" t="s">
        <v>3046</v>
      </c>
      <c r="I69" s="549">
        <f t="shared" si="1"/>
        <v>1</v>
      </c>
      <c r="J69" s="796">
        <v>5130000</v>
      </c>
      <c r="K69" s="712">
        <f t="shared" si="2"/>
        <v>5130000</v>
      </c>
    </row>
    <row r="70" spans="1:11">
      <c r="A70" s="199">
        <v>347568</v>
      </c>
      <c r="B70" s="199">
        <v>1466931</v>
      </c>
      <c r="C70" s="199" t="s">
        <v>4092</v>
      </c>
      <c r="D70" s="200">
        <v>43589</v>
      </c>
      <c r="E70" s="200">
        <v>43590</v>
      </c>
      <c r="F70" s="199">
        <f t="shared" si="0"/>
        <v>1</v>
      </c>
      <c r="G70" s="199">
        <v>1</v>
      </c>
      <c r="H70" s="199" t="s">
        <v>2405</v>
      </c>
      <c r="I70" s="199">
        <f t="shared" si="1"/>
        <v>1</v>
      </c>
      <c r="J70" s="230">
        <v>3100000</v>
      </c>
      <c r="K70" s="230">
        <f t="shared" si="2"/>
        <v>3100000</v>
      </c>
    </row>
    <row r="71" spans="1:11">
      <c r="A71" s="199">
        <v>352829</v>
      </c>
      <c r="B71" s="199">
        <v>1490954</v>
      </c>
      <c r="C71" s="199" t="s">
        <v>4093</v>
      </c>
      <c r="D71" s="200">
        <v>43589</v>
      </c>
      <c r="E71" s="200">
        <v>43591</v>
      </c>
      <c r="F71" s="199">
        <f t="shared" si="0"/>
        <v>2</v>
      </c>
      <c r="G71" s="199">
        <v>1</v>
      </c>
      <c r="H71" s="199" t="s">
        <v>37</v>
      </c>
      <c r="I71" s="199">
        <f t="shared" si="1"/>
        <v>2</v>
      </c>
      <c r="J71" s="230">
        <v>2900000</v>
      </c>
      <c r="K71" s="230">
        <f t="shared" si="2"/>
        <v>5800000</v>
      </c>
    </row>
    <row r="72" spans="1:11">
      <c r="A72" s="199">
        <v>352288</v>
      </c>
      <c r="B72" s="199">
        <v>1488614</v>
      </c>
      <c r="C72" s="199" t="s">
        <v>4094</v>
      </c>
      <c r="D72" s="200">
        <v>43589</v>
      </c>
      <c r="E72" s="200">
        <v>43591</v>
      </c>
      <c r="F72" s="199">
        <f t="shared" si="0"/>
        <v>2</v>
      </c>
      <c r="G72" s="199">
        <v>1</v>
      </c>
      <c r="H72" s="199" t="s">
        <v>37</v>
      </c>
      <c r="I72" s="199">
        <f t="shared" si="1"/>
        <v>2</v>
      </c>
      <c r="J72" s="229">
        <v>2900000</v>
      </c>
      <c r="K72" s="230">
        <f t="shared" si="2"/>
        <v>5800000</v>
      </c>
    </row>
    <row r="73" spans="1:11">
      <c r="A73" s="234" t="s">
        <v>4095</v>
      </c>
      <c r="B73" s="199">
        <v>1467796</v>
      </c>
      <c r="C73" s="199" t="s">
        <v>4096</v>
      </c>
      <c r="D73" s="200">
        <v>43589</v>
      </c>
      <c r="E73" s="200">
        <v>43591</v>
      </c>
      <c r="F73" s="199">
        <f t="shared" si="0"/>
        <v>2</v>
      </c>
      <c r="G73" s="199">
        <v>3</v>
      </c>
      <c r="H73" s="199" t="s">
        <v>2405</v>
      </c>
      <c r="I73" s="199">
        <f t="shared" si="1"/>
        <v>6</v>
      </c>
      <c r="J73" s="230">
        <v>3100000</v>
      </c>
      <c r="K73" s="230">
        <f t="shared" si="2"/>
        <v>18600000</v>
      </c>
    </row>
    <row r="74" spans="1:11">
      <c r="A74" s="234" t="s">
        <v>4097</v>
      </c>
      <c r="B74" s="199">
        <v>1475879</v>
      </c>
      <c r="C74" s="199" t="s">
        <v>4098</v>
      </c>
      <c r="D74" s="200">
        <v>43589</v>
      </c>
      <c r="E74" s="200">
        <v>43591</v>
      </c>
      <c r="F74" s="199">
        <f t="shared" ref="F74:F137" si="3">E74-D74</f>
        <v>2</v>
      </c>
      <c r="G74" s="199">
        <v>2</v>
      </c>
      <c r="H74" s="199" t="s">
        <v>2405</v>
      </c>
      <c r="I74" s="199">
        <f t="shared" ref="I74:I137" si="4">G74*F74</f>
        <v>4</v>
      </c>
      <c r="J74" s="230">
        <v>3100000</v>
      </c>
      <c r="K74" s="230">
        <f t="shared" ref="K74:K137" si="5">J74*I74</f>
        <v>12400000</v>
      </c>
    </row>
    <row r="75" spans="1:11">
      <c r="A75" s="234">
        <v>352836</v>
      </c>
      <c r="B75" s="199">
        <v>1490874</v>
      </c>
      <c r="C75" s="199" t="s">
        <v>4099</v>
      </c>
      <c r="D75" s="200">
        <v>43589</v>
      </c>
      <c r="E75" s="200">
        <v>43591</v>
      </c>
      <c r="F75" s="199">
        <f t="shared" si="3"/>
        <v>2</v>
      </c>
      <c r="G75" s="199">
        <v>1</v>
      </c>
      <c r="H75" s="199" t="s">
        <v>37</v>
      </c>
      <c r="I75" s="199">
        <f t="shared" si="4"/>
        <v>2</v>
      </c>
      <c r="J75" s="230">
        <v>2900000</v>
      </c>
      <c r="K75" s="230">
        <f t="shared" si="5"/>
        <v>5800000</v>
      </c>
    </row>
    <row r="76" spans="1:11">
      <c r="A76" s="234">
        <v>352612</v>
      </c>
      <c r="B76" s="199">
        <v>1489572</v>
      </c>
      <c r="C76" s="199" t="s">
        <v>4100</v>
      </c>
      <c r="D76" s="200">
        <v>43589</v>
      </c>
      <c r="E76" s="200">
        <v>43591</v>
      </c>
      <c r="F76" s="199">
        <f t="shared" si="3"/>
        <v>2</v>
      </c>
      <c r="G76" s="199">
        <v>1</v>
      </c>
      <c r="H76" s="199" t="s">
        <v>37</v>
      </c>
      <c r="I76" s="199">
        <f t="shared" si="4"/>
        <v>2</v>
      </c>
      <c r="J76" s="230">
        <v>2900000</v>
      </c>
      <c r="K76" s="230">
        <f t="shared" si="5"/>
        <v>5800000</v>
      </c>
    </row>
    <row r="77" spans="1:11">
      <c r="A77" s="234">
        <v>341922</v>
      </c>
      <c r="B77" s="199">
        <v>1448045</v>
      </c>
      <c r="C77" s="199" t="s">
        <v>4101</v>
      </c>
      <c r="D77" s="200">
        <v>43590</v>
      </c>
      <c r="E77" s="200">
        <v>43593</v>
      </c>
      <c r="F77" s="199">
        <f t="shared" si="3"/>
        <v>3</v>
      </c>
      <c r="G77" s="199">
        <v>1</v>
      </c>
      <c r="H77" s="199" t="s">
        <v>37</v>
      </c>
      <c r="I77" s="199">
        <f t="shared" si="4"/>
        <v>3</v>
      </c>
      <c r="J77" s="230">
        <v>2900000</v>
      </c>
      <c r="K77" s="230">
        <f t="shared" si="5"/>
        <v>8700000</v>
      </c>
    </row>
    <row r="78" spans="1:11">
      <c r="A78" s="234">
        <v>353813</v>
      </c>
      <c r="B78" s="199">
        <v>1493631</v>
      </c>
      <c r="C78" s="199" t="s">
        <v>4102</v>
      </c>
      <c r="D78" s="200">
        <v>43590</v>
      </c>
      <c r="E78" s="200">
        <v>43591</v>
      </c>
      <c r="F78" s="199">
        <f t="shared" si="3"/>
        <v>1</v>
      </c>
      <c r="G78" s="199">
        <v>1</v>
      </c>
      <c r="H78" s="199" t="s">
        <v>37</v>
      </c>
      <c r="I78" s="199">
        <f t="shared" si="4"/>
        <v>1</v>
      </c>
      <c r="J78" s="230">
        <v>2900000</v>
      </c>
      <c r="K78" s="230">
        <f t="shared" si="5"/>
        <v>2900000</v>
      </c>
    </row>
    <row r="79" spans="1:11">
      <c r="A79" s="234">
        <v>353814</v>
      </c>
      <c r="B79" s="199">
        <v>1493238</v>
      </c>
      <c r="C79" s="199" t="s">
        <v>4103</v>
      </c>
      <c r="D79" s="200">
        <v>43590</v>
      </c>
      <c r="E79" s="200">
        <v>43591</v>
      </c>
      <c r="F79" s="199">
        <f t="shared" si="3"/>
        <v>1</v>
      </c>
      <c r="G79" s="199">
        <v>1</v>
      </c>
      <c r="H79" s="199" t="s">
        <v>37</v>
      </c>
      <c r="I79" s="199">
        <f t="shared" si="4"/>
        <v>1</v>
      </c>
      <c r="J79" s="230">
        <v>2900000</v>
      </c>
      <c r="K79" s="230">
        <f t="shared" si="5"/>
        <v>2900000</v>
      </c>
    </row>
    <row r="80" spans="1:11">
      <c r="A80" s="234" t="s">
        <v>4104</v>
      </c>
      <c r="B80" s="199">
        <v>1491673</v>
      </c>
      <c r="C80" s="199" t="s">
        <v>4105</v>
      </c>
      <c r="D80" s="200">
        <v>43591</v>
      </c>
      <c r="E80" s="200">
        <v>43595</v>
      </c>
      <c r="F80" s="199">
        <f t="shared" si="3"/>
        <v>4</v>
      </c>
      <c r="G80" s="199">
        <v>2</v>
      </c>
      <c r="H80" s="199" t="s">
        <v>37</v>
      </c>
      <c r="I80" s="199">
        <f t="shared" si="4"/>
        <v>8</v>
      </c>
      <c r="J80" s="229">
        <v>2900000</v>
      </c>
      <c r="K80" s="230">
        <f t="shared" si="5"/>
        <v>23200000</v>
      </c>
    </row>
    <row r="81" spans="1:11">
      <c r="A81" s="199">
        <v>347098</v>
      </c>
      <c r="B81" s="199">
        <v>1464376</v>
      </c>
      <c r="C81" s="199" t="s">
        <v>4106</v>
      </c>
      <c r="D81" s="200">
        <v>43592</v>
      </c>
      <c r="E81" s="200">
        <v>43596</v>
      </c>
      <c r="F81" s="199">
        <f t="shared" si="3"/>
        <v>4</v>
      </c>
      <c r="G81" s="199">
        <v>1</v>
      </c>
      <c r="H81" s="199" t="s">
        <v>2405</v>
      </c>
      <c r="I81" s="199">
        <f t="shared" si="4"/>
        <v>4</v>
      </c>
      <c r="J81" s="230">
        <v>3100000</v>
      </c>
      <c r="K81" s="230">
        <f t="shared" si="5"/>
        <v>12400000</v>
      </c>
    </row>
    <row r="82" spans="1:11">
      <c r="A82" s="549">
        <v>350814</v>
      </c>
      <c r="B82" s="549">
        <v>1479522</v>
      </c>
      <c r="C82" s="549" t="s">
        <v>4107</v>
      </c>
      <c r="D82" s="705">
        <v>43592</v>
      </c>
      <c r="E82" s="705">
        <v>43594</v>
      </c>
      <c r="F82" s="549">
        <f t="shared" si="3"/>
        <v>2</v>
      </c>
      <c r="G82" s="549">
        <v>1</v>
      </c>
      <c r="H82" s="549" t="s">
        <v>3046</v>
      </c>
      <c r="I82" s="549">
        <f t="shared" si="4"/>
        <v>2</v>
      </c>
      <c r="J82" s="796">
        <v>5130000</v>
      </c>
      <c r="K82" s="712">
        <f t="shared" si="5"/>
        <v>10260000</v>
      </c>
    </row>
    <row r="83" spans="1:11">
      <c r="A83" s="234" t="s">
        <v>4108</v>
      </c>
      <c r="B83" s="199">
        <v>1479659</v>
      </c>
      <c r="C83" s="199" t="s">
        <v>4109</v>
      </c>
      <c r="D83" s="200">
        <v>43593</v>
      </c>
      <c r="E83" s="200">
        <v>43596</v>
      </c>
      <c r="F83" s="199">
        <f t="shared" si="3"/>
        <v>3</v>
      </c>
      <c r="G83" s="199">
        <v>3</v>
      </c>
      <c r="H83" s="199" t="s">
        <v>2405</v>
      </c>
      <c r="I83" s="199">
        <f t="shared" si="4"/>
        <v>9</v>
      </c>
      <c r="J83" s="229">
        <v>3100000</v>
      </c>
      <c r="K83" s="230">
        <f t="shared" si="5"/>
        <v>27900000</v>
      </c>
    </row>
    <row r="84" spans="1:11">
      <c r="A84" s="234">
        <v>351841</v>
      </c>
      <c r="B84" s="199">
        <v>1485696</v>
      </c>
      <c r="C84" s="199" t="s">
        <v>4110</v>
      </c>
      <c r="D84" s="200">
        <v>43593</v>
      </c>
      <c r="E84" s="200">
        <v>43596</v>
      </c>
      <c r="F84" s="199">
        <f t="shared" si="3"/>
        <v>3</v>
      </c>
      <c r="G84" s="199">
        <v>1</v>
      </c>
      <c r="H84" s="199" t="s">
        <v>2405</v>
      </c>
      <c r="I84" s="199">
        <f t="shared" si="4"/>
        <v>3</v>
      </c>
      <c r="J84" s="229">
        <v>3100000</v>
      </c>
      <c r="K84" s="230">
        <f t="shared" si="5"/>
        <v>9300000</v>
      </c>
    </row>
    <row r="85" spans="1:11">
      <c r="A85" s="199">
        <v>353100</v>
      </c>
      <c r="B85" s="199">
        <v>1491575</v>
      </c>
      <c r="C85" s="199" t="s">
        <v>4111</v>
      </c>
      <c r="D85" s="200">
        <v>43593</v>
      </c>
      <c r="E85" s="200">
        <v>43595</v>
      </c>
      <c r="F85" s="199">
        <f t="shared" si="3"/>
        <v>2</v>
      </c>
      <c r="G85" s="199">
        <v>1</v>
      </c>
      <c r="H85" s="199" t="s">
        <v>37</v>
      </c>
      <c r="I85" s="199">
        <f t="shared" si="4"/>
        <v>2</v>
      </c>
      <c r="J85" s="229">
        <v>2900000</v>
      </c>
      <c r="K85" s="230">
        <f t="shared" si="5"/>
        <v>5800000</v>
      </c>
    </row>
    <row r="86" spans="1:11">
      <c r="A86" s="234" t="s">
        <v>4112</v>
      </c>
      <c r="B86" s="199">
        <v>1490907</v>
      </c>
      <c r="C86" s="199" t="s">
        <v>4113</v>
      </c>
      <c r="D86" s="200">
        <v>43594</v>
      </c>
      <c r="E86" s="200">
        <v>43597</v>
      </c>
      <c r="F86" s="199">
        <f t="shared" si="3"/>
        <v>3</v>
      </c>
      <c r="G86" s="199">
        <v>2</v>
      </c>
      <c r="H86" s="199" t="s">
        <v>2405</v>
      </c>
      <c r="I86" s="199">
        <f t="shared" si="4"/>
        <v>6</v>
      </c>
      <c r="J86" s="229">
        <v>3100000</v>
      </c>
      <c r="K86" s="230">
        <f t="shared" si="5"/>
        <v>18600000</v>
      </c>
    </row>
    <row r="87" spans="1:11">
      <c r="A87" s="234">
        <v>346817</v>
      </c>
      <c r="B87" s="199">
        <v>1462446</v>
      </c>
      <c r="C87" s="199" t="s">
        <v>4114</v>
      </c>
      <c r="D87" s="200">
        <v>43594</v>
      </c>
      <c r="E87" s="200">
        <v>43596</v>
      </c>
      <c r="F87" s="199">
        <f t="shared" si="3"/>
        <v>2</v>
      </c>
      <c r="G87" s="199">
        <v>1</v>
      </c>
      <c r="H87" s="199" t="s">
        <v>37</v>
      </c>
      <c r="I87" s="199">
        <f t="shared" si="4"/>
        <v>2</v>
      </c>
      <c r="J87" s="230">
        <v>2900000</v>
      </c>
      <c r="K87" s="230">
        <f t="shared" si="5"/>
        <v>5800000</v>
      </c>
    </row>
    <row r="88" spans="1:11">
      <c r="A88" s="199">
        <v>352833</v>
      </c>
      <c r="B88" s="199">
        <v>1490512</v>
      </c>
      <c r="C88" s="199" t="s">
        <v>4115</v>
      </c>
      <c r="D88" s="200">
        <v>43594</v>
      </c>
      <c r="E88" s="200">
        <v>43595</v>
      </c>
      <c r="F88" s="199">
        <f t="shared" si="3"/>
        <v>1</v>
      </c>
      <c r="G88" s="199">
        <v>1</v>
      </c>
      <c r="H88" s="199" t="s">
        <v>37</v>
      </c>
      <c r="I88" s="199">
        <f t="shared" si="4"/>
        <v>1</v>
      </c>
      <c r="J88" s="229">
        <v>2900000</v>
      </c>
      <c r="K88" s="230">
        <f t="shared" si="5"/>
        <v>2900000</v>
      </c>
    </row>
    <row r="89" spans="1:11">
      <c r="A89" s="199">
        <v>352828</v>
      </c>
      <c r="B89" s="199">
        <v>1490724</v>
      </c>
      <c r="C89" s="199" t="s">
        <v>4116</v>
      </c>
      <c r="D89" s="200">
        <v>43595</v>
      </c>
      <c r="E89" s="200">
        <v>43597</v>
      </c>
      <c r="F89" s="199">
        <f t="shared" si="3"/>
        <v>2</v>
      </c>
      <c r="G89" s="199">
        <v>1</v>
      </c>
      <c r="H89" s="199" t="s">
        <v>2405</v>
      </c>
      <c r="I89" s="199">
        <f t="shared" si="4"/>
        <v>2</v>
      </c>
      <c r="J89" s="229">
        <v>3100000</v>
      </c>
      <c r="K89" s="230">
        <f t="shared" si="5"/>
        <v>6200000</v>
      </c>
    </row>
    <row r="90" spans="1:11">
      <c r="A90" s="199">
        <v>352847</v>
      </c>
      <c r="B90" s="199">
        <v>1490900</v>
      </c>
      <c r="C90" s="199" t="s">
        <v>4117</v>
      </c>
      <c r="D90" s="200">
        <v>43595</v>
      </c>
      <c r="E90" s="200">
        <v>43599</v>
      </c>
      <c r="F90" s="199">
        <f t="shared" si="3"/>
        <v>4</v>
      </c>
      <c r="G90" s="199">
        <v>1</v>
      </c>
      <c r="H90" s="199" t="s">
        <v>2405</v>
      </c>
      <c r="I90" s="199">
        <f t="shared" si="4"/>
        <v>4</v>
      </c>
      <c r="J90" s="229">
        <v>3100000</v>
      </c>
      <c r="K90" s="230">
        <f t="shared" si="5"/>
        <v>12400000</v>
      </c>
    </row>
    <row r="91" spans="1:11">
      <c r="A91" s="234">
        <v>350282</v>
      </c>
      <c r="B91" s="199">
        <v>1477286</v>
      </c>
      <c r="C91" s="199" t="s">
        <v>4118</v>
      </c>
      <c r="D91" s="200">
        <v>43595</v>
      </c>
      <c r="E91" s="200">
        <v>43597</v>
      </c>
      <c r="F91" s="199">
        <f t="shared" si="3"/>
        <v>2</v>
      </c>
      <c r="G91" s="199">
        <v>1</v>
      </c>
      <c r="H91" s="199" t="s">
        <v>2405</v>
      </c>
      <c r="I91" s="199">
        <f t="shared" si="4"/>
        <v>2</v>
      </c>
      <c r="J91" s="230">
        <v>3100000</v>
      </c>
      <c r="K91" s="230">
        <f t="shared" si="5"/>
        <v>6200000</v>
      </c>
    </row>
    <row r="92" spans="1:11">
      <c r="A92" s="234" t="s">
        <v>4119</v>
      </c>
      <c r="B92" s="199">
        <v>1495051</v>
      </c>
      <c r="C92" s="199" t="s">
        <v>4120</v>
      </c>
      <c r="D92" s="200">
        <v>43595</v>
      </c>
      <c r="E92" s="200">
        <v>43598</v>
      </c>
      <c r="F92" s="199">
        <f t="shared" si="3"/>
        <v>3</v>
      </c>
      <c r="G92" s="199">
        <v>2</v>
      </c>
      <c r="H92" s="199" t="s">
        <v>2405</v>
      </c>
      <c r="I92" s="199">
        <f t="shared" si="4"/>
        <v>6</v>
      </c>
      <c r="J92" s="230">
        <v>3100000</v>
      </c>
      <c r="K92" s="230">
        <f t="shared" si="5"/>
        <v>18600000</v>
      </c>
    </row>
    <row r="93" spans="1:11">
      <c r="A93" s="234" t="s">
        <v>4121</v>
      </c>
      <c r="B93" s="199">
        <v>1491298</v>
      </c>
      <c r="C93" s="199" t="s">
        <v>4122</v>
      </c>
      <c r="D93" s="200">
        <v>43595</v>
      </c>
      <c r="E93" s="200">
        <v>43597</v>
      </c>
      <c r="F93" s="199">
        <f t="shared" si="3"/>
        <v>2</v>
      </c>
      <c r="G93" s="199">
        <v>4</v>
      </c>
      <c r="H93" s="199" t="s">
        <v>2405</v>
      </c>
      <c r="I93" s="199">
        <f t="shared" si="4"/>
        <v>8</v>
      </c>
      <c r="J93" s="230">
        <v>3100000</v>
      </c>
      <c r="K93" s="230">
        <f t="shared" si="5"/>
        <v>24800000</v>
      </c>
    </row>
    <row r="94" spans="1:11">
      <c r="A94" s="571">
        <v>354186</v>
      </c>
      <c r="B94" s="571">
        <v>1496589</v>
      </c>
      <c r="C94" s="571" t="s">
        <v>4123</v>
      </c>
      <c r="D94" s="572">
        <v>43590</v>
      </c>
      <c r="E94" s="572">
        <v>43591</v>
      </c>
      <c r="F94" s="571">
        <f t="shared" si="3"/>
        <v>1</v>
      </c>
      <c r="G94" s="571">
        <v>1</v>
      </c>
      <c r="H94" s="571" t="s">
        <v>2405</v>
      </c>
      <c r="I94" s="571">
        <f t="shared" si="4"/>
        <v>1</v>
      </c>
      <c r="J94" s="585">
        <v>3100000</v>
      </c>
      <c r="K94" s="586">
        <f t="shared" si="5"/>
        <v>3100000</v>
      </c>
    </row>
    <row r="95" spans="1:11">
      <c r="A95" s="573">
        <v>354200</v>
      </c>
      <c r="B95" s="573">
        <v>1496931</v>
      </c>
      <c r="C95" s="573" t="s">
        <v>4124</v>
      </c>
      <c r="D95" s="574">
        <v>43590</v>
      </c>
      <c r="E95" s="574">
        <v>43593</v>
      </c>
      <c r="F95" s="573">
        <f t="shared" si="3"/>
        <v>3</v>
      </c>
      <c r="G95" s="573">
        <v>1</v>
      </c>
      <c r="H95" s="573" t="s">
        <v>868</v>
      </c>
      <c r="I95" s="573">
        <f t="shared" si="4"/>
        <v>3</v>
      </c>
      <c r="J95" s="590">
        <v>3550000</v>
      </c>
      <c r="K95" s="591">
        <f t="shared" si="5"/>
        <v>10650000</v>
      </c>
    </row>
    <row r="96" spans="1:11">
      <c r="A96" s="573">
        <v>354195</v>
      </c>
      <c r="B96" s="573">
        <v>1496776</v>
      </c>
      <c r="C96" s="573" t="s">
        <v>4125</v>
      </c>
      <c r="D96" s="574">
        <v>43590</v>
      </c>
      <c r="E96" s="574">
        <v>43591</v>
      </c>
      <c r="F96" s="573">
        <f t="shared" si="3"/>
        <v>1</v>
      </c>
      <c r="G96" s="573">
        <v>1</v>
      </c>
      <c r="H96" s="573" t="s">
        <v>868</v>
      </c>
      <c r="I96" s="573">
        <f t="shared" si="4"/>
        <v>1</v>
      </c>
      <c r="J96" s="590">
        <v>3550000</v>
      </c>
      <c r="K96" s="591">
        <f t="shared" si="5"/>
        <v>3550000</v>
      </c>
    </row>
    <row r="97" spans="1:11">
      <c r="A97" s="681">
        <v>354103</v>
      </c>
      <c r="B97" s="571">
        <v>1496044</v>
      </c>
      <c r="C97" s="571" t="s">
        <v>4126</v>
      </c>
      <c r="D97" s="572">
        <v>43590</v>
      </c>
      <c r="E97" s="572">
        <v>43593</v>
      </c>
      <c r="F97" s="571">
        <f t="shared" si="3"/>
        <v>3</v>
      </c>
      <c r="G97" s="571">
        <v>1</v>
      </c>
      <c r="H97" s="571" t="s">
        <v>37</v>
      </c>
      <c r="I97" s="571">
        <f t="shared" si="4"/>
        <v>3</v>
      </c>
      <c r="J97" s="586">
        <v>2900000</v>
      </c>
      <c r="K97" s="586">
        <f t="shared" si="5"/>
        <v>8700000</v>
      </c>
    </row>
    <row r="98" spans="1:11">
      <c r="A98" s="681">
        <v>354148</v>
      </c>
      <c r="B98" s="571">
        <v>1496178</v>
      </c>
      <c r="C98" s="571" t="s">
        <v>4127</v>
      </c>
      <c r="D98" s="572">
        <v>43590</v>
      </c>
      <c r="E98" s="572">
        <v>43591</v>
      </c>
      <c r="F98" s="571">
        <f t="shared" si="3"/>
        <v>1</v>
      </c>
      <c r="G98" s="571">
        <v>1</v>
      </c>
      <c r="H98" s="571" t="s">
        <v>2405</v>
      </c>
      <c r="I98" s="571">
        <f t="shared" si="4"/>
        <v>1</v>
      </c>
      <c r="J98" s="586">
        <v>3100000</v>
      </c>
      <c r="K98" s="586">
        <f t="shared" si="5"/>
        <v>3100000</v>
      </c>
    </row>
    <row r="99" spans="1:11">
      <c r="A99" s="324">
        <v>354207</v>
      </c>
      <c r="B99" s="324">
        <v>1496587</v>
      </c>
      <c r="C99" s="324" t="s">
        <v>4123</v>
      </c>
      <c r="D99" s="325">
        <v>43591</v>
      </c>
      <c r="E99" s="325">
        <v>43595</v>
      </c>
      <c r="F99" s="324">
        <f t="shared" si="3"/>
        <v>4</v>
      </c>
      <c r="G99" s="324">
        <v>1</v>
      </c>
      <c r="H99" s="324" t="s">
        <v>2405</v>
      </c>
      <c r="I99" s="324">
        <f t="shared" si="4"/>
        <v>4</v>
      </c>
      <c r="J99" s="348">
        <v>3100000</v>
      </c>
      <c r="K99" s="349">
        <f t="shared" si="5"/>
        <v>12400000</v>
      </c>
    </row>
    <row r="100" spans="1:11">
      <c r="A100" s="324">
        <v>354206</v>
      </c>
      <c r="B100" s="324">
        <v>1496950</v>
      </c>
      <c r="C100" s="324" t="s">
        <v>4128</v>
      </c>
      <c r="D100" s="325">
        <v>43591</v>
      </c>
      <c r="E100" s="325">
        <v>43595</v>
      </c>
      <c r="F100" s="324">
        <f t="shared" si="3"/>
        <v>4</v>
      </c>
      <c r="G100" s="324">
        <v>1</v>
      </c>
      <c r="H100" s="324" t="s">
        <v>2405</v>
      </c>
      <c r="I100" s="324">
        <f t="shared" si="4"/>
        <v>4</v>
      </c>
      <c r="J100" s="348">
        <v>3100000</v>
      </c>
      <c r="K100" s="349">
        <f t="shared" si="5"/>
        <v>12400000</v>
      </c>
    </row>
    <row r="101" spans="1:11">
      <c r="A101" s="793" t="s">
        <v>4129</v>
      </c>
      <c r="B101" s="794">
        <v>1495822</v>
      </c>
      <c r="C101" s="794" t="s">
        <v>4130</v>
      </c>
      <c r="D101" s="795">
        <v>43591</v>
      </c>
      <c r="E101" s="795">
        <v>43595</v>
      </c>
      <c r="F101" s="794">
        <f t="shared" si="3"/>
        <v>4</v>
      </c>
      <c r="G101" s="794">
        <v>2</v>
      </c>
      <c r="H101" s="794" t="s">
        <v>2997</v>
      </c>
      <c r="I101" s="794">
        <f t="shared" si="4"/>
        <v>8</v>
      </c>
      <c r="J101" s="797">
        <v>4340000</v>
      </c>
      <c r="K101" s="797">
        <f t="shared" si="5"/>
        <v>34720000</v>
      </c>
    </row>
    <row r="102" spans="1:11">
      <c r="A102" s="653" t="s">
        <v>4131</v>
      </c>
      <c r="B102" s="638">
        <v>1498508</v>
      </c>
      <c r="C102" s="638" t="s">
        <v>4132</v>
      </c>
      <c r="D102" s="639">
        <v>43593</v>
      </c>
      <c r="E102" s="639">
        <v>43596</v>
      </c>
      <c r="F102" s="638">
        <f t="shared" si="3"/>
        <v>3</v>
      </c>
      <c r="G102" s="638">
        <v>2</v>
      </c>
      <c r="H102" s="638" t="s">
        <v>2405</v>
      </c>
      <c r="I102" s="638">
        <f t="shared" si="4"/>
        <v>6</v>
      </c>
      <c r="J102" s="647">
        <v>3100000</v>
      </c>
      <c r="K102" s="647">
        <f t="shared" si="5"/>
        <v>18600000</v>
      </c>
    </row>
    <row r="103" spans="1:11">
      <c r="A103" s="794">
        <v>354671</v>
      </c>
      <c r="B103" s="794">
        <v>1499375</v>
      </c>
      <c r="C103" s="794" t="s">
        <v>4133</v>
      </c>
      <c r="D103" s="795">
        <v>43593</v>
      </c>
      <c r="E103" s="795">
        <v>43595</v>
      </c>
      <c r="F103" s="794">
        <f t="shared" si="3"/>
        <v>2</v>
      </c>
      <c r="G103" s="794">
        <v>1</v>
      </c>
      <c r="H103" s="794" t="s">
        <v>868</v>
      </c>
      <c r="I103" s="794">
        <f t="shared" si="4"/>
        <v>2</v>
      </c>
      <c r="J103" s="798">
        <v>3550000</v>
      </c>
      <c r="K103" s="797">
        <f t="shared" si="5"/>
        <v>7100000</v>
      </c>
    </row>
    <row r="104" spans="1:11">
      <c r="A104" s="196">
        <v>354643</v>
      </c>
      <c r="B104" s="196">
        <v>1499220</v>
      </c>
      <c r="C104" s="196" t="s">
        <v>4134</v>
      </c>
      <c r="D104" s="197">
        <v>43593</v>
      </c>
      <c r="E104" s="197">
        <v>43595</v>
      </c>
      <c r="F104" s="196">
        <f t="shared" si="3"/>
        <v>2</v>
      </c>
      <c r="G104" s="196">
        <v>1</v>
      </c>
      <c r="H104" s="196" t="s">
        <v>37</v>
      </c>
      <c r="I104" s="196">
        <f t="shared" si="4"/>
        <v>2</v>
      </c>
      <c r="J104" s="224">
        <v>2900000</v>
      </c>
      <c r="K104" s="225">
        <f t="shared" si="5"/>
        <v>5800000</v>
      </c>
    </row>
    <row r="105" spans="1:11">
      <c r="A105" s="794">
        <v>354770</v>
      </c>
      <c r="B105" s="794">
        <v>1500075</v>
      </c>
      <c r="C105" s="794" t="s">
        <v>4135</v>
      </c>
      <c r="D105" s="795">
        <v>43594</v>
      </c>
      <c r="E105" s="795">
        <v>43595</v>
      </c>
      <c r="F105" s="794">
        <f t="shared" si="3"/>
        <v>1</v>
      </c>
      <c r="G105" s="794">
        <v>1</v>
      </c>
      <c r="H105" s="794" t="s">
        <v>868</v>
      </c>
      <c r="I105" s="794">
        <f t="shared" si="4"/>
        <v>1</v>
      </c>
      <c r="J105" s="798">
        <v>3550000</v>
      </c>
      <c r="K105" s="797">
        <f t="shared" si="5"/>
        <v>3550000</v>
      </c>
    </row>
    <row r="106" spans="1:11">
      <c r="A106" s="794">
        <v>354763</v>
      </c>
      <c r="B106" s="794">
        <v>1499989</v>
      </c>
      <c r="C106" s="794" t="s">
        <v>4136</v>
      </c>
      <c r="D106" s="795">
        <v>43594</v>
      </c>
      <c r="E106" s="795">
        <v>43595</v>
      </c>
      <c r="F106" s="794">
        <f t="shared" si="3"/>
        <v>1</v>
      </c>
      <c r="G106" s="794">
        <v>1</v>
      </c>
      <c r="H106" s="794" t="s">
        <v>2997</v>
      </c>
      <c r="I106" s="794">
        <f t="shared" si="4"/>
        <v>1</v>
      </c>
      <c r="J106" s="798">
        <v>4340000</v>
      </c>
      <c r="K106" s="797">
        <f t="shared" si="5"/>
        <v>4340000</v>
      </c>
    </row>
    <row r="107" spans="1:11">
      <c r="A107" s="196">
        <v>354725</v>
      </c>
      <c r="B107" s="196">
        <v>1499556</v>
      </c>
      <c r="C107" s="196" t="s">
        <v>4137</v>
      </c>
      <c r="D107" s="197">
        <v>43594</v>
      </c>
      <c r="E107" s="197">
        <v>43599</v>
      </c>
      <c r="F107" s="196">
        <f t="shared" si="3"/>
        <v>5</v>
      </c>
      <c r="G107" s="196">
        <v>1</v>
      </c>
      <c r="H107" s="196" t="s">
        <v>37</v>
      </c>
      <c r="I107" s="196">
        <f t="shared" si="4"/>
        <v>5</v>
      </c>
      <c r="J107" s="224">
        <v>2900000</v>
      </c>
      <c r="K107" s="225">
        <f t="shared" si="5"/>
        <v>14500000</v>
      </c>
    </row>
    <row r="108" spans="1:11">
      <c r="A108" s="198" t="s">
        <v>4138</v>
      </c>
      <c r="B108" s="196">
        <v>1495692</v>
      </c>
      <c r="C108" s="196" t="s">
        <v>4139</v>
      </c>
      <c r="D108" s="197">
        <v>43594</v>
      </c>
      <c r="E108" s="197">
        <v>43596</v>
      </c>
      <c r="F108" s="196">
        <f t="shared" si="3"/>
        <v>2</v>
      </c>
      <c r="G108" s="196">
        <v>4</v>
      </c>
      <c r="H108" s="196" t="s">
        <v>37</v>
      </c>
      <c r="I108" s="196">
        <f t="shared" si="4"/>
        <v>8</v>
      </c>
      <c r="J108" s="225">
        <v>2900000</v>
      </c>
      <c r="K108" s="225">
        <f t="shared" si="5"/>
        <v>23200000</v>
      </c>
    </row>
    <row r="109" spans="1:11">
      <c r="A109" s="198" t="s">
        <v>4140</v>
      </c>
      <c r="B109" s="196">
        <v>1495928</v>
      </c>
      <c r="C109" s="196" t="s">
        <v>4141</v>
      </c>
      <c r="D109" s="197">
        <v>43594</v>
      </c>
      <c r="E109" s="197">
        <v>43597</v>
      </c>
      <c r="F109" s="196">
        <f t="shared" si="3"/>
        <v>3</v>
      </c>
      <c r="G109" s="196">
        <v>2</v>
      </c>
      <c r="H109" s="196" t="s">
        <v>37</v>
      </c>
      <c r="I109" s="196">
        <f t="shared" si="4"/>
        <v>6</v>
      </c>
      <c r="J109" s="225">
        <v>2900000</v>
      </c>
      <c r="K109" s="225">
        <f t="shared" si="5"/>
        <v>17400000</v>
      </c>
    </row>
    <row r="110" spans="1:11">
      <c r="A110" s="198">
        <v>354149</v>
      </c>
      <c r="B110" s="196">
        <v>1496221</v>
      </c>
      <c r="C110" s="196" t="s">
        <v>4142</v>
      </c>
      <c r="D110" s="197">
        <v>43594</v>
      </c>
      <c r="E110" s="197">
        <v>43596</v>
      </c>
      <c r="F110" s="196">
        <f t="shared" si="3"/>
        <v>2</v>
      </c>
      <c r="G110" s="196">
        <v>1</v>
      </c>
      <c r="H110" s="196" t="s">
        <v>37</v>
      </c>
      <c r="I110" s="196">
        <f t="shared" si="4"/>
        <v>2</v>
      </c>
      <c r="J110" s="225">
        <v>2900000</v>
      </c>
      <c r="K110" s="225">
        <f t="shared" si="5"/>
        <v>5800000</v>
      </c>
    </row>
    <row r="111" spans="1:11">
      <c r="A111" s="198" t="s">
        <v>4143</v>
      </c>
      <c r="B111" s="196">
        <v>1495694</v>
      </c>
      <c r="C111" s="196" t="s">
        <v>4144</v>
      </c>
      <c r="D111" s="197">
        <v>43594</v>
      </c>
      <c r="E111" s="197">
        <v>43596</v>
      </c>
      <c r="F111" s="196">
        <f t="shared" si="3"/>
        <v>2</v>
      </c>
      <c r="G111" s="196">
        <v>3</v>
      </c>
      <c r="H111" s="196" t="s">
        <v>37</v>
      </c>
      <c r="I111" s="196">
        <f t="shared" si="4"/>
        <v>6</v>
      </c>
      <c r="J111" s="225">
        <v>2900000</v>
      </c>
      <c r="K111" s="225">
        <f t="shared" si="5"/>
        <v>17400000</v>
      </c>
    </row>
    <row r="112" spans="1:11">
      <c r="A112" s="198">
        <v>354509</v>
      </c>
      <c r="B112" s="196">
        <v>1498551</v>
      </c>
      <c r="C112" s="196" t="s">
        <v>4145</v>
      </c>
      <c r="D112" s="197">
        <v>43594</v>
      </c>
      <c r="E112" s="197">
        <v>43598</v>
      </c>
      <c r="F112" s="196">
        <f t="shared" si="3"/>
        <v>4</v>
      </c>
      <c r="G112" s="196">
        <v>1</v>
      </c>
      <c r="H112" s="196" t="s">
        <v>37</v>
      </c>
      <c r="I112" s="196">
        <f t="shared" si="4"/>
        <v>4</v>
      </c>
      <c r="J112" s="225">
        <v>2900000</v>
      </c>
      <c r="K112" s="225">
        <f t="shared" si="5"/>
        <v>11600000</v>
      </c>
    </row>
    <row r="113" spans="1:11">
      <c r="A113" s="793">
        <v>354773</v>
      </c>
      <c r="B113" s="794">
        <v>1500089</v>
      </c>
      <c r="C113" s="794" t="s">
        <v>4146</v>
      </c>
      <c r="D113" s="795">
        <v>43595</v>
      </c>
      <c r="E113" s="795">
        <v>43597</v>
      </c>
      <c r="F113" s="794">
        <f t="shared" si="3"/>
        <v>2</v>
      </c>
      <c r="G113" s="794">
        <v>1</v>
      </c>
      <c r="H113" s="794" t="s">
        <v>868</v>
      </c>
      <c r="I113" s="794">
        <f t="shared" si="4"/>
        <v>2</v>
      </c>
      <c r="J113" s="797">
        <v>3550000</v>
      </c>
      <c r="K113" s="797">
        <f t="shared" si="5"/>
        <v>7100000</v>
      </c>
    </row>
    <row r="114" spans="1:11">
      <c r="A114" s="196">
        <v>354276</v>
      </c>
      <c r="B114" s="196">
        <v>1496881</v>
      </c>
      <c r="C114" s="196" t="s">
        <v>4147</v>
      </c>
      <c r="D114" s="197">
        <v>43595</v>
      </c>
      <c r="E114" s="197">
        <v>43597</v>
      </c>
      <c r="F114" s="196">
        <f t="shared" si="3"/>
        <v>2</v>
      </c>
      <c r="G114" s="196">
        <v>1</v>
      </c>
      <c r="H114" s="196" t="s">
        <v>2405</v>
      </c>
      <c r="I114" s="196">
        <f t="shared" si="4"/>
        <v>2</v>
      </c>
      <c r="J114" s="224">
        <v>3100000</v>
      </c>
      <c r="K114" s="225">
        <f t="shared" si="5"/>
        <v>6200000</v>
      </c>
    </row>
    <row r="115" spans="1:11">
      <c r="A115" s="198" t="s">
        <v>4148</v>
      </c>
      <c r="B115" s="196">
        <v>1489354</v>
      </c>
      <c r="C115" s="196" t="s">
        <v>4149</v>
      </c>
      <c r="D115" s="197">
        <v>43596</v>
      </c>
      <c r="E115" s="197">
        <v>43600</v>
      </c>
      <c r="F115" s="196">
        <f t="shared" si="3"/>
        <v>4</v>
      </c>
      <c r="G115" s="196">
        <v>2</v>
      </c>
      <c r="H115" s="196" t="s">
        <v>37</v>
      </c>
      <c r="I115" s="196">
        <f t="shared" si="4"/>
        <v>8</v>
      </c>
      <c r="J115" s="225">
        <v>2900000</v>
      </c>
      <c r="K115" s="225">
        <f t="shared" si="5"/>
        <v>23200000</v>
      </c>
    </row>
    <row r="116" spans="1:11">
      <c r="A116" s="196">
        <v>353106</v>
      </c>
      <c r="B116" s="196">
        <v>1491733</v>
      </c>
      <c r="C116" s="196" t="s">
        <v>4150</v>
      </c>
      <c r="D116" s="197">
        <v>43596</v>
      </c>
      <c r="E116" s="197">
        <v>43598</v>
      </c>
      <c r="F116" s="196">
        <f t="shared" si="3"/>
        <v>2</v>
      </c>
      <c r="G116" s="196">
        <v>1</v>
      </c>
      <c r="H116" s="196" t="s">
        <v>2405</v>
      </c>
      <c r="I116" s="196">
        <f t="shared" si="4"/>
        <v>2</v>
      </c>
      <c r="J116" s="224">
        <v>3100000</v>
      </c>
      <c r="K116" s="225">
        <f t="shared" si="5"/>
        <v>6200000</v>
      </c>
    </row>
    <row r="117" spans="1:11">
      <c r="A117" s="196">
        <v>354214</v>
      </c>
      <c r="B117" s="196">
        <v>1496603</v>
      </c>
      <c r="C117" s="196" t="s">
        <v>4151</v>
      </c>
      <c r="D117" s="197">
        <v>43596</v>
      </c>
      <c r="E117" s="197">
        <v>43598</v>
      </c>
      <c r="F117" s="196">
        <f t="shared" si="3"/>
        <v>2</v>
      </c>
      <c r="G117" s="196">
        <v>1</v>
      </c>
      <c r="H117" s="196" t="s">
        <v>37</v>
      </c>
      <c r="I117" s="196">
        <f t="shared" si="4"/>
        <v>2</v>
      </c>
      <c r="J117" s="224">
        <v>2900000</v>
      </c>
      <c r="K117" s="225">
        <f t="shared" si="5"/>
        <v>5800000</v>
      </c>
    </row>
    <row r="118" spans="1:11">
      <c r="A118" s="198">
        <v>351343</v>
      </c>
      <c r="B118" s="196">
        <v>1482598</v>
      </c>
      <c r="C118" s="196" t="s">
        <v>4152</v>
      </c>
      <c r="D118" s="197">
        <v>43597</v>
      </c>
      <c r="E118" s="197">
        <v>43598</v>
      </c>
      <c r="F118" s="196">
        <f t="shared" si="3"/>
        <v>1</v>
      </c>
      <c r="G118" s="196">
        <v>1</v>
      </c>
      <c r="H118" s="196" t="s">
        <v>37</v>
      </c>
      <c r="I118" s="196">
        <f t="shared" si="4"/>
        <v>1</v>
      </c>
      <c r="J118" s="225">
        <v>2900000</v>
      </c>
      <c r="K118" s="225">
        <f t="shared" si="5"/>
        <v>2900000</v>
      </c>
    </row>
    <row r="119" spans="1:11">
      <c r="A119" s="196">
        <v>351957</v>
      </c>
      <c r="B119" s="196">
        <v>1485970</v>
      </c>
      <c r="C119" s="196" t="s">
        <v>4153</v>
      </c>
      <c r="D119" s="197">
        <v>43597</v>
      </c>
      <c r="E119" s="197">
        <v>43599</v>
      </c>
      <c r="F119" s="196">
        <f t="shared" si="3"/>
        <v>2</v>
      </c>
      <c r="G119" s="196">
        <v>1</v>
      </c>
      <c r="H119" s="196" t="s">
        <v>37</v>
      </c>
      <c r="I119" s="196">
        <f t="shared" si="4"/>
        <v>2</v>
      </c>
      <c r="J119" s="224">
        <v>2900000</v>
      </c>
      <c r="K119" s="225">
        <f t="shared" si="5"/>
        <v>5800000</v>
      </c>
    </row>
    <row r="120" spans="1:11">
      <c r="A120" s="198">
        <v>351692</v>
      </c>
      <c r="B120" s="196">
        <v>1484603</v>
      </c>
      <c r="C120" s="196" t="s">
        <v>4154</v>
      </c>
      <c r="D120" s="197">
        <v>43597</v>
      </c>
      <c r="E120" s="197">
        <v>43600</v>
      </c>
      <c r="F120" s="196">
        <f t="shared" si="3"/>
        <v>3</v>
      </c>
      <c r="G120" s="196">
        <v>1</v>
      </c>
      <c r="H120" s="196" t="s">
        <v>37</v>
      </c>
      <c r="I120" s="196">
        <f t="shared" si="4"/>
        <v>3</v>
      </c>
      <c r="J120" s="225">
        <v>2900000</v>
      </c>
      <c r="K120" s="225">
        <f t="shared" si="5"/>
        <v>8700000</v>
      </c>
    </row>
    <row r="121" spans="1:11">
      <c r="A121" s="198">
        <v>353890</v>
      </c>
      <c r="B121" s="196">
        <v>1494694</v>
      </c>
      <c r="C121" s="196" t="s">
        <v>4155</v>
      </c>
      <c r="D121" s="197">
        <v>43597</v>
      </c>
      <c r="E121" s="197">
        <v>43599</v>
      </c>
      <c r="F121" s="196">
        <f t="shared" si="3"/>
        <v>2</v>
      </c>
      <c r="G121" s="196">
        <v>1</v>
      </c>
      <c r="H121" s="196" t="s">
        <v>37</v>
      </c>
      <c r="I121" s="196">
        <f t="shared" si="4"/>
        <v>2</v>
      </c>
      <c r="J121" s="225">
        <v>2900000</v>
      </c>
      <c r="K121" s="225">
        <f t="shared" si="5"/>
        <v>5800000</v>
      </c>
    </row>
    <row r="122" spans="1:11">
      <c r="A122" s="198">
        <v>353912</v>
      </c>
      <c r="B122" s="196">
        <v>1494240</v>
      </c>
      <c r="C122" s="196" t="s">
        <v>4156</v>
      </c>
      <c r="D122" s="197">
        <v>43597</v>
      </c>
      <c r="E122" s="197">
        <v>43598</v>
      </c>
      <c r="F122" s="196">
        <f t="shared" si="3"/>
        <v>1</v>
      </c>
      <c r="G122" s="196">
        <v>1</v>
      </c>
      <c r="H122" s="196" t="s">
        <v>2405</v>
      </c>
      <c r="I122" s="196">
        <f t="shared" si="4"/>
        <v>1</v>
      </c>
      <c r="J122" s="225">
        <v>3100000</v>
      </c>
      <c r="K122" s="225">
        <f t="shared" si="5"/>
        <v>3100000</v>
      </c>
    </row>
    <row r="123" spans="1:11">
      <c r="A123" s="198">
        <v>353914</v>
      </c>
      <c r="B123" s="196">
        <v>1494250</v>
      </c>
      <c r="C123" s="196" t="s">
        <v>4157</v>
      </c>
      <c r="D123" s="197">
        <v>43598</v>
      </c>
      <c r="E123" s="197">
        <v>43600</v>
      </c>
      <c r="F123" s="196">
        <f t="shared" si="3"/>
        <v>2</v>
      </c>
      <c r="G123" s="196">
        <v>1</v>
      </c>
      <c r="H123" s="196" t="s">
        <v>37</v>
      </c>
      <c r="I123" s="196">
        <f t="shared" si="4"/>
        <v>2</v>
      </c>
      <c r="J123" s="225">
        <v>2900000</v>
      </c>
      <c r="K123" s="225">
        <f t="shared" si="5"/>
        <v>5800000</v>
      </c>
    </row>
    <row r="124" spans="1:11">
      <c r="A124" s="196">
        <v>346163</v>
      </c>
      <c r="B124" s="196">
        <v>1460476</v>
      </c>
      <c r="C124" s="196" t="s">
        <v>4158</v>
      </c>
      <c r="D124" s="197">
        <v>43598</v>
      </c>
      <c r="E124" s="197">
        <v>43600</v>
      </c>
      <c r="F124" s="196">
        <f t="shared" si="3"/>
        <v>2</v>
      </c>
      <c r="G124" s="196">
        <v>1</v>
      </c>
      <c r="H124" s="196" t="s">
        <v>2405</v>
      </c>
      <c r="I124" s="196">
        <f t="shared" si="4"/>
        <v>2</v>
      </c>
      <c r="J124" s="225">
        <v>3100000</v>
      </c>
      <c r="K124" s="225">
        <f t="shared" si="5"/>
        <v>6200000</v>
      </c>
    </row>
    <row r="125" spans="1:11">
      <c r="A125" s="196">
        <v>353343</v>
      </c>
      <c r="B125" s="196">
        <v>1492673</v>
      </c>
      <c r="C125" s="196" t="s">
        <v>4159</v>
      </c>
      <c r="D125" s="197">
        <v>43598</v>
      </c>
      <c r="E125" s="197">
        <v>43600</v>
      </c>
      <c r="F125" s="196">
        <f t="shared" si="3"/>
        <v>2</v>
      </c>
      <c r="G125" s="196">
        <v>1</v>
      </c>
      <c r="H125" s="196" t="s">
        <v>37</v>
      </c>
      <c r="I125" s="196">
        <f t="shared" si="4"/>
        <v>2</v>
      </c>
      <c r="J125" s="224">
        <v>2900000</v>
      </c>
      <c r="K125" s="225">
        <f t="shared" si="5"/>
        <v>5800000</v>
      </c>
    </row>
    <row r="126" spans="1:11">
      <c r="A126" s="198" t="s">
        <v>4160</v>
      </c>
      <c r="B126" s="196">
        <v>1489839</v>
      </c>
      <c r="C126" s="196" t="s">
        <v>4161</v>
      </c>
      <c r="D126" s="197">
        <v>43598</v>
      </c>
      <c r="E126" s="197">
        <v>43602</v>
      </c>
      <c r="F126" s="196">
        <f t="shared" si="3"/>
        <v>4</v>
      </c>
      <c r="G126" s="196">
        <v>2</v>
      </c>
      <c r="H126" s="196" t="s">
        <v>37</v>
      </c>
      <c r="I126" s="196">
        <f t="shared" si="4"/>
        <v>8</v>
      </c>
      <c r="J126" s="225">
        <v>2900000</v>
      </c>
      <c r="K126" s="225">
        <f t="shared" si="5"/>
        <v>23200000</v>
      </c>
    </row>
    <row r="127" spans="1:11">
      <c r="A127" s="198" t="s">
        <v>4162</v>
      </c>
      <c r="B127" s="196">
        <v>1497724</v>
      </c>
      <c r="C127" s="196" t="s">
        <v>4163</v>
      </c>
      <c r="D127" s="197">
        <v>43599</v>
      </c>
      <c r="E127" s="197">
        <v>43602</v>
      </c>
      <c r="F127" s="196">
        <f t="shared" si="3"/>
        <v>3</v>
      </c>
      <c r="G127" s="196">
        <v>4</v>
      </c>
      <c r="H127" s="196" t="s">
        <v>37</v>
      </c>
      <c r="I127" s="196">
        <f t="shared" si="4"/>
        <v>12</v>
      </c>
      <c r="J127" s="225">
        <v>2900000</v>
      </c>
      <c r="K127" s="225">
        <f t="shared" si="5"/>
        <v>34800000</v>
      </c>
    </row>
    <row r="128" spans="1:11">
      <c r="A128" s="196">
        <v>352671</v>
      </c>
      <c r="B128" s="196">
        <v>1490240</v>
      </c>
      <c r="C128" s="196" t="s">
        <v>4164</v>
      </c>
      <c r="D128" s="197">
        <v>43599</v>
      </c>
      <c r="E128" s="197">
        <v>43602</v>
      </c>
      <c r="F128" s="196">
        <f t="shared" si="3"/>
        <v>3</v>
      </c>
      <c r="G128" s="196">
        <v>1</v>
      </c>
      <c r="H128" s="196" t="s">
        <v>2405</v>
      </c>
      <c r="I128" s="196">
        <f t="shared" si="4"/>
        <v>3</v>
      </c>
      <c r="J128" s="224">
        <v>3100000</v>
      </c>
      <c r="K128" s="225">
        <f t="shared" si="5"/>
        <v>9300000</v>
      </c>
    </row>
    <row r="129" spans="1:11">
      <c r="A129" s="198" t="s">
        <v>4165</v>
      </c>
      <c r="B129" s="196">
        <v>1490430</v>
      </c>
      <c r="C129" s="196" t="s">
        <v>4166</v>
      </c>
      <c r="D129" s="197">
        <v>43599</v>
      </c>
      <c r="E129" s="197">
        <v>43603</v>
      </c>
      <c r="F129" s="196">
        <f t="shared" si="3"/>
        <v>4</v>
      </c>
      <c r="G129" s="196">
        <v>7</v>
      </c>
      <c r="H129" s="196" t="s">
        <v>37</v>
      </c>
      <c r="I129" s="196">
        <f t="shared" si="4"/>
        <v>28</v>
      </c>
      <c r="J129" s="224">
        <v>2900000</v>
      </c>
      <c r="K129" s="225">
        <f t="shared" si="5"/>
        <v>81200000</v>
      </c>
    </row>
    <row r="130" spans="1:11">
      <c r="A130" s="198">
        <v>353210</v>
      </c>
      <c r="B130" s="196">
        <v>1491918</v>
      </c>
      <c r="C130" s="196" t="s">
        <v>4167</v>
      </c>
      <c r="D130" s="197">
        <v>43599</v>
      </c>
      <c r="E130" s="197">
        <v>43604</v>
      </c>
      <c r="F130" s="196">
        <f t="shared" si="3"/>
        <v>5</v>
      </c>
      <c r="G130" s="196">
        <v>1</v>
      </c>
      <c r="H130" s="196" t="s">
        <v>37</v>
      </c>
      <c r="I130" s="196">
        <f t="shared" si="4"/>
        <v>5</v>
      </c>
      <c r="J130" s="224">
        <v>2900000</v>
      </c>
      <c r="K130" s="225">
        <f t="shared" si="5"/>
        <v>14500000</v>
      </c>
    </row>
    <row r="131" spans="1:11">
      <c r="A131" s="196">
        <v>353344</v>
      </c>
      <c r="B131" s="196">
        <v>1492670</v>
      </c>
      <c r="C131" s="196" t="s">
        <v>4168</v>
      </c>
      <c r="D131" s="197">
        <v>43599</v>
      </c>
      <c r="E131" s="197">
        <v>43601</v>
      </c>
      <c r="F131" s="196">
        <f t="shared" si="3"/>
        <v>2</v>
      </c>
      <c r="G131" s="196">
        <v>1</v>
      </c>
      <c r="H131" s="196" t="s">
        <v>2405</v>
      </c>
      <c r="I131" s="196">
        <f t="shared" si="4"/>
        <v>2</v>
      </c>
      <c r="J131" s="224">
        <v>3100000</v>
      </c>
      <c r="K131" s="225">
        <f t="shared" si="5"/>
        <v>6200000</v>
      </c>
    </row>
    <row r="132" spans="1:11">
      <c r="A132" s="198">
        <v>353211</v>
      </c>
      <c r="B132" s="196">
        <v>1492046</v>
      </c>
      <c r="C132" s="196" t="s">
        <v>4169</v>
      </c>
      <c r="D132" s="197">
        <v>43599</v>
      </c>
      <c r="E132" s="197">
        <v>43604</v>
      </c>
      <c r="F132" s="196">
        <f t="shared" si="3"/>
        <v>5</v>
      </c>
      <c r="G132" s="196">
        <v>1</v>
      </c>
      <c r="H132" s="196" t="s">
        <v>37</v>
      </c>
      <c r="I132" s="196">
        <f t="shared" si="4"/>
        <v>5</v>
      </c>
      <c r="J132" s="224">
        <v>2900000</v>
      </c>
      <c r="K132" s="225">
        <f t="shared" si="5"/>
        <v>14500000</v>
      </c>
    </row>
    <row r="133" spans="1:11">
      <c r="A133" s="196">
        <v>352070</v>
      </c>
      <c r="B133" s="196">
        <v>1486772</v>
      </c>
      <c r="C133" s="196" t="s">
        <v>4170</v>
      </c>
      <c r="D133" s="197">
        <v>43600</v>
      </c>
      <c r="E133" s="197">
        <v>43602</v>
      </c>
      <c r="F133" s="196">
        <f t="shared" si="3"/>
        <v>2</v>
      </c>
      <c r="G133" s="196">
        <v>1</v>
      </c>
      <c r="H133" s="196" t="s">
        <v>2405</v>
      </c>
      <c r="I133" s="196">
        <f t="shared" si="4"/>
        <v>2</v>
      </c>
      <c r="J133" s="225">
        <v>3100000</v>
      </c>
      <c r="K133" s="225">
        <f t="shared" si="5"/>
        <v>6200000</v>
      </c>
    </row>
    <row r="134" spans="1:11">
      <c r="A134" s="196">
        <v>351838</v>
      </c>
      <c r="B134" s="196">
        <v>1485326</v>
      </c>
      <c r="C134" s="196" t="s">
        <v>4171</v>
      </c>
      <c r="D134" s="197">
        <v>43600</v>
      </c>
      <c r="E134" s="197">
        <v>43601</v>
      </c>
      <c r="F134" s="196">
        <f t="shared" si="3"/>
        <v>1</v>
      </c>
      <c r="G134" s="196">
        <v>1</v>
      </c>
      <c r="H134" s="196" t="s">
        <v>2405</v>
      </c>
      <c r="I134" s="196">
        <f t="shared" si="4"/>
        <v>1</v>
      </c>
      <c r="J134" s="225">
        <v>3100000</v>
      </c>
      <c r="K134" s="225">
        <f t="shared" si="5"/>
        <v>3100000</v>
      </c>
    </row>
    <row r="135" spans="1:11">
      <c r="A135" s="198" t="s">
        <v>4172</v>
      </c>
      <c r="B135" s="196">
        <v>1491184</v>
      </c>
      <c r="C135" s="196" t="s">
        <v>4173</v>
      </c>
      <c r="D135" s="197">
        <v>43600</v>
      </c>
      <c r="E135" s="197">
        <v>43601</v>
      </c>
      <c r="F135" s="196">
        <f t="shared" si="3"/>
        <v>1</v>
      </c>
      <c r="G135" s="196">
        <v>2</v>
      </c>
      <c r="H135" s="196" t="s">
        <v>37</v>
      </c>
      <c r="I135" s="196">
        <f t="shared" si="4"/>
        <v>2</v>
      </c>
      <c r="J135" s="225">
        <v>2900000</v>
      </c>
      <c r="K135" s="225">
        <f t="shared" si="5"/>
        <v>5800000</v>
      </c>
    </row>
    <row r="136" spans="1:11">
      <c r="A136" s="198" t="s">
        <v>4174</v>
      </c>
      <c r="B136" s="196">
        <v>1489546</v>
      </c>
      <c r="C136" s="196" t="s">
        <v>4175</v>
      </c>
      <c r="D136" s="197">
        <v>43602</v>
      </c>
      <c r="E136" s="197">
        <v>43605</v>
      </c>
      <c r="F136" s="196">
        <f t="shared" si="3"/>
        <v>3</v>
      </c>
      <c r="G136" s="196">
        <v>3</v>
      </c>
      <c r="H136" s="196" t="s">
        <v>37</v>
      </c>
      <c r="I136" s="196">
        <f t="shared" si="4"/>
        <v>9</v>
      </c>
      <c r="J136" s="224">
        <v>2900000</v>
      </c>
      <c r="K136" s="225">
        <f t="shared" si="5"/>
        <v>26100000</v>
      </c>
    </row>
    <row r="137" spans="1:11">
      <c r="A137" s="196">
        <v>352571</v>
      </c>
      <c r="B137" s="196">
        <v>1489502</v>
      </c>
      <c r="C137" s="196" t="s">
        <v>4176</v>
      </c>
      <c r="D137" s="197">
        <v>43602</v>
      </c>
      <c r="E137" s="197">
        <v>43605</v>
      </c>
      <c r="F137" s="196">
        <f t="shared" si="3"/>
        <v>3</v>
      </c>
      <c r="G137" s="196">
        <v>1</v>
      </c>
      <c r="H137" s="196" t="s">
        <v>2405</v>
      </c>
      <c r="I137" s="196">
        <f t="shared" si="4"/>
        <v>3</v>
      </c>
      <c r="J137" s="225">
        <v>3100000</v>
      </c>
      <c r="K137" s="225">
        <f t="shared" si="5"/>
        <v>9300000</v>
      </c>
    </row>
    <row r="138" spans="1:11">
      <c r="A138" s="196">
        <v>353840</v>
      </c>
      <c r="B138" s="196">
        <v>1492228</v>
      </c>
      <c r="C138" s="196" t="s">
        <v>4177</v>
      </c>
      <c r="D138" s="197">
        <v>43602</v>
      </c>
      <c r="E138" s="197">
        <v>43606</v>
      </c>
      <c r="F138" s="196">
        <f t="shared" ref="F138:F201" si="6">E138-D138</f>
        <v>4</v>
      </c>
      <c r="G138" s="196">
        <v>1</v>
      </c>
      <c r="H138" s="196" t="s">
        <v>2405</v>
      </c>
      <c r="I138" s="196">
        <f t="shared" ref="I138:I201" si="7">G138*F138</f>
        <v>4</v>
      </c>
      <c r="J138" s="225">
        <v>3100000</v>
      </c>
      <c r="K138" s="225">
        <f t="shared" ref="K138:K201" si="8">J138*I138</f>
        <v>12400000</v>
      </c>
    </row>
    <row r="139" spans="1:11">
      <c r="A139" s="324">
        <v>354982</v>
      </c>
      <c r="B139" s="324">
        <v>1501116</v>
      </c>
      <c r="C139" s="324" t="s">
        <v>4142</v>
      </c>
      <c r="D139" s="325">
        <v>43596</v>
      </c>
      <c r="E139" s="325">
        <v>43599</v>
      </c>
      <c r="F139" s="324">
        <f t="shared" si="6"/>
        <v>3</v>
      </c>
      <c r="G139" s="324">
        <v>1</v>
      </c>
      <c r="H139" s="324" t="s">
        <v>37</v>
      </c>
      <c r="I139" s="324">
        <f t="shared" si="7"/>
        <v>3</v>
      </c>
      <c r="J139" s="348">
        <v>2900000</v>
      </c>
      <c r="K139" s="349">
        <f t="shared" si="8"/>
        <v>8700000</v>
      </c>
    </row>
    <row r="140" spans="1:11">
      <c r="A140" s="799">
        <v>355043</v>
      </c>
      <c r="B140" s="799">
        <v>1501534</v>
      </c>
      <c r="C140" s="799" t="s">
        <v>4178</v>
      </c>
      <c r="D140" s="800">
        <v>43596</v>
      </c>
      <c r="E140" s="800">
        <v>43598</v>
      </c>
      <c r="F140" s="799">
        <f t="shared" si="6"/>
        <v>2</v>
      </c>
      <c r="G140" s="799">
        <v>1</v>
      </c>
      <c r="H140" s="799" t="s">
        <v>3046</v>
      </c>
      <c r="I140" s="799">
        <f t="shared" si="7"/>
        <v>2</v>
      </c>
      <c r="J140" s="807">
        <v>5130000</v>
      </c>
      <c r="K140" s="808">
        <f t="shared" si="8"/>
        <v>10260000</v>
      </c>
    </row>
    <row r="141" spans="1:11">
      <c r="A141" s="324">
        <v>355050</v>
      </c>
      <c r="B141" s="324">
        <v>1501686</v>
      </c>
      <c r="C141" s="324" t="s">
        <v>4179</v>
      </c>
      <c r="D141" s="325">
        <v>43596</v>
      </c>
      <c r="E141" s="325">
        <v>43597</v>
      </c>
      <c r="F141" s="324">
        <f t="shared" si="6"/>
        <v>1</v>
      </c>
      <c r="G141" s="324">
        <v>1</v>
      </c>
      <c r="H141" s="324" t="s">
        <v>37</v>
      </c>
      <c r="I141" s="324">
        <f t="shared" si="7"/>
        <v>1</v>
      </c>
      <c r="J141" s="348">
        <v>2900000</v>
      </c>
      <c r="K141" s="349">
        <f t="shared" si="8"/>
        <v>2900000</v>
      </c>
    </row>
    <row r="142" spans="1:11">
      <c r="A142" s="324">
        <v>355049</v>
      </c>
      <c r="B142" s="324">
        <v>1501684</v>
      </c>
      <c r="C142" s="324" t="s">
        <v>4180</v>
      </c>
      <c r="D142" s="325">
        <v>43596</v>
      </c>
      <c r="E142" s="325">
        <v>43597</v>
      </c>
      <c r="F142" s="324">
        <f t="shared" si="6"/>
        <v>1</v>
      </c>
      <c r="G142" s="324">
        <v>1</v>
      </c>
      <c r="H142" s="324" t="s">
        <v>37</v>
      </c>
      <c r="I142" s="324">
        <f t="shared" si="7"/>
        <v>1</v>
      </c>
      <c r="J142" s="348">
        <v>2900000</v>
      </c>
      <c r="K142" s="349">
        <f t="shared" si="8"/>
        <v>2900000</v>
      </c>
    </row>
    <row r="143" spans="1:11">
      <c r="A143" s="324">
        <v>354983</v>
      </c>
      <c r="B143" s="324">
        <v>1501115</v>
      </c>
      <c r="C143" s="324" t="s">
        <v>4181</v>
      </c>
      <c r="D143" s="325">
        <v>43596</v>
      </c>
      <c r="E143" s="325">
        <v>43599</v>
      </c>
      <c r="F143" s="324">
        <f t="shared" si="6"/>
        <v>3</v>
      </c>
      <c r="G143" s="324">
        <v>1</v>
      </c>
      <c r="H143" s="324" t="s">
        <v>37</v>
      </c>
      <c r="I143" s="324">
        <f t="shared" si="7"/>
        <v>3</v>
      </c>
      <c r="J143" s="348">
        <v>2900000</v>
      </c>
      <c r="K143" s="349">
        <f t="shared" si="8"/>
        <v>8700000</v>
      </c>
    </row>
    <row r="144" spans="1:11">
      <c r="A144" s="324">
        <v>355498</v>
      </c>
      <c r="B144" s="324">
        <v>1501739</v>
      </c>
      <c r="C144" s="324" t="s">
        <v>4182</v>
      </c>
      <c r="D144" s="325">
        <v>43597</v>
      </c>
      <c r="E144" s="325">
        <v>43599</v>
      </c>
      <c r="F144" s="324">
        <f t="shared" si="6"/>
        <v>2</v>
      </c>
      <c r="G144" s="324">
        <v>1</v>
      </c>
      <c r="H144" s="324" t="s">
        <v>37</v>
      </c>
      <c r="I144" s="324">
        <f t="shared" si="7"/>
        <v>2</v>
      </c>
      <c r="J144" s="348">
        <v>2900000</v>
      </c>
      <c r="K144" s="349">
        <f t="shared" si="8"/>
        <v>5800000</v>
      </c>
    </row>
    <row r="145" spans="1:11">
      <c r="A145" s="801" t="s">
        <v>4183</v>
      </c>
      <c r="B145" s="672">
        <v>1500744</v>
      </c>
      <c r="C145" s="672" t="s">
        <v>4184</v>
      </c>
      <c r="D145" s="802">
        <v>43601</v>
      </c>
      <c r="E145" s="802">
        <v>43604</v>
      </c>
      <c r="F145" s="672">
        <f t="shared" si="6"/>
        <v>3</v>
      </c>
      <c r="G145" s="672">
        <v>4</v>
      </c>
      <c r="H145" s="672" t="s">
        <v>37</v>
      </c>
      <c r="I145" s="672">
        <f t="shared" si="7"/>
        <v>12</v>
      </c>
      <c r="J145" s="809">
        <v>2900000</v>
      </c>
      <c r="K145" s="809">
        <f t="shared" si="8"/>
        <v>34800000</v>
      </c>
    </row>
    <row r="146" spans="1:11">
      <c r="A146" s="672">
        <v>353863</v>
      </c>
      <c r="B146" s="672">
        <v>1493806</v>
      </c>
      <c r="C146" s="672" t="s">
        <v>4185</v>
      </c>
      <c r="D146" s="802">
        <v>43603</v>
      </c>
      <c r="E146" s="802">
        <v>43606</v>
      </c>
      <c r="F146" s="672">
        <f t="shared" si="6"/>
        <v>3</v>
      </c>
      <c r="G146" s="672">
        <v>1</v>
      </c>
      <c r="H146" s="672" t="s">
        <v>2405</v>
      </c>
      <c r="I146" s="672">
        <f t="shared" si="7"/>
        <v>3</v>
      </c>
      <c r="J146" s="810">
        <v>3100000</v>
      </c>
      <c r="K146" s="809">
        <f t="shared" si="8"/>
        <v>9300000</v>
      </c>
    </row>
    <row r="147" spans="1:11">
      <c r="A147" s="672">
        <v>354905</v>
      </c>
      <c r="B147" s="672">
        <v>1500632</v>
      </c>
      <c r="C147" s="672" t="s">
        <v>4186</v>
      </c>
      <c r="D147" s="802">
        <v>43603</v>
      </c>
      <c r="E147" s="802">
        <v>43606</v>
      </c>
      <c r="F147" s="672">
        <f t="shared" si="6"/>
        <v>3</v>
      </c>
      <c r="G147" s="672">
        <v>1</v>
      </c>
      <c r="H147" s="672" t="s">
        <v>2405</v>
      </c>
      <c r="I147" s="672">
        <f t="shared" si="7"/>
        <v>3</v>
      </c>
      <c r="J147" s="810">
        <v>3100000</v>
      </c>
      <c r="K147" s="809">
        <f t="shared" si="8"/>
        <v>9300000</v>
      </c>
    </row>
    <row r="148" spans="1:11">
      <c r="A148" s="672">
        <v>354906</v>
      </c>
      <c r="B148" s="672">
        <v>1500637</v>
      </c>
      <c r="C148" s="672" t="s">
        <v>4187</v>
      </c>
      <c r="D148" s="802">
        <v>43603</v>
      </c>
      <c r="E148" s="802">
        <v>43606</v>
      </c>
      <c r="F148" s="672">
        <f t="shared" si="6"/>
        <v>3</v>
      </c>
      <c r="G148" s="672">
        <v>1</v>
      </c>
      <c r="H148" s="672" t="s">
        <v>2405</v>
      </c>
      <c r="I148" s="672">
        <f t="shared" si="7"/>
        <v>3</v>
      </c>
      <c r="J148" s="810">
        <v>3100000</v>
      </c>
      <c r="K148" s="809">
        <f t="shared" si="8"/>
        <v>9300000</v>
      </c>
    </row>
    <row r="149" spans="1:11">
      <c r="A149" s="672">
        <v>351010</v>
      </c>
      <c r="B149" s="672">
        <v>1480405</v>
      </c>
      <c r="C149" s="672" t="s">
        <v>4188</v>
      </c>
      <c r="D149" s="802">
        <v>43603</v>
      </c>
      <c r="E149" s="802">
        <v>43605</v>
      </c>
      <c r="F149" s="672">
        <f t="shared" si="6"/>
        <v>2</v>
      </c>
      <c r="G149" s="672">
        <v>1</v>
      </c>
      <c r="H149" s="672" t="s">
        <v>2405</v>
      </c>
      <c r="I149" s="672">
        <f t="shared" si="7"/>
        <v>2</v>
      </c>
      <c r="J149" s="810">
        <v>3100000</v>
      </c>
      <c r="K149" s="809">
        <f t="shared" si="8"/>
        <v>6200000</v>
      </c>
    </row>
    <row r="150" spans="1:11">
      <c r="A150" s="672">
        <v>353960</v>
      </c>
      <c r="B150" s="672">
        <v>1495284</v>
      </c>
      <c r="C150" s="672" t="s">
        <v>4189</v>
      </c>
      <c r="D150" s="802">
        <v>43603</v>
      </c>
      <c r="E150" s="802">
        <v>43606</v>
      </c>
      <c r="F150" s="672">
        <f t="shared" si="6"/>
        <v>3</v>
      </c>
      <c r="G150" s="672">
        <v>1</v>
      </c>
      <c r="H150" s="672" t="s">
        <v>2405</v>
      </c>
      <c r="I150" s="672">
        <f t="shared" si="7"/>
        <v>3</v>
      </c>
      <c r="J150" s="810">
        <v>3100000</v>
      </c>
      <c r="K150" s="809">
        <f t="shared" si="8"/>
        <v>9300000</v>
      </c>
    </row>
    <row r="151" spans="1:11">
      <c r="A151" s="672">
        <v>352286</v>
      </c>
      <c r="B151" s="672">
        <v>1488598</v>
      </c>
      <c r="C151" s="672" t="s">
        <v>4190</v>
      </c>
      <c r="D151" s="802">
        <v>43603</v>
      </c>
      <c r="E151" s="802">
        <v>43604</v>
      </c>
      <c r="F151" s="672">
        <f t="shared" si="6"/>
        <v>1</v>
      </c>
      <c r="G151" s="672">
        <v>1</v>
      </c>
      <c r="H151" s="672" t="s">
        <v>2405</v>
      </c>
      <c r="I151" s="672">
        <f t="shared" si="7"/>
        <v>1</v>
      </c>
      <c r="J151" s="810">
        <v>3100000</v>
      </c>
      <c r="K151" s="809">
        <f t="shared" si="8"/>
        <v>3100000</v>
      </c>
    </row>
    <row r="152" spans="1:11">
      <c r="A152" s="672">
        <v>353961</v>
      </c>
      <c r="B152" s="672">
        <v>1495277</v>
      </c>
      <c r="C152" s="672" t="s">
        <v>4191</v>
      </c>
      <c r="D152" s="802">
        <v>43603</v>
      </c>
      <c r="E152" s="802">
        <v>43606</v>
      </c>
      <c r="F152" s="672">
        <f t="shared" si="6"/>
        <v>3</v>
      </c>
      <c r="G152" s="672">
        <v>1</v>
      </c>
      <c r="H152" s="672" t="s">
        <v>2405</v>
      </c>
      <c r="I152" s="672">
        <f t="shared" si="7"/>
        <v>3</v>
      </c>
      <c r="J152" s="810">
        <v>3100000</v>
      </c>
      <c r="K152" s="809">
        <f t="shared" si="8"/>
        <v>9300000</v>
      </c>
    </row>
    <row r="153" spans="1:11">
      <c r="A153" s="672">
        <v>351844</v>
      </c>
      <c r="B153" s="672">
        <v>1485806</v>
      </c>
      <c r="C153" s="672" t="s">
        <v>4192</v>
      </c>
      <c r="D153" s="802">
        <v>43604</v>
      </c>
      <c r="E153" s="802">
        <v>43608</v>
      </c>
      <c r="F153" s="672">
        <f t="shared" si="6"/>
        <v>4</v>
      </c>
      <c r="G153" s="672">
        <v>1</v>
      </c>
      <c r="H153" s="672" t="s">
        <v>37</v>
      </c>
      <c r="I153" s="672">
        <f t="shared" si="7"/>
        <v>4</v>
      </c>
      <c r="J153" s="810">
        <v>2900000</v>
      </c>
      <c r="K153" s="809">
        <f t="shared" si="8"/>
        <v>11600000</v>
      </c>
    </row>
    <row r="154" spans="1:11">
      <c r="A154" s="672">
        <v>347498</v>
      </c>
      <c r="B154" s="672">
        <v>1466261</v>
      </c>
      <c r="C154" s="672" t="s">
        <v>4193</v>
      </c>
      <c r="D154" s="802">
        <v>43604</v>
      </c>
      <c r="E154" s="802">
        <v>43607</v>
      </c>
      <c r="F154" s="672">
        <f t="shared" si="6"/>
        <v>3</v>
      </c>
      <c r="G154" s="672">
        <v>1</v>
      </c>
      <c r="H154" s="672" t="s">
        <v>2405</v>
      </c>
      <c r="I154" s="672">
        <f t="shared" si="7"/>
        <v>3</v>
      </c>
      <c r="J154" s="809">
        <v>3100000</v>
      </c>
      <c r="K154" s="809">
        <f t="shared" si="8"/>
        <v>9300000</v>
      </c>
    </row>
    <row r="155" spans="1:11">
      <c r="A155" s="672">
        <v>352267</v>
      </c>
      <c r="B155" s="672">
        <v>1488190</v>
      </c>
      <c r="C155" s="672" t="s">
        <v>4194</v>
      </c>
      <c r="D155" s="802">
        <v>43604</v>
      </c>
      <c r="E155" s="802">
        <v>43606</v>
      </c>
      <c r="F155" s="672">
        <f t="shared" si="6"/>
        <v>2</v>
      </c>
      <c r="G155" s="672">
        <v>1</v>
      </c>
      <c r="H155" s="672" t="s">
        <v>2405</v>
      </c>
      <c r="I155" s="672">
        <f t="shared" si="7"/>
        <v>2</v>
      </c>
      <c r="J155" s="809">
        <v>3100000</v>
      </c>
      <c r="K155" s="809">
        <f t="shared" si="8"/>
        <v>6200000</v>
      </c>
    </row>
    <row r="156" spans="1:11">
      <c r="A156" s="672">
        <v>352850</v>
      </c>
      <c r="B156" s="672">
        <v>1491133</v>
      </c>
      <c r="C156" s="672" t="s">
        <v>4195</v>
      </c>
      <c r="D156" s="802">
        <v>43604</v>
      </c>
      <c r="E156" s="802">
        <v>43609</v>
      </c>
      <c r="F156" s="672">
        <f t="shared" si="6"/>
        <v>5</v>
      </c>
      <c r="G156" s="672">
        <v>1</v>
      </c>
      <c r="H156" s="672" t="s">
        <v>37</v>
      </c>
      <c r="I156" s="672">
        <f t="shared" si="7"/>
        <v>5</v>
      </c>
      <c r="J156" s="809">
        <v>2900000</v>
      </c>
      <c r="K156" s="809">
        <f t="shared" si="8"/>
        <v>14500000</v>
      </c>
    </row>
    <row r="157" spans="1:11">
      <c r="A157" s="801" t="s">
        <v>4196</v>
      </c>
      <c r="B157" s="672">
        <v>1491165</v>
      </c>
      <c r="C157" s="672" t="s">
        <v>4197</v>
      </c>
      <c r="D157" s="802">
        <v>43604</v>
      </c>
      <c r="E157" s="802">
        <v>43606</v>
      </c>
      <c r="F157" s="672">
        <f t="shared" si="6"/>
        <v>2</v>
      </c>
      <c r="G157" s="672">
        <v>2</v>
      </c>
      <c r="H157" s="672" t="s">
        <v>2405</v>
      </c>
      <c r="I157" s="672">
        <f t="shared" si="7"/>
        <v>4</v>
      </c>
      <c r="J157" s="809">
        <v>3100000</v>
      </c>
      <c r="K157" s="809">
        <f t="shared" si="8"/>
        <v>12400000</v>
      </c>
    </row>
    <row r="158" spans="1:11">
      <c r="A158" s="801" t="s">
        <v>4198</v>
      </c>
      <c r="B158" s="672">
        <v>1503075</v>
      </c>
      <c r="C158" s="672" t="s">
        <v>4199</v>
      </c>
      <c r="D158" s="802">
        <v>43605</v>
      </c>
      <c r="E158" s="802">
        <v>43607</v>
      </c>
      <c r="F158" s="672">
        <f t="shared" si="6"/>
        <v>2</v>
      </c>
      <c r="G158" s="672">
        <v>4</v>
      </c>
      <c r="H158" s="672" t="s">
        <v>37</v>
      </c>
      <c r="I158" s="672">
        <f t="shared" si="7"/>
        <v>8</v>
      </c>
      <c r="J158" s="810">
        <v>2900000</v>
      </c>
      <c r="K158" s="809">
        <f t="shared" si="8"/>
        <v>23200000</v>
      </c>
    </row>
    <row r="159" spans="1:11">
      <c r="A159" s="672">
        <v>354341</v>
      </c>
      <c r="B159" s="672">
        <v>1497282</v>
      </c>
      <c r="C159" s="672" t="s">
        <v>4200</v>
      </c>
      <c r="D159" s="802">
        <v>43605</v>
      </c>
      <c r="E159" s="802">
        <v>43606</v>
      </c>
      <c r="F159" s="672">
        <f t="shared" si="6"/>
        <v>1</v>
      </c>
      <c r="G159" s="672">
        <v>1</v>
      </c>
      <c r="H159" s="672" t="s">
        <v>2405</v>
      </c>
      <c r="I159" s="672">
        <f t="shared" si="7"/>
        <v>1</v>
      </c>
      <c r="J159" s="810">
        <v>3100000</v>
      </c>
      <c r="K159" s="809">
        <f t="shared" si="8"/>
        <v>3100000</v>
      </c>
    </row>
    <row r="160" spans="1:11">
      <c r="A160" s="199">
        <v>356306</v>
      </c>
      <c r="B160" s="199">
        <v>1505166</v>
      </c>
      <c r="C160" s="199" t="s">
        <v>4201</v>
      </c>
      <c r="D160" s="200">
        <v>43601</v>
      </c>
      <c r="E160" s="200">
        <v>43602</v>
      </c>
      <c r="F160" s="199">
        <f t="shared" si="6"/>
        <v>1</v>
      </c>
      <c r="G160" s="199">
        <v>1</v>
      </c>
      <c r="H160" s="199" t="s">
        <v>2405</v>
      </c>
      <c r="I160" s="199">
        <f t="shared" si="7"/>
        <v>1</v>
      </c>
      <c r="J160" s="229">
        <v>3100000</v>
      </c>
      <c r="K160" s="230">
        <f t="shared" si="8"/>
        <v>3100000</v>
      </c>
    </row>
    <row r="161" spans="1:11">
      <c r="A161" s="199">
        <v>356308</v>
      </c>
      <c r="B161" s="199">
        <v>1505148</v>
      </c>
      <c r="C161" s="199" t="s">
        <v>4202</v>
      </c>
      <c r="D161" s="200">
        <v>43601</v>
      </c>
      <c r="E161" s="200">
        <v>43602</v>
      </c>
      <c r="F161" s="199">
        <f t="shared" si="6"/>
        <v>1</v>
      </c>
      <c r="G161" s="199">
        <v>1</v>
      </c>
      <c r="H161" s="199" t="s">
        <v>2405</v>
      </c>
      <c r="I161" s="199">
        <f t="shared" si="7"/>
        <v>1</v>
      </c>
      <c r="J161" s="229">
        <v>3100000</v>
      </c>
      <c r="K161" s="230">
        <f t="shared" si="8"/>
        <v>3100000</v>
      </c>
    </row>
    <row r="162" spans="1:11">
      <c r="A162" s="199">
        <v>356313</v>
      </c>
      <c r="B162" s="199">
        <v>1505202</v>
      </c>
      <c r="C162" s="199" t="s">
        <v>4203</v>
      </c>
      <c r="D162" s="200">
        <v>43601</v>
      </c>
      <c r="E162" s="200">
        <v>43602</v>
      </c>
      <c r="F162" s="199">
        <f t="shared" si="6"/>
        <v>1</v>
      </c>
      <c r="G162" s="199">
        <v>1</v>
      </c>
      <c r="H162" s="199" t="s">
        <v>37</v>
      </c>
      <c r="I162" s="199">
        <f t="shared" si="7"/>
        <v>1</v>
      </c>
      <c r="J162" s="229">
        <v>2900000</v>
      </c>
      <c r="K162" s="230">
        <f t="shared" si="8"/>
        <v>2900000</v>
      </c>
    </row>
    <row r="163" spans="1:11">
      <c r="A163" s="199">
        <v>356325</v>
      </c>
      <c r="B163" s="199">
        <v>1505264</v>
      </c>
      <c r="C163" s="199" t="s">
        <v>3845</v>
      </c>
      <c r="D163" s="200">
        <v>43601</v>
      </c>
      <c r="E163" s="200">
        <v>43602</v>
      </c>
      <c r="F163" s="199">
        <f t="shared" si="6"/>
        <v>1</v>
      </c>
      <c r="G163" s="199">
        <v>1</v>
      </c>
      <c r="H163" s="199" t="s">
        <v>37</v>
      </c>
      <c r="I163" s="199">
        <f t="shared" si="7"/>
        <v>1</v>
      </c>
      <c r="J163" s="229">
        <v>2900000</v>
      </c>
      <c r="K163" s="230">
        <f t="shared" si="8"/>
        <v>2900000</v>
      </c>
    </row>
    <row r="164" spans="1:11">
      <c r="A164" s="622">
        <v>356430</v>
      </c>
      <c r="B164" s="622">
        <v>1506098</v>
      </c>
      <c r="C164" s="622" t="s">
        <v>4204</v>
      </c>
      <c r="D164" s="623">
        <v>43602</v>
      </c>
      <c r="E164" s="623">
        <v>43604</v>
      </c>
      <c r="F164" s="622">
        <f t="shared" si="6"/>
        <v>2</v>
      </c>
      <c r="G164" s="622">
        <v>1</v>
      </c>
      <c r="H164" s="622" t="s">
        <v>37</v>
      </c>
      <c r="I164" s="622">
        <f t="shared" si="7"/>
        <v>2</v>
      </c>
      <c r="J164" s="624">
        <v>2900000</v>
      </c>
      <c r="K164" s="625">
        <f t="shared" si="8"/>
        <v>5800000</v>
      </c>
    </row>
    <row r="165" spans="1:11">
      <c r="A165" s="803">
        <v>356220</v>
      </c>
      <c r="B165" s="803">
        <v>1504577</v>
      </c>
      <c r="C165" s="803" t="s">
        <v>4205</v>
      </c>
      <c r="D165" s="804">
        <v>43603</v>
      </c>
      <c r="E165" s="804">
        <v>43606</v>
      </c>
      <c r="F165" s="803">
        <f t="shared" si="6"/>
        <v>3</v>
      </c>
      <c r="G165" s="803">
        <v>1</v>
      </c>
      <c r="H165" s="803" t="s">
        <v>2997</v>
      </c>
      <c r="I165" s="803">
        <f t="shared" si="7"/>
        <v>3</v>
      </c>
      <c r="J165" s="811">
        <v>4340000</v>
      </c>
      <c r="K165" s="812">
        <f t="shared" si="8"/>
        <v>13020000</v>
      </c>
    </row>
    <row r="166" spans="1:11">
      <c r="A166" s="803">
        <v>356559</v>
      </c>
      <c r="B166" s="803">
        <v>1506675</v>
      </c>
      <c r="C166" s="803" t="s">
        <v>4206</v>
      </c>
      <c r="D166" s="804">
        <v>43603</v>
      </c>
      <c r="E166" s="804">
        <v>43604</v>
      </c>
      <c r="F166" s="803">
        <f t="shared" si="6"/>
        <v>1</v>
      </c>
      <c r="G166" s="803">
        <v>1</v>
      </c>
      <c r="H166" s="803" t="s">
        <v>868</v>
      </c>
      <c r="I166" s="803">
        <f t="shared" si="7"/>
        <v>1</v>
      </c>
      <c r="J166" s="811">
        <v>3550000</v>
      </c>
      <c r="K166" s="812">
        <f t="shared" si="8"/>
        <v>3550000</v>
      </c>
    </row>
    <row r="167" spans="1:11">
      <c r="A167" s="803">
        <v>356560</v>
      </c>
      <c r="B167" s="803">
        <v>1506666</v>
      </c>
      <c r="C167" s="803" t="s">
        <v>4207</v>
      </c>
      <c r="D167" s="804">
        <v>43603</v>
      </c>
      <c r="E167" s="804">
        <v>43604</v>
      </c>
      <c r="F167" s="803">
        <f t="shared" si="6"/>
        <v>1</v>
      </c>
      <c r="G167" s="803">
        <v>1</v>
      </c>
      <c r="H167" s="803" t="s">
        <v>868</v>
      </c>
      <c r="I167" s="803">
        <f t="shared" si="7"/>
        <v>1</v>
      </c>
      <c r="J167" s="811">
        <v>3550000</v>
      </c>
      <c r="K167" s="812">
        <f t="shared" si="8"/>
        <v>3550000</v>
      </c>
    </row>
    <row r="168" spans="1:11">
      <c r="A168" s="805" t="s">
        <v>4208</v>
      </c>
      <c r="B168" s="679">
        <v>1506510</v>
      </c>
      <c r="C168" s="679" t="s">
        <v>4209</v>
      </c>
      <c r="D168" s="680">
        <v>43603</v>
      </c>
      <c r="E168" s="680">
        <v>43606</v>
      </c>
      <c r="F168" s="679">
        <f t="shared" si="6"/>
        <v>3</v>
      </c>
      <c r="G168" s="679">
        <v>2</v>
      </c>
      <c r="H168" s="679" t="s">
        <v>37</v>
      </c>
      <c r="I168" s="679">
        <f t="shared" si="7"/>
        <v>6</v>
      </c>
      <c r="J168" s="695">
        <v>2900000</v>
      </c>
      <c r="K168" s="696">
        <f t="shared" si="8"/>
        <v>17400000</v>
      </c>
    </row>
    <row r="169" spans="1:11">
      <c r="A169" s="805">
        <v>356645</v>
      </c>
      <c r="B169" s="679">
        <v>1507059</v>
      </c>
      <c r="C169" s="679" t="s">
        <v>4210</v>
      </c>
      <c r="D169" s="680">
        <v>43605</v>
      </c>
      <c r="E169" s="680">
        <v>43609</v>
      </c>
      <c r="F169" s="679">
        <f t="shared" si="6"/>
        <v>4</v>
      </c>
      <c r="G169" s="679">
        <v>1</v>
      </c>
      <c r="H169" s="679" t="s">
        <v>37</v>
      </c>
      <c r="I169" s="679">
        <f t="shared" si="7"/>
        <v>4</v>
      </c>
      <c r="J169" s="695">
        <v>2900000</v>
      </c>
      <c r="K169" s="696">
        <f t="shared" si="8"/>
        <v>11600000</v>
      </c>
    </row>
    <row r="170" spans="1:11">
      <c r="A170" s="803">
        <v>357006</v>
      </c>
      <c r="B170" s="803">
        <v>1507949</v>
      </c>
      <c r="C170" s="803" t="s">
        <v>4211</v>
      </c>
      <c r="D170" s="804">
        <v>43605</v>
      </c>
      <c r="E170" s="804">
        <v>43606</v>
      </c>
      <c r="F170" s="803">
        <f t="shared" si="6"/>
        <v>1</v>
      </c>
      <c r="G170" s="803">
        <v>1</v>
      </c>
      <c r="H170" s="803" t="s">
        <v>868</v>
      </c>
      <c r="I170" s="803">
        <f t="shared" si="7"/>
        <v>1</v>
      </c>
      <c r="J170" s="811">
        <v>3550000</v>
      </c>
      <c r="K170" s="812">
        <f t="shared" si="8"/>
        <v>3550000</v>
      </c>
    </row>
    <row r="171" spans="1:11">
      <c r="A171" s="805">
        <v>356666</v>
      </c>
      <c r="B171" s="679">
        <v>1507049</v>
      </c>
      <c r="C171" s="679" t="s">
        <v>4212</v>
      </c>
      <c r="D171" s="680">
        <v>43605</v>
      </c>
      <c r="E171" s="680">
        <v>43606</v>
      </c>
      <c r="F171" s="679">
        <f t="shared" si="6"/>
        <v>1</v>
      </c>
      <c r="G171" s="679">
        <v>2</v>
      </c>
      <c r="H171" s="679" t="s">
        <v>37</v>
      </c>
      <c r="I171" s="679">
        <f t="shared" si="7"/>
        <v>2</v>
      </c>
      <c r="J171" s="695">
        <v>2900000</v>
      </c>
      <c r="K171" s="696">
        <f t="shared" si="8"/>
        <v>5800000</v>
      </c>
    </row>
    <row r="172" spans="1:11">
      <c r="A172" s="622">
        <v>354909</v>
      </c>
      <c r="B172" s="622">
        <v>1499519</v>
      </c>
      <c r="C172" s="622" t="s">
        <v>4213</v>
      </c>
      <c r="D172" s="623">
        <v>43606</v>
      </c>
      <c r="E172" s="623">
        <v>43609</v>
      </c>
      <c r="F172" s="622">
        <f t="shared" si="6"/>
        <v>3</v>
      </c>
      <c r="G172" s="622">
        <v>1</v>
      </c>
      <c r="H172" s="622" t="s">
        <v>2405</v>
      </c>
      <c r="I172" s="622">
        <f t="shared" si="7"/>
        <v>3</v>
      </c>
      <c r="J172" s="624">
        <v>3100000</v>
      </c>
      <c r="K172" s="625">
        <f t="shared" si="8"/>
        <v>9300000</v>
      </c>
    </row>
    <row r="173" spans="1:11">
      <c r="A173" s="621" t="s">
        <v>4214</v>
      </c>
      <c r="B173" s="622">
        <v>1507964</v>
      </c>
      <c r="C173" s="622" t="s">
        <v>4215</v>
      </c>
      <c r="D173" s="623">
        <v>43606</v>
      </c>
      <c r="E173" s="623">
        <v>43607</v>
      </c>
      <c r="F173" s="622">
        <f t="shared" si="6"/>
        <v>1</v>
      </c>
      <c r="G173" s="622">
        <v>2</v>
      </c>
      <c r="H173" s="622" t="s">
        <v>37</v>
      </c>
      <c r="I173" s="622">
        <f t="shared" si="7"/>
        <v>2</v>
      </c>
      <c r="J173" s="624">
        <v>2900000</v>
      </c>
      <c r="K173" s="625">
        <f t="shared" si="8"/>
        <v>5800000</v>
      </c>
    </row>
    <row r="174" spans="1:11">
      <c r="A174" s="621" t="s">
        <v>4216</v>
      </c>
      <c r="B174" s="622">
        <v>1485666</v>
      </c>
      <c r="C174" s="622" t="s">
        <v>4217</v>
      </c>
      <c r="D174" s="623">
        <v>43607</v>
      </c>
      <c r="E174" s="623">
        <v>43608</v>
      </c>
      <c r="F174" s="622">
        <f t="shared" si="6"/>
        <v>1</v>
      </c>
      <c r="G174" s="622">
        <v>2</v>
      </c>
      <c r="H174" s="622" t="s">
        <v>37</v>
      </c>
      <c r="I174" s="622">
        <f t="shared" si="7"/>
        <v>2</v>
      </c>
      <c r="J174" s="625">
        <v>2900000</v>
      </c>
      <c r="K174" s="625">
        <f t="shared" si="8"/>
        <v>5800000</v>
      </c>
    </row>
    <row r="175" spans="1:11">
      <c r="A175" s="622">
        <v>353107</v>
      </c>
      <c r="B175" s="622">
        <v>1491756</v>
      </c>
      <c r="C175" s="622" t="s">
        <v>4218</v>
      </c>
      <c r="D175" s="623">
        <v>43607</v>
      </c>
      <c r="E175" s="623">
        <v>43609</v>
      </c>
      <c r="F175" s="622">
        <f t="shared" si="6"/>
        <v>2</v>
      </c>
      <c r="G175" s="622">
        <v>1</v>
      </c>
      <c r="H175" s="622" t="s">
        <v>2405</v>
      </c>
      <c r="I175" s="622">
        <f t="shared" si="7"/>
        <v>2</v>
      </c>
      <c r="J175" s="624">
        <v>3100000</v>
      </c>
      <c r="K175" s="625">
        <f t="shared" si="8"/>
        <v>6200000</v>
      </c>
    </row>
    <row r="176" spans="1:11">
      <c r="A176" s="622">
        <v>356644</v>
      </c>
      <c r="B176" s="622">
        <v>1507142</v>
      </c>
      <c r="C176" s="622" t="s">
        <v>4219</v>
      </c>
      <c r="D176" s="623">
        <v>43608</v>
      </c>
      <c r="E176" s="623">
        <v>43609</v>
      </c>
      <c r="F176" s="622">
        <f t="shared" si="6"/>
        <v>1</v>
      </c>
      <c r="G176" s="622">
        <v>1</v>
      </c>
      <c r="H176" s="622" t="s">
        <v>2405</v>
      </c>
      <c r="I176" s="622">
        <f t="shared" si="7"/>
        <v>1</v>
      </c>
      <c r="J176" s="624">
        <v>3100000</v>
      </c>
      <c r="K176" s="625">
        <f t="shared" si="8"/>
        <v>3100000</v>
      </c>
    </row>
    <row r="177" spans="1:11">
      <c r="A177" s="621" t="s">
        <v>4220</v>
      </c>
      <c r="B177" s="622">
        <v>1456068</v>
      </c>
      <c r="C177" s="622" t="s">
        <v>4221</v>
      </c>
      <c r="D177" s="623">
        <v>43608</v>
      </c>
      <c r="E177" s="623">
        <v>43610</v>
      </c>
      <c r="F177" s="622">
        <f t="shared" si="6"/>
        <v>2</v>
      </c>
      <c r="G177" s="622">
        <v>2</v>
      </c>
      <c r="H177" s="622" t="s">
        <v>37</v>
      </c>
      <c r="I177" s="622">
        <f t="shared" si="7"/>
        <v>4</v>
      </c>
      <c r="J177" s="625">
        <v>2900000</v>
      </c>
      <c r="K177" s="625">
        <f t="shared" si="8"/>
        <v>11600000</v>
      </c>
    </row>
    <row r="178" spans="1:11">
      <c r="A178" s="622">
        <v>355986</v>
      </c>
      <c r="B178" s="622">
        <v>1503315</v>
      </c>
      <c r="C178" s="622" t="s">
        <v>4222</v>
      </c>
      <c r="D178" s="623">
        <v>43608</v>
      </c>
      <c r="E178" s="623">
        <v>43609</v>
      </c>
      <c r="F178" s="622">
        <f t="shared" si="6"/>
        <v>1</v>
      </c>
      <c r="G178" s="622">
        <v>1</v>
      </c>
      <c r="H178" s="622" t="s">
        <v>2405</v>
      </c>
      <c r="I178" s="622">
        <f t="shared" si="7"/>
        <v>1</v>
      </c>
      <c r="J178" s="624">
        <v>3100000</v>
      </c>
      <c r="K178" s="625">
        <f t="shared" si="8"/>
        <v>3100000</v>
      </c>
    </row>
    <row r="179" spans="1:11">
      <c r="A179" s="622">
        <v>354981</v>
      </c>
      <c r="B179" s="622">
        <v>1500974</v>
      </c>
      <c r="C179" s="622" t="s">
        <v>4223</v>
      </c>
      <c r="D179" s="623">
        <v>43608</v>
      </c>
      <c r="E179" s="623">
        <v>43609</v>
      </c>
      <c r="F179" s="622">
        <f t="shared" si="6"/>
        <v>1</v>
      </c>
      <c r="G179" s="622">
        <v>1</v>
      </c>
      <c r="H179" s="622" t="s">
        <v>2405</v>
      </c>
      <c r="I179" s="622">
        <f t="shared" si="7"/>
        <v>1</v>
      </c>
      <c r="J179" s="624">
        <v>3100000</v>
      </c>
      <c r="K179" s="625">
        <f t="shared" si="8"/>
        <v>3100000</v>
      </c>
    </row>
    <row r="180" spans="1:11">
      <c r="A180" s="621">
        <v>352270</v>
      </c>
      <c r="B180" s="622">
        <v>1488094</v>
      </c>
      <c r="C180" s="622" t="s">
        <v>4224</v>
      </c>
      <c r="D180" s="623">
        <v>43608</v>
      </c>
      <c r="E180" s="623">
        <v>43609</v>
      </c>
      <c r="F180" s="622">
        <f t="shared" si="6"/>
        <v>1</v>
      </c>
      <c r="G180" s="622">
        <v>1</v>
      </c>
      <c r="H180" s="622" t="s">
        <v>2405</v>
      </c>
      <c r="I180" s="622">
        <f t="shared" si="7"/>
        <v>1</v>
      </c>
      <c r="J180" s="625">
        <v>3100000</v>
      </c>
      <c r="K180" s="625">
        <f t="shared" si="8"/>
        <v>3100000</v>
      </c>
    </row>
    <row r="181" spans="1:11">
      <c r="A181" s="621">
        <v>352268</v>
      </c>
      <c r="B181" s="622">
        <v>1488093</v>
      </c>
      <c r="C181" s="622" t="s">
        <v>4225</v>
      </c>
      <c r="D181" s="623">
        <v>43608</v>
      </c>
      <c r="E181" s="623">
        <v>43609</v>
      </c>
      <c r="F181" s="622">
        <f t="shared" si="6"/>
        <v>1</v>
      </c>
      <c r="G181" s="622">
        <v>1</v>
      </c>
      <c r="H181" s="622" t="s">
        <v>2405</v>
      </c>
      <c r="I181" s="622">
        <f t="shared" si="7"/>
        <v>1</v>
      </c>
      <c r="J181" s="625">
        <v>3100000</v>
      </c>
      <c r="K181" s="625">
        <f t="shared" si="8"/>
        <v>3100000</v>
      </c>
    </row>
    <row r="182" spans="1:11">
      <c r="A182" s="621" t="s">
        <v>4226</v>
      </c>
      <c r="B182" s="622">
        <v>1492924</v>
      </c>
      <c r="C182" s="622" t="s">
        <v>4227</v>
      </c>
      <c r="D182" s="623">
        <v>43608</v>
      </c>
      <c r="E182" s="623">
        <v>43610</v>
      </c>
      <c r="F182" s="622">
        <f t="shared" si="6"/>
        <v>2</v>
      </c>
      <c r="G182" s="622">
        <v>4</v>
      </c>
      <c r="H182" s="622" t="s">
        <v>2405</v>
      </c>
      <c r="I182" s="622">
        <f t="shared" si="7"/>
        <v>8</v>
      </c>
      <c r="J182" s="624">
        <v>3100000</v>
      </c>
      <c r="K182" s="625">
        <f t="shared" si="8"/>
        <v>24800000</v>
      </c>
    </row>
    <row r="183" spans="1:11">
      <c r="A183" s="621">
        <v>352193</v>
      </c>
      <c r="B183" s="622">
        <v>1487124</v>
      </c>
      <c r="C183" s="622" t="s">
        <v>4228</v>
      </c>
      <c r="D183" s="623">
        <v>43609</v>
      </c>
      <c r="E183" s="623">
        <v>43613</v>
      </c>
      <c r="F183" s="622">
        <f t="shared" si="6"/>
        <v>4</v>
      </c>
      <c r="G183" s="622">
        <v>1</v>
      </c>
      <c r="H183" s="622" t="s">
        <v>37</v>
      </c>
      <c r="I183" s="622">
        <f t="shared" si="7"/>
        <v>4</v>
      </c>
      <c r="J183" s="625">
        <v>2900000</v>
      </c>
      <c r="K183" s="625">
        <f t="shared" si="8"/>
        <v>11600000</v>
      </c>
    </row>
    <row r="184" spans="1:11">
      <c r="A184" s="621" t="s">
        <v>4229</v>
      </c>
      <c r="B184" s="622">
        <v>1487113</v>
      </c>
      <c r="C184" s="622" t="s">
        <v>4230</v>
      </c>
      <c r="D184" s="623">
        <v>43609</v>
      </c>
      <c r="E184" s="623">
        <v>43613</v>
      </c>
      <c r="F184" s="622">
        <f t="shared" si="6"/>
        <v>4</v>
      </c>
      <c r="G184" s="622">
        <v>3</v>
      </c>
      <c r="H184" s="622" t="s">
        <v>37</v>
      </c>
      <c r="I184" s="622">
        <f t="shared" si="7"/>
        <v>12</v>
      </c>
      <c r="J184" s="625">
        <v>2900000</v>
      </c>
      <c r="K184" s="625">
        <f t="shared" si="8"/>
        <v>34800000</v>
      </c>
    </row>
    <row r="185" spans="1:11">
      <c r="A185" s="622">
        <v>354999</v>
      </c>
      <c r="B185" s="622">
        <v>1500771</v>
      </c>
      <c r="C185" s="622" t="s">
        <v>4231</v>
      </c>
      <c r="D185" s="623">
        <v>43609</v>
      </c>
      <c r="E185" s="623">
        <v>43612</v>
      </c>
      <c r="F185" s="622">
        <f t="shared" si="6"/>
        <v>3</v>
      </c>
      <c r="G185" s="622">
        <v>1</v>
      </c>
      <c r="H185" s="622" t="s">
        <v>2405</v>
      </c>
      <c r="I185" s="622">
        <f t="shared" si="7"/>
        <v>3</v>
      </c>
      <c r="J185" s="624">
        <v>3100000</v>
      </c>
      <c r="K185" s="625">
        <f t="shared" si="8"/>
        <v>9300000</v>
      </c>
    </row>
    <row r="186" spans="1:11">
      <c r="A186" s="622">
        <v>352290</v>
      </c>
      <c r="B186" s="622">
        <v>1488714</v>
      </c>
      <c r="C186" s="622" t="s">
        <v>4232</v>
      </c>
      <c r="D186" s="623">
        <v>43609</v>
      </c>
      <c r="E186" s="623">
        <v>43611</v>
      </c>
      <c r="F186" s="622">
        <f t="shared" si="6"/>
        <v>2</v>
      </c>
      <c r="G186" s="622">
        <v>1</v>
      </c>
      <c r="H186" s="622" t="s">
        <v>37</v>
      </c>
      <c r="I186" s="622">
        <f t="shared" si="7"/>
        <v>2</v>
      </c>
      <c r="J186" s="624">
        <v>2900000</v>
      </c>
      <c r="K186" s="625">
        <f t="shared" si="8"/>
        <v>5800000</v>
      </c>
    </row>
    <row r="187" spans="1:11">
      <c r="A187" s="806" t="s">
        <v>4233</v>
      </c>
      <c r="B187" s="803">
        <v>1505529</v>
      </c>
      <c r="C187" s="803" t="s">
        <v>4234</v>
      </c>
      <c r="D187" s="804">
        <v>43609</v>
      </c>
      <c r="E187" s="804">
        <v>43611</v>
      </c>
      <c r="F187" s="803">
        <f t="shared" si="6"/>
        <v>2</v>
      </c>
      <c r="G187" s="803">
        <v>2</v>
      </c>
      <c r="H187" s="803" t="s">
        <v>3046</v>
      </c>
      <c r="I187" s="803">
        <f t="shared" si="7"/>
        <v>4</v>
      </c>
      <c r="J187" s="811">
        <v>5130000</v>
      </c>
      <c r="K187" s="812">
        <f t="shared" si="8"/>
        <v>20520000</v>
      </c>
    </row>
    <row r="188" spans="1:11">
      <c r="A188" s="622">
        <v>353212</v>
      </c>
      <c r="B188" s="622">
        <v>1491824</v>
      </c>
      <c r="C188" s="622" t="s">
        <v>4235</v>
      </c>
      <c r="D188" s="623">
        <v>43609</v>
      </c>
      <c r="E188" s="623">
        <v>43611</v>
      </c>
      <c r="F188" s="622">
        <f t="shared" si="6"/>
        <v>2</v>
      </c>
      <c r="G188" s="622">
        <v>1</v>
      </c>
      <c r="H188" s="622" t="s">
        <v>2405</v>
      </c>
      <c r="I188" s="622">
        <f t="shared" si="7"/>
        <v>2</v>
      </c>
      <c r="J188" s="624">
        <v>3100000</v>
      </c>
      <c r="K188" s="625">
        <f t="shared" si="8"/>
        <v>6200000</v>
      </c>
    </row>
    <row r="189" spans="1:11">
      <c r="A189" s="622">
        <v>353904</v>
      </c>
      <c r="B189" s="622">
        <v>1494414</v>
      </c>
      <c r="C189" s="622" t="s">
        <v>4236</v>
      </c>
      <c r="D189" s="623">
        <v>43609</v>
      </c>
      <c r="E189" s="623">
        <v>43612</v>
      </c>
      <c r="F189" s="622">
        <f t="shared" si="6"/>
        <v>3</v>
      </c>
      <c r="G189" s="622">
        <v>1</v>
      </c>
      <c r="H189" s="622" t="s">
        <v>2405</v>
      </c>
      <c r="I189" s="622">
        <f t="shared" si="7"/>
        <v>3</v>
      </c>
      <c r="J189" s="624">
        <v>3100000</v>
      </c>
      <c r="K189" s="625">
        <f t="shared" si="8"/>
        <v>9300000</v>
      </c>
    </row>
    <row r="190" spans="1:11">
      <c r="A190" s="621" t="s">
        <v>4237</v>
      </c>
      <c r="B190" s="622">
        <v>1498376</v>
      </c>
      <c r="C190" s="622" t="s">
        <v>4238</v>
      </c>
      <c r="D190" s="623">
        <v>43609</v>
      </c>
      <c r="E190" s="623">
        <v>43611</v>
      </c>
      <c r="F190" s="622">
        <f t="shared" si="6"/>
        <v>2</v>
      </c>
      <c r="G190" s="622">
        <v>2</v>
      </c>
      <c r="H190" s="622" t="s">
        <v>37</v>
      </c>
      <c r="I190" s="622">
        <f t="shared" si="7"/>
        <v>4</v>
      </c>
      <c r="J190" s="624">
        <v>2900000</v>
      </c>
      <c r="K190" s="625">
        <f t="shared" si="8"/>
        <v>11600000</v>
      </c>
    </row>
    <row r="191" spans="1:11">
      <c r="A191" s="621">
        <v>357004</v>
      </c>
      <c r="B191" s="622">
        <v>1507743</v>
      </c>
      <c r="C191" s="622" t="s">
        <v>4239</v>
      </c>
      <c r="D191" s="623">
        <v>43610</v>
      </c>
      <c r="E191" s="623">
        <v>43612</v>
      </c>
      <c r="F191" s="622">
        <f t="shared" si="6"/>
        <v>2</v>
      </c>
      <c r="G191" s="622">
        <v>1</v>
      </c>
      <c r="H191" s="622" t="s">
        <v>37</v>
      </c>
      <c r="I191" s="622">
        <f t="shared" si="7"/>
        <v>2</v>
      </c>
      <c r="J191" s="624">
        <v>2900000</v>
      </c>
      <c r="K191" s="625">
        <f t="shared" si="8"/>
        <v>5800000</v>
      </c>
    </row>
    <row r="192" spans="1:11">
      <c r="A192" s="621" t="s">
        <v>4240</v>
      </c>
      <c r="B192" s="622">
        <v>1463132</v>
      </c>
      <c r="C192" s="622" t="s">
        <v>4241</v>
      </c>
      <c r="D192" s="623">
        <v>43610</v>
      </c>
      <c r="E192" s="623">
        <v>43612</v>
      </c>
      <c r="F192" s="622">
        <f t="shared" si="6"/>
        <v>2</v>
      </c>
      <c r="G192" s="622">
        <v>3</v>
      </c>
      <c r="H192" s="622" t="s">
        <v>2405</v>
      </c>
      <c r="I192" s="622">
        <f t="shared" si="7"/>
        <v>6</v>
      </c>
      <c r="J192" s="625">
        <v>3100000</v>
      </c>
      <c r="K192" s="625">
        <f t="shared" si="8"/>
        <v>18600000</v>
      </c>
    </row>
    <row r="193" spans="1:11">
      <c r="A193" s="622">
        <v>354213</v>
      </c>
      <c r="B193" s="622">
        <v>1496436</v>
      </c>
      <c r="C193" s="622" t="s">
        <v>4242</v>
      </c>
      <c r="D193" s="623">
        <v>43610</v>
      </c>
      <c r="E193" s="623">
        <v>43612</v>
      </c>
      <c r="F193" s="622">
        <f t="shared" si="6"/>
        <v>2</v>
      </c>
      <c r="G193" s="622">
        <v>1</v>
      </c>
      <c r="H193" s="622" t="s">
        <v>2405</v>
      </c>
      <c r="I193" s="622">
        <f t="shared" si="7"/>
        <v>2</v>
      </c>
      <c r="J193" s="624">
        <v>3100000</v>
      </c>
      <c r="K193" s="625">
        <f t="shared" si="8"/>
        <v>6200000</v>
      </c>
    </row>
    <row r="194" spans="1:11">
      <c r="A194" s="621" t="s">
        <v>4243</v>
      </c>
      <c r="B194" s="622">
        <v>1483859</v>
      </c>
      <c r="C194" s="622" t="s">
        <v>4244</v>
      </c>
      <c r="D194" s="623">
        <v>43610</v>
      </c>
      <c r="E194" s="623">
        <v>43612</v>
      </c>
      <c r="F194" s="622">
        <f t="shared" si="6"/>
        <v>2</v>
      </c>
      <c r="G194" s="622">
        <v>2</v>
      </c>
      <c r="H194" s="622" t="s">
        <v>37</v>
      </c>
      <c r="I194" s="622">
        <f t="shared" si="7"/>
        <v>4</v>
      </c>
      <c r="J194" s="625">
        <v>2900000</v>
      </c>
      <c r="K194" s="625">
        <f t="shared" si="8"/>
        <v>11600000</v>
      </c>
    </row>
    <row r="195" spans="1:11">
      <c r="A195" s="184" t="s">
        <v>4245</v>
      </c>
      <c r="B195" s="185">
        <v>1508026</v>
      </c>
      <c r="C195" s="185" t="s">
        <v>4246</v>
      </c>
      <c r="D195" s="186">
        <v>43609</v>
      </c>
      <c r="E195" s="186">
        <v>43612</v>
      </c>
      <c r="F195" s="185">
        <f t="shared" si="6"/>
        <v>3</v>
      </c>
      <c r="G195" s="185">
        <v>2</v>
      </c>
      <c r="H195" s="185" t="s">
        <v>2405</v>
      </c>
      <c r="I195" s="185">
        <f t="shared" si="7"/>
        <v>6</v>
      </c>
      <c r="J195" s="215">
        <v>3100000</v>
      </c>
      <c r="K195" s="216">
        <f t="shared" si="8"/>
        <v>18600000</v>
      </c>
    </row>
    <row r="196" spans="1:11">
      <c r="A196" s="184">
        <v>357005</v>
      </c>
      <c r="B196" s="185">
        <v>1507641</v>
      </c>
      <c r="C196" s="185" t="s">
        <v>4247</v>
      </c>
      <c r="D196" s="186">
        <v>43611</v>
      </c>
      <c r="E196" s="186">
        <v>43613</v>
      </c>
      <c r="F196" s="185">
        <f t="shared" si="6"/>
        <v>2</v>
      </c>
      <c r="G196" s="185">
        <v>1</v>
      </c>
      <c r="H196" s="185" t="s">
        <v>2405</v>
      </c>
      <c r="I196" s="185">
        <f t="shared" si="7"/>
        <v>2</v>
      </c>
      <c r="J196" s="216">
        <v>3100000</v>
      </c>
      <c r="K196" s="216">
        <f t="shared" si="8"/>
        <v>6200000</v>
      </c>
    </row>
    <row r="197" spans="1:11">
      <c r="A197" s="184">
        <v>354523</v>
      </c>
      <c r="B197" s="185">
        <v>1498025</v>
      </c>
      <c r="C197" s="185" t="s">
        <v>4248</v>
      </c>
      <c r="D197" s="186">
        <v>43611</v>
      </c>
      <c r="E197" s="186">
        <v>43613</v>
      </c>
      <c r="F197" s="185">
        <f t="shared" si="6"/>
        <v>2</v>
      </c>
      <c r="G197" s="185">
        <v>1</v>
      </c>
      <c r="H197" s="185" t="s">
        <v>2405</v>
      </c>
      <c r="I197" s="185">
        <f t="shared" si="7"/>
        <v>2</v>
      </c>
      <c r="J197" s="216">
        <v>3100000</v>
      </c>
      <c r="K197" s="216">
        <f t="shared" si="8"/>
        <v>6200000</v>
      </c>
    </row>
    <row r="198" spans="1:11">
      <c r="A198" s="184">
        <v>354521</v>
      </c>
      <c r="B198" s="185">
        <v>1498109</v>
      </c>
      <c r="C198" s="185" t="s">
        <v>4249</v>
      </c>
      <c r="D198" s="186">
        <v>43611</v>
      </c>
      <c r="E198" s="186">
        <v>43613</v>
      </c>
      <c r="F198" s="185">
        <f t="shared" si="6"/>
        <v>2</v>
      </c>
      <c r="G198" s="185">
        <v>1</v>
      </c>
      <c r="H198" s="185" t="s">
        <v>2405</v>
      </c>
      <c r="I198" s="185">
        <f t="shared" si="7"/>
        <v>2</v>
      </c>
      <c r="J198" s="216">
        <v>3100000</v>
      </c>
      <c r="K198" s="216">
        <f t="shared" si="8"/>
        <v>6200000</v>
      </c>
    </row>
    <row r="199" spans="1:11">
      <c r="A199" s="184" t="s">
        <v>4250</v>
      </c>
      <c r="B199" s="185">
        <v>1504468</v>
      </c>
      <c r="C199" s="185" t="s">
        <v>4251</v>
      </c>
      <c r="D199" s="186">
        <v>43611</v>
      </c>
      <c r="E199" s="186">
        <v>43614</v>
      </c>
      <c r="F199" s="185">
        <f t="shared" si="6"/>
        <v>3</v>
      </c>
      <c r="G199" s="185">
        <v>2</v>
      </c>
      <c r="H199" s="185" t="s">
        <v>2405</v>
      </c>
      <c r="I199" s="185">
        <f t="shared" si="7"/>
        <v>6</v>
      </c>
      <c r="J199" s="215">
        <v>3100000</v>
      </c>
      <c r="K199" s="216">
        <f t="shared" si="8"/>
        <v>18600000</v>
      </c>
    </row>
    <row r="200" spans="1:11">
      <c r="A200" s="184">
        <v>354524</v>
      </c>
      <c r="B200" s="185">
        <v>1498023</v>
      </c>
      <c r="C200" s="185" t="s">
        <v>4252</v>
      </c>
      <c r="D200" s="186">
        <v>43611</v>
      </c>
      <c r="E200" s="186">
        <v>43613</v>
      </c>
      <c r="F200" s="185">
        <f t="shared" si="6"/>
        <v>2</v>
      </c>
      <c r="G200" s="185">
        <v>1</v>
      </c>
      <c r="H200" s="185" t="s">
        <v>37</v>
      </c>
      <c r="I200" s="185">
        <f t="shared" si="7"/>
        <v>2</v>
      </c>
      <c r="J200" s="216">
        <v>2900000</v>
      </c>
      <c r="K200" s="216">
        <f t="shared" si="8"/>
        <v>5800000</v>
      </c>
    </row>
    <row r="201" spans="1:11">
      <c r="A201" s="185">
        <v>349381</v>
      </c>
      <c r="B201" s="185">
        <v>1474636</v>
      </c>
      <c r="C201" s="185" t="s">
        <v>4253</v>
      </c>
      <c r="D201" s="186">
        <v>43611</v>
      </c>
      <c r="E201" s="186">
        <v>43614</v>
      </c>
      <c r="F201" s="185">
        <f t="shared" si="6"/>
        <v>3</v>
      </c>
      <c r="G201" s="185">
        <v>1</v>
      </c>
      <c r="H201" s="185" t="s">
        <v>37</v>
      </c>
      <c r="I201" s="185">
        <f t="shared" si="7"/>
        <v>3</v>
      </c>
      <c r="J201" s="216">
        <v>2900000</v>
      </c>
      <c r="K201" s="216">
        <f t="shared" si="8"/>
        <v>8700000</v>
      </c>
    </row>
    <row r="202" spans="1:11">
      <c r="A202" s="185">
        <v>354913</v>
      </c>
      <c r="B202" s="185">
        <v>1500725</v>
      </c>
      <c r="C202" s="185" t="s">
        <v>4254</v>
      </c>
      <c r="D202" s="186">
        <v>43611</v>
      </c>
      <c r="E202" s="186">
        <v>43612</v>
      </c>
      <c r="F202" s="185">
        <f t="shared" ref="F202:F229" si="9">E202-D202</f>
        <v>1</v>
      </c>
      <c r="G202" s="185">
        <v>1</v>
      </c>
      <c r="H202" s="185" t="s">
        <v>37</v>
      </c>
      <c r="I202" s="185">
        <f t="shared" ref="I202:I229" si="10">G202*F202</f>
        <v>1</v>
      </c>
      <c r="J202" s="216">
        <v>2900000</v>
      </c>
      <c r="K202" s="216">
        <f t="shared" ref="K202:K229" si="11">J202*I202</f>
        <v>2900000</v>
      </c>
    </row>
    <row r="203" spans="1:11">
      <c r="A203" s="185">
        <v>354907</v>
      </c>
      <c r="B203" s="185">
        <v>1500349</v>
      </c>
      <c r="C203" s="185" t="s">
        <v>4254</v>
      </c>
      <c r="D203" s="186">
        <v>43612</v>
      </c>
      <c r="E203" s="186">
        <v>43614</v>
      </c>
      <c r="F203" s="185">
        <f t="shared" si="9"/>
        <v>2</v>
      </c>
      <c r="G203" s="185">
        <v>1</v>
      </c>
      <c r="H203" s="185" t="s">
        <v>37</v>
      </c>
      <c r="I203" s="185">
        <f t="shared" si="10"/>
        <v>2</v>
      </c>
      <c r="J203" s="216">
        <v>2900000</v>
      </c>
      <c r="K203" s="216">
        <f t="shared" si="11"/>
        <v>5800000</v>
      </c>
    </row>
    <row r="204" spans="1:11">
      <c r="A204" s="184" t="s">
        <v>4255</v>
      </c>
      <c r="B204" s="185">
        <v>1492100</v>
      </c>
      <c r="C204" s="185" t="s">
        <v>4256</v>
      </c>
      <c r="D204" s="186">
        <v>43612</v>
      </c>
      <c r="E204" s="186">
        <v>43615</v>
      </c>
      <c r="F204" s="185">
        <f t="shared" si="9"/>
        <v>3</v>
      </c>
      <c r="G204" s="185">
        <v>2</v>
      </c>
      <c r="H204" s="185" t="s">
        <v>2405</v>
      </c>
      <c r="I204" s="185">
        <f t="shared" si="10"/>
        <v>6</v>
      </c>
      <c r="J204" s="216">
        <v>3100000</v>
      </c>
      <c r="K204" s="216">
        <f t="shared" si="11"/>
        <v>18600000</v>
      </c>
    </row>
    <row r="205" spans="1:11">
      <c r="A205" s="185">
        <v>353346</v>
      </c>
      <c r="B205" s="185">
        <v>1492865</v>
      </c>
      <c r="C205" s="185" t="s">
        <v>4257</v>
      </c>
      <c r="D205" s="186">
        <v>43614</v>
      </c>
      <c r="E205" s="186">
        <v>43616</v>
      </c>
      <c r="F205" s="185">
        <f t="shared" si="9"/>
        <v>2</v>
      </c>
      <c r="G205" s="185">
        <v>1</v>
      </c>
      <c r="H205" s="185" t="s">
        <v>37</v>
      </c>
      <c r="I205" s="185">
        <f t="shared" si="10"/>
        <v>2</v>
      </c>
      <c r="J205" s="215">
        <v>2900000</v>
      </c>
      <c r="K205" s="216">
        <f t="shared" si="11"/>
        <v>5800000</v>
      </c>
    </row>
    <row r="206" spans="1:11">
      <c r="A206" s="237">
        <v>357504</v>
      </c>
      <c r="B206" s="237">
        <v>1509080</v>
      </c>
      <c r="C206" s="237" t="s">
        <v>4258</v>
      </c>
      <c r="D206" s="238">
        <v>43607</v>
      </c>
      <c r="E206" s="238">
        <v>43610</v>
      </c>
      <c r="F206" s="237">
        <f t="shared" si="9"/>
        <v>3</v>
      </c>
      <c r="G206" s="237">
        <v>1</v>
      </c>
      <c r="H206" s="237" t="s">
        <v>37</v>
      </c>
      <c r="I206" s="237">
        <f t="shared" si="10"/>
        <v>3</v>
      </c>
      <c r="J206" s="280">
        <v>2900000</v>
      </c>
      <c r="K206" s="281">
        <f t="shared" si="11"/>
        <v>8700000</v>
      </c>
    </row>
    <row r="207" spans="1:11">
      <c r="A207" s="237">
        <v>357232</v>
      </c>
      <c r="B207" s="237">
        <v>1508857</v>
      </c>
      <c r="C207" s="237" t="s">
        <v>4259</v>
      </c>
      <c r="D207" s="238">
        <v>43609</v>
      </c>
      <c r="E207" s="238">
        <v>43611</v>
      </c>
      <c r="F207" s="237">
        <f t="shared" si="9"/>
        <v>2</v>
      </c>
      <c r="G207" s="237">
        <v>1</v>
      </c>
      <c r="H207" s="237" t="s">
        <v>37</v>
      </c>
      <c r="I207" s="237">
        <f t="shared" si="10"/>
        <v>2</v>
      </c>
      <c r="J207" s="280">
        <v>2900000</v>
      </c>
      <c r="K207" s="281">
        <f t="shared" si="11"/>
        <v>5800000</v>
      </c>
    </row>
    <row r="208" spans="1:11">
      <c r="A208" s="813">
        <v>357786</v>
      </c>
      <c r="B208" s="813">
        <v>1510825</v>
      </c>
      <c r="C208" s="813" t="s">
        <v>4260</v>
      </c>
      <c r="D208" s="814">
        <v>43609</v>
      </c>
      <c r="E208" s="814">
        <v>43611</v>
      </c>
      <c r="F208" s="813">
        <f t="shared" si="9"/>
        <v>2</v>
      </c>
      <c r="G208" s="813">
        <v>1</v>
      </c>
      <c r="H208" s="813" t="s">
        <v>868</v>
      </c>
      <c r="I208" s="813">
        <f t="shared" si="10"/>
        <v>2</v>
      </c>
      <c r="J208" s="821">
        <v>3550000</v>
      </c>
      <c r="K208" s="822">
        <f t="shared" si="11"/>
        <v>7100000</v>
      </c>
    </row>
    <row r="209" spans="1:11">
      <c r="A209" s="550">
        <v>357724</v>
      </c>
      <c r="B209" s="550">
        <v>1510360</v>
      </c>
      <c r="C209" s="550" t="s">
        <v>4261</v>
      </c>
      <c r="D209" s="551">
        <v>43612</v>
      </c>
      <c r="E209" s="551">
        <v>43614</v>
      </c>
      <c r="F209" s="550">
        <f t="shared" si="9"/>
        <v>2</v>
      </c>
      <c r="G209" s="550">
        <v>1</v>
      </c>
      <c r="H209" s="550" t="s">
        <v>37</v>
      </c>
      <c r="I209" s="550">
        <f t="shared" si="10"/>
        <v>2</v>
      </c>
      <c r="J209" s="558">
        <v>2900000</v>
      </c>
      <c r="K209" s="559">
        <f t="shared" si="11"/>
        <v>5800000</v>
      </c>
    </row>
    <row r="210" spans="1:11">
      <c r="A210" s="550">
        <v>357835</v>
      </c>
      <c r="B210" s="550">
        <v>1511128</v>
      </c>
      <c r="C210" s="550" t="s">
        <v>4262</v>
      </c>
      <c r="D210" s="551">
        <v>43613</v>
      </c>
      <c r="E210" s="551">
        <v>43615</v>
      </c>
      <c r="F210" s="550">
        <f t="shared" si="9"/>
        <v>2</v>
      </c>
      <c r="G210" s="550">
        <v>1</v>
      </c>
      <c r="H210" s="550" t="s">
        <v>37</v>
      </c>
      <c r="I210" s="550">
        <f t="shared" si="10"/>
        <v>2</v>
      </c>
      <c r="J210" s="558">
        <v>2900000</v>
      </c>
      <c r="K210" s="559">
        <f t="shared" si="11"/>
        <v>5800000</v>
      </c>
    </row>
    <row r="211" spans="1:11">
      <c r="A211" s="550">
        <v>351959</v>
      </c>
      <c r="B211" s="550">
        <v>1486293</v>
      </c>
      <c r="C211" s="550" t="s">
        <v>4263</v>
      </c>
      <c r="D211" s="551">
        <v>43615</v>
      </c>
      <c r="E211" s="551">
        <v>43617</v>
      </c>
      <c r="F211" s="550">
        <f t="shared" si="9"/>
        <v>2</v>
      </c>
      <c r="G211" s="550">
        <v>1</v>
      </c>
      <c r="H211" s="550" t="s">
        <v>37</v>
      </c>
      <c r="I211" s="550">
        <f t="shared" si="10"/>
        <v>2</v>
      </c>
      <c r="J211" s="558">
        <v>2900000</v>
      </c>
      <c r="K211" s="559">
        <f t="shared" si="11"/>
        <v>5800000</v>
      </c>
    </row>
    <row r="212" spans="1:11">
      <c r="A212" s="609" t="s">
        <v>4264</v>
      </c>
      <c r="B212" s="550">
        <v>1505859</v>
      </c>
      <c r="C212" s="550" t="s">
        <v>4265</v>
      </c>
      <c r="D212" s="551">
        <v>43615</v>
      </c>
      <c r="E212" s="551">
        <v>43617</v>
      </c>
      <c r="F212" s="550">
        <f t="shared" si="9"/>
        <v>2</v>
      </c>
      <c r="G212" s="550">
        <v>2</v>
      </c>
      <c r="H212" s="550" t="s">
        <v>2405</v>
      </c>
      <c r="I212" s="550">
        <f t="shared" si="10"/>
        <v>4</v>
      </c>
      <c r="J212" s="558">
        <v>3100000</v>
      </c>
      <c r="K212" s="559">
        <f t="shared" si="11"/>
        <v>12400000</v>
      </c>
    </row>
    <row r="213" spans="1:11">
      <c r="A213" s="609" t="s">
        <v>4266</v>
      </c>
      <c r="B213" s="550">
        <v>1505783</v>
      </c>
      <c r="C213" s="550" t="s">
        <v>4267</v>
      </c>
      <c r="D213" s="551">
        <v>43615</v>
      </c>
      <c r="E213" s="551">
        <v>43617</v>
      </c>
      <c r="F213" s="550">
        <f t="shared" si="9"/>
        <v>2</v>
      </c>
      <c r="G213" s="550">
        <v>3</v>
      </c>
      <c r="H213" s="550" t="s">
        <v>2405</v>
      </c>
      <c r="I213" s="550">
        <f t="shared" si="10"/>
        <v>6</v>
      </c>
      <c r="J213" s="558">
        <v>3100000</v>
      </c>
      <c r="K213" s="559">
        <f t="shared" si="11"/>
        <v>18600000</v>
      </c>
    </row>
    <row r="214" spans="1:11">
      <c r="A214" s="550">
        <v>353873</v>
      </c>
      <c r="B214" s="203">
        <v>1508525</v>
      </c>
      <c r="C214" s="550" t="s">
        <v>4268</v>
      </c>
      <c r="D214" s="551">
        <v>43616</v>
      </c>
      <c r="E214" s="551">
        <v>43617</v>
      </c>
      <c r="F214" s="550">
        <f t="shared" si="9"/>
        <v>1</v>
      </c>
      <c r="G214" s="550">
        <v>1</v>
      </c>
      <c r="H214" s="550" t="s">
        <v>2405</v>
      </c>
      <c r="I214" s="550">
        <f t="shared" si="10"/>
        <v>1</v>
      </c>
      <c r="J214" s="558">
        <v>3100000</v>
      </c>
      <c r="K214" s="559">
        <f t="shared" si="11"/>
        <v>3100000</v>
      </c>
    </row>
    <row r="215" spans="1:11">
      <c r="A215" s="609" t="s">
        <v>4269</v>
      </c>
      <c r="B215" s="203">
        <v>1508523</v>
      </c>
      <c r="C215" s="550" t="s">
        <v>4270</v>
      </c>
      <c r="D215" s="551">
        <v>43616</v>
      </c>
      <c r="E215" s="551">
        <v>43617</v>
      </c>
      <c r="F215" s="550">
        <f t="shared" si="9"/>
        <v>1</v>
      </c>
      <c r="G215" s="550">
        <v>2</v>
      </c>
      <c r="H215" s="550" t="s">
        <v>37</v>
      </c>
      <c r="I215" s="550">
        <f t="shared" si="10"/>
        <v>2</v>
      </c>
      <c r="J215" s="558">
        <v>2900000</v>
      </c>
      <c r="K215" s="559">
        <f t="shared" si="11"/>
        <v>5800000</v>
      </c>
    </row>
    <row r="216" spans="1:11">
      <c r="A216" s="609" t="s">
        <v>4271</v>
      </c>
      <c r="B216" s="550">
        <v>1510495</v>
      </c>
      <c r="C216" s="550" t="s">
        <v>4272</v>
      </c>
      <c r="D216" s="551">
        <v>43616</v>
      </c>
      <c r="E216" s="551">
        <v>43617</v>
      </c>
      <c r="F216" s="550">
        <f t="shared" si="9"/>
        <v>1</v>
      </c>
      <c r="G216" s="550">
        <v>2</v>
      </c>
      <c r="H216" s="550" t="s">
        <v>2405</v>
      </c>
      <c r="I216" s="550">
        <f t="shared" si="10"/>
        <v>2</v>
      </c>
      <c r="J216" s="558">
        <v>3100000</v>
      </c>
      <c r="K216" s="559">
        <f t="shared" si="11"/>
        <v>6200000</v>
      </c>
    </row>
    <row r="217" spans="1:11">
      <c r="A217" s="815">
        <v>358251</v>
      </c>
      <c r="B217" s="815">
        <v>1511506</v>
      </c>
      <c r="C217" s="815" t="s">
        <v>4273</v>
      </c>
      <c r="D217" s="816">
        <v>43610</v>
      </c>
      <c r="E217" s="816">
        <v>43611</v>
      </c>
      <c r="F217" s="815">
        <f t="shared" si="9"/>
        <v>1</v>
      </c>
      <c r="G217" s="815">
        <v>1</v>
      </c>
      <c r="H217" s="815" t="s">
        <v>37</v>
      </c>
      <c r="I217" s="815">
        <f t="shared" si="10"/>
        <v>1</v>
      </c>
      <c r="J217" s="823">
        <v>2900000</v>
      </c>
      <c r="K217" s="824">
        <f t="shared" si="11"/>
        <v>2900000</v>
      </c>
    </row>
    <row r="218" spans="1:11">
      <c r="A218" s="815">
        <v>358502</v>
      </c>
      <c r="B218" s="815">
        <v>1512412</v>
      </c>
      <c r="C218" s="815" t="s">
        <v>4274</v>
      </c>
      <c r="D218" s="816">
        <v>43612</v>
      </c>
      <c r="E218" s="816">
        <v>43615</v>
      </c>
      <c r="F218" s="815">
        <f t="shared" si="9"/>
        <v>3</v>
      </c>
      <c r="G218" s="815">
        <v>1</v>
      </c>
      <c r="H218" s="815" t="s">
        <v>37</v>
      </c>
      <c r="I218" s="815">
        <f t="shared" si="10"/>
        <v>3</v>
      </c>
      <c r="J218" s="823">
        <v>2900000</v>
      </c>
      <c r="K218" s="824">
        <f t="shared" si="11"/>
        <v>8700000</v>
      </c>
    </row>
    <row r="219" spans="1:11">
      <c r="A219" s="309">
        <v>358604</v>
      </c>
      <c r="B219" s="309">
        <v>1513235</v>
      </c>
      <c r="C219" s="309" t="s">
        <v>4275</v>
      </c>
      <c r="D219" s="310">
        <v>43616</v>
      </c>
      <c r="E219" s="310">
        <v>43617</v>
      </c>
      <c r="F219" s="309">
        <f t="shared" si="9"/>
        <v>1</v>
      </c>
      <c r="G219" s="309">
        <v>1</v>
      </c>
      <c r="H219" s="309" t="s">
        <v>37</v>
      </c>
      <c r="I219" s="309">
        <f t="shared" si="10"/>
        <v>1</v>
      </c>
      <c r="J219" s="318">
        <v>2900000</v>
      </c>
      <c r="K219" s="319">
        <f t="shared" si="11"/>
        <v>2900000</v>
      </c>
    </row>
    <row r="220" spans="1:11">
      <c r="A220" s="309">
        <v>358603</v>
      </c>
      <c r="B220" s="203">
        <v>1519694</v>
      </c>
      <c r="C220" s="309" t="s">
        <v>4276</v>
      </c>
      <c r="D220" s="310">
        <v>43614</v>
      </c>
      <c r="E220" s="310">
        <v>43617</v>
      </c>
      <c r="F220" s="309">
        <f t="shared" si="9"/>
        <v>3</v>
      </c>
      <c r="G220" s="309">
        <v>1</v>
      </c>
      <c r="H220" s="309" t="s">
        <v>37</v>
      </c>
      <c r="I220" s="309">
        <f t="shared" si="10"/>
        <v>3</v>
      </c>
      <c r="J220" s="318">
        <v>2900000</v>
      </c>
      <c r="K220" s="319">
        <f t="shared" si="11"/>
        <v>8700000</v>
      </c>
    </row>
    <row r="221" ht="14.25" spans="1:11">
      <c r="A221" s="309">
        <v>358599</v>
      </c>
      <c r="B221" s="203">
        <v>1519698</v>
      </c>
      <c r="C221" s="309" t="s">
        <v>4277</v>
      </c>
      <c r="D221" s="310">
        <v>43614</v>
      </c>
      <c r="E221" s="310">
        <v>43617</v>
      </c>
      <c r="F221" s="309">
        <f t="shared" si="9"/>
        <v>3</v>
      </c>
      <c r="G221" s="309">
        <v>1</v>
      </c>
      <c r="H221" s="309" t="s">
        <v>37</v>
      </c>
      <c r="I221" s="309">
        <f t="shared" si="10"/>
        <v>3</v>
      </c>
      <c r="J221" s="318">
        <v>2900000</v>
      </c>
      <c r="K221" s="319">
        <f t="shared" si="11"/>
        <v>8700000</v>
      </c>
    </row>
    <row r="222" ht="14.25" spans="1:11">
      <c r="A222" s="309">
        <v>358597</v>
      </c>
      <c r="B222" s="817">
        <v>1519700</v>
      </c>
      <c r="C222" s="309" t="s">
        <v>4278</v>
      </c>
      <c r="D222" s="310">
        <v>43614</v>
      </c>
      <c r="E222" s="310">
        <v>43617</v>
      </c>
      <c r="F222" s="309">
        <f t="shared" si="9"/>
        <v>3</v>
      </c>
      <c r="G222" s="309">
        <v>1</v>
      </c>
      <c r="H222" s="309" t="s">
        <v>37</v>
      </c>
      <c r="I222" s="309">
        <f t="shared" si="10"/>
        <v>3</v>
      </c>
      <c r="J222" s="318">
        <v>2900000</v>
      </c>
      <c r="K222" s="319">
        <f t="shared" si="11"/>
        <v>8700000</v>
      </c>
    </row>
    <row r="223" spans="1:11">
      <c r="A223" s="818" t="s">
        <v>4279</v>
      </c>
      <c r="B223" s="203">
        <v>1519689</v>
      </c>
      <c r="C223" s="819" t="s">
        <v>4280</v>
      </c>
      <c r="D223" s="820">
        <v>43616</v>
      </c>
      <c r="E223" s="820">
        <v>43617</v>
      </c>
      <c r="F223" s="819">
        <f t="shared" si="9"/>
        <v>1</v>
      </c>
      <c r="G223" s="819">
        <v>1</v>
      </c>
      <c r="H223" s="819" t="s">
        <v>3046</v>
      </c>
      <c r="I223" s="819">
        <f t="shared" si="10"/>
        <v>1</v>
      </c>
      <c r="J223" s="825">
        <v>5130000</v>
      </c>
      <c r="K223" s="826">
        <f t="shared" si="11"/>
        <v>5130000</v>
      </c>
    </row>
    <row r="224" spans="1:11">
      <c r="A224" s="198" t="s">
        <v>4281</v>
      </c>
      <c r="B224" s="203">
        <v>1508582</v>
      </c>
      <c r="C224" s="196" t="s">
        <v>4282</v>
      </c>
      <c r="D224" s="197">
        <v>43614</v>
      </c>
      <c r="E224" s="197">
        <v>43617</v>
      </c>
      <c r="F224" s="196">
        <f t="shared" si="9"/>
        <v>3</v>
      </c>
      <c r="G224" s="196">
        <v>1</v>
      </c>
      <c r="H224" s="196" t="s">
        <v>2405</v>
      </c>
      <c r="I224" s="196">
        <f t="shared" si="10"/>
        <v>3</v>
      </c>
      <c r="J224" s="224">
        <v>3100000</v>
      </c>
      <c r="K224" s="225">
        <f t="shared" si="11"/>
        <v>9300000</v>
      </c>
    </row>
    <row r="225" spans="1:11">
      <c r="A225" s="198" t="s">
        <v>4283</v>
      </c>
      <c r="B225" s="341">
        <v>1519686</v>
      </c>
      <c r="C225" s="196" t="s">
        <v>4284</v>
      </c>
      <c r="D225" s="197">
        <v>43616</v>
      </c>
      <c r="E225" s="197">
        <v>43617</v>
      </c>
      <c r="F225" s="196">
        <f t="shared" si="9"/>
        <v>1</v>
      </c>
      <c r="G225" s="196">
        <v>1</v>
      </c>
      <c r="H225" s="196" t="s">
        <v>37</v>
      </c>
      <c r="I225" s="196">
        <f t="shared" si="10"/>
        <v>1</v>
      </c>
      <c r="J225" s="224">
        <v>2900000</v>
      </c>
      <c r="K225" s="225">
        <f t="shared" si="11"/>
        <v>2900000</v>
      </c>
    </row>
    <row r="226" ht="14.25" spans="1:11">
      <c r="A226" s="198" t="s">
        <v>4285</v>
      </c>
      <c r="B226" s="203">
        <v>1519666</v>
      </c>
      <c r="C226" s="196" t="s">
        <v>4286</v>
      </c>
      <c r="D226" s="197">
        <v>43616</v>
      </c>
      <c r="E226" s="197">
        <v>43617</v>
      </c>
      <c r="F226" s="196">
        <f t="shared" si="9"/>
        <v>1</v>
      </c>
      <c r="G226" s="196">
        <v>1</v>
      </c>
      <c r="H226" s="196" t="s">
        <v>37</v>
      </c>
      <c r="I226" s="196">
        <f t="shared" si="10"/>
        <v>1</v>
      </c>
      <c r="J226" s="224">
        <v>2900000</v>
      </c>
      <c r="K226" s="225">
        <f t="shared" si="11"/>
        <v>2900000</v>
      </c>
    </row>
    <row r="227" ht="14.25" spans="1:11">
      <c r="A227" s="196">
        <v>358733</v>
      </c>
      <c r="B227" s="637">
        <v>1519692</v>
      </c>
      <c r="C227" s="196" t="s">
        <v>4287</v>
      </c>
      <c r="D227" s="197">
        <v>43616</v>
      </c>
      <c r="E227" s="197">
        <v>43617</v>
      </c>
      <c r="F227" s="196">
        <f t="shared" si="9"/>
        <v>1</v>
      </c>
      <c r="G227" s="196">
        <v>1</v>
      </c>
      <c r="H227" s="196" t="s">
        <v>3046</v>
      </c>
      <c r="I227" s="196">
        <f t="shared" si="10"/>
        <v>1</v>
      </c>
      <c r="J227" s="196">
        <v>5130000</v>
      </c>
      <c r="K227" s="225">
        <f t="shared" si="11"/>
        <v>5130000</v>
      </c>
    </row>
    <row r="228" spans="1:11">
      <c r="A228" s="199">
        <v>359044</v>
      </c>
      <c r="B228" s="199">
        <v>1515210</v>
      </c>
      <c r="C228" s="199" t="s">
        <v>4274</v>
      </c>
      <c r="D228" s="200">
        <v>43615</v>
      </c>
      <c r="E228" s="200">
        <v>43616</v>
      </c>
      <c r="F228" s="199">
        <f t="shared" si="9"/>
        <v>1</v>
      </c>
      <c r="G228" s="199">
        <v>1</v>
      </c>
      <c r="H228" s="199" t="s">
        <v>37</v>
      </c>
      <c r="I228" s="199">
        <f t="shared" si="10"/>
        <v>1</v>
      </c>
      <c r="J228" s="199">
        <v>2900000</v>
      </c>
      <c r="K228" s="230">
        <f t="shared" si="11"/>
        <v>2900000</v>
      </c>
    </row>
    <row r="229" spans="1:11">
      <c r="A229" s="234" t="s">
        <v>4288</v>
      </c>
      <c r="B229" s="199">
        <v>1516012</v>
      </c>
      <c r="C229" s="199" t="s">
        <v>4289</v>
      </c>
      <c r="D229" s="200">
        <v>43615</v>
      </c>
      <c r="E229" s="200">
        <v>43617</v>
      </c>
      <c r="F229" s="199">
        <f t="shared" si="9"/>
        <v>2</v>
      </c>
      <c r="G229" s="199">
        <v>3</v>
      </c>
      <c r="H229" s="199" t="s">
        <v>37</v>
      </c>
      <c r="I229" s="199">
        <f t="shared" si="10"/>
        <v>6</v>
      </c>
      <c r="J229" s="199">
        <v>2900000</v>
      </c>
      <c r="K229" s="230">
        <f t="shared" si="11"/>
        <v>17400000</v>
      </c>
    </row>
  </sheetData>
  <mergeCells count="77">
    <mergeCell ref="A1:K1"/>
    <mergeCell ref="A8:A9"/>
    <mergeCell ref="A10:A11"/>
    <mergeCell ref="A12:A13"/>
    <mergeCell ref="A14:A15"/>
    <mergeCell ref="A16:A17"/>
    <mergeCell ref="A18:A19"/>
    <mergeCell ref="A20:A21"/>
    <mergeCell ref="A23:A24"/>
    <mergeCell ref="A25:A26"/>
    <mergeCell ref="A27:A28"/>
    <mergeCell ref="A29:A30"/>
    <mergeCell ref="A31:A32"/>
    <mergeCell ref="A34:A35"/>
    <mergeCell ref="A36:A37"/>
    <mergeCell ref="A39:A40"/>
    <mergeCell ref="A41:A44"/>
    <mergeCell ref="A45:A46"/>
    <mergeCell ref="A47:A48"/>
    <mergeCell ref="A49:A50"/>
    <mergeCell ref="B8:B9"/>
    <mergeCell ref="B10:B11"/>
    <mergeCell ref="B12:B13"/>
    <mergeCell ref="B14:B15"/>
    <mergeCell ref="B16:B17"/>
    <mergeCell ref="B18:B19"/>
    <mergeCell ref="B20:B21"/>
    <mergeCell ref="B23:B24"/>
    <mergeCell ref="B25:B26"/>
    <mergeCell ref="B27:B28"/>
    <mergeCell ref="B29:B30"/>
    <mergeCell ref="B31:B32"/>
    <mergeCell ref="B34:B35"/>
    <mergeCell ref="B36:B37"/>
    <mergeCell ref="B39:B40"/>
    <mergeCell ref="B41:B44"/>
    <mergeCell ref="B45:B46"/>
    <mergeCell ref="B47:B48"/>
    <mergeCell ref="B49:B50"/>
    <mergeCell ref="C8:C9"/>
    <mergeCell ref="C10:C11"/>
    <mergeCell ref="C12:C13"/>
    <mergeCell ref="C14:C15"/>
    <mergeCell ref="C16:C17"/>
    <mergeCell ref="C18:C19"/>
    <mergeCell ref="C20:C21"/>
    <mergeCell ref="C23:C24"/>
    <mergeCell ref="C25:C26"/>
    <mergeCell ref="C27:C28"/>
    <mergeCell ref="C29:C30"/>
    <mergeCell ref="C31:C32"/>
    <mergeCell ref="C34:C35"/>
    <mergeCell ref="C36:C37"/>
    <mergeCell ref="C39:C40"/>
    <mergeCell ref="C41:C44"/>
    <mergeCell ref="C45:C46"/>
    <mergeCell ref="C47:C48"/>
    <mergeCell ref="C49:C50"/>
    <mergeCell ref="D8:D9"/>
    <mergeCell ref="E8:E9"/>
    <mergeCell ref="F8:F9"/>
    <mergeCell ref="G8:G9"/>
    <mergeCell ref="H8:H9"/>
    <mergeCell ref="H10:H11"/>
    <mergeCell ref="H12:H13"/>
    <mergeCell ref="H14:H15"/>
    <mergeCell ref="H16:H17"/>
    <mergeCell ref="H18:H19"/>
    <mergeCell ref="H23:H24"/>
    <mergeCell ref="H25:H26"/>
    <mergeCell ref="H27:H28"/>
    <mergeCell ref="H29:H30"/>
    <mergeCell ref="H31:H32"/>
    <mergeCell ref="H49:H50"/>
    <mergeCell ref="I8:I9"/>
    <mergeCell ref="J8:J9"/>
    <mergeCell ref="K8:K9"/>
  </mergeCells>
  <pageMargins left="0.75" right="0.75" top="1" bottom="1" header="0.5" footer="0.5"/>
  <headerFooter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8"/>
  <sheetViews>
    <sheetView workbookViewId="0">
      <selection activeCell="K6" sqref="K6"/>
    </sheetView>
  </sheetViews>
  <sheetFormatPr defaultColWidth="9" defaultRowHeight="13.5"/>
  <cols>
    <col min="1" max="1" width="9" style="164"/>
    <col min="2" max="2" width="10" style="164" customWidth="1"/>
    <col min="3" max="3" width="50.2833333333333" style="164" customWidth="1"/>
    <col min="4" max="7" width="9" style="164"/>
    <col min="8" max="8" width="12.1416666666667" style="164" customWidth="1"/>
    <col min="9" max="9" width="11.1416666666667" style="164" customWidth="1"/>
    <col min="10" max="10" width="14.5666666666667" style="164" customWidth="1"/>
    <col min="11" max="11" width="18.125" style="164" customWidth="1"/>
    <col min="12" max="12" width="16" style="164" customWidth="1"/>
    <col min="13" max="13" width="17.2833333333333" style="164" customWidth="1"/>
    <col min="14" max="14" width="10.125" style="164"/>
    <col min="15" max="17" width="9" style="164"/>
    <col min="18" max="18" width="8" style="633"/>
    <col min="19" max="19" width="8.375" style="633"/>
    <col min="20" max="16384" width="9" style="164"/>
  </cols>
  <sheetData>
    <row r="1" s="164" customFormat="1" ht="25.5" spans="1:19">
      <c r="A1" s="165" t="s">
        <v>4290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R1" s="651" t="s">
        <v>4291</v>
      </c>
      <c r="S1" s="651" t="s">
        <v>4292</v>
      </c>
    </row>
    <row r="2" s="164" customFormat="1" ht="25.5" spans="1:19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R2" s="652">
        <v>1451181</v>
      </c>
      <c r="S2" s="652">
        <v>5800000</v>
      </c>
    </row>
    <row r="3" s="164" customFormat="1" ht="25.5" spans="1:19">
      <c r="A3" s="166"/>
      <c r="B3" s="166"/>
      <c r="C3" s="167"/>
      <c r="D3" s="168"/>
      <c r="E3" s="168"/>
      <c r="F3" s="169"/>
      <c r="G3" s="165"/>
      <c r="H3" s="170" t="s">
        <v>21</v>
      </c>
      <c r="I3" s="201">
        <f>SUM(I9:I291)-I199-I262</f>
        <v>780</v>
      </c>
      <c r="J3" s="202"/>
      <c r="K3" s="202">
        <f>SUM(K9:K291)</f>
        <v>2432750000</v>
      </c>
      <c r="L3" s="164" t="s">
        <v>4293</v>
      </c>
      <c r="N3" s="233">
        <v>3169497150</v>
      </c>
      <c r="O3" s="164" t="s">
        <v>4294</v>
      </c>
      <c r="R3" s="652">
        <v>1467349</v>
      </c>
      <c r="S3" s="652">
        <v>3100000</v>
      </c>
    </row>
    <row r="4" s="164" customFormat="1" ht="27" spans="1:19">
      <c r="A4" s="165"/>
      <c r="B4" s="165"/>
      <c r="C4" s="165"/>
      <c r="D4" s="165"/>
      <c r="E4" s="165"/>
      <c r="F4" s="165"/>
      <c r="G4" s="165"/>
      <c r="H4" s="170" t="s">
        <v>4295</v>
      </c>
      <c r="I4" s="201" t="s">
        <v>4296</v>
      </c>
      <c r="J4" s="202"/>
      <c r="K4" s="202">
        <f>'May19'!K6</f>
        <v>-83539660</v>
      </c>
      <c r="N4" s="233">
        <v>1416900890</v>
      </c>
      <c r="O4" s="164" t="s">
        <v>4297</v>
      </c>
      <c r="R4" s="652">
        <v>1473697</v>
      </c>
      <c r="S4" s="652">
        <v>6200000</v>
      </c>
    </row>
    <row r="5" s="164" customFormat="1" ht="25.5" spans="1:19">
      <c r="A5" s="165"/>
      <c r="B5" s="165"/>
      <c r="C5" s="165"/>
      <c r="D5" s="165"/>
      <c r="E5" s="165"/>
      <c r="F5" s="165"/>
      <c r="G5" s="165"/>
      <c r="H5" s="170" t="s">
        <v>17</v>
      </c>
      <c r="I5" s="641"/>
      <c r="J5" s="641"/>
      <c r="K5" s="202">
        <f>K4-K3+'May19'!M3+'May19'!M4+N4+N3+N5</f>
        <v>5230767280</v>
      </c>
      <c r="L5" s="164" t="s">
        <v>4298</v>
      </c>
      <c r="N5" s="233">
        <v>1419190080</v>
      </c>
      <c r="O5" s="164" t="s">
        <v>4297</v>
      </c>
      <c r="R5" s="652">
        <v>1473783</v>
      </c>
      <c r="S5" s="652">
        <v>6200000</v>
      </c>
    </row>
    <row r="6" s="164" customFormat="1" ht="25.5" spans="1:19">
      <c r="A6" s="165"/>
      <c r="B6" s="165"/>
      <c r="C6" s="165"/>
      <c r="D6" s="165"/>
      <c r="E6" s="165"/>
      <c r="F6" s="165"/>
      <c r="G6" s="165"/>
      <c r="H6" s="170"/>
      <c r="I6" s="641"/>
      <c r="J6" s="641"/>
      <c r="K6" s="202"/>
      <c r="N6" s="233"/>
      <c r="R6" s="652"/>
      <c r="S6" s="652"/>
    </row>
    <row r="7" s="164" customFormat="1" spans="1:19">
      <c r="A7" s="171" t="s">
        <v>24</v>
      </c>
      <c r="B7" s="171" t="s">
        <v>25</v>
      </c>
      <c r="C7" s="171" t="s">
        <v>26</v>
      </c>
      <c r="D7" s="173" t="s">
        <v>27</v>
      </c>
      <c r="E7" s="173" t="s">
        <v>28</v>
      </c>
      <c r="F7" s="171" t="s">
        <v>29</v>
      </c>
      <c r="G7" s="174" t="s">
        <v>30</v>
      </c>
      <c r="H7" s="174" t="s">
        <v>2400</v>
      </c>
      <c r="I7" s="174" t="s">
        <v>32</v>
      </c>
      <c r="J7" s="204" t="s">
        <v>33</v>
      </c>
      <c r="K7" s="204" t="s">
        <v>34</v>
      </c>
      <c r="L7" s="204" t="s">
        <v>167</v>
      </c>
      <c r="M7" s="204" t="s">
        <v>168</v>
      </c>
      <c r="R7" s="652">
        <v>1479288</v>
      </c>
      <c r="S7" s="652">
        <v>11600000</v>
      </c>
    </row>
    <row r="8" s="164" customFormat="1" spans="1:19">
      <c r="A8" s="171"/>
      <c r="B8" s="171"/>
      <c r="C8" s="171"/>
      <c r="D8" s="173"/>
      <c r="E8" s="173"/>
      <c r="F8" s="171"/>
      <c r="G8" s="174"/>
      <c r="H8" s="174"/>
      <c r="I8" s="174"/>
      <c r="J8" s="204"/>
      <c r="K8" s="204"/>
      <c r="L8" s="204"/>
      <c r="M8" s="204"/>
      <c r="R8" s="652">
        <v>1479750</v>
      </c>
      <c r="S8" s="652">
        <v>5800000</v>
      </c>
    </row>
    <row r="9" s="164" customFormat="1" spans="1:21">
      <c r="A9" s="324">
        <v>351961</v>
      </c>
      <c r="B9" s="634">
        <v>1486292</v>
      </c>
      <c r="C9" s="634" t="s">
        <v>4263</v>
      </c>
      <c r="D9" s="635">
        <v>43617</v>
      </c>
      <c r="E9" s="635">
        <v>43618</v>
      </c>
      <c r="F9" s="634">
        <f t="shared" ref="F9:F72" si="0">E9-D9</f>
        <v>1</v>
      </c>
      <c r="G9" s="634">
        <v>1</v>
      </c>
      <c r="H9" s="634" t="s">
        <v>37</v>
      </c>
      <c r="I9" s="634">
        <f t="shared" ref="I9:I72" si="1">G9*F9</f>
        <v>1</v>
      </c>
      <c r="J9" s="642">
        <v>2900000</v>
      </c>
      <c r="K9" s="642">
        <f t="shared" ref="K9:K75" si="2">J9*F9*G9</f>
        <v>2900000</v>
      </c>
      <c r="L9" s="643">
        <f>SUM(K9:K41)</f>
        <v>371460000</v>
      </c>
      <c r="M9" s="634"/>
      <c r="N9" s="164">
        <f>VLOOKUP(B9,R:S,2,0)</f>
        <v>2900000</v>
      </c>
      <c r="O9" s="164">
        <f>K9-N9</f>
        <v>0</v>
      </c>
      <c r="R9" s="652">
        <v>1482248</v>
      </c>
      <c r="S9" s="652">
        <v>6200000</v>
      </c>
      <c r="T9" s="164" t="s">
        <v>4299</v>
      </c>
      <c r="U9" s="164" t="str">
        <f>$T$9&amp;B9</f>
        <v>,1486292</v>
      </c>
    </row>
    <row r="10" s="164" customFormat="1" spans="1:21">
      <c r="A10" s="636" t="s">
        <v>4279</v>
      </c>
      <c r="B10" s="411">
        <v>1519690</v>
      </c>
      <c r="C10" s="634" t="s">
        <v>4280</v>
      </c>
      <c r="D10" s="635">
        <v>43617</v>
      </c>
      <c r="E10" s="635">
        <v>43623</v>
      </c>
      <c r="F10" s="634">
        <f t="shared" si="0"/>
        <v>6</v>
      </c>
      <c r="G10" s="634">
        <v>1</v>
      </c>
      <c r="H10" s="634" t="s">
        <v>3046</v>
      </c>
      <c r="I10" s="634">
        <f t="shared" si="1"/>
        <v>6</v>
      </c>
      <c r="J10" s="642">
        <v>5130000</v>
      </c>
      <c r="K10" s="642">
        <f t="shared" si="2"/>
        <v>30780000</v>
      </c>
      <c r="L10" s="644"/>
      <c r="M10" s="634" t="s">
        <v>2171</v>
      </c>
      <c r="N10" s="164">
        <f t="shared" ref="N10:N24" si="3">VLOOKUP(B10,R:S,2,0)</f>
        <v>30780000</v>
      </c>
      <c r="O10" s="164">
        <f t="shared" ref="O10:O24" si="4">K10-N10</f>
        <v>0</v>
      </c>
      <c r="R10" s="652">
        <v>1482364</v>
      </c>
      <c r="S10" s="652">
        <v>13040000</v>
      </c>
      <c r="U10" s="164" t="str">
        <f t="shared" ref="U10:U73" si="5">$T$9&amp;B10</f>
        <v>,1519690</v>
      </c>
    </row>
    <row r="11" s="628" customFormat="1" spans="1:21">
      <c r="A11" s="636" t="s">
        <v>4283</v>
      </c>
      <c r="B11" s="411">
        <v>1519687</v>
      </c>
      <c r="C11" s="634" t="s">
        <v>4284</v>
      </c>
      <c r="D11" s="635">
        <v>43617</v>
      </c>
      <c r="E11" s="635">
        <v>43623</v>
      </c>
      <c r="F11" s="634">
        <f t="shared" si="0"/>
        <v>6</v>
      </c>
      <c r="G11" s="634">
        <v>1</v>
      </c>
      <c r="H11" s="634" t="s">
        <v>37</v>
      </c>
      <c r="I11" s="634">
        <f t="shared" si="1"/>
        <v>6</v>
      </c>
      <c r="J11" s="642">
        <v>2900000</v>
      </c>
      <c r="K11" s="642">
        <f t="shared" ref="K11:K13" si="6">J11*I11</f>
        <v>17400000</v>
      </c>
      <c r="L11" s="644"/>
      <c r="M11" s="634" t="s">
        <v>1936</v>
      </c>
      <c r="N11" s="164">
        <f t="shared" si="3"/>
        <v>17400000</v>
      </c>
      <c r="O11" s="164">
        <f t="shared" si="4"/>
        <v>0</v>
      </c>
      <c r="R11" s="652">
        <v>1483960</v>
      </c>
      <c r="S11" s="652">
        <v>6200000</v>
      </c>
      <c r="U11" s="164" t="str">
        <f t="shared" si="5"/>
        <v>,1519687</v>
      </c>
    </row>
    <row r="12" s="628" customFormat="1" ht="14.25" spans="1:21">
      <c r="A12" s="636">
        <v>358733</v>
      </c>
      <c r="B12" s="411">
        <v>1519693</v>
      </c>
      <c r="C12" s="634" t="s">
        <v>4287</v>
      </c>
      <c r="D12" s="635">
        <v>43617</v>
      </c>
      <c r="E12" s="635">
        <v>43623</v>
      </c>
      <c r="F12" s="634">
        <f t="shared" si="0"/>
        <v>6</v>
      </c>
      <c r="G12" s="634">
        <v>1</v>
      </c>
      <c r="H12" s="634" t="s">
        <v>3046</v>
      </c>
      <c r="I12" s="634">
        <f t="shared" si="1"/>
        <v>6</v>
      </c>
      <c r="J12" s="642">
        <v>5130000</v>
      </c>
      <c r="K12" s="642">
        <f t="shared" si="6"/>
        <v>30780000</v>
      </c>
      <c r="L12" s="644"/>
      <c r="M12" s="634"/>
      <c r="N12" s="164">
        <f t="shared" si="3"/>
        <v>30780000</v>
      </c>
      <c r="O12" s="164">
        <f t="shared" si="4"/>
        <v>0</v>
      </c>
      <c r="R12" s="652">
        <v>1485406</v>
      </c>
      <c r="S12" s="652">
        <v>18600000</v>
      </c>
      <c r="U12" s="164" t="str">
        <f t="shared" si="5"/>
        <v>,1519693</v>
      </c>
    </row>
    <row r="13" s="628" customFormat="1" ht="14.25" spans="1:21">
      <c r="A13" s="323" t="s">
        <v>4285</v>
      </c>
      <c r="B13" s="637">
        <v>1519667</v>
      </c>
      <c r="C13" s="634" t="s">
        <v>4286</v>
      </c>
      <c r="D13" s="635">
        <v>43617</v>
      </c>
      <c r="E13" s="635">
        <v>43623</v>
      </c>
      <c r="F13" s="634">
        <f t="shared" si="0"/>
        <v>6</v>
      </c>
      <c r="G13" s="634">
        <v>1</v>
      </c>
      <c r="H13" s="634" t="s">
        <v>37</v>
      </c>
      <c r="I13" s="634">
        <f t="shared" si="1"/>
        <v>6</v>
      </c>
      <c r="J13" s="642">
        <v>2900000</v>
      </c>
      <c r="K13" s="642">
        <f t="shared" si="6"/>
        <v>17400000</v>
      </c>
      <c r="L13" s="644"/>
      <c r="M13" s="634" t="s">
        <v>1936</v>
      </c>
      <c r="N13" s="164">
        <f t="shared" si="3"/>
        <v>17400000</v>
      </c>
      <c r="O13" s="164">
        <f t="shared" si="4"/>
        <v>0</v>
      </c>
      <c r="R13" s="652">
        <v>1489056</v>
      </c>
      <c r="S13" s="652">
        <v>9300000</v>
      </c>
      <c r="U13" s="164" t="str">
        <f t="shared" si="5"/>
        <v>,1519667</v>
      </c>
    </row>
    <row r="14" s="164" customFormat="1" ht="14.25" spans="1:21">
      <c r="A14" s="324">
        <v>353874</v>
      </c>
      <c r="B14" s="637">
        <v>1508526</v>
      </c>
      <c r="C14" s="634" t="s">
        <v>4268</v>
      </c>
      <c r="D14" s="635">
        <v>43617</v>
      </c>
      <c r="E14" s="635">
        <v>43618</v>
      </c>
      <c r="F14" s="634">
        <f t="shared" si="0"/>
        <v>1</v>
      </c>
      <c r="G14" s="634">
        <v>1</v>
      </c>
      <c r="H14" s="634" t="s">
        <v>2405</v>
      </c>
      <c r="I14" s="634">
        <f t="shared" si="1"/>
        <v>1</v>
      </c>
      <c r="J14" s="642">
        <v>3100000</v>
      </c>
      <c r="K14" s="642">
        <f t="shared" si="2"/>
        <v>3100000</v>
      </c>
      <c r="L14" s="644"/>
      <c r="M14" s="634"/>
      <c r="N14" s="164">
        <f t="shared" si="3"/>
        <v>3100000</v>
      </c>
      <c r="O14" s="164">
        <f t="shared" si="4"/>
        <v>0</v>
      </c>
      <c r="R14" s="652">
        <v>1492608</v>
      </c>
      <c r="S14" s="652">
        <v>26100000</v>
      </c>
      <c r="U14" s="164" t="str">
        <f t="shared" si="5"/>
        <v>,1508526</v>
      </c>
    </row>
    <row r="15" s="164" customFormat="1" spans="1:21">
      <c r="A15" s="323" t="s">
        <v>4271</v>
      </c>
      <c r="B15" s="634">
        <v>1510496</v>
      </c>
      <c r="C15" s="634" t="s">
        <v>4272</v>
      </c>
      <c r="D15" s="635">
        <v>43617</v>
      </c>
      <c r="E15" s="635">
        <v>43620</v>
      </c>
      <c r="F15" s="634">
        <f t="shared" si="0"/>
        <v>3</v>
      </c>
      <c r="G15" s="634">
        <v>2</v>
      </c>
      <c r="H15" s="634" t="s">
        <v>2405</v>
      </c>
      <c r="I15" s="634">
        <f t="shared" si="1"/>
        <v>6</v>
      </c>
      <c r="J15" s="642">
        <v>3100000</v>
      </c>
      <c r="K15" s="642">
        <f t="shared" si="2"/>
        <v>18600000</v>
      </c>
      <c r="L15" s="644"/>
      <c r="M15" s="634" t="s">
        <v>4300</v>
      </c>
      <c r="N15" s="164">
        <f t="shared" si="3"/>
        <v>18600000</v>
      </c>
      <c r="O15" s="164">
        <f t="shared" si="4"/>
        <v>0</v>
      </c>
      <c r="R15" s="652">
        <v>1445272</v>
      </c>
      <c r="S15" s="652">
        <v>6200000</v>
      </c>
      <c r="U15" s="164" t="str">
        <f t="shared" si="5"/>
        <v>,1510496</v>
      </c>
    </row>
    <row r="16" s="164" customFormat="1" spans="1:21">
      <c r="A16" s="323">
        <v>358598</v>
      </c>
      <c r="B16" s="411">
        <v>1519701</v>
      </c>
      <c r="C16" s="634" t="s">
        <v>4278</v>
      </c>
      <c r="D16" s="635">
        <v>43617</v>
      </c>
      <c r="E16" s="635">
        <v>43618</v>
      </c>
      <c r="F16" s="634">
        <f t="shared" si="0"/>
        <v>1</v>
      </c>
      <c r="G16" s="634">
        <v>1</v>
      </c>
      <c r="H16" s="634" t="s">
        <v>37</v>
      </c>
      <c r="I16" s="634">
        <f t="shared" si="1"/>
        <v>1</v>
      </c>
      <c r="J16" s="642">
        <v>2900000</v>
      </c>
      <c r="K16" s="642">
        <f t="shared" si="2"/>
        <v>2900000</v>
      </c>
      <c r="L16" s="644"/>
      <c r="M16" s="634"/>
      <c r="N16" s="164">
        <f t="shared" si="3"/>
        <v>2900000</v>
      </c>
      <c r="O16" s="164">
        <f t="shared" si="4"/>
        <v>0</v>
      </c>
      <c r="R16" s="652">
        <v>1473925</v>
      </c>
      <c r="S16" s="652">
        <v>11600000</v>
      </c>
      <c r="U16" s="164" t="str">
        <f t="shared" si="5"/>
        <v>,1519701</v>
      </c>
    </row>
    <row r="17" s="164" customFormat="1" spans="1:21">
      <c r="A17" s="323">
        <v>352852</v>
      </c>
      <c r="B17" s="411">
        <v>1508583</v>
      </c>
      <c r="C17" s="634" t="s">
        <v>4282</v>
      </c>
      <c r="D17" s="635">
        <v>43617</v>
      </c>
      <c r="E17" s="635">
        <v>43618</v>
      </c>
      <c r="F17" s="634">
        <f t="shared" si="0"/>
        <v>1</v>
      </c>
      <c r="G17" s="634">
        <v>1</v>
      </c>
      <c r="H17" s="634" t="s">
        <v>2405</v>
      </c>
      <c r="I17" s="634">
        <f t="shared" si="1"/>
        <v>1</v>
      </c>
      <c r="J17" s="642">
        <v>3100000</v>
      </c>
      <c r="K17" s="642">
        <f t="shared" si="2"/>
        <v>3100000</v>
      </c>
      <c r="L17" s="644"/>
      <c r="M17" s="634"/>
      <c r="N17" s="164">
        <f t="shared" si="3"/>
        <v>3100000</v>
      </c>
      <c r="O17" s="164">
        <f t="shared" si="4"/>
        <v>0</v>
      </c>
      <c r="R17" s="652">
        <v>1485282</v>
      </c>
      <c r="S17" s="652">
        <v>18600000</v>
      </c>
      <c r="U17" s="164" t="str">
        <f t="shared" si="5"/>
        <v>,1508583</v>
      </c>
    </row>
    <row r="18" s="164" customFormat="1" spans="1:21">
      <c r="A18" s="323">
        <v>358599</v>
      </c>
      <c r="B18" s="411">
        <v>1519699</v>
      </c>
      <c r="C18" s="634" t="s">
        <v>4277</v>
      </c>
      <c r="D18" s="635">
        <v>43617</v>
      </c>
      <c r="E18" s="635">
        <v>43618</v>
      </c>
      <c r="F18" s="634">
        <f t="shared" si="0"/>
        <v>1</v>
      </c>
      <c r="G18" s="634">
        <v>1</v>
      </c>
      <c r="H18" s="634" t="s">
        <v>37</v>
      </c>
      <c r="I18" s="634">
        <f t="shared" si="1"/>
        <v>1</v>
      </c>
      <c r="J18" s="642">
        <v>2900000</v>
      </c>
      <c r="K18" s="642">
        <f t="shared" si="2"/>
        <v>2900000</v>
      </c>
      <c r="L18" s="644"/>
      <c r="M18" s="634"/>
      <c r="N18" s="164">
        <f t="shared" si="3"/>
        <v>2900000</v>
      </c>
      <c r="O18" s="164">
        <f t="shared" si="4"/>
        <v>0</v>
      </c>
      <c r="R18" s="652">
        <v>1486292</v>
      </c>
      <c r="S18" s="652">
        <v>2900000</v>
      </c>
      <c r="U18" s="164" t="str">
        <f t="shared" si="5"/>
        <v>,1519699</v>
      </c>
    </row>
    <row r="19" s="164" customFormat="1" spans="1:21">
      <c r="A19" s="323">
        <v>358603</v>
      </c>
      <c r="B19" s="411">
        <v>1519695</v>
      </c>
      <c r="C19" s="634" t="s">
        <v>4276</v>
      </c>
      <c r="D19" s="635">
        <v>43617</v>
      </c>
      <c r="E19" s="635">
        <v>43618</v>
      </c>
      <c r="F19" s="634">
        <f t="shared" si="0"/>
        <v>1</v>
      </c>
      <c r="G19" s="634">
        <v>1</v>
      </c>
      <c r="H19" s="634" t="s">
        <v>37</v>
      </c>
      <c r="I19" s="634">
        <f t="shared" si="1"/>
        <v>1</v>
      </c>
      <c r="J19" s="642">
        <v>2900000</v>
      </c>
      <c r="K19" s="642">
        <f t="shared" si="2"/>
        <v>2900000</v>
      </c>
      <c r="L19" s="644"/>
      <c r="M19" s="634"/>
      <c r="N19" s="164">
        <f t="shared" si="3"/>
        <v>2900000</v>
      </c>
      <c r="O19" s="164">
        <f t="shared" si="4"/>
        <v>0</v>
      </c>
      <c r="R19" s="652">
        <v>1488349</v>
      </c>
      <c r="S19" s="652">
        <v>8700000</v>
      </c>
      <c r="U19" s="164" t="str">
        <f t="shared" si="5"/>
        <v>,1519695</v>
      </c>
    </row>
    <row r="20" s="164" customFormat="1" spans="1:21">
      <c r="A20" s="323" t="s">
        <v>4288</v>
      </c>
      <c r="B20" s="634">
        <v>1516011</v>
      </c>
      <c r="C20" s="634" t="s">
        <v>4289</v>
      </c>
      <c r="D20" s="635">
        <v>43617</v>
      </c>
      <c r="E20" s="635">
        <v>43618</v>
      </c>
      <c r="F20" s="634">
        <f t="shared" si="0"/>
        <v>1</v>
      </c>
      <c r="G20" s="634">
        <v>3</v>
      </c>
      <c r="H20" s="634" t="s">
        <v>37</v>
      </c>
      <c r="I20" s="634">
        <f t="shared" si="1"/>
        <v>3</v>
      </c>
      <c r="J20" s="642">
        <v>2900000</v>
      </c>
      <c r="K20" s="642">
        <f t="shared" si="2"/>
        <v>8700000</v>
      </c>
      <c r="L20" s="644"/>
      <c r="M20" s="634"/>
      <c r="N20" s="164">
        <f t="shared" si="3"/>
        <v>8700000</v>
      </c>
      <c r="O20" s="164">
        <f t="shared" si="4"/>
        <v>0</v>
      </c>
      <c r="R20" s="652">
        <v>1491347</v>
      </c>
      <c r="S20" s="652">
        <v>9300000</v>
      </c>
      <c r="U20" s="164" t="str">
        <f t="shared" si="5"/>
        <v>,1516011</v>
      </c>
    </row>
    <row r="21" s="164" customFormat="1" spans="1:21">
      <c r="A21" s="324">
        <v>357125</v>
      </c>
      <c r="B21" s="634">
        <v>1508204</v>
      </c>
      <c r="C21" s="634" t="s">
        <v>4301</v>
      </c>
      <c r="D21" s="635">
        <v>43617</v>
      </c>
      <c r="E21" s="635">
        <v>43621</v>
      </c>
      <c r="F21" s="634">
        <f t="shared" si="0"/>
        <v>4</v>
      </c>
      <c r="G21" s="634">
        <v>1</v>
      </c>
      <c r="H21" s="634" t="s">
        <v>2405</v>
      </c>
      <c r="I21" s="634">
        <f t="shared" si="1"/>
        <v>4</v>
      </c>
      <c r="J21" s="645">
        <v>3100000</v>
      </c>
      <c r="K21" s="642">
        <f t="shared" si="2"/>
        <v>12400000</v>
      </c>
      <c r="L21" s="644"/>
      <c r="M21" s="634"/>
      <c r="N21" s="164">
        <f t="shared" si="3"/>
        <v>12400000</v>
      </c>
      <c r="O21" s="164">
        <f t="shared" si="4"/>
        <v>0</v>
      </c>
      <c r="R21" s="652">
        <v>1496312</v>
      </c>
      <c r="S21" s="652">
        <v>2900000</v>
      </c>
      <c r="U21" s="164" t="str">
        <f t="shared" si="5"/>
        <v>,1508204</v>
      </c>
    </row>
    <row r="22" s="164" customFormat="1" spans="1:21">
      <c r="A22" s="324">
        <v>357127</v>
      </c>
      <c r="B22" s="634">
        <v>1508201</v>
      </c>
      <c r="C22" s="634" t="s">
        <v>4302</v>
      </c>
      <c r="D22" s="635">
        <v>43617</v>
      </c>
      <c r="E22" s="635">
        <v>43621</v>
      </c>
      <c r="F22" s="634">
        <f t="shared" si="0"/>
        <v>4</v>
      </c>
      <c r="G22" s="634">
        <v>1</v>
      </c>
      <c r="H22" s="634" t="s">
        <v>2405</v>
      </c>
      <c r="I22" s="634">
        <f t="shared" si="1"/>
        <v>4</v>
      </c>
      <c r="J22" s="645">
        <v>3100000</v>
      </c>
      <c r="K22" s="642">
        <f t="shared" si="2"/>
        <v>12400000</v>
      </c>
      <c r="L22" s="644"/>
      <c r="M22" s="634"/>
      <c r="N22" s="164">
        <f t="shared" si="3"/>
        <v>12400000</v>
      </c>
      <c r="O22" s="164">
        <f t="shared" si="4"/>
        <v>0</v>
      </c>
      <c r="R22" s="652">
        <v>1493756</v>
      </c>
      <c r="S22" s="652">
        <v>5800000</v>
      </c>
      <c r="U22" s="164" t="str">
        <f t="shared" si="5"/>
        <v>,1508201</v>
      </c>
    </row>
    <row r="23" s="164" customFormat="1" spans="1:21">
      <c r="A23" s="324">
        <v>357126</v>
      </c>
      <c r="B23" s="634">
        <v>1508202</v>
      </c>
      <c r="C23" s="634" t="s">
        <v>4303</v>
      </c>
      <c r="D23" s="635">
        <v>43617</v>
      </c>
      <c r="E23" s="635">
        <v>43621</v>
      </c>
      <c r="F23" s="634">
        <f t="shared" si="0"/>
        <v>4</v>
      </c>
      <c r="G23" s="634">
        <v>1</v>
      </c>
      <c r="H23" s="634" t="s">
        <v>2405</v>
      </c>
      <c r="I23" s="634">
        <f t="shared" si="1"/>
        <v>4</v>
      </c>
      <c r="J23" s="645">
        <v>3100000</v>
      </c>
      <c r="K23" s="642">
        <f t="shared" si="2"/>
        <v>12400000</v>
      </c>
      <c r="L23" s="644"/>
      <c r="M23" s="634"/>
      <c r="N23" s="164">
        <f t="shared" si="3"/>
        <v>12400000</v>
      </c>
      <c r="O23" s="164">
        <f t="shared" si="4"/>
        <v>0</v>
      </c>
      <c r="R23" s="652">
        <v>1494639</v>
      </c>
      <c r="S23" s="652">
        <v>12400000</v>
      </c>
      <c r="U23" s="164" t="str">
        <f t="shared" si="5"/>
        <v>,1508202</v>
      </c>
    </row>
    <row r="24" s="164" customFormat="1" spans="1:21">
      <c r="A24" s="323" t="s">
        <v>4304</v>
      </c>
      <c r="B24" s="411">
        <v>1508524</v>
      </c>
      <c r="C24" s="634" t="s">
        <v>4270</v>
      </c>
      <c r="D24" s="635">
        <v>43617</v>
      </c>
      <c r="E24" s="635">
        <v>43618</v>
      </c>
      <c r="F24" s="634">
        <f t="shared" si="0"/>
        <v>1</v>
      </c>
      <c r="G24" s="634">
        <v>2</v>
      </c>
      <c r="H24" s="634" t="s">
        <v>37</v>
      </c>
      <c r="I24" s="634">
        <f t="shared" si="1"/>
        <v>2</v>
      </c>
      <c r="J24" s="642">
        <v>2900000</v>
      </c>
      <c r="K24" s="642">
        <f t="shared" si="2"/>
        <v>5800000</v>
      </c>
      <c r="L24" s="644"/>
      <c r="M24" s="634"/>
      <c r="N24" s="164">
        <f t="shared" si="3"/>
        <v>5800000</v>
      </c>
      <c r="O24" s="164">
        <f t="shared" si="4"/>
        <v>0</v>
      </c>
      <c r="R24" s="652">
        <v>1497614</v>
      </c>
      <c r="S24" s="652">
        <v>18600000</v>
      </c>
      <c r="U24" s="164" t="str">
        <f t="shared" si="5"/>
        <v>,1508524</v>
      </c>
    </row>
    <row r="25" s="164" customFormat="1" spans="1:21">
      <c r="A25" s="324">
        <v>353002</v>
      </c>
      <c r="B25" s="634">
        <v>1491347</v>
      </c>
      <c r="C25" s="634" t="s">
        <v>4305</v>
      </c>
      <c r="D25" s="635">
        <v>43617</v>
      </c>
      <c r="E25" s="635">
        <v>43620</v>
      </c>
      <c r="F25" s="634">
        <f t="shared" si="0"/>
        <v>3</v>
      </c>
      <c r="G25" s="634">
        <v>1</v>
      </c>
      <c r="H25" s="634" t="s">
        <v>2405</v>
      </c>
      <c r="I25" s="634">
        <f t="shared" si="1"/>
        <v>3</v>
      </c>
      <c r="J25" s="642">
        <v>3100000</v>
      </c>
      <c r="K25" s="642">
        <f t="shared" si="2"/>
        <v>9300000</v>
      </c>
      <c r="L25" s="644"/>
      <c r="M25" s="634"/>
      <c r="N25" s="164">
        <f t="shared" ref="N25:N39" si="7">VLOOKUP(B25,R:S,2,0)</f>
        <v>9300000</v>
      </c>
      <c r="O25" s="164">
        <f t="shared" ref="O25:O39" si="8">K25-N25</f>
        <v>0</v>
      </c>
      <c r="R25" s="652">
        <v>1497622</v>
      </c>
      <c r="S25" s="652">
        <v>5800000</v>
      </c>
      <c r="U25" s="164" t="str">
        <f t="shared" si="5"/>
        <v>,1491347</v>
      </c>
    </row>
    <row r="26" s="164" customFormat="1" spans="1:21">
      <c r="A26" s="323" t="s">
        <v>4306</v>
      </c>
      <c r="B26" s="634">
        <v>1508203</v>
      </c>
      <c r="C26" s="634" t="s">
        <v>4307</v>
      </c>
      <c r="D26" s="635">
        <v>43617</v>
      </c>
      <c r="E26" s="635">
        <v>43621</v>
      </c>
      <c r="F26" s="634">
        <f t="shared" si="0"/>
        <v>4</v>
      </c>
      <c r="G26" s="634">
        <v>2</v>
      </c>
      <c r="H26" s="634" t="s">
        <v>2405</v>
      </c>
      <c r="I26" s="634">
        <f t="shared" si="1"/>
        <v>8</v>
      </c>
      <c r="J26" s="645">
        <v>3100000</v>
      </c>
      <c r="K26" s="642">
        <f t="shared" si="2"/>
        <v>24800000</v>
      </c>
      <c r="L26" s="644"/>
      <c r="M26" s="634"/>
      <c r="N26" s="164">
        <f t="shared" si="7"/>
        <v>24800000</v>
      </c>
      <c r="O26" s="164">
        <f t="shared" si="8"/>
        <v>0</v>
      </c>
      <c r="R26" s="652">
        <v>1499095</v>
      </c>
      <c r="S26" s="652">
        <v>5800000</v>
      </c>
      <c r="U26" s="164" t="str">
        <f t="shared" si="5"/>
        <v>,1508203</v>
      </c>
    </row>
    <row r="27" s="164" customFormat="1" spans="1:21">
      <c r="A27" s="323" t="s">
        <v>4308</v>
      </c>
      <c r="B27" s="634">
        <v>1494639</v>
      </c>
      <c r="C27" s="634" t="s">
        <v>4309</v>
      </c>
      <c r="D27" s="635">
        <v>43617</v>
      </c>
      <c r="E27" s="635">
        <v>43619</v>
      </c>
      <c r="F27" s="634">
        <f t="shared" si="0"/>
        <v>2</v>
      </c>
      <c r="G27" s="634">
        <v>2</v>
      </c>
      <c r="H27" s="634" t="s">
        <v>2405</v>
      </c>
      <c r="I27" s="634">
        <f t="shared" si="1"/>
        <v>4</v>
      </c>
      <c r="J27" s="642">
        <v>3100000</v>
      </c>
      <c r="K27" s="642">
        <f t="shared" si="2"/>
        <v>12400000</v>
      </c>
      <c r="L27" s="644"/>
      <c r="M27" s="634"/>
      <c r="N27" s="164">
        <f t="shared" si="7"/>
        <v>12400000</v>
      </c>
      <c r="O27" s="164">
        <f t="shared" si="8"/>
        <v>0</v>
      </c>
      <c r="R27" s="652">
        <v>1499109</v>
      </c>
      <c r="S27" s="652">
        <v>8700000</v>
      </c>
      <c r="U27" s="164" t="str">
        <f t="shared" si="5"/>
        <v>,1494639</v>
      </c>
    </row>
    <row r="28" s="164" customFormat="1" spans="1:21">
      <c r="A28" s="323" t="s">
        <v>4310</v>
      </c>
      <c r="B28" s="634">
        <v>1509002</v>
      </c>
      <c r="C28" s="634" t="s">
        <v>4311</v>
      </c>
      <c r="D28" s="635">
        <v>43617</v>
      </c>
      <c r="E28" s="635">
        <v>43620</v>
      </c>
      <c r="F28" s="634">
        <f t="shared" si="0"/>
        <v>3</v>
      </c>
      <c r="G28" s="634">
        <v>2</v>
      </c>
      <c r="H28" s="634" t="s">
        <v>2405</v>
      </c>
      <c r="I28" s="634">
        <f t="shared" si="1"/>
        <v>6</v>
      </c>
      <c r="J28" s="642">
        <v>3100000</v>
      </c>
      <c r="K28" s="642">
        <f t="shared" si="2"/>
        <v>18600000</v>
      </c>
      <c r="L28" s="644"/>
      <c r="M28" s="634"/>
      <c r="N28" s="164">
        <f t="shared" si="7"/>
        <v>18600000</v>
      </c>
      <c r="O28" s="164">
        <f t="shared" si="8"/>
        <v>0</v>
      </c>
      <c r="R28" s="652">
        <v>1501307</v>
      </c>
      <c r="S28" s="652">
        <v>5800000</v>
      </c>
      <c r="U28" s="164" t="str">
        <f t="shared" si="5"/>
        <v>,1509002</v>
      </c>
    </row>
    <row r="29" s="164" customFormat="1" spans="1:21">
      <c r="A29" s="323">
        <v>358693</v>
      </c>
      <c r="B29" s="634">
        <v>1513236</v>
      </c>
      <c r="C29" s="634" t="s">
        <v>4275</v>
      </c>
      <c r="D29" s="635">
        <v>43617</v>
      </c>
      <c r="E29" s="635">
        <v>43619</v>
      </c>
      <c r="F29" s="634">
        <f t="shared" si="0"/>
        <v>2</v>
      </c>
      <c r="G29" s="634">
        <v>1</v>
      </c>
      <c r="H29" s="634" t="s">
        <v>37</v>
      </c>
      <c r="I29" s="634">
        <f t="shared" si="1"/>
        <v>2</v>
      </c>
      <c r="J29" s="642">
        <v>2900000</v>
      </c>
      <c r="K29" s="642">
        <f t="shared" si="2"/>
        <v>5800000</v>
      </c>
      <c r="L29" s="644"/>
      <c r="M29" s="634"/>
      <c r="N29" s="164">
        <f t="shared" si="7"/>
        <v>5800000</v>
      </c>
      <c r="O29" s="164">
        <f t="shared" si="8"/>
        <v>0</v>
      </c>
      <c r="R29" s="652">
        <v>1501543</v>
      </c>
      <c r="S29" s="652">
        <v>5800000</v>
      </c>
      <c r="U29" s="164" t="str">
        <f t="shared" si="5"/>
        <v>,1513236</v>
      </c>
    </row>
    <row r="30" s="164" customFormat="1" spans="1:21">
      <c r="A30" s="324">
        <v>340742</v>
      </c>
      <c r="B30" s="634">
        <v>1445272</v>
      </c>
      <c r="C30" s="634" t="s">
        <v>4312</v>
      </c>
      <c r="D30" s="635">
        <v>43618</v>
      </c>
      <c r="E30" s="635">
        <v>43620</v>
      </c>
      <c r="F30" s="634">
        <f t="shared" si="0"/>
        <v>2</v>
      </c>
      <c r="G30" s="634">
        <v>1</v>
      </c>
      <c r="H30" s="634" t="s">
        <v>2405</v>
      </c>
      <c r="I30" s="634">
        <f t="shared" si="1"/>
        <v>2</v>
      </c>
      <c r="J30" s="642">
        <v>3100000</v>
      </c>
      <c r="K30" s="642">
        <f t="shared" si="2"/>
        <v>6200000</v>
      </c>
      <c r="L30" s="644"/>
      <c r="M30" s="634" t="s">
        <v>1960</v>
      </c>
      <c r="N30" s="164">
        <f t="shared" si="7"/>
        <v>6200000</v>
      </c>
      <c r="O30" s="164">
        <f t="shared" si="8"/>
        <v>0</v>
      </c>
      <c r="R30" s="652">
        <v>1502461</v>
      </c>
      <c r="S30" s="652">
        <v>17400000</v>
      </c>
      <c r="U30" s="164" t="str">
        <f t="shared" si="5"/>
        <v>,1445272</v>
      </c>
    </row>
    <row r="31" s="164" customFormat="1" spans="1:21">
      <c r="A31" s="324">
        <v>354998</v>
      </c>
      <c r="B31" s="634">
        <v>1499601</v>
      </c>
      <c r="C31" s="634" t="s">
        <v>4313</v>
      </c>
      <c r="D31" s="635">
        <v>43618</v>
      </c>
      <c r="E31" s="635">
        <v>43621</v>
      </c>
      <c r="F31" s="634">
        <f t="shared" si="0"/>
        <v>3</v>
      </c>
      <c r="G31" s="634">
        <v>1</v>
      </c>
      <c r="H31" s="634" t="s">
        <v>2405</v>
      </c>
      <c r="I31" s="634">
        <f t="shared" si="1"/>
        <v>3</v>
      </c>
      <c r="J31" s="645">
        <v>3100000</v>
      </c>
      <c r="K31" s="642">
        <f t="shared" si="2"/>
        <v>9300000</v>
      </c>
      <c r="L31" s="644"/>
      <c r="M31" s="634"/>
      <c r="N31" s="164">
        <f t="shared" si="7"/>
        <v>9300000</v>
      </c>
      <c r="O31" s="164">
        <f t="shared" si="8"/>
        <v>0</v>
      </c>
      <c r="R31" s="652">
        <v>1504034</v>
      </c>
      <c r="S31" s="652">
        <v>5800000</v>
      </c>
      <c r="U31" s="164" t="str">
        <f t="shared" si="5"/>
        <v>,1499601</v>
      </c>
    </row>
    <row r="32" s="164" customFormat="1" spans="1:21">
      <c r="A32" s="324">
        <v>356213</v>
      </c>
      <c r="B32" s="634">
        <v>1504004</v>
      </c>
      <c r="C32" s="634" t="s">
        <v>4314</v>
      </c>
      <c r="D32" s="635">
        <v>43618</v>
      </c>
      <c r="E32" s="635">
        <v>43620</v>
      </c>
      <c r="F32" s="634">
        <f t="shared" si="0"/>
        <v>2</v>
      </c>
      <c r="G32" s="634">
        <v>1</v>
      </c>
      <c r="H32" s="634" t="s">
        <v>2405</v>
      </c>
      <c r="I32" s="634">
        <f t="shared" si="1"/>
        <v>2</v>
      </c>
      <c r="J32" s="645">
        <v>3100000</v>
      </c>
      <c r="K32" s="642">
        <f t="shared" si="2"/>
        <v>6200000</v>
      </c>
      <c r="L32" s="644"/>
      <c r="M32" s="634"/>
      <c r="N32" s="164">
        <f t="shared" si="7"/>
        <v>6200000</v>
      </c>
      <c r="O32" s="164">
        <f t="shared" si="8"/>
        <v>0</v>
      </c>
      <c r="R32" s="652">
        <v>1505936</v>
      </c>
      <c r="S32" s="652">
        <v>6200000</v>
      </c>
      <c r="U32" s="164" t="str">
        <f t="shared" si="5"/>
        <v>,1504004</v>
      </c>
    </row>
    <row r="33" s="164" customFormat="1" spans="1:21">
      <c r="A33" s="323" t="s">
        <v>4315</v>
      </c>
      <c r="B33" s="634">
        <v>1502461</v>
      </c>
      <c r="C33" s="634" t="s">
        <v>4316</v>
      </c>
      <c r="D33" s="635">
        <v>43618</v>
      </c>
      <c r="E33" s="635">
        <v>43621</v>
      </c>
      <c r="F33" s="634">
        <f t="shared" si="0"/>
        <v>3</v>
      </c>
      <c r="G33" s="634">
        <v>2</v>
      </c>
      <c r="H33" s="634" t="s">
        <v>37</v>
      </c>
      <c r="I33" s="634">
        <f t="shared" si="1"/>
        <v>6</v>
      </c>
      <c r="J33" s="645">
        <v>2900000</v>
      </c>
      <c r="K33" s="642">
        <f t="shared" si="2"/>
        <v>17400000</v>
      </c>
      <c r="L33" s="644"/>
      <c r="M33" s="634"/>
      <c r="N33" s="164">
        <f t="shared" si="7"/>
        <v>17400000</v>
      </c>
      <c r="O33" s="164">
        <f t="shared" si="8"/>
        <v>0</v>
      </c>
      <c r="R33" s="652">
        <v>1505997</v>
      </c>
      <c r="S33" s="652">
        <v>9300000</v>
      </c>
      <c r="U33" s="164" t="str">
        <f t="shared" si="5"/>
        <v>,1502461</v>
      </c>
    </row>
    <row r="34" s="164" customFormat="1" spans="1:21">
      <c r="A34" s="323" t="s">
        <v>4317</v>
      </c>
      <c r="B34" s="634">
        <v>1479288</v>
      </c>
      <c r="C34" s="634" t="s">
        <v>4318</v>
      </c>
      <c r="D34" s="635">
        <v>43618</v>
      </c>
      <c r="E34" s="635">
        <v>43620</v>
      </c>
      <c r="F34" s="634">
        <f t="shared" si="0"/>
        <v>2</v>
      </c>
      <c r="G34" s="634">
        <v>2</v>
      </c>
      <c r="H34" s="634" t="s">
        <v>37</v>
      </c>
      <c r="I34" s="634">
        <f t="shared" si="1"/>
        <v>4</v>
      </c>
      <c r="J34" s="642">
        <v>2900000</v>
      </c>
      <c r="K34" s="642">
        <f t="shared" si="2"/>
        <v>11600000</v>
      </c>
      <c r="L34" s="644"/>
      <c r="M34" s="634"/>
      <c r="N34" s="164">
        <f t="shared" si="7"/>
        <v>11600000</v>
      </c>
      <c r="O34" s="164">
        <f t="shared" si="8"/>
        <v>0</v>
      </c>
      <c r="R34" s="652">
        <v>1506304</v>
      </c>
      <c r="S34" s="652">
        <v>3100000</v>
      </c>
      <c r="U34" s="164" t="str">
        <f t="shared" si="5"/>
        <v>,1479288</v>
      </c>
    </row>
    <row r="35" s="164" customFormat="1" spans="1:21">
      <c r="A35" s="323">
        <v>346571</v>
      </c>
      <c r="B35" s="634">
        <v>1462282</v>
      </c>
      <c r="C35" s="634" t="s">
        <v>4319</v>
      </c>
      <c r="D35" s="635">
        <v>43618</v>
      </c>
      <c r="E35" s="635">
        <v>43621</v>
      </c>
      <c r="F35" s="634">
        <f t="shared" si="0"/>
        <v>3</v>
      </c>
      <c r="G35" s="634">
        <v>1</v>
      </c>
      <c r="H35" s="634" t="s">
        <v>2405</v>
      </c>
      <c r="I35" s="634">
        <f t="shared" si="1"/>
        <v>3</v>
      </c>
      <c r="J35" s="642">
        <v>3100000</v>
      </c>
      <c r="K35" s="642">
        <f t="shared" si="2"/>
        <v>9300000</v>
      </c>
      <c r="L35" s="644"/>
      <c r="M35" s="634"/>
      <c r="N35" s="164">
        <f t="shared" si="7"/>
        <v>9300000</v>
      </c>
      <c r="O35" s="164">
        <f t="shared" si="8"/>
        <v>0</v>
      </c>
      <c r="R35" s="652">
        <v>1506922</v>
      </c>
      <c r="S35" s="652">
        <v>15500000</v>
      </c>
      <c r="U35" s="164" t="str">
        <f t="shared" si="5"/>
        <v>,1462282</v>
      </c>
    </row>
    <row r="36" s="164" customFormat="1" spans="1:21">
      <c r="A36" s="323">
        <v>359029</v>
      </c>
      <c r="B36" s="634">
        <v>1514679</v>
      </c>
      <c r="C36" s="634" t="s">
        <v>4320</v>
      </c>
      <c r="D36" s="635">
        <v>43618</v>
      </c>
      <c r="E36" s="635">
        <v>43620</v>
      </c>
      <c r="F36" s="634">
        <f t="shared" si="0"/>
        <v>2</v>
      </c>
      <c r="G36" s="634">
        <v>1</v>
      </c>
      <c r="H36" s="634" t="s">
        <v>37</v>
      </c>
      <c r="I36" s="634">
        <f t="shared" si="1"/>
        <v>2</v>
      </c>
      <c r="J36" s="642">
        <v>2900000</v>
      </c>
      <c r="K36" s="642">
        <f t="shared" si="2"/>
        <v>5800000</v>
      </c>
      <c r="L36" s="644"/>
      <c r="M36" s="634"/>
      <c r="N36" s="164">
        <f t="shared" si="7"/>
        <v>5800000</v>
      </c>
      <c r="O36" s="164">
        <f t="shared" si="8"/>
        <v>0</v>
      </c>
      <c r="R36" s="652">
        <v>1507184</v>
      </c>
      <c r="S36" s="652">
        <v>6200000</v>
      </c>
      <c r="U36" s="164" t="str">
        <f t="shared" si="5"/>
        <v>,1514679</v>
      </c>
    </row>
    <row r="37" s="164" customFormat="1" spans="1:21">
      <c r="A37" s="323">
        <v>356673</v>
      </c>
      <c r="B37" s="634">
        <v>1506922</v>
      </c>
      <c r="C37" s="634" t="s">
        <v>4321</v>
      </c>
      <c r="D37" s="635">
        <v>43619</v>
      </c>
      <c r="E37" s="635">
        <v>43624</v>
      </c>
      <c r="F37" s="634">
        <f t="shared" si="0"/>
        <v>5</v>
      </c>
      <c r="G37" s="634">
        <v>1</v>
      </c>
      <c r="H37" s="634" t="s">
        <v>2405</v>
      </c>
      <c r="I37" s="634">
        <f t="shared" si="1"/>
        <v>5</v>
      </c>
      <c r="J37" s="642">
        <v>3100000</v>
      </c>
      <c r="K37" s="642">
        <f t="shared" si="2"/>
        <v>15500000</v>
      </c>
      <c r="L37" s="644"/>
      <c r="M37" s="634"/>
      <c r="N37" s="164">
        <f t="shared" si="7"/>
        <v>15500000</v>
      </c>
      <c r="O37" s="164">
        <f t="shared" si="8"/>
        <v>0</v>
      </c>
      <c r="R37" s="652">
        <v>1498976</v>
      </c>
      <c r="S37" s="652">
        <v>5800000</v>
      </c>
      <c r="U37" s="164" t="str">
        <f t="shared" si="5"/>
        <v>,1506922</v>
      </c>
    </row>
    <row r="38" s="164" customFormat="1" spans="1:21">
      <c r="A38" s="323">
        <v>355508</v>
      </c>
      <c r="B38" s="634">
        <v>1501796</v>
      </c>
      <c r="C38" s="634" t="s">
        <v>4322</v>
      </c>
      <c r="D38" s="635">
        <v>43619</v>
      </c>
      <c r="E38" s="635">
        <v>43623</v>
      </c>
      <c r="F38" s="634">
        <f t="shared" si="0"/>
        <v>4</v>
      </c>
      <c r="G38" s="634">
        <v>1</v>
      </c>
      <c r="H38" s="634" t="s">
        <v>37</v>
      </c>
      <c r="I38" s="634">
        <f t="shared" si="1"/>
        <v>4</v>
      </c>
      <c r="J38" s="642">
        <v>2900000</v>
      </c>
      <c r="K38" s="642">
        <f t="shared" si="2"/>
        <v>11600000</v>
      </c>
      <c r="L38" s="644"/>
      <c r="M38" s="634"/>
      <c r="N38" s="164">
        <f t="shared" si="7"/>
        <v>11600000</v>
      </c>
      <c r="O38" s="164">
        <f t="shared" si="8"/>
        <v>0</v>
      </c>
      <c r="R38" s="652">
        <v>1499370</v>
      </c>
      <c r="S38" s="652">
        <v>8700000</v>
      </c>
      <c r="U38" s="164" t="str">
        <f t="shared" si="5"/>
        <v>,1501796</v>
      </c>
    </row>
    <row r="39" s="164" customFormat="1" spans="1:21">
      <c r="A39" s="323">
        <v>356599</v>
      </c>
      <c r="B39" s="634">
        <v>1506392</v>
      </c>
      <c r="C39" s="634" t="s">
        <v>4323</v>
      </c>
      <c r="D39" s="635">
        <v>43619</v>
      </c>
      <c r="E39" s="635">
        <v>43621</v>
      </c>
      <c r="F39" s="634">
        <f t="shared" si="0"/>
        <v>2</v>
      </c>
      <c r="G39" s="634">
        <v>1</v>
      </c>
      <c r="H39" s="634" t="s">
        <v>37</v>
      </c>
      <c r="I39" s="634">
        <f t="shared" si="1"/>
        <v>2</v>
      </c>
      <c r="J39" s="642">
        <v>2900000</v>
      </c>
      <c r="K39" s="642">
        <f t="shared" si="2"/>
        <v>5800000</v>
      </c>
      <c r="L39" s="644"/>
      <c r="M39" s="634" t="s">
        <v>2171</v>
      </c>
      <c r="N39" s="164">
        <f t="shared" si="7"/>
        <v>5800000</v>
      </c>
      <c r="O39" s="164">
        <f t="shared" si="8"/>
        <v>0</v>
      </c>
      <c r="R39" s="652">
        <v>1501960</v>
      </c>
      <c r="S39" s="652">
        <v>5800000</v>
      </c>
      <c r="U39" s="164" t="str">
        <f t="shared" si="5"/>
        <v>,1506392</v>
      </c>
    </row>
    <row r="40" s="164" customFormat="1" spans="1:21">
      <c r="A40" s="324">
        <v>358332</v>
      </c>
      <c r="B40" s="634">
        <v>1511941</v>
      </c>
      <c r="C40" s="634" t="s">
        <v>4324</v>
      </c>
      <c r="D40" s="635">
        <v>43620</v>
      </c>
      <c r="E40" s="635">
        <v>43624</v>
      </c>
      <c r="F40" s="634">
        <f t="shared" si="0"/>
        <v>4</v>
      </c>
      <c r="G40" s="634">
        <v>1</v>
      </c>
      <c r="H40" s="634" t="s">
        <v>37</v>
      </c>
      <c r="I40" s="634">
        <f t="shared" si="1"/>
        <v>4</v>
      </c>
      <c r="J40" s="645">
        <v>2900000</v>
      </c>
      <c r="K40" s="642">
        <f t="shared" si="2"/>
        <v>11600000</v>
      </c>
      <c r="L40" s="644"/>
      <c r="M40" s="634"/>
      <c r="N40" s="164">
        <f t="shared" ref="N40:N103" si="9">VLOOKUP(B40,R:S,2,0)</f>
        <v>11600000</v>
      </c>
      <c r="O40" s="164">
        <f t="shared" ref="O40:O103" si="10">K40-N40</f>
        <v>0</v>
      </c>
      <c r="R40" s="652">
        <v>1503290</v>
      </c>
      <c r="S40" s="652">
        <v>6200000</v>
      </c>
      <c r="U40" s="164" t="str">
        <f t="shared" si="5"/>
        <v>,1511941</v>
      </c>
    </row>
    <row r="41" s="164" customFormat="1" spans="1:21">
      <c r="A41" s="323">
        <v>356598</v>
      </c>
      <c r="B41" s="634">
        <v>1506793</v>
      </c>
      <c r="C41" s="634" t="s">
        <v>4325</v>
      </c>
      <c r="D41" s="635">
        <v>43619</v>
      </c>
      <c r="E41" s="635">
        <v>43621</v>
      </c>
      <c r="F41" s="634">
        <f t="shared" si="0"/>
        <v>2</v>
      </c>
      <c r="G41" s="634">
        <v>1</v>
      </c>
      <c r="H41" s="634" t="s">
        <v>37</v>
      </c>
      <c r="I41" s="634">
        <f t="shared" si="1"/>
        <v>2</v>
      </c>
      <c r="J41" s="642">
        <v>2900000</v>
      </c>
      <c r="K41" s="642">
        <f t="shared" si="2"/>
        <v>5800000</v>
      </c>
      <c r="L41" s="646"/>
      <c r="M41" s="634"/>
      <c r="N41" s="164">
        <f t="shared" si="9"/>
        <v>5800000</v>
      </c>
      <c r="O41" s="164">
        <f t="shared" si="10"/>
        <v>0</v>
      </c>
      <c r="R41" s="652">
        <v>1503465</v>
      </c>
      <c r="S41" s="652">
        <v>3100000</v>
      </c>
      <c r="U41" s="164" t="str">
        <f t="shared" si="5"/>
        <v>,1506793</v>
      </c>
    </row>
    <row r="42" s="629" customFormat="1" spans="1:21">
      <c r="A42" s="198">
        <v>359598</v>
      </c>
      <c r="B42" s="638">
        <v>1519611</v>
      </c>
      <c r="C42" s="638" t="s">
        <v>4326</v>
      </c>
      <c r="D42" s="639">
        <v>43619</v>
      </c>
      <c r="E42" s="639">
        <v>43620</v>
      </c>
      <c r="F42" s="638">
        <f t="shared" si="0"/>
        <v>1</v>
      </c>
      <c r="G42" s="638">
        <v>1</v>
      </c>
      <c r="H42" s="638" t="s">
        <v>37</v>
      </c>
      <c r="I42" s="638">
        <f t="shared" si="1"/>
        <v>1</v>
      </c>
      <c r="J42" s="647">
        <v>2900000</v>
      </c>
      <c r="K42" s="647">
        <f t="shared" si="2"/>
        <v>2900000</v>
      </c>
      <c r="L42" s="648">
        <f>SUM(K42:K90)</f>
        <v>399460000</v>
      </c>
      <c r="M42" s="638"/>
      <c r="N42" s="164">
        <f t="shared" si="9"/>
        <v>2900000</v>
      </c>
      <c r="O42" s="164">
        <f t="shared" si="10"/>
        <v>0</v>
      </c>
      <c r="R42" s="652">
        <v>1505570</v>
      </c>
      <c r="S42" s="652">
        <v>9300000</v>
      </c>
      <c r="U42" s="164" t="str">
        <f t="shared" si="5"/>
        <v>,1519611</v>
      </c>
    </row>
    <row r="43" s="164" customFormat="1" spans="1:21">
      <c r="A43" s="196">
        <v>359375</v>
      </c>
      <c r="B43" s="638">
        <v>1517620</v>
      </c>
      <c r="C43" s="638" t="s">
        <v>4327</v>
      </c>
      <c r="D43" s="639">
        <v>43618</v>
      </c>
      <c r="E43" s="639">
        <v>43623</v>
      </c>
      <c r="F43" s="638">
        <f t="shared" si="0"/>
        <v>5</v>
      </c>
      <c r="G43" s="638">
        <v>1</v>
      </c>
      <c r="H43" s="638" t="s">
        <v>2864</v>
      </c>
      <c r="I43" s="638">
        <f t="shared" si="1"/>
        <v>5</v>
      </c>
      <c r="J43" s="649">
        <v>2900000</v>
      </c>
      <c r="K43" s="647">
        <f t="shared" si="2"/>
        <v>14500000</v>
      </c>
      <c r="L43" s="650"/>
      <c r="M43" s="638" t="s">
        <v>2549</v>
      </c>
      <c r="N43" s="164">
        <f t="shared" si="9"/>
        <v>14500000</v>
      </c>
      <c r="O43" s="164">
        <f t="shared" si="10"/>
        <v>0</v>
      </c>
      <c r="R43" s="652">
        <v>1505802</v>
      </c>
      <c r="S43" s="652">
        <v>6200000</v>
      </c>
      <c r="U43" s="164" t="str">
        <f t="shared" si="5"/>
        <v>,1517620</v>
      </c>
    </row>
    <row r="44" s="164" customFormat="1" spans="1:21">
      <c r="A44" s="196">
        <v>359382</v>
      </c>
      <c r="B44" s="638">
        <v>1518157</v>
      </c>
      <c r="C44" s="638" t="s">
        <v>4328</v>
      </c>
      <c r="D44" s="639">
        <v>43618</v>
      </c>
      <c r="E44" s="639">
        <v>43620</v>
      </c>
      <c r="F44" s="638">
        <f t="shared" si="0"/>
        <v>2</v>
      </c>
      <c r="G44" s="638">
        <v>1</v>
      </c>
      <c r="H44" s="638" t="s">
        <v>37</v>
      </c>
      <c r="I44" s="638">
        <f t="shared" si="1"/>
        <v>2</v>
      </c>
      <c r="J44" s="649">
        <v>2900000</v>
      </c>
      <c r="K44" s="647">
        <f t="shared" si="2"/>
        <v>5800000</v>
      </c>
      <c r="L44" s="650"/>
      <c r="M44" s="638"/>
      <c r="N44" s="164">
        <f t="shared" si="9"/>
        <v>5800000</v>
      </c>
      <c r="O44" s="164">
        <f t="shared" si="10"/>
        <v>0</v>
      </c>
      <c r="R44" s="652">
        <v>1506398</v>
      </c>
      <c r="S44" s="652">
        <v>11600000</v>
      </c>
      <c r="U44" s="164" t="str">
        <f t="shared" si="5"/>
        <v>,1518157</v>
      </c>
    </row>
    <row r="45" s="164" customFormat="1" spans="1:21">
      <c r="A45" s="196">
        <v>359498</v>
      </c>
      <c r="B45" s="638">
        <v>1513123</v>
      </c>
      <c r="C45" s="638" t="s">
        <v>4329</v>
      </c>
      <c r="D45" s="639">
        <v>43618</v>
      </c>
      <c r="E45" s="639">
        <v>43621</v>
      </c>
      <c r="F45" s="638">
        <f t="shared" si="0"/>
        <v>3</v>
      </c>
      <c r="G45" s="638">
        <v>1</v>
      </c>
      <c r="H45" s="638" t="s">
        <v>37</v>
      </c>
      <c r="I45" s="638">
        <f t="shared" si="1"/>
        <v>3</v>
      </c>
      <c r="J45" s="649">
        <v>2900000</v>
      </c>
      <c r="K45" s="647">
        <f t="shared" si="2"/>
        <v>8700000</v>
      </c>
      <c r="L45" s="650"/>
      <c r="M45" s="638" t="s">
        <v>2629</v>
      </c>
      <c r="N45" s="164">
        <f t="shared" si="9"/>
        <v>8700000</v>
      </c>
      <c r="O45" s="164">
        <f t="shared" si="10"/>
        <v>0</v>
      </c>
      <c r="R45" s="652">
        <v>1507056</v>
      </c>
      <c r="S45" s="652">
        <v>6200000</v>
      </c>
      <c r="U45" s="164" t="str">
        <f t="shared" si="5"/>
        <v>,1513123</v>
      </c>
    </row>
    <row r="46" s="164" customFormat="1" spans="1:21">
      <c r="A46" s="196">
        <v>359386</v>
      </c>
      <c r="B46" s="638">
        <v>1518111</v>
      </c>
      <c r="C46" s="638" t="s">
        <v>4330</v>
      </c>
      <c r="D46" s="639">
        <v>43619</v>
      </c>
      <c r="E46" s="639">
        <v>43621</v>
      </c>
      <c r="F46" s="638">
        <f t="shared" si="0"/>
        <v>2</v>
      </c>
      <c r="G46" s="638">
        <v>1</v>
      </c>
      <c r="H46" s="638" t="s">
        <v>37</v>
      </c>
      <c r="I46" s="638">
        <f t="shared" si="1"/>
        <v>2</v>
      </c>
      <c r="J46" s="649">
        <v>2900000</v>
      </c>
      <c r="K46" s="647">
        <f t="shared" si="2"/>
        <v>5800000</v>
      </c>
      <c r="L46" s="650"/>
      <c r="M46" s="638"/>
      <c r="N46" s="164">
        <f t="shared" si="9"/>
        <v>5800000</v>
      </c>
      <c r="O46" s="164">
        <f t="shared" si="10"/>
        <v>0</v>
      </c>
      <c r="R46" s="652">
        <v>1507433</v>
      </c>
      <c r="S46" s="652">
        <v>9300000</v>
      </c>
      <c r="U46" s="164" t="str">
        <f t="shared" si="5"/>
        <v>,1518111</v>
      </c>
    </row>
    <row r="47" s="164" customFormat="1" spans="1:21">
      <c r="A47" s="198" t="s">
        <v>4331</v>
      </c>
      <c r="B47" s="638">
        <v>1517286</v>
      </c>
      <c r="C47" s="638" t="s">
        <v>4332</v>
      </c>
      <c r="D47" s="639">
        <v>43619</v>
      </c>
      <c r="E47" s="639">
        <v>43620</v>
      </c>
      <c r="F47" s="638">
        <f t="shared" si="0"/>
        <v>1</v>
      </c>
      <c r="G47" s="638">
        <v>2</v>
      </c>
      <c r="H47" s="638" t="s">
        <v>868</v>
      </c>
      <c r="I47" s="638">
        <f t="shared" si="1"/>
        <v>2</v>
      </c>
      <c r="J47" s="649">
        <v>3550000</v>
      </c>
      <c r="K47" s="647">
        <f t="shared" si="2"/>
        <v>7100000</v>
      </c>
      <c r="L47" s="650"/>
      <c r="M47" s="638"/>
      <c r="N47" s="164">
        <f t="shared" si="9"/>
        <v>7100000</v>
      </c>
      <c r="O47" s="164">
        <f t="shared" si="10"/>
        <v>0</v>
      </c>
      <c r="R47" s="652">
        <v>1507435</v>
      </c>
      <c r="S47" s="652">
        <v>9300000</v>
      </c>
      <c r="U47" s="164" t="str">
        <f t="shared" si="5"/>
        <v>,1517286</v>
      </c>
    </row>
    <row r="48" s="164" customFormat="1" spans="1:21">
      <c r="A48" s="198">
        <v>359495</v>
      </c>
      <c r="B48" s="638">
        <v>1518744</v>
      </c>
      <c r="C48" s="640" t="s">
        <v>4333</v>
      </c>
      <c r="D48" s="639">
        <v>43619</v>
      </c>
      <c r="E48" s="639">
        <v>43621</v>
      </c>
      <c r="F48" s="638">
        <f t="shared" si="0"/>
        <v>2</v>
      </c>
      <c r="G48" s="638">
        <v>1</v>
      </c>
      <c r="H48" s="638" t="s">
        <v>37</v>
      </c>
      <c r="I48" s="638">
        <f t="shared" si="1"/>
        <v>2</v>
      </c>
      <c r="J48" s="649">
        <v>2900000</v>
      </c>
      <c r="K48" s="647">
        <f t="shared" si="2"/>
        <v>5800000</v>
      </c>
      <c r="L48" s="650"/>
      <c r="M48" s="638"/>
      <c r="N48" s="164">
        <f t="shared" si="9"/>
        <v>5800000</v>
      </c>
      <c r="O48" s="164">
        <f t="shared" si="10"/>
        <v>0</v>
      </c>
      <c r="R48" s="652">
        <v>1508201</v>
      </c>
      <c r="S48" s="652">
        <v>12400000</v>
      </c>
      <c r="U48" s="164" t="str">
        <f t="shared" si="5"/>
        <v>,1518744</v>
      </c>
    </row>
    <row r="49" s="164" customFormat="1" spans="1:21">
      <c r="A49" s="198">
        <v>359496</v>
      </c>
      <c r="B49" s="638">
        <v>1518700</v>
      </c>
      <c r="C49" s="640" t="s">
        <v>4334</v>
      </c>
      <c r="D49" s="639">
        <v>43619</v>
      </c>
      <c r="E49" s="639">
        <v>43621</v>
      </c>
      <c r="F49" s="638">
        <f t="shared" si="0"/>
        <v>2</v>
      </c>
      <c r="G49" s="638">
        <v>1</v>
      </c>
      <c r="H49" s="638" t="s">
        <v>3046</v>
      </c>
      <c r="I49" s="638">
        <f t="shared" si="1"/>
        <v>2</v>
      </c>
      <c r="J49" s="649">
        <v>5130000</v>
      </c>
      <c r="K49" s="647">
        <f t="shared" si="2"/>
        <v>10260000</v>
      </c>
      <c r="L49" s="650"/>
      <c r="M49" s="638"/>
      <c r="N49" s="164">
        <f t="shared" si="9"/>
        <v>10260000</v>
      </c>
      <c r="O49" s="164">
        <f t="shared" si="10"/>
        <v>0</v>
      </c>
      <c r="R49" s="652">
        <v>1508202</v>
      </c>
      <c r="S49" s="652">
        <v>12400000</v>
      </c>
      <c r="U49" s="164" t="str">
        <f t="shared" si="5"/>
        <v>,1518700</v>
      </c>
    </row>
    <row r="50" s="164" customFormat="1" spans="1:21">
      <c r="A50" s="198">
        <v>359562</v>
      </c>
      <c r="B50" s="638">
        <v>1519062</v>
      </c>
      <c r="C50" s="640" t="s">
        <v>4335</v>
      </c>
      <c r="D50" s="639">
        <v>43619</v>
      </c>
      <c r="E50" s="639">
        <v>43621</v>
      </c>
      <c r="F50" s="638">
        <f t="shared" si="0"/>
        <v>2</v>
      </c>
      <c r="G50" s="638">
        <v>1</v>
      </c>
      <c r="H50" s="638" t="s">
        <v>37</v>
      </c>
      <c r="I50" s="638">
        <f t="shared" si="1"/>
        <v>2</v>
      </c>
      <c r="J50" s="649">
        <v>2900000</v>
      </c>
      <c r="K50" s="647">
        <f t="shared" si="2"/>
        <v>5800000</v>
      </c>
      <c r="L50" s="650"/>
      <c r="M50" s="638"/>
      <c r="N50" s="164">
        <f t="shared" si="9"/>
        <v>5800000</v>
      </c>
      <c r="O50" s="164">
        <f t="shared" si="10"/>
        <v>0</v>
      </c>
      <c r="R50" s="652">
        <v>1508203</v>
      </c>
      <c r="S50" s="652">
        <v>24800000</v>
      </c>
      <c r="U50" s="164" t="str">
        <f t="shared" si="5"/>
        <v>,1519062</v>
      </c>
    </row>
    <row r="51" s="164" customFormat="1" spans="1:21">
      <c r="A51" s="196">
        <v>352559</v>
      </c>
      <c r="B51" s="638">
        <v>1489056</v>
      </c>
      <c r="C51" s="638" t="s">
        <v>4336</v>
      </c>
      <c r="D51" s="639">
        <v>43620</v>
      </c>
      <c r="E51" s="639">
        <v>43623</v>
      </c>
      <c r="F51" s="638">
        <f t="shared" si="0"/>
        <v>3</v>
      </c>
      <c r="G51" s="638">
        <v>1</v>
      </c>
      <c r="H51" s="638" t="s">
        <v>2405</v>
      </c>
      <c r="I51" s="638">
        <f t="shared" si="1"/>
        <v>3</v>
      </c>
      <c r="J51" s="647">
        <v>3100000</v>
      </c>
      <c r="K51" s="647">
        <f t="shared" si="2"/>
        <v>9300000</v>
      </c>
      <c r="L51" s="650"/>
      <c r="M51" s="638"/>
      <c r="N51" s="164">
        <f t="shared" si="9"/>
        <v>9300000</v>
      </c>
      <c r="O51" s="164">
        <f t="shared" si="10"/>
        <v>0</v>
      </c>
      <c r="R51" s="652">
        <v>1508204</v>
      </c>
      <c r="S51" s="652">
        <v>12400000</v>
      </c>
      <c r="U51" s="164" t="str">
        <f t="shared" si="5"/>
        <v>,1489056</v>
      </c>
    </row>
    <row r="52" s="164" customFormat="1" spans="1:21">
      <c r="A52" s="198" t="s">
        <v>4337</v>
      </c>
      <c r="B52" s="638">
        <v>1515570</v>
      </c>
      <c r="C52" s="638" t="s">
        <v>4338</v>
      </c>
      <c r="D52" s="639">
        <v>43620</v>
      </c>
      <c r="E52" s="639">
        <v>43621</v>
      </c>
      <c r="F52" s="638">
        <f t="shared" si="0"/>
        <v>1</v>
      </c>
      <c r="G52" s="638">
        <v>2</v>
      </c>
      <c r="H52" s="638" t="s">
        <v>2405</v>
      </c>
      <c r="I52" s="638">
        <f t="shared" si="1"/>
        <v>2</v>
      </c>
      <c r="J52" s="647">
        <v>3100000</v>
      </c>
      <c r="K52" s="647">
        <f t="shared" si="2"/>
        <v>6200000</v>
      </c>
      <c r="L52" s="650"/>
      <c r="M52" s="638"/>
      <c r="N52" s="164">
        <f t="shared" si="9"/>
        <v>6200000</v>
      </c>
      <c r="O52" s="164">
        <f t="shared" si="10"/>
        <v>0</v>
      </c>
      <c r="R52" s="652">
        <v>1508243</v>
      </c>
      <c r="S52" s="652">
        <v>14500000</v>
      </c>
      <c r="U52" s="164" t="str">
        <f t="shared" si="5"/>
        <v>,1515570</v>
      </c>
    </row>
    <row r="53" s="164" customFormat="1" spans="1:21">
      <c r="A53" s="198">
        <v>359511</v>
      </c>
      <c r="B53" s="638">
        <v>1518943</v>
      </c>
      <c r="C53" s="638" t="s">
        <v>4328</v>
      </c>
      <c r="D53" s="639">
        <v>43620</v>
      </c>
      <c r="E53" s="639">
        <v>43621</v>
      </c>
      <c r="F53" s="638">
        <f t="shared" si="0"/>
        <v>1</v>
      </c>
      <c r="G53" s="638">
        <v>1</v>
      </c>
      <c r="H53" s="638" t="s">
        <v>37</v>
      </c>
      <c r="I53" s="638">
        <f t="shared" si="1"/>
        <v>1</v>
      </c>
      <c r="J53" s="647">
        <v>2900000</v>
      </c>
      <c r="K53" s="647">
        <f t="shared" si="2"/>
        <v>2900000</v>
      </c>
      <c r="L53" s="650"/>
      <c r="M53" s="638"/>
      <c r="N53" s="164">
        <f t="shared" si="9"/>
        <v>2900000</v>
      </c>
      <c r="O53" s="164">
        <f t="shared" si="10"/>
        <v>0</v>
      </c>
      <c r="R53" s="652">
        <v>1508496</v>
      </c>
      <c r="S53" s="652">
        <v>18600000</v>
      </c>
      <c r="U53" s="164" t="str">
        <f t="shared" si="5"/>
        <v>,1518943</v>
      </c>
    </row>
    <row r="54" s="164" customFormat="1" spans="1:21">
      <c r="A54" s="198">
        <v>359563</v>
      </c>
      <c r="B54" s="638">
        <v>1519355</v>
      </c>
      <c r="C54" s="638" t="s">
        <v>4339</v>
      </c>
      <c r="D54" s="639">
        <v>43620</v>
      </c>
      <c r="E54" s="639">
        <v>43621</v>
      </c>
      <c r="F54" s="638">
        <f t="shared" si="0"/>
        <v>1</v>
      </c>
      <c r="G54" s="638">
        <v>1</v>
      </c>
      <c r="H54" s="638" t="s">
        <v>37</v>
      </c>
      <c r="I54" s="638">
        <f t="shared" si="1"/>
        <v>1</v>
      </c>
      <c r="J54" s="647">
        <v>2900000</v>
      </c>
      <c r="K54" s="647">
        <f t="shared" si="2"/>
        <v>2900000</v>
      </c>
      <c r="L54" s="650"/>
      <c r="M54" s="638"/>
      <c r="N54" s="164">
        <f t="shared" si="9"/>
        <v>2900000</v>
      </c>
      <c r="O54" s="164">
        <f t="shared" si="10"/>
        <v>0</v>
      </c>
      <c r="R54" s="652">
        <v>1508526</v>
      </c>
      <c r="S54" s="652">
        <v>3100000</v>
      </c>
      <c r="U54" s="164" t="str">
        <f t="shared" si="5"/>
        <v>,1519355</v>
      </c>
    </row>
    <row r="55" s="164" customFormat="1" spans="1:21">
      <c r="A55" s="196">
        <v>350302</v>
      </c>
      <c r="B55" s="638">
        <v>1473783</v>
      </c>
      <c r="C55" s="638" t="s">
        <v>4340</v>
      </c>
      <c r="D55" s="639">
        <v>43621</v>
      </c>
      <c r="E55" s="639">
        <v>43623</v>
      </c>
      <c r="F55" s="638">
        <f t="shared" si="0"/>
        <v>2</v>
      </c>
      <c r="G55" s="638">
        <v>1</v>
      </c>
      <c r="H55" s="638" t="s">
        <v>2405</v>
      </c>
      <c r="I55" s="638">
        <f t="shared" si="1"/>
        <v>2</v>
      </c>
      <c r="J55" s="647">
        <v>3100000</v>
      </c>
      <c r="K55" s="647">
        <f t="shared" si="2"/>
        <v>6200000</v>
      </c>
      <c r="L55" s="650"/>
      <c r="M55" s="638"/>
      <c r="N55" s="164">
        <f t="shared" si="9"/>
        <v>6200000</v>
      </c>
      <c r="O55" s="164">
        <f t="shared" si="10"/>
        <v>0</v>
      </c>
      <c r="R55" s="652">
        <v>1509072</v>
      </c>
      <c r="S55" s="652">
        <v>3100000</v>
      </c>
      <c r="U55" s="164" t="str">
        <f t="shared" si="5"/>
        <v>,1473783</v>
      </c>
    </row>
    <row r="56" s="164" customFormat="1" spans="1:21">
      <c r="A56" s="198" t="s">
        <v>4341</v>
      </c>
      <c r="B56" s="638">
        <v>1488501</v>
      </c>
      <c r="C56" s="638" t="s">
        <v>4342</v>
      </c>
      <c r="D56" s="639">
        <v>43621</v>
      </c>
      <c r="E56" s="639">
        <v>43625</v>
      </c>
      <c r="F56" s="638">
        <f t="shared" si="0"/>
        <v>4</v>
      </c>
      <c r="G56" s="638">
        <v>2</v>
      </c>
      <c r="H56" s="638" t="s">
        <v>2405</v>
      </c>
      <c r="I56" s="638">
        <f t="shared" si="1"/>
        <v>8</v>
      </c>
      <c r="J56" s="647">
        <v>3100000</v>
      </c>
      <c r="K56" s="647">
        <f t="shared" si="2"/>
        <v>24800000</v>
      </c>
      <c r="L56" s="650"/>
      <c r="M56" s="638"/>
      <c r="N56" s="164">
        <f t="shared" si="9"/>
        <v>24800000</v>
      </c>
      <c r="O56" s="164">
        <f t="shared" si="10"/>
        <v>0</v>
      </c>
      <c r="R56" s="652">
        <v>1510375</v>
      </c>
      <c r="S56" s="652">
        <v>9300000</v>
      </c>
      <c r="U56" s="164" t="str">
        <f t="shared" si="5"/>
        <v>,1488501</v>
      </c>
    </row>
    <row r="57" s="164" customFormat="1" spans="1:21">
      <c r="A57" s="198" t="s">
        <v>4343</v>
      </c>
      <c r="B57" s="638">
        <v>1485896</v>
      </c>
      <c r="C57" s="638" t="s">
        <v>4344</v>
      </c>
      <c r="D57" s="639">
        <v>43621</v>
      </c>
      <c r="E57" s="639">
        <v>43624</v>
      </c>
      <c r="F57" s="638">
        <f t="shared" si="0"/>
        <v>3</v>
      </c>
      <c r="G57" s="638">
        <v>2</v>
      </c>
      <c r="H57" s="638" t="s">
        <v>2405</v>
      </c>
      <c r="I57" s="638">
        <f t="shared" si="1"/>
        <v>6</v>
      </c>
      <c r="J57" s="647">
        <v>3100000</v>
      </c>
      <c r="K57" s="647">
        <f t="shared" si="2"/>
        <v>18600000</v>
      </c>
      <c r="L57" s="650"/>
      <c r="M57" s="638"/>
      <c r="N57" s="164">
        <f t="shared" si="9"/>
        <v>18600000</v>
      </c>
      <c r="O57" s="164">
        <f t="shared" si="10"/>
        <v>0</v>
      </c>
      <c r="R57" s="652">
        <v>1507642</v>
      </c>
      <c r="S57" s="652">
        <v>6200000</v>
      </c>
      <c r="U57" s="164" t="str">
        <f t="shared" si="5"/>
        <v>,1485896</v>
      </c>
    </row>
    <row r="58" s="164" customFormat="1" spans="1:21">
      <c r="A58" s="196">
        <v>357830</v>
      </c>
      <c r="B58" s="638">
        <v>1510730</v>
      </c>
      <c r="C58" s="638" t="s">
        <v>4345</v>
      </c>
      <c r="D58" s="639">
        <v>43621</v>
      </c>
      <c r="E58" s="639">
        <v>43626</v>
      </c>
      <c r="F58" s="638">
        <f t="shared" si="0"/>
        <v>5</v>
      </c>
      <c r="G58" s="638">
        <v>1</v>
      </c>
      <c r="H58" s="638" t="s">
        <v>3001</v>
      </c>
      <c r="I58" s="638">
        <f t="shared" si="1"/>
        <v>5</v>
      </c>
      <c r="J58" s="649">
        <v>4340000</v>
      </c>
      <c r="K58" s="647">
        <f t="shared" si="2"/>
        <v>21700000</v>
      </c>
      <c r="L58" s="650"/>
      <c r="M58" s="638"/>
      <c r="N58" s="164">
        <f t="shared" si="9"/>
        <v>21700000</v>
      </c>
      <c r="O58" s="164">
        <f t="shared" si="10"/>
        <v>0</v>
      </c>
      <c r="R58" s="652">
        <v>1508393</v>
      </c>
      <c r="S58" s="652">
        <v>21300000</v>
      </c>
      <c r="U58" s="164" t="str">
        <f t="shared" si="5"/>
        <v>,1510730</v>
      </c>
    </row>
    <row r="59" s="164" customFormat="1" spans="1:21">
      <c r="A59" s="198">
        <v>357201</v>
      </c>
      <c r="B59" s="638">
        <v>1508659</v>
      </c>
      <c r="C59" s="638" t="s">
        <v>4346</v>
      </c>
      <c r="D59" s="639">
        <v>43621</v>
      </c>
      <c r="E59" s="639">
        <v>43623</v>
      </c>
      <c r="F59" s="638">
        <f t="shared" si="0"/>
        <v>2</v>
      </c>
      <c r="G59" s="638">
        <v>1</v>
      </c>
      <c r="H59" s="638" t="s">
        <v>2405</v>
      </c>
      <c r="I59" s="638">
        <f t="shared" si="1"/>
        <v>2</v>
      </c>
      <c r="J59" s="647">
        <v>3100000</v>
      </c>
      <c r="K59" s="647">
        <f t="shared" si="2"/>
        <v>6200000</v>
      </c>
      <c r="L59" s="650"/>
      <c r="M59" s="638"/>
      <c r="N59" s="164">
        <f t="shared" si="9"/>
        <v>6200000</v>
      </c>
      <c r="O59" s="164">
        <f t="shared" si="10"/>
        <v>0</v>
      </c>
      <c r="R59" s="652">
        <v>1509306</v>
      </c>
      <c r="S59" s="652">
        <v>5800000</v>
      </c>
      <c r="U59" s="164" t="str">
        <f t="shared" si="5"/>
        <v>,1508659</v>
      </c>
    </row>
    <row r="60" s="164" customFormat="1" spans="1:21">
      <c r="A60" s="196">
        <v>354991</v>
      </c>
      <c r="B60" s="638">
        <v>1499109</v>
      </c>
      <c r="C60" s="638" t="s">
        <v>4347</v>
      </c>
      <c r="D60" s="639">
        <v>43621</v>
      </c>
      <c r="E60" s="639">
        <v>43624</v>
      </c>
      <c r="F60" s="638">
        <f t="shared" si="0"/>
        <v>3</v>
      </c>
      <c r="G60" s="638">
        <v>1</v>
      </c>
      <c r="H60" s="638" t="s">
        <v>37</v>
      </c>
      <c r="I60" s="638">
        <f t="shared" si="1"/>
        <v>3</v>
      </c>
      <c r="J60" s="649">
        <v>2900000</v>
      </c>
      <c r="K60" s="647">
        <f t="shared" si="2"/>
        <v>8700000</v>
      </c>
      <c r="L60" s="650"/>
      <c r="M60" s="638"/>
      <c r="N60" s="164">
        <f t="shared" si="9"/>
        <v>8700000</v>
      </c>
      <c r="O60" s="164">
        <f t="shared" si="10"/>
        <v>0</v>
      </c>
      <c r="R60" s="652">
        <v>1510300</v>
      </c>
      <c r="S60" s="652">
        <v>5800000</v>
      </c>
      <c r="U60" s="164" t="str">
        <f t="shared" si="5"/>
        <v>,1499109</v>
      </c>
    </row>
    <row r="61" s="164" customFormat="1" spans="1:21">
      <c r="A61" s="196">
        <v>355602</v>
      </c>
      <c r="B61" s="638">
        <v>1501543</v>
      </c>
      <c r="C61" s="638" t="s">
        <v>4348</v>
      </c>
      <c r="D61" s="639">
        <v>43621</v>
      </c>
      <c r="E61" s="639">
        <v>43623</v>
      </c>
      <c r="F61" s="638">
        <f t="shared" si="0"/>
        <v>2</v>
      </c>
      <c r="G61" s="638">
        <v>1</v>
      </c>
      <c r="H61" s="638" t="s">
        <v>37</v>
      </c>
      <c r="I61" s="638">
        <f t="shared" si="1"/>
        <v>2</v>
      </c>
      <c r="J61" s="649">
        <v>2900000</v>
      </c>
      <c r="K61" s="647">
        <f t="shared" si="2"/>
        <v>5800000</v>
      </c>
      <c r="L61" s="650"/>
      <c r="M61" s="638"/>
      <c r="N61" s="164">
        <f t="shared" si="9"/>
        <v>5800000</v>
      </c>
      <c r="O61" s="164">
        <f t="shared" si="10"/>
        <v>0</v>
      </c>
      <c r="R61" s="652">
        <v>1510592</v>
      </c>
      <c r="S61" s="652">
        <v>9300000</v>
      </c>
      <c r="U61" s="164" t="str">
        <f t="shared" si="5"/>
        <v>,1501543</v>
      </c>
    </row>
    <row r="62" s="164" customFormat="1" spans="1:21">
      <c r="A62" s="198">
        <v>353216</v>
      </c>
      <c r="B62" s="638">
        <v>1492095</v>
      </c>
      <c r="C62" s="638" t="s">
        <v>4349</v>
      </c>
      <c r="D62" s="639">
        <v>43621</v>
      </c>
      <c r="E62" s="639">
        <v>43623</v>
      </c>
      <c r="F62" s="638">
        <f t="shared" si="0"/>
        <v>2</v>
      </c>
      <c r="G62" s="638">
        <v>1</v>
      </c>
      <c r="H62" s="638" t="s">
        <v>37</v>
      </c>
      <c r="I62" s="638">
        <f t="shared" si="1"/>
        <v>2</v>
      </c>
      <c r="J62" s="647">
        <v>2900000</v>
      </c>
      <c r="K62" s="647">
        <f t="shared" si="2"/>
        <v>5800000</v>
      </c>
      <c r="L62" s="650"/>
      <c r="M62" s="638"/>
      <c r="N62" s="164">
        <f t="shared" si="9"/>
        <v>5800000</v>
      </c>
      <c r="O62" s="164">
        <f t="shared" si="10"/>
        <v>0</v>
      </c>
      <c r="R62" s="652">
        <v>1513264</v>
      </c>
      <c r="S62" s="652">
        <v>6200000</v>
      </c>
      <c r="U62" s="164" t="str">
        <f t="shared" si="5"/>
        <v>,1492095</v>
      </c>
    </row>
    <row r="63" s="164" customFormat="1" spans="1:21">
      <c r="A63" s="198" t="s">
        <v>4350</v>
      </c>
      <c r="B63" s="638">
        <v>1499223</v>
      </c>
      <c r="C63" s="638" t="s">
        <v>4351</v>
      </c>
      <c r="D63" s="639">
        <v>43621</v>
      </c>
      <c r="E63" s="639">
        <v>43623</v>
      </c>
      <c r="F63" s="638">
        <f t="shared" si="0"/>
        <v>2</v>
      </c>
      <c r="G63" s="638">
        <v>3</v>
      </c>
      <c r="H63" s="638" t="s">
        <v>37</v>
      </c>
      <c r="I63" s="638">
        <f t="shared" si="1"/>
        <v>6</v>
      </c>
      <c r="J63" s="649">
        <v>2900000</v>
      </c>
      <c r="K63" s="647">
        <f t="shared" si="2"/>
        <v>17400000</v>
      </c>
      <c r="L63" s="650"/>
      <c r="M63" s="638"/>
      <c r="N63" s="164">
        <f t="shared" si="9"/>
        <v>17400000</v>
      </c>
      <c r="O63" s="164">
        <f t="shared" si="10"/>
        <v>0</v>
      </c>
      <c r="R63" s="652">
        <v>1511903</v>
      </c>
      <c r="S63" s="652">
        <v>11600000</v>
      </c>
      <c r="U63" s="164" t="str">
        <f t="shared" si="5"/>
        <v>,1499223</v>
      </c>
    </row>
    <row r="64" s="164" customFormat="1" spans="1:21">
      <c r="A64" s="198">
        <v>356356</v>
      </c>
      <c r="B64" s="638">
        <v>1505372</v>
      </c>
      <c r="C64" s="638" t="s">
        <v>4352</v>
      </c>
      <c r="D64" s="639">
        <v>43621</v>
      </c>
      <c r="E64" s="639">
        <v>43623</v>
      </c>
      <c r="F64" s="638">
        <f t="shared" si="0"/>
        <v>2</v>
      </c>
      <c r="G64" s="638">
        <v>1</v>
      </c>
      <c r="H64" s="638" t="s">
        <v>37</v>
      </c>
      <c r="I64" s="638">
        <f t="shared" si="1"/>
        <v>2</v>
      </c>
      <c r="J64" s="649">
        <v>2900000</v>
      </c>
      <c r="K64" s="647">
        <f t="shared" si="2"/>
        <v>5800000</v>
      </c>
      <c r="L64" s="650"/>
      <c r="M64" s="638" t="s">
        <v>1936</v>
      </c>
      <c r="N64" s="164">
        <f t="shared" si="9"/>
        <v>5800000</v>
      </c>
      <c r="O64" s="164">
        <f t="shared" si="10"/>
        <v>0</v>
      </c>
      <c r="R64" s="652">
        <v>1511911</v>
      </c>
      <c r="S64" s="652">
        <v>12400000</v>
      </c>
      <c r="U64" s="164" t="str">
        <f t="shared" si="5"/>
        <v>,1505372</v>
      </c>
    </row>
    <row r="65" s="164" customFormat="1" spans="1:21">
      <c r="A65" s="198">
        <v>357600</v>
      </c>
      <c r="B65" s="638">
        <v>1509309</v>
      </c>
      <c r="C65" s="638" t="s">
        <v>4353</v>
      </c>
      <c r="D65" s="639">
        <v>43621</v>
      </c>
      <c r="E65" s="639">
        <v>43623</v>
      </c>
      <c r="F65" s="638">
        <f t="shared" si="0"/>
        <v>2</v>
      </c>
      <c r="G65" s="638">
        <v>1</v>
      </c>
      <c r="H65" s="638" t="s">
        <v>37</v>
      </c>
      <c r="I65" s="638">
        <f t="shared" si="1"/>
        <v>2</v>
      </c>
      <c r="J65" s="649">
        <v>2900000</v>
      </c>
      <c r="K65" s="647">
        <f t="shared" si="2"/>
        <v>5800000</v>
      </c>
      <c r="L65" s="650"/>
      <c r="M65" s="638"/>
      <c r="N65" s="164">
        <f t="shared" si="9"/>
        <v>5800000</v>
      </c>
      <c r="O65" s="164">
        <f t="shared" si="10"/>
        <v>0</v>
      </c>
      <c r="R65" s="652">
        <v>1513022</v>
      </c>
      <c r="S65" s="652">
        <v>12400000</v>
      </c>
      <c r="U65" s="164" t="str">
        <f t="shared" si="5"/>
        <v>,1509309</v>
      </c>
    </row>
    <row r="66" s="164" customFormat="1" spans="1:21">
      <c r="A66" s="198">
        <v>359565</v>
      </c>
      <c r="B66" s="638">
        <v>1518919</v>
      </c>
      <c r="C66" s="638" t="s">
        <v>4354</v>
      </c>
      <c r="D66" s="639">
        <v>43621</v>
      </c>
      <c r="E66" s="639">
        <v>43624</v>
      </c>
      <c r="F66" s="638">
        <f t="shared" si="0"/>
        <v>3</v>
      </c>
      <c r="G66" s="638">
        <v>1</v>
      </c>
      <c r="H66" s="638" t="s">
        <v>37</v>
      </c>
      <c r="I66" s="638">
        <f t="shared" si="1"/>
        <v>3</v>
      </c>
      <c r="J66" s="649">
        <v>2900000</v>
      </c>
      <c r="K66" s="647">
        <f t="shared" si="2"/>
        <v>8700000</v>
      </c>
      <c r="L66" s="650"/>
      <c r="M66" s="638"/>
      <c r="N66" s="164">
        <f t="shared" si="9"/>
        <v>8700000</v>
      </c>
      <c r="O66" s="164">
        <f t="shared" si="10"/>
        <v>0</v>
      </c>
      <c r="R66" s="652">
        <v>1513123</v>
      </c>
      <c r="S66" s="652">
        <v>8700000</v>
      </c>
      <c r="U66" s="164" t="str">
        <f t="shared" si="5"/>
        <v>,1518919</v>
      </c>
    </row>
    <row r="67" s="164" customFormat="1" spans="1:21">
      <c r="A67" s="196">
        <v>354995</v>
      </c>
      <c r="B67" s="638">
        <v>1499339</v>
      </c>
      <c r="C67" s="638" t="s">
        <v>4355</v>
      </c>
      <c r="D67" s="639">
        <v>43622</v>
      </c>
      <c r="E67" s="639">
        <v>43624</v>
      </c>
      <c r="F67" s="638">
        <f t="shared" si="0"/>
        <v>2</v>
      </c>
      <c r="G67" s="638">
        <v>1</v>
      </c>
      <c r="H67" s="638" t="s">
        <v>37</v>
      </c>
      <c r="I67" s="638">
        <f t="shared" si="1"/>
        <v>2</v>
      </c>
      <c r="J67" s="649">
        <v>2900000</v>
      </c>
      <c r="K67" s="647">
        <f t="shared" si="2"/>
        <v>5800000</v>
      </c>
      <c r="L67" s="650"/>
      <c r="M67" s="638"/>
      <c r="N67" s="164">
        <f t="shared" si="9"/>
        <v>5800000</v>
      </c>
      <c r="O67" s="164">
        <f t="shared" si="10"/>
        <v>0</v>
      </c>
      <c r="R67" s="652">
        <v>1514426</v>
      </c>
      <c r="S67" s="652">
        <v>6200000</v>
      </c>
      <c r="U67" s="164" t="str">
        <f t="shared" si="5"/>
        <v>,1499339</v>
      </c>
    </row>
    <row r="68" s="164" customFormat="1" spans="1:21">
      <c r="A68" s="196">
        <v>354987</v>
      </c>
      <c r="B68" s="638">
        <v>1498976</v>
      </c>
      <c r="C68" s="638" t="s">
        <v>4356</v>
      </c>
      <c r="D68" s="639">
        <v>43622</v>
      </c>
      <c r="E68" s="639">
        <v>43624</v>
      </c>
      <c r="F68" s="638">
        <f t="shared" si="0"/>
        <v>2</v>
      </c>
      <c r="G68" s="638">
        <v>1</v>
      </c>
      <c r="H68" s="638" t="s">
        <v>37</v>
      </c>
      <c r="I68" s="638">
        <f t="shared" si="1"/>
        <v>2</v>
      </c>
      <c r="J68" s="649">
        <v>2900000</v>
      </c>
      <c r="K68" s="647">
        <f t="shared" si="2"/>
        <v>5800000</v>
      </c>
      <c r="L68" s="650"/>
      <c r="M68" s="638"/>
      <c r="N68" s="164">
        <f t="shared" si="9"/>
        <v>5800000</v>
      </c>
      <c r="O68" s="164">
        <f t="shared" si="10"/>
        <v>0</v>
      </c>
      <c r="R68" s="652">
        <v>1514679</v>
      </c>
      <c r="S68" s="652">
        <v>5800000</v>
      </c>
      <c r="U68" s="164" t="str">
        <f t="shared" si="5"/>
        <v>,1498976</v>
      </c>
    </row>
    <row r="69" s="164" customFormat="1" spans="1:21">
      <c r="A69" s="196">
        <v>357018</v>
      </c>
      <c r="B69" s="638">
        <v>1507056</v>
      </c>
      <c r="C69" s="638" t="s">
        <v>4357</v>
      </c>
      <c r="D69" s="639">
        <v>43622</v>
      </c>
      <c r="E69" s="639">
        <v>43624</v>
      </c>
      <c r="F69" s="638">
        <f t="shared" si="0"/>
        <v>2</v>
      </c>
      <c r="G69" s="638">
        <v>1</v>
      </c>
      <c r="H69" s="638" t="s">
        <v>2405</v>
      </c>
      <c r="I69" s="638">
        <f t="shared" si="1"/>
        <v>2</v>
      </c>
      <c r="J69" s="649">
        <v>3100000</v>
      </c>
      <c r="K69" s="647">
        <f t="shared" si="2"/>
        <v>6200000</v>
      </c>
      <c r="L69" s="650"/>
      <c r="M69" s="638"/>
      <c r="N69" s="164">
        <f t="shared" si="9"/>
        <v>6200000</v>
      </c>
      <c r="O69" s="164">
        <f t="shared" si="10"/>
        <v>0</v>
      </c>
      <c r="R69" s="652">
        <v>1516257</v>
      </c>
      <c r="S69" s="652">
        <v>12400000</v>
      </c>
      <c r="U69" s="164" t="str">
        <f t="shared" si="5"/>
        <v>,1507056</v>
      </c>
    </row>
    <row r="70" s="164" customFormat="1" spans="1:21">
      <c r="A70" s="196">
        <v>351346</v>
      </c>
      <c r="B70" s="638">
        <v>1482248</v>
      </c>
      <c r="C70" s="638" t="s">
        <v>4358</v>
      </c>
      <c r="D70" s="639">
        <v>43622</v>
      </c>
      <c r="E70" s="639">
        <v>43624</v>
      </c>
      <c r="F70" s="638">
        <f t="shared" si="0"/>
        <v>2</v>
      </c>
      <c r="G70" s="638">
        <v>1</v>
      </c>
      <c r="H70" s="638" t="s">
        <v>2405</v>
      </c>
      <c r="I70" s="638">
        <f t="shared" si="1"/>
        <v>2</v>
      </c>
      <c r="J70" s="647">
        <v>3100000</v>
      </c>
      <c r="K70" s="647">
        <f t="shared" si="2"/>
        <v>6200000</v>
      </c>
      <c r="L70" s="650"/>
      <c r="M70" s="638"/>
      <c r="N70" s="164">
        <f t="shared" si="9"/>
        <v>6200000</v>
      </c>
      <c r="O70" s="164">
        <f t="shared" si="10"/>
        <v>0</v>
      </c>
      <c r="R70" s="652">
        <v>1517286</v>
      </c>
      <c r="S70" s="652">
        <v>7100000</v>
      </c>
      <c r="U70" s="164" t="str">
        <f t="shared" si="5"/>
        <v>,1482248</v>
      </c>
    </row>
    <row r="71" s="164" customFormat="1" spans="1:21">
      <c r="A71" s="196">
        <v>356219</v>
      </c>
      <c r="B71" s="638">
        <v>1504063</v>
      </c>
      <c r="C71" s="638" t="s">
        <v>4359</v>
      </c>
      <c r="D71" s="639">
        <v>43622</v>
      </c>
      <c r="E71" s="639">
        <v>43625</v>
      </c>
      <c r="F71" s="638">
        <f t="shared" si="0"/>
        <v>3</v>
      </c>
      <c r="G71" s="638">
        <v>1</v>
      </c>
      <c r="H71" s="638" t="s">
        <v>37</v>
      </c>
      <c r="I71" s="638">
        <f t="shared" si="1"/>
        <v>3</v>
      </c>
      <c r="J71" s="649">
        <v>2900000</v>
      </c>
      <c r="K71" s="647">
        <f t="shared" si="2"/>
        <v>8700000</v>
      </c>
      <c r="L71" s="650"/>
      <c r="M71" s="638"/>
      <c r="N71" s="164">
        <f t="shared" si="9"/>
        <v>8700000</v>
      </c>
      <c r="O71" s="164">
        <f t="shared" si="10"/>
        <v>0</v>
      </c>
      <c r="R71" s="652">
        <v>1517320</v>
      </c>
      <c r="S71" s="652">
        <v>8700000</v>
      </c>
      <c r="U71" s="164" t="str">
        <f t="shared" si="5"/>
        <v>,1504063</v>
      </c>
    </row>
    <row r="72" s="164" customFormat="1" spans="1:21">
      <c r="A72" s="196">
        <v>357023</v>
      </c>
      <c r="B72" s="638">
        <v>1507184</v>
      </c>
      <c r="C72" s="638" t="s">
        <v>4360</v>
      </c>
      <c r="D72" s="639">
        <v>43622</v>
      </c>
      <c r="E72" s="639">
        <v>43624</v>
      </c>
      <c r="F72" s="638">
        <f t="shared" si="0"/>
        <v>2</v>
      </c>
      <c r="G72" s="638">
        <v>1</v>
      </c>
      <c r="H72" s="638" t="s">
        <v>2405</v>
      </c>
      <c r="I72" s="638">
        <f t="shared" si="1"/>
        <v>2</v>
      </c>
      <c r="J72" s="649">
        <v>3100000</v>
      </c>
      <c r="K72" s="647">
        <f t="shared" si="2"/>
        <v>6200000</v>
      </c>
      <c r="L72" s="650"/>
      <c r="M72" s="638"/>
      <c r="N72" s="164">
        <f t="shared" si="9"/>
        <v>6200000</v>
      </c>
      <c r="O72" s="164">
        <f t="shared" si="10"/>
        <v>0</v>
      </c>
      <c r="R72" s="652">
        <v>1517620</v>
      </c>
      <c r="S72" s="652">
        <v>14500000</v>
      </c>
      <c r="U72" s="164" t="str">
        <f t="shared" si="5"/>
        <v>,1507184</v>
      </c>
    </row>
    <row r="73" s="164" customFormat="1" spans="1:21">
      <c r="A73" s="196">
        <v>355510</v>
      </c>
      <c r="B73" s="638">
        <v>1501307</v>
      </c>
      <c r="C73" s="638" t="s">
        <v>4361</v>
      </c>
      <c r="D73" s="639">
        <v>43622</v>
      </c>
      <c r="E73" s="639">
        <v>43624</v>
      </c>
      <c r="F73" s="638">
        <f t="shared" ref="F73:F136" si="11">E73-D73</f>
        <v>2</v>
      </c>
      <c r="G73" s="638">
        <v>1</v>
      </c>
      <c r="H73" s="638" t="s">
        <v>37</v>
      </c>
      <c r="I73" s="638">
        <f t="shared" ref="I73:I136" si="12">G73*F73</f>
        <v>2</v>
      </c>
      <c r="J73" s="647">
        <v>2900000</v>
      </c>
      <c r="K73" s="647">
        <f t="shared" si="2"/>
        <v>5800000</v>
      </c>
      <c r="L73" s="650"/>
      <c r="M73" s="638"/>
      <c r="N73" s="164">
        <f t="shared" si="9"/>
        <v>5800000</v>
      </c>
      <c r="O73" s="164">
        <f t="shared" si="10"/>
        <v>0</v>
      </c>
      <c r="R73" s="652">
        <v>1518538</v>
      </c>
      <c r="S73" s="652">
        <v>8500000</v>
      </c>
      <c r="U73" s="164" t="str">
        <f t="shared" si="5"/>
        <v>,1501307</v>
      </c>
    </row>
    <row r="74" s="164" customFormat="1" spans="1:21">
      <c r="A74" s="196">
        <v>357552</v>
      </c>
      <c r="B74" s="638">
        <v>1509306</v>
      </c>
      <c r="C74" s="638" t="s">
        <v>4362</v>
      </c>
      <c r="D74" s="639">
        <v>43623</v>
      </c>
      <c r="E74" s="639">
        <v>43625</v>
      </c>
      <c r="F74" s="638">
        <f t="shared" si="11"/>
        <v>2</v>
      </c>
      <c r="G74" s="638">
        <v>1</v>
      </c>
      <c r="H74" s="638" t="s">
        <v>37</v>
      </c>
      <c r="I74" s="638">
        <f t="shared" si="12"/>
        <v>2</v>
      </c>
      <c r="J74" s="647">
        <v>2900000</v>
      </c>
      <c r="K74" s="647">
        <f t="shared" si="2"/>
        <v>5800000</v>
      </c>
      <c r="L74" s="650"/>
      <c r="M74" s="638"/>
      <c r="N74" s="164">
        <f t="shared" si="9"/>
        <v>5800000</v>
      </c>
      <c r="O74" s="164">
        <f t="shared" si="10"/>
        <v>0</v>
      </c>
      <c r="R74" s="652">
        <v>1518988</v>
      </c>
      <c r="S74" s="652">
        <v>14200000</v>
      </c>
      <c r="U74" s="164" t="str">
        <f t="shared" ref="U74:U137" si="13">$T$9&amp;B74</f>
        <v>,1509306</v>
      </c>
    </row>
    <row r="75" s="164" customFormat="1" spans="1:21">
      <c r="A75" s="196">
        <v>356054</v>
      </c>
      <c r="B75" s="638">
        <v>1503290</v>
      </c>
      <c r="C75" s="638" t="s">
        <v>4363</v>
      </c>
      <c r="D75" s="639">
        <v>43623</v>
      </c>
      <c r="E75" s="639">
        <v>43625</v>
      </c>
      <c r="F75" s="638">
        <f t="shared" si="11"/>
        <v>2</v>
      </c>
      <c r="G75" s="638">
        <v>1</v>
      </c>
      <c r="H75" s="638" t="s">
        <v>2405</v>
      </c>
      <c r="I75" s="638">
        <f t="shared" si="12"/>
        <v>2</v>
      </c>
      <c r="J75" s="649">
        <v>3100000</v>
      </c>
      <c r="K75" s="647">
        <f t="shared" si="2"/>
        <v>6200000</v>
      </c>
      <c r="L75" s="650"/>
      <c r="M75" s="638"/>
      <c r="N75" s="164">
        <f t="shared" si="9"/>
        <v>6200000</v>
      </c>
      <c r="O75" s="164">
        <f t="shared" si="10"/>
        <v>0</v>
      </c>
      <c r="R75" s="652">
        <v>1513267</v>
      </c>
      <c r="S75" s="652">
        <v>6200000</v>
      </c>
      <c r="U75" s="164" t="str">
        <f t="shared" si="13"/>
        <v>,1503290</v>
      </c>
    </row>
    <row r="76" s="164" customFormat="1" spans="1:21">
      <c r="A76" s="196">
        <v>354990</v>
      </c>
      <c r="B76" s="638">
        <v>1499095</v>
      </c>
      <c r="C76" s="638" t="s">
        <v>4364</v>
      </c>
      <c r="D76" s="639">
        <v>43623</v>
      </c>
      <c r="E76" s="639">
        <v>43625</v>
      </c>
      <c r="F76" s="638">
        <f t="shared" si="11"/>
        <v>2</v>
      </c>
      <c r="G76" s="638">
        <v>1</v>
      </c>
      <c r="H76" s="638" t="s">
        <v>37</v>
      </c>
      <c r="I76" s="638">
        <f t="shared" si="12"/>
        <v>2</v>
      </c>
      <c r="J76" s="649">
        <v>2900000</v>
      </c>
      <c r="K76" s="647">
        <f t="shared" ref="K76:K78" si="14">J76*F76*G76</f>
        <v>5800000</v>
      </c>
      <c r="L76" s="650"/>
      <c r="M76" s="638"/>
      <c r="N76" s="164">
        <f t="shared" si="9"/>
        <v>5800000</v>
      </c>
      <c r="O76" s="164">
        <f t="shared" si="10"/>
        <v>0</v>
      </c>
      <c r="R76" s="652">
        <v>1516131</v>
      </c>
      <c r="S76" s="652">
        <v>14200000</v>
      </c>
      <c r="U76" s="164" t="str">
        <f t="shared" si="13"/>
        <v>,1499095</v>
      </c>
    </row>
    <row r="77" s="164" customFormat="1" spans="1:21">
      <c r="A77" s="653" t="s">
        <v>4365</v>
      </c>
      <c r="B77" s="638">
        <v>1508393</v>
      </c>
      <c r="C77" s="638" t="s">
        <v>4366</v>
      </c>
      <c r="D77" s="639">
        <v>43623</v>
      </c>
      <c r="E77" s="639">
        <v>43625</v>
      </c>
      <c r="F77" s="638">
        <f t="shared" si="11"/>
        <v>2</v>
      </c>
      <c r="G77" s="638">
        <v>3</v>
      </c>
      <c r="H77" s="638" t="s">
        <v>868</v>
      </c>
      <c r="I77" s="638">
        <f t="shared" si="12"/>
        <v>6</v>
      </c>
      <c r="J77" s="649">
        <v>3550000</v>
      </c>
      <c r="K77" s="647">
        <f t="shared" si="14"/>
        <v>21300000</v>
      </c>
      <c r="L77" s="650"/>
      <c r="M77" s="638"/>
      <c r="N77" s="164">
        <f t="shared" si="9"/>
        <v>21300000</v>
      </c>
      <c r="O77" s="164">
        <f t="shared" si="10"/>
        <v>0</v>
      </c>
      <c r="R77" s="652">
        <v>1516690</v>
      </c>
      <c r="S77" s="652">
        <v>8700000</v>
      </c>
      <c r="U77" s="164" t="str">
        <f t="shared" si="13"/>
        <v>,1508393</v>
      </c>
    </row>
    <row r="78" s="164" customFormat="1" spans="1:21">
      <c r="A78" s="198" t="s">
        <v>4367</v>
      </c>
      <c r="B78" s="638">
        <v>1516131</v>
      </c>
      <c r="C78" s="638" t="s">
        <v>4368</v>
      </c>
      <c r="D78" s="639">
        <v>43623</v>
      </c>
      <c r="E78" s="639">
        <v>43625</v>
      </c>
      <c r="F78" s="638">
        <f t="shared" si="11"/>
        <v>2</v>
      </c>
      <c r="G78" s="638">
        <v>2</v>
      </c>
      <c r="H78" s="638" t="s">
        <v>868</v>
      </c>
      <c r="I78" s="638">
        <f t="shared" si="12"/>
        <v>4</v>
      </c>
      <c r="J78" s="649">
        <v>3550000</v>
      </c>
      <c r="K78" s="647">
        <f t="shared" si="14"/>
        <v>14200000</v>
      </c>
      <c r="L78" s="650"/>
      <c r="M78" s="638"/>
      <c r="N78" s="164">
        <f t="shared" si="9"/>
        <v>14200000</v>
      </c>
      <c r="O78" s="164">
        <f t="shared" si="10"/>
        <v>0</v>
      </c>
      <c r="R78" s="652">
        <v>1518111</v>
      </c>
      <c r="S78" s="652">
        <v>5800000</v>
      </c>
      <c r="U78" s="164" t="str">
        <f t="shared" si="13"/>
        <v>,1516131</v>
      </c>
    </row>
    <row r="79" s="164" customFormat="1" spans="1:21">
      <c r="A79" s="198">
        <v>347689</v>
      </c>
      <c r="B79" s="638">
        <v>1467349</v>
      </c>
      <c r="C79" s="638" t="s">
        <v>4369</v>
      </c>
      <c r="D79" s="639">
        <v>43623</v>
      </c>
      <c r="E79" s="639">
        <v>43624</v>
      </c>
      <c r="F79" s="638">
        <f t="shared" si="11"/>
        <v>1</v>
      </c>
      <c r="G79" s="638">
        <v>1</v>
      </c>
      <c r="H79" s="638" t="s">
        <v>2405</v>
      </c>
      <c r="I79" s="638">
        <f t="shared" si="12"/>
        <v>1</v>
      </c>
      <c r="J79" s="647">
        <v>3100000</v>
      </c>
      <c r="K79" s="647">
        <f t="shared" ref="K79:K103" si="15">J79*I79</f>
        <v>3100000</v>
      </c>
      <c r="L79" s="650"/>
      <c r="M79" s="638"/>
      <c r="N79" s="164">
        <f t="shared" si="9"/>
        <v>3100000</v>
      </c>
      <c r="O79" s="164">
        <f t="shared" si="10"/>
        <v>0</v>
      </c>
      <c r="R79" s="652">
        <v>1519658</v>
      </c>
      <c r="S79" s="652">
        <v>5800000</v>
      </c>
      <c r="U79" s="164" t="str">
        <f t="shared" si="13"/>
        <v>,1467349</v>
      </c>
    </row>
    <row r="80" s="164" customFormat="1" spans="1:21">
      <c r="A80" s="198">
        <v>351012</v>
      </c>
      <c r="B80" s="638">
        <v>1479750</v>
      </c>
      <c r="C80" s="638" t="s">
        <v>4370</v>
      </c>
      <c r="D80" s="639">
        <v>43623</v>
      </c>
      <c r="E80" s="639">
        <v>43625</v>
      </c>
      <c r="F80" s="638">
        <f t="shared" si="11"/>
        <v>2</v>
      </c>
      <c r="G80" s="638">
        <v>1</v>
      </c>
      <c r="H80" s="638" t="s">
        <v>37</v>
      </c>
      <c r="I80" s="638">
        <f t="shared" si="12"/>
        <v>2</v>
      </c>
      <c r="J80" s="647">
        <v>2900000</v>
      </c>
      <c r="K80" s="647">
        <f t="shared" si="15"/>
        <v>5800000</v>
      </c>
      <c r="L80" s="650"/>
      <c r="M80" s="638"/>
      <c r="N80" s="164">
        <f t="shared" si="9"/>
        <v>5800000</v>
      </c>
      <c r="O80" s="164">
        <f t="shared" si="10"/>
        <v>0</v>
      </c>
      <c r="R80" s="652">
        <v>1519667</v>
      </c>
      <c r="S80" s="652">
        <v>17400000</v>
      </c>
      <c r="U80" s="164" t="str">
        <f t="shared" si="13"/>
        <v>,1479750</v>
      </c>
    </row>
    <row r="81" s="164" customFormat="1" spans="1:21">
      <c r="A81" s="198">
        <v>359580</v>
      </c>
      <c r="B81" s="638">
        <v>1519421</v>
      </c>
      <c r="C81" s="638" t="s">
        <v>4371</v>
      </c>
      <c r="D81" s="639">
        <v>43623</v>
      </c>
      <c r="E81" s="639">
        <v>43625</v>
      </c>
      <c r="F81" s="638">
        <f t="shared" si="11"/>
        <v>2</v>
      </c>
      <c r="G81" s="638">
        <v>1</v>
      </c>
      <c r="H81" s="638" t="s">
        <v>868</v>
      </c>
      <c r="I81" s="638">
        <f t="shared" si="12"/>
        <v>2</v>
      </c>
      <c r="J81" s="647">
        <v>3550000</v>
      </c>
      <c r="K81" s="647">
        <f t="shared" si="15"/>
        <v>7100000</v>
      </c>
      <c r="L81" s="650"/>
      <c r="M81" s="638"/>
      <c r="N81" s="164">
        <f t="shared" si="9"/>
        <v>7100000</v>
      </c>
      <c r="O81" s="164">
        <f t="shared" si="10"/>
        <v>0</v>
      </c>
      <c r="R81" s="652">
        <v>1519690</v>
      </c>
      <c r="S81" s="652">
        <v>30780000</v>
      </c>
      <c r="U81" s="164" t="str">
        <f t="shared" si="13"/>
        <v>,1519421</v>
      </c>
    </row>
    <row r="82" s="164" customFormat="1" spans="1:21">
      <c r="A82" s="198" t="s">
        <v>4372</v>
      </c>
      <c r="B82" s="638">
        <v>1456614</v>
      </c>
      <c r="C82" s="638" t="s">
        <v>4373</v>
      </c>
      <c r="D82" s="639">
        <v>43624</v>
      </c>
      <c r="E82" s="639">
        <v>43625</v>
      </c>
      <c r="F82" s="638">
        <f t="shared" si="11"/>
        <v>1</v>
      </c>
      <c r="G82" s="638">
        <v>2</v>
      </c>
      <c r="H82" s="638" t="s">
        <v>2405</v>
      </c>
      <c r="I82" s="638">
        <f t="shared" si="12"/>
        <v>2</v>
      </c>
      <c r="J82" s="647">
        <v>3100000</v>
      </c>
      <c r="K82" s="647">
        <f t="shared" si="15"/>
        <v>6200000</v>
      </c>
      <c r="L82" s="650"/>
      <c r="M82" s="638"/>
      <c r="N82" s="164">
        <f t="shared" si="9"/>
        <v>6200000</v>
      </c>
      <c r="O82" s="164">
        <f t="shared" si="10"/>
        <v>0</v>
      </c>
      <c r="R82" s="652">
        <v>1519693</v>
      </c>
      <c r="S82" s="652">
        <v>30780000</v>
      </c>
      <c r="U82" s="164" t="str">
        <f t="shared" si="13"/>
        <v>,1456614</v>
      </c>
    </row>
    <row r="83" s="164" customFormat="1" spans="1:21">
      <c r="A83" s="198">
        <v>355985</v>
      </c>
      <c r="B83" s="638">
        <v>1503465</v>
      </c>
      <c r="C83" s="638" t="s">
        <v>4374</v>
      </c>
      <c r="D83" s="639">
        <v>43624</v>
      </c>
      <c r="E83" s="639">
        <v>43625</v>
      </c>
      <c r="F83" s="638">
        <f t="shared" si="11"/>
        <v>1</v>
      </c>
      <c r="G83" s="638">
        <v>1</v>
      </c>
      <c r="H83" s="638" t="s">
        <v>2405</v>
      </c>
      <c r="I83" s="638">
        <f t="shared" si="12"/>
        <v>1</v>
      </c>
      <c r="J83" s="647">
        <v>3100000</v>
      </c>
      <c r="K83" s="647">
        <f t="shared" si="15"/>
        <v>3100000</v>
      </c>
      <c r="L83" s="650"/>
      <c r="M83" s="638"/>
      <c r="N83" s="164">
        <f t="shared" si="9"/>
        <v>3100000</v>
      </c>
      <c r="O83" s="164">
        <f t="shared" si="10"/>
        <v>0</v>
      </c>
      <c r="R83" s="652">
        <v>1519699</v>
      </c>
      <c r="S83" s="652">
        <v>2900000</v>
      </c>
      <c r="U83" s="164" t="str">
        <f t="shared" si="13"/>
        <v>,1503465</v>
      </c>
    </row>
    <row r="84" s="164" customFormat="1" spans="1:21">
      <c r="A84" s="198">
        <v>356484</v>
      </c>
      <c r="B84" s="638">
        <v>1505570</v>
      </c>
      <c r="C84" s="638" t="s">
        <v>4375</v>
      </c>
      <c r="D84" s="639">
        <v>43624</v>
      </c>
      <c r="E84" s="639">
        <v>43627</v>
      </c>
      <c r="F84" s="638">
        <f t="shared" si="11"/>
        <v>3</v>
      </c>
      <c r="G84" s="638">
        <v>1</v>
      </c>
      <c r="H84" s="638" t="s">
        <v>2405</v>
      </c>
      <c r="I84" s="638">
        <f t="shared" si="12"/>
        <v>3</v>
      </c>
      <c r="J84" s="647">
        <v>3100000</v>
      </c>
      <c r="K84" s="647">
        <f t="shared" si="15"/>
        <v>9300000</v>
      </c>
      <c r="L84" s="650"/>
      <c r="M84" s="638" t="s">
        <v>2171</v>
      </c>
      <c r="N84" s="164">
        <f t="shared" si="9"/>
        <v>9300000</v>
      </c>
      <c r="O84" s="164">
        <f t="shared" si="10"/>
        <v>0</v>
      </c>
      <c r="R84" s="652">
        <v>1519701</v>
      </c>
      <c r="S84" s="652">
        <v>2900000</v>
      </c>
      <c r="U84" s="164" t="str">
        <f t="shared" si="13"/>
        <v>,1505570</v>
      </c>
    </row>
    <row r="85" s="164" customFormat="1" spans="1:21">
      <c r="A85" s="198">
        <v>357603</v>
      </c>
      <c r="B85" s="638">
        <v>1509072</v>
      </c>
      <c r="C85" s="638" t="s">
        <v>4376</v>
      </c>
      <c r="D85" s="639">
        <v>43624</v>
      </c>
      <c r="E85" s="639">
        <v>43625</v>
      </c>
      <c r="F85" s="638">
        <f t="shared" si="11"/>
        <v>1</v>
      </c>
      <c r="G85" s="638">
        <v>1</v>
      </c>
      <c r="H85" s="638" t="s">
        <v>2405</v>
      </c>
      <c r="I85" s="638">
        <f t="shared" si="12"/>
        <v>1</v>
      </c>
      <c r="J85" s="647">
        <v>3100000</v>
      </c>
      <c r="K85" s="647">
        <f t="shared" si="15"/>
        <v>3100000</v>
      </c>
      <c r="L85" s="650"/>
      <c r="M85" s="638"/>
      <c r="N85" s="164">
        <f t="shared" si="9"/>
        <v>3100000</v>
      </c>
      <c r="O85" s="164">
        <f t="shared" si="10"/>
        <v>0</v>
      </c>
      <c r="R85" s="652">
        <v>1519749</v>
      </c>
      <c r="S85" s="652">
        <v>8700000</v>
      </c>
      <c r="U85" s="164" t="str">
        <f t="shared" si="13"/>
        <v>,1509072</v>
      </c>
    </row>
    <row r="86" s="164" customFormat="1" spans="1:21">
      <c r="A86" s="196">
        <v>357827</v>
      </c>
      <c r="B86" s="638">
        <v>1510592</v>
      </c>
      <c r="C86" s="638" t="s">
        <v>4377</v>
      </c>
      <c r="D86" s="639">
        <v>43624</v>
      </c>
      <c r="E86" s="639">
        <v>43627</v>
      </c>
      <c r="F86" s="638">
        <f t="shared" si="11"/>
        <v>3</v>
      </c>
      <c r="G86" s="638">
        <v>1</v>
      </c>
      <c r="H86" s="638" t="s">
        <v>2405</v>
      </c>
      <c r="I86" s="638">
        <f t="shared" si="12"/>
        <v>3</v>
      </c>
      <c r="J86" s="649">
        <v>3100000</v>
      </c>
      <c r="K86" s="647">
        <f t="shared" si="15"/>
        <v>9300000</v>
      </c>
      <c r="L86" s="650"/>
      <c r="M86" s="638"/>
      <c r="N86" s="164">
        <f t="shared" si="9"/>
        <v>9300000</v>
      </c>
      <c r="O86" s="164">
        <f t="shared" si="10"/>
        <v>0</v>
      </c>
      <c r="R86" s="652">
        <v>1520520</v>
      </c>
      <c r="S86" s="652">
        <v>5800000</v>
      </c>
      <c r="U86" s="164" t="str">
        <f t="shared" si="13"/>
        <v>,1510592</v>
      </c>
    </row>
    <row r="87" s="164" customFormat="1" spans="1:21">
      <c r="A87" s="198">
        <v>357684</v>
      </c>
      <c r="B87" s="638">
        <v>1509837</v>
      </c>
      <c r="C87" s="638" t="s">
        <v>4378</v>
      </c>
      <c r="D87" s="639">
        <v>43624</v>
      </c>
      <c r="E87" s="639">
        <v>43626</v>
      </c>
      <c r="F87" s="638">
        <f t="shared" si="11"/>
        <v>2</v>
      </c>
      <c r="G87" s="638">
        <v>1</v>
      </c>
      <c r="H87" s="638" t="s">
        <v>2405</v>
      </c>
      <c r="I87" s="638">
        <f t="shared" si="12"/>
        <v>2</v>
      </c>
      <c r="J87" s="647">
        <v>3100000</v>
      </c>
      <c r="K87" s="647">
        <f t="shared" si="15"/>
        <v>6200000</v>
      </c>
      <c r="L87" s="650"/>
      <c r="M87" s="638"/>
      <c r="N87" s="164">
        <f t="shared" si="9"/>
        <v>6200000</v>
      </c>
      <c r="O87" s="164">
        <f t="shared" si="10"/>
        <v>0</v>
      </c>
      <c r="R87" s="652">
        <v>1520930</v>
      </c>
      <c r="S87" s="652">
        <v>8680000</v>
      </c>
      <c r="U87" s="164" t="str">
        <f t="shared" si="13"/>
        <v>,1509837</v>
      </c>
    </row>
    <row r="88" s="164" customFormat="1" spans="1:21">
      <c r="A88" s="198">
        <v>357755</v>
      </c>
      <c r="B88" s="638">
        <v>1510587</v>
      </c>
      <c r="C88" s="638" t="s">
        <v>4379</v>
      </c>
      <c r="D88" s="639">
        <v>43624</v>
      </c>
      <c r="E88" s="639">
        <v>43627</v>
      </c>
      <c r="F88" s="638">
        <f t="shared" si="11"/>
        <v>3</v>
      </c>
      <c r="G88" s="638">
        <v>1</v>
      </c>
      <c r="H88" s="638" t="s">
        <v>2405</v>
      </c>
      <c r="I88" s="638">
        <f t="shared" si="12"/>
        <v>3</v>
      </c>
      <c r="J88" s="647">
        <v>3100000</v>
      </c>
      <c r="K88" s="647">
        <f t="shared" si="15"/>
        <v>9300000</v>
      </c>
      <c r="L88" s="650"/>
      <c r="M88" s="638"/>
      <c r="N88" s="164">
        <f t="shared" si="9"/>
        <v>9300000</v>
      </c>
      <c r="O88" s="164">
        <f t="shared" si="10"/>
        <v>0</v>
      </c>
      <c r="R88" s="652">
        <v>1521052</v>
      </c>
      <c r="S88" s="652">
        <v>5800000</v>
      </c>
      <c r="U88" s="164" t="str">
        <f t="shared" si="13"/>
        <v>,1510587</v>
      </c>
    </row>
    <row r="89" s="164" customFormat="1" spans="1:21">
      <c r="A89" s="198" t="s">
        <v>4380</v>
      </c>
      <c r="B89" s="638">
        <v>1514426</v>
      </c>
      <c r="C89" s="638" t="s">
        <v>4381</v>
      </c>
      <c r="D89" s="639">
        <v>43624</v>
      </c>
      <c r="E89" s="639">
        <v>43625</v>
      </c>
      <c r="F89" s="638">
        <f t="shared" si="11"/>
        <v>1</v>
      </c>
      <c r="G89" s="638">
        <v>2</v>
      </c>
      <c r="H89" s="638" t="s">
        <v>2405</v>
      </c>
      <c r="I89" s="638">
        <f t="shared" si="12"/>
        <v>2</v>
      </c>
      <c r="J89" s="647">
        <v>3100000</v>
      </c>
      <c r="K89" s="647">
        <f t="shared" si="15"/>
        <v>6200000</v>
      </c>
      <c r="L89" s="650"/>
      <c r="M89" s="638" t="s">
        <v>2171</v>
      </c>
      <c r="N89" s="164">
        <f t="shared" si="9"/>
        <v>6200000</v>
      </c>
      <c r="O89" s="164">
        <f t="shared" si="10"/>
        <v>0</v>
      </c>
      <c r="R89" s="652">
        <v>1521747</v>
      </c>
      <c r="S89" s="652">
        <v>7100000</v>
      </c>
      <c r="U89" s="164" t="str">
        <f t="shared" si="13"/>
        <v>,1514426</v>
      </c>
    </row>
    <row r="90" s="164" customFormat="1" spans="1:21">
      <c r="A90" s="198">
        <v>359300</v>
      </c>
      <c r="B90" s="638">
        <v>1516711</v>
      </c>
      <c r="C90" s="638" t="s">
        <v>4382</v>
      </c>
      <c r="D90" s="639">
        <v>43624</v>
      </c>
      <c r="E90" s="639">
        <v>43627</v>
      </c>
      <c r="F90" s="638">
        <f t="shared" si="11"/>
        <v>3</v>
      </c>
      <c r="G90" s="638">
        <v>1</v>
      </c>
      <c r="H90" s="638" t="s">
        <v>2405</v>
      </c>
      <c r="I90" s="638">
        <f t="shared" si="12"/>
        <v>3</v>
      </c>
      <c r="J90" s="647">
        <v>3100000</v>
      </c>
      <c r="K90" s="647">
        <f t="shared" si="15"/>
        <v>9300000</v>
      </c>
      <c r="L90" s="659"/>
      <c r="M90" s="638" t="s">
        <v>2171</v>
      </c>
      <c r="N90" s="164">
        <f t="shared" si="9"/>
        <v>9300000</v>
      </c>
      <c r="O90" s="164">
        <f t="shared" si="10"/>
        <v>0</v>
      </c>
      <c r="R90" s="652">
        <v>1519466</v>
      </c>
      <c r="S90" s="652">
        <v>8500000</v>
      </c>
      <c r="U90" s="164" t="str">
        <f t="shared" si="13"/>
        <v>,1516711</v>
      </c>
    </row>
    <row r="91" s="629" customFormat="1" spans="1:21">
      <c r="A91" s="305">
        <v>359710</v>
      </c>
      <c r="B91" s="654">
        <v>1520339</v>
      </c>
      <c r="C91" s="654" t="s">
        <v>4383</v>
      </c>
      <c r="D91" s="655">
        <v>43620</v>
      </c>
      <c r="E91" s="655">
        <v>43623</v>
      </c>
      <c r="F91" s="654">
        <f t="shared" si="11"/>
        <v>3</v>
      </c>
      <c r="G91" s="654">
        <v>1</v>
      </c>
      <c r="H91" s="654" t="s">
        <v>37</v>
      </c>
      <c r="I91" s="654">
        <f t="shared" si="12"/>
        <v>3</v>
      </c>
      <c r="J91" s="660">
        <v>2900000</v>
      </c>
      <c r="K91" s="660">
        <f t="shared" si="15"/>
        <v>8700000</v>
      </c>
      <c r="L91" s="661">
        <f>SUM(K91:K118)</f>
        <v>252730000</v>
      </c>
      <c r="M91" s="654" t="s">
        <v>1936</v>
      </c>
      <c r="N91" s="164">
        <f t="shared" si="9"/>
        <v>8700000</v>
      </c>
      <c r="O91" s="164">
        <f t="shared" si="10"/>
        <v>0</v>
      </c>
      <c r="R91" s="652">
        <v>1519517</v>
      </c>
      <c r="S91" s="652">
        <v>17400000</v>
      </c>
      <c r="U91" s="164" t="str">
        <f t="shared" si="13"/>
        <v>,1520339</v>
      </c>
    </row>
    <row r="92" s="629" customFormat="1" spans="1:21">
      <c r="A92" s="305">
        <v>359738</v>
      </c>
      <c r="B92" s="654">
        <v>1520030</v>
      </c>
      <c r="C92" s="654" t="s">
        <v>4384</v>
      </c>
      <c r="D92" s="655">
        <v>43622</v>
      </c>
      <c r="E92" s="655">
        <v>43626</v>
      </c>
      <c r="F92" s="654">
        <f t="shared" si="11"/>
        <v>4</v>
      </c>
      <c r="G92" s="654">
        <v>1</v>
      </c>
      <c r="H92" s="654" t="s">
        <v>37</v>
      </c>
      <c r="I92" s="654">
        <f t="shared" si="12"/>
        <v>4</v>
      </c>
      <c r="J92" s="660">
        <v>2900000</v>
      </c>
      <c r="K92" s="660">
        <f t="shared" si="15"/>
        <v>11600000</v>
      </c>
      <c r="L92" s="662"/>
      <c r="M92" s="654"/>
      <c r="N92" s="164">
        <f t="shared" si="9"/>
        <v>11600000</v>
      </c>
      <c r="O92" s="164">
        <f t="shared" si="10"/>
        <v>0</v>
      </c>
      <c r="R92" s="652">
        <v>1520011</v>
      </c>
      <c r="S92" s="652">
        <v>2900000</v>
      </c>
      <c r="U92" s="164" t="str">
        <f t="shared" si="13"/>
        <v>,1520030</v>
      </c>
    </row>
    <row r="93" s="629" customFormat="1" spans="1:21">
      <c r="A93" s="305">
        <v>359619</v>
      </c>
      <c r="B93" s="654">
        <v>1519749</v>
      </c>
      <c r="C93" s="654" t="s">
        <v>4385</v>
      </c>
      <c r="D93" s="655">
        <v>43622</v>
      </c>
      <c r="E93" s="655">
        <v>43625</v>
      </c>
      <c r="F93" s="654">
        <f t="shared" si="11"/>
        <v>3</v>
      </c>
      <c r="G93" s="654">
        <v>1</v>
      </c>
      <c r="H93" s="654" t="s">
        <v>37</v>
      </c>
      <c r="I93" s="654">
        <f t="shared" si="12"/>
        <v>3</v>
      </c>
      <c r="J93" s="660">
        <v>2900000</v>
      </c>
      <c r="K93" s="660">
        <f t="shared" si="15"/>
        <v>8700000</v>
      </c>
      <c r="L93" s="662"/>
      <c r="M93" s="654"/>
      <c r="N93" s="164">
        <f t="shared" si="9"/>
        <v>8700000</v>
      </c>
      <c r="O93" s="164">
        <f t="shared" si="10"/>
        <v>0</v>
      </c>
      <c r="R93" s="652">
        <v>1520646</v>
      </c>
      <c r="S93" s="652">
        <v>5800000</v>
      </c>
      <c r="U93" s="164" t="str">
        <f t="shared" si="13"/>
        <v>,1519749</v>
      </c>
    </row>
    <row r="94" s="629" customFormat="1" spans="1:21">
      <c r="A94" s="305">
        <v>359734</v>
      </c>
      <c r="B94" s="654">
        <v>1520011</v>
      </c>
      <c r="C94" s="654" t="s">
        <v>4386</v>
      </c>
      <c r="D94" s="655">
        <v>43623</v>
      </c>
      <c r="E94" s="655">
        <v>43624</v>
      </c>
      <c r="F94" s="654">
        <f t="shared" si="11"/>
        <v>1</v>
      </c>
      <c r="G94" s="654">
        <v>1</v>
      </c>
      <c r="H94" s="654" t="s">
        <v>37</v>
      </c>
      <c r="I94" s="654">
        <f t="shared" si="12"/>
        <v>1</v>
      </c>
      <c r="J94" s="660">
        <v>2900000</v>
      </c>
      <c r="K94" s="660">
        <f t="shared" si="15"/>
        <v>2900000</v>
      </c>
      <c r="L94" s="662"/>
      <c r="M94" s="654"/>
      <c r="N94" s="164">
        <f t="shared" si="9"/>
        <v>2900000</v>
      </c>
      <c r="O94" s="164">
        <f t="shared" si="10"/>
        <v>0</v>
      </c>
      <c r="R94" s="652">
        <v>1520702</v>
      </c>
      <c r="S94" s="652">
        <v>11600000</v>
      </c>
      <c r="U94" s="164" t="str">
        <f t="shared" si="13"/>
        <v>,1520011</v>
      </c>
    </row>
    <row r="95" s="629" customFormat="1" spans="1:21">
      <c r="A95" s="305">
        <v>359621</v>
      </c>
      <c r="B95" s="654">
        <v>1519671</v>
      </c>
      <c r="C95" s="654" t="s">
        <v>4387</v>
      </c>
      <c r="D95" s="655">
        <v>43623</v>
      </c>
      <c r="E95" s="655">
        <v>43624</v>
      </c>
      <c r="F95" s="654">
        <f t="shared" si="11"/>
        <v>1</v>
      </c>
      <c r="G95" s="654">
        <v>1</v>
      </c>
      <c r="H95" s="654" t="s">
        <v>868</v>
      </c>
      <c r="I95" s="654">
        <f t="shared" si="12"/>
        <v>1</v>
      </c>
      <c r="J95" s="660">
        <v>3550000</v>
      </c>
      <c r="K95" s="660">
        <f t="shared" si="15"/>
        <v>3550000</v>
      </c>
      <c r="L95" s="662"/>
      <c r="M95" s="654"/>
      <c r="N95" s="164">
        <f t="shared" si="9"/>
        <v>3550000</v>
      </c>
      <c r="O95" s="164">
        <f t="shared" si="10"/>
        <v>0</v>
      </c>
      <c r="R95" s="652">
        <v>1520728</v>
      </c>
      <c r="S95" s="652">
        <v>11600000</v>
      </c>
      <c r="U95" s="164" t="str">
        <f t="shared" si="13"/>
        <v>,1519671</v>
      </c>
    </row>
    <row r="96" s="629" customFormat="1" spans="1:21">
      <c r="A96" s="305" t="s">
        <v>4388</v>
      </c>
      <c r="B96" s="654">
        <v>1519656</v>
      </c>
      <c r="C96" s="654" t="s">
        <v>4389</v>
      </c>
      <c r="D96" s="655">
        <v>43623</v>
      </c>
      <c r="E96" s="655">
        <v>43624</v>
      </c>
      <c r="F96" s="654">
        <f t="shared" si="11"/>
        <v>1</v>
      </c>
      <c r="G96" s="654">
        <v>2</v>
      </c>
      <c r="H96" s="654" t="s">
        <v>37</v>
      </c>
      <c r="I96" s="654">
        <f t="shared" si="12"/>
        <v>2</v>
      </c>
      <c r="J96" s="660">
        <v>2900000</v>
      </c>
      <c r="K96" s="660">
        <f t="shared" si="15"/>
        <v>5800000</v>
      </c>
      <c r="L96" s="662"/>
      <c r="M96" s="654"/>
      <c r="N96" s="164">
        <f t="shared" si="9"/>
        <v>5800000</v>
      </c>
      <c r="O96" s="164">
        <f t="shared" si="10"/>
        <v>0</v>
      </c>
      <c r="R96" s="652">
        <v>1521153</v>
      </c>
      <c r="S96" s="652">
        <v>29000000</v>
      </c>
      <c r="U96" s="164" t="str">
        <f t="shared" si="13"/>
        <v>,1519656</v>
      </c>
    </row>
    <row r="97" s="629" customFormat="1" spans="1:21">
      <c r="A97" s="305">
        <v>359625</v>
      </c>
      <c r="B97" s="654">
        <v>1519658</v>
      </c>
      <c r="C97" s="654" t="s">
        <v>4390</v>
      </c>
      <c r="D97" s="655">
        <v>43624</v>
      </c>
      <c r="E97" s="655">
        <v>43626</v>
      </c>
      <c r="F97" s="654">
        <f t="shared" si="11"/>
        <v>2</v>
      </c>
      <c r="G97" s="654">
        <v>1</v>
      </c>
      <c r="H97" s="654" t="s">
        <v>37</v>
      </c>
      <c r="I97" s="654">
        <f t="shared" si="12"/>
        <v>2</v>
      </c>
      <c r="J97" s="660">
        <v>2900000</v>
      </c>
      <c r="K97" s="660">
        <f t="shared" si="15"/>
        <v>5800000</v>
      </c>
      <c r="L97" s="662"/>
      <c r="M97" s="654" t="s">
        <v>1936</v>
      </c>
      <c r="N97" s="164">
        <f t="shared" si="9"/>
        <v>5800000</v>
      </c>
      <c r="O97" s="164">
        <f t="shared" si="10"/>
        <v>0</v>
      </c>
      <c r="R97" s="652">
        <v>1521613</v>
      </c>
      <c r="S97" s="652">
        <v>11600000</v>
      </c>
      <c r="U97" s="164" t="str">
        <f t="shared" si="13"/>
        <v>,1519658</v>
      </c>
    </row>
    <row r="98" s="164" customFormat="1" spans="1:21">
      <c r="A98" s="305">
        <v>354791</v>
      </c>
      <c r="B98" s="654">
        <v>1498862</v>
      </c>
      <c r="C98" s="654" t="s">
        <v>4391</v>
      </c>
      <c r="D98" s="655">
        <v>43625</v>
      </c>
      <c r="E98" s="655">
        <v>43626</v>
      </c>
      <c r="F98" s="654">
        <f t="shared" si="11"/>
        <v>1</v>
      </c>
      <c r="G98" s="654">
        <v>1</v>
      </c>
      <c r="H98" s="654" t="s">
        <v>37</v>
      </c>
      <c r="I98" s="654">
        <f t="shared" si="12"/>
        <v>1</v>
      </c>
      <c r="J98" s="660">
        <v>2900000</v>
      </c>
      <c r="K98" s="660">
        <f t="shared" si="15"/>
        <v>2900000</v>
      </c>
      <c r="L98" s="662"/>
      <c r="M98" s="654" t="s">
        <v>2171</v>
      </c>
      <c r="N98" s="164">
        <f t="shared" si="9"/>
        <v>2900000</v>
      </c>
      <c r="O98" s="164">
        <f t="shared" si="10"/>
        <v>0</v>
      </c>
      <c r="R98" s="652">
        <v>1521631</v>
      </c>
      <c r="S98" s="652">
        <v>9400000</v>
      </c>
      <c r="U98" s="164" t="str">
        <f t="shared" si="13"/>
        <v>,1498862</v>
      </c>
    </row>
    <row r="99" s="164" customFormat="1" spans="1:21">
      <c r="A99" s="305">
        <v>359288</v>
      </c>
      <c r="B99" s="654">
        <v>1517320</v>
      </c>
      <c r="C99" s="654" t="s">
        <v>4392</v>
      </c>
      <c r="D99" s="655">
        <v>43625</v>
      </c>
      <c r="E99" s="655">
        <v>43628</v>
      </c>
      <c r="F99" s="654">
        <f t="shared" si="11"/>
        <v>3</v>
      </c>
      <c r="G99" s="654">
        <v>1</v>
      </c>
      <c r="H99" s="654" t="s">
        <v>37</v>
      </c>
      <c r="I99" s="654">
        <f t="shared" si="12"/>
        <v>3</v>
      </c>
      <c r="J99" s="660">
        <v>2900000</v>
      </c>
      <c r="K99" s="660">
        <f t="shared" si="15"/>
        <v>8700000</v>
      </c>
      <c r="L99" s="662"/>
      <c r="M99" s="654"/>
      <c r="N99" s="164">
        <f t="shared" si="9"/>
        <v>8700000</v>
      </c>
      <c r="O99" s="164">
        <f t="shared" si="10"/>
        <v>0</v>
      </c>
      <c r="R99" s="652">
        <v>1522876</v>
      </c>
      <c r="S99" s="652">
        <v>16200000</v>
      </c>
      <c r="U99" s="164" t="str">
        <f t="shared" si="13"/>
        <v>,1517320</v>
      </c>
    </row>
    <row r="100" s="164" customFormat="1" spans="1:21">
      <c r="A100" s="305">
        <v>358520</v>
      </c>
      <c r="B100" s="654">
        <v>1511532</v>
      </c>
      <c r="C100" s="654" t="s">
        <v>4376</v>
      </c>
      <c r="D100" s="655">
        <v>43625</v>
      </c>
      <c r="E100" s="655">
        <v>43626</v>
      </c>
      <c r="F100" s="654">
        <f t="shared" si="11"/>
        <v>1</v>
      </c>
      <c r="G100" s="654">
        <v>1</v>
      </c>
      <c r="H100" s="654" t="s">
        <v>2405</v>
      </c>
      <c r="I100" s="654">
        <f t="shared" si="12"/>
        <v>1</v>
      </c>
      <c r="J100" s="660">
        <v>3100000</v>
      </c>
      <c r="K100" s="660">
        <f t="shared" si="15"/>
        <v>3100000</v>
      </c>
      <c r="L100" s="662"/>
      <c r="M100" s="654"/>
      <c r="N100" s="164">
        <f t="shared" si="9"/>
        <v>3100000</v>
      </c>
      <c r="O100" s="164">
        <f t="shared" si="10"/>
        <v>0</v>
      </c>
      <c r="R100" s="652">
        <v>1521749</v>
      </c>
      <c r="S100" s="652">
        <v>7100000</v>
      </c>
      <c r="U100" s="164" t="str">
        <f t="shared" si="13"/>
        <v>,1511532</v>
      </c>
    </row>
    <row r="101" s="164" customFormat="1" spans="1:21">
      <c r="A101" s="656">
        <v>358684</v>
      </c>
      <c r="B101" s="654">
        <v>1514088</v>
      </c>
      <c r="C101" s="654" t="s">
        <v>4393</v>
      </c>
      <c r="D101" s="655">
        <v>43625</v>
      </c>
      <c r="E101" s="655">
        <v>43632</v>
      </c>
      <c r="F101" s="654">
        <f t="shared" si="11"/>
        <v>7</v>
      </c>
      <c r="G101" s="654">
        <v>1</v>
      </c>
      <c r="H101" s="654" t="s">
        <v>4394</v>
      </c>
      <c r="I101" s="654">
        <f t="shared" si="12"/>
        <v>7</v>
      </c>
      <c r="J101" s="660">
        <v>4340000</v>
      </c>
      <c r="K101" s="660">
        <f t="shared" si="15"/>
        <v>30380000</v>
      </c>
      <c r="L101" s="662"/>
      <c r="M101" s="654"/>
      <c r="N101" s="164">
        <f t="shared" si="9"/>
        <v>30380000</v>
      </c>
      <c r="O101" s="164">
        <f t="shared" si="10"/>
        <v>0</v>
      </c>
      <c r="R101" s="652">
        <v>1522141</v>
      </c>
      <c r="S101" s="652">
        <v>4050000</v>
      </c>
      <c r="U101" s="164" t="str">
        <f t="shared" si="13"/>
        <v>,1514088</v>
      </c>
    </row>
    <row r="102" s="164" customFormat="1" spans="1:21">
      <c r="A102" s="656" t="s">
        <v>4395</v>
      </c>
      <c r="B102" s="654">
        <v>1520520</v>
      </c>
      <c r="C102" s="654" t="s">
        <v>4396</v>
      </c>
      <c r="D102" s="655">
        <v>43625</v>
      </c>
      <c r="E102" s="655">
        <v>43626</v>
      </c>
      <c r="F102" s="654">
        <f t="shared" si="11"/>
        <v>1</v>
      </c>
      <c r="G102" s="654">
        <v>2</v>
      </c>
      <c r="H102" s="654" t="s">
        <v>37</v>
      </c>
      <c r="I102" s="654">
        <f t="shared" si="12"/>
        <v>2</v>
      </c>
      <c r="J102" s="660">
        <v>2900000</v>
      </c>
      <c r="K102" s="660">
        <f t="shared" si="15"/>
        <v>5800000</v>
      </c>
      <c r="L102" s="662"/>
      <c r="M102" s="654"/>
      <c r="N102" s="164">
        <f t="shared" si="9"/>
        <v>5800000</v>
      </c>
      <c r="O102" s="164">
        <f t="shared" si="10"/>
        <v>0</v>
      </c>
      <c r="R102" s="652">
        <v>1523061</v>
      </c>
      <c r="S102" s="652">
        <v>40500000</v>
      </c>
      <c r="U102" s="164" t="str">
        <f t="shared" si="13"/>
        <v>,1520520</v>
      </c>
    </row>
    <row r="103" s="164" customFormat="1" spans="1:21">
      <c r="A103" s="306">
        <v>358692</v>
      </c>
      <c r="B103" s="654">
        <v>1513022</v>
      </c>
      <c r="C103" s="654" t="s">
        <v>4397</v>
      </c>
      <c r="D103" s="655">
        <v>43626</v>
      </c>
      <c r="E103" s="655">
        <v>43630</v>
      </c>
      <c r="F103" s="654">
        <f t="shared" si="11"/>
        <v>4</v>
      </c>
      <c r="G103" s="654">
        <v>1</v>
      </c>
      <c r="H103" s="655" t="s">
        <v>2405</v>
      </c>
      <c r="I103" s="654">
        <f t="shared" si="12"/>
        <v>4</v>
      </c>
      <c r="J103" s="663">
        <v>3100000</v>
      </c>
      <c r="K103" s="660">
        <f t="shared" si="15"/>
        <v>12400000</v>
      </c>
      <c r="L103" s="662"/>
      <c r="M103" s="654"/>
      <c r="N103" s="164">
        <f t="shared" si="9"/>
        <v>12400000</v>
      </c>
      <c r="O103" s="164">
        <f t="shared" si="10"/>
        <v>0</v>
      </c>
      <c r="R103" s="652">
        <v>1523411</v>
      </c>
      <c r="S103" s="652">
        <v>4050000</v>
      </c>
      <c r="U103" s="164" t="str">
        <f t="shared" si="13"/>
        <v>,1513022</v>
      </c>
    </row>
    <row r="104" s="164" customFormat="1" spans="1:21">
      <c r="A104" s="306">
        <v>358334</v>
      </c>
      <c r="B104" s="654">
        <v>1511911</v>
      </c>
      <c r="C104" s="654" t="s">
        <v>4398</v>
      </c>
      <c r="D104" s="655">
        <v>43626</v>
      </c>
      <c r="E104" s="655">
        <v>43630</v>
      </c>
      <c r="F104" s="654">
        <f t="shared" si="11"/>
        <v>4</v>
      </c>
      <c r="G104" s="654">
        <v>1</v>
      </c>
      <c r="H104" s="654" t="s">
        <v>2405</v>
      </c>
      <c r="I104" s="654">
        <f t="shared" si="12"/>
        <v>4</v>
      </c>
      <c r="J104" s="663">
        <v>3100000</v>
      </c>
      <c r="K104" s="660">
        <f t="shared" ref="K104:K114" si="16">J104*F104*G104</f>
        <v>12400000</v>
      </c>
      <c r="L104" s="662"/>
      <c r="M104" s="654"/>
      <c r="N104" s="164">
        <f t="shared" ref="N104:N167" si="17">VLOOKUP(B104,R:S,2,0)</f>
        <v>12400000</v>
      </c>
      <c r="O104" s="164">
        <f t="shared" ref="O104:O167" si="18">K104-N104</f>
        <v>0</v>
      </c>
      <c r="R104" s="652">
        <v>1524423</v>
      </c>
      <c r="S104" s="652">
        <v>16200000</v>
      </c>
      <c r="U104" s="164" t="str">
        <f t="shared" si="13"/>
        <v>,1511911</v>
      </c>
    </row>
    <row r="105" s="164" customFormat="1" spans="1:21">
      <c r="A105" s="306">
        <v>358335</v>
      </c>
      <c r="B105" s="654">
        <v>1511903</v>
      </c>
      <c r="C105" s="654" t="s">
        <v>4399</v>
      </c>
      <c r="D105" s="655">
        <v>43626</v>
      </c>
      <c r="E105" s="655">
        <v>43630</v>
      </c>
      <c r="F105" s="654">
        <f t="shared" si="11"/>
        <v>4</v>
      </c>
      <c r="G105" s="654">
        <v>1</v>
      </c>
      <c r="H105" s="654" t="s">
        <v>37</v>
      </c>
      <c r="I105" s="654">
        <f t="shared" si="12"/>
        <v>4</v>
      </c>
      <c r="J105" s="663">
        <v>2900000</v>
      </c>
      <c r="K105" s="660">
        <f t="shared" si="16"/>
        <v>11600000</v>
      </c>
      <c r="L105" s="662"/>
      <c r="M105" s="654"/>
      <c r="N105" s="164">
        <f t="shared" si="17"/>
        <v>11600000</v>
      </c>
      <c r="O105" s="164">
        <f t="shared" si="18"/>
        <v>0</v>
      </c>
      <c r="R105" s="652">
        <v>1524779</v>
      </c>
      <c r="S105" s="652">
        <v>2900000</v>
      </c>
      <c r="U105" s="164" t="str">
        <f t="shared" si="13"/>
        <v>,1511903</v>
      </c>
    </row>
    <row r="106" s="164" customFormat="1" spans="1:21">
      <c r="A106" s="305">
        <v>352273</v>
      </c>
      <c r="B106" s="654">
        <v>1488349</v>
      </c>
      <c r="C106" s="654" t="s">
        <v>4400</v>
      </c>
      <c r="D106" s="655">
        <v>43626</v>
      </c>
      <c r="E106" s="655">
        <v>43629</v>
      </c>
      <c r="F106" s="654">
        <f t="shared" si="11"/>
        <v>3</v>
      </c>
      <c r="G106" s="654">
        <v>1</v>
      </c>
      <c r="H106" s="654" t="s">
        <v>37</v>
      </c>
      <c r="I106" s="654">
        <f t="shared" si="12"/>
        <v>3</v>
      </c>
      <c r="J106" s="660">
        <v>2900000</v>
      </c>
      <c r="K106" s="660">
        <f>J106*I106</f>
        <v>8700000</v>
      </c>
      <c r="L106" s="662"/>
      <c r="M106" s="654"/>
      <c r="N106" s="164">
        <f t="shared" si="17"/>
        <v>8700000</v>
      </c>
      <c r="O106" s="164">
        <f t="shared" si="18"/>
        <v>0</v>
      </c>
      <c r="R106" s="652">
        <v>1523517</v>
      </c>
      <c r="S106" s="652">
        <v>6200000</v>
      </c>
      <c r="U106" s="164" t="str">
        <f t="shared" si="13"/>
        <v>,1488349</v>
      </c>
    </row>
    <row r="107" s="164" customFormat="1" spans="1:21">
      <c r="A107" s="305" t="s">
        <v>4401</v>
      </c>
      <c r="B107" s="654">
        <v>1506398</v>
      </c>
      <c r="C107" s="654" t="s">
        <v>4402</v>
      </c>
      <c r="D107" s="655">
        <v>43626</v>
      </c>
      <c r="E107" s="655">
        <v>43628</v>
      </c>
      <c r="F107" s="654">
        <f t="shared" si="11"/>
        <v>2</v>
      </c>
      <c r="G107" s="654">
        <v>2</v>
      </c>
      <c r="H107" s="654" t="s">
        <v>37</v>
      </c>
      <c r="I107" s="654">
        <f t="shared" si="12"/>
        <v>4</v>
      </c>
      <c r="J107" s="660">
        <v>2900000</v>
      </c>
      <c r="K107" s="660">
        <f>J107*I107</f>
        <v>11600000</v>
      </c>
      <c r="L107" s="662"/>
      <c r="M107" s="654" t="s">
        <v>4403</v>
      </c>
      <c r="N107" s="164">
        <f t="shared" si="17"/>
        <v>11600000</v>
      </c>
      <c r="O107" s="164">
        <f t="shared" si="18"/>
        <v>0</v>
      </c>
      <c r="R107" s="652">
        <v>1524531</v>
      </c>
      <c r="S107" s="652">
        <v>5800000</v>
      </c>
      <c r="U107" s="164" t="str">
        <f t="shared" si="13"/>
        <v>,1506398</v>
      </c>
    </row>
    <row r="108" s="164" customFormat="1" spans="1:21">
      <c r="A108" s="306">
        <v>358331</v>
      </c>
      <c r="B108" s="654">
        <v>1512333</v>
      </c>
      <c r="C108" s="654" t="s">
        <v>4404</v>
      </c>
      <c r="D108" s="655">
        <v>43626</v>
      </c>
      <c r="E108" s="655">
        <v>43630</v>
      </c>
      <c r="F108" s="654">
        <f t="shared" si="11"/>
        <v>4</v>
      </c>
      <c r="G108" s="654">
        <v>1</v>
      </c>
      <c r="H108" s="654" t="s">
        <v>2405</v>
      </c>
      <c r="I108" s="654">
        <f t="shared" si="12"/>
        <v>4</v>
      </c>
      <c r="J108" s="663">
        <v>3100000</v>
      </c>
      <c r="K108" s="660">
        <f t="shared" si="16"/>
        <v>12400000</v>
      </c>
      <c r="L108" s="662"/>
      <c r="M108" s="654"/>
      <c r="N108" s="164">
        <f t="shared" si="17"/>
        <v>12400000</v>
      </c>
      <c r="O108" s="164">
        <f t="shared" si="18"/>
        <v>0</v>
      </c>
      <c r="R108" s="652">
        <v>1524933</v>
      </c>
      <c r="S108" s="652">
        <v>13710000</v>
      </c>
      <c r="U108" s="164" t="str">
        <f t="shared" si="13"/>
        <v>,1512333</v>
      </c>
    </row>
    <row r="109" s="164" customFormat="1" spans="1:21">
      <c r="A109" s="306">
        <v>358336</v>
      </c>
      <c r="B109" s="654">
        <v>1511901</v>
      </c>
      <c r="C109" s="654" t="s">
        <v>4405</v>
      </c>
      <c r="D109" s="655">
        <v>43626</v>
      </c>
      <c r="E109" s="655">
        <v>43630</v>
      </c>
      <c r="F109" s="654">
        <f t="shared" si="11"/>
        <v>4</v>
      </c>
      <c r="G109" s="654">
        <v>1</v>
      </c>
      <c r="H109" s="654" t="s">
        <v>786</v>
      </c>
      <c r="I109" s="654">
        <f t="shared" si="12"/>
        <v>4</v>
      </c>
      <c r="J109" s="663">
        <v>2900000</v>
      </c>
      <c r="K109" s="660">
        <f t="shared" si="16"/>
        <v>11600000</v>
      </c>
      <c r="L109" s="662"/>
      <c r="M109" s="654"/>
      <c r="N109" s="164">
        <f t="shared" si="17"/>
        <v>11600000</v>
      </c>
      <c r="O109" s="164">
        <f t="shared" si="18"/>
        <v>0</v>
      </c>
      <c r="R109" s="652">
        <v>1527047</v>
      </c>
      <c r="S109" s="652">
        <v>8680000</v>
      </c>
      <c r="U109" s="164" t="str">
        <f t="shared" si="13"/>
        <v>,1511901</v>
      </c>
    </row>
    <row r="110" s="164" customFormat="1" spans="1:21">
      <c r="A110" s="306">
        <v>358333</v>
      </c>
      <c r="B110" s="654">
        <v>1511935</v>
      </c>
      <c r="C110" s="654" t="s">
        <v>4406</v>
      </c>
      <c r="D110" s="655">
        <v>43626</v>
      </c>
      <c r="E110" s="655">
        <v>43630</v>
      </c>
      <c r="F110" s="654">
        <f t="shared" si="11"/>
        <v>4</v>
      </c>
      <c r="G110" s="654">
        <v>1</v>
      </c>
      <c r="H110" s="654" t="s">
        <v>37</v>
      </c>
      <c r="I110" s="654">
        <f t="shared" si="12"/>
        <v>4</v>
      </c>
      <c r="J110" s="663">
        <v>2900000</v>
      </c>
      <c r="K110" s="660">
        <f t="shared" si="16"/>
        <v>11600000</v>
      </c>
      <c r="L110" s="662"/>
      <c r="M110" s="654"/>
      <c r="N110" s="164">
        <f t="shared" si="17"/>
        <v>11600000</v>
      </c>
      <c r="O110" s="164">
        <f t="shared" si="18"/>
        <v>0</v>
      </c>
      <c r="R110" s="652">
        <v>1525777</v>
      </c>
      <c r="S110" s="652">
        <v>5800000</v>
      </c>
      <c r="U110" s="164" t="str">
        <f t="shared" si="13"/>
        <v>,1511935</v>
      </c>
    </row>
    <row r="111" s="164" customFormat="1" spans="1:21">
      <c r="A111" s="306">
        <v>357815</v>
      </c>
      <c r="B111" s="654">
        <v>1510563</v>
      </c>
      <c r="C111" s="654" t="s">
        <v>4407</v>
      </c>
      <c r="D111" s="655">
        <v>43626</v>
      </c>
      <c r="E111" s="655">
        <v>43628</v>
      </c>
      <c r="F111" s="654">
        <f t="shared" si="11"/>
        <v>2</v>
      </c>
      <c r="G111" s="654">
        <v>1</v>
      </c>
      <c r="H111" s="654" t="s">
        <v>37</v>
      </c>
      <c r="I111" s="654">
        <f t="shared" si="12"/>
        <v>2</v>
      </c>
      <c r="J111" s="663">
        <v>2900000</v>
      </c>
      <c r="K111" s="660">
        <f t="shared" si="16"/>
        <v>5800000</v>
      </c>
      <c r="L111" s="662"/>
      <c r="M111" s="654"/>
      <c r="N111" s="164">
        <f t="shared" si="17"/>
        <v>5800000</v>
      </c>
      <c r="O111" s="164">
        <f t="shared" si="18"/>
        <v>0</v>
      </c>
      <c r="R111" s="652">
        <v>1525919</v>
      </c>
      <c r="S111" s="652">
        <v>2900000</v>
      </c>
      <c r="U111" s="164" t="str">
        <f t="shared" si="13"/>
        <v>,1510563</v>
      </c>
    </row>
    <row r="112" s="164" customFormat="1" spans="1:21">
      <c r="A112" s="306">
        <v>359049</v>
      </c>
      <c r="B112" s="654">
        <v>1513267</v>
      </c>
      <c r="C112" s="654" t="s">
        <v>4408</v>
      </c>
      <c r="D112" s="655">
        <v>43627</v>
      </c>
      <c r="E112" s="655">
        <v>43629</v>
      </c>
      <c r="F112" s="654">
        <f t="shared" si="11"/>
        <v>2</v>
      </c>
      <c r="G112" s="654">
        <v>1</v>
      </c>
      <c r="H112" s="654" t="s">
        <v>2405</v>
      </c>
      <c r="I112" s="654">
        <f t="shared" si="12"/>
        <v>2</v>
      </c>
      <c r="J112" s="663">
        <v>3100000</v>
      </c>
      <c r="K112" s="660">
        <f t="shared" si="16"/>
        <v>6200000</v>
      </c>
      <c r="L112" s="662"/>
      <c r="M112" s="654"/>
      <c r="N112" s="164">
        <f t="shared" si="17"/>
        <v>6200000</v>
      </c>
      <c r="O112" s="164">
        <f t="shared" si="18"/>
        <v>0</v>
      </c>
      <c r="R112" s="652">
        <v>1526158</v>
      </c>
      <c r="S112" s="652">
        <v>8680000</v>
      </c>
      <c r="U112" s="164" t="str">
        <f t="shared" si="13"/>
        <v>,1513267</v>
      </c>
    </row>
    <row r="113" s="164" customFormat="1" spans="1:21">
      <c r="A113" s="306">
        <v>359050</v>
      </c>
      <c r="B113" s="654">
        <v>1513271</v>
      </c>
      <c r="C113" s="654" t="s">
        <v>4409</v>
      </c>
      <c r="D113" s="655">
        <v>43627</v>
      </c>
      <c r="E113" s="655">
        <v>43629</v>
      </c>
      <c r="F113" s="654">
        <f t="shared" si="11"/>
        <v>2</v>
      </c>
      <c r="G113" s="654">
        <v>1</v>
      </c>
      <c r="H113" s="654" t="s">
        <v>2405</v>
      </c>
      <c r="I113" s="654">
        <f t="shared" si="12"/>
        <v>2</v>
      </c>
      <c r="J113" s="663">
        <v>3100000</v>
      </c>
      <c r="K113" s="660">
        <f t="shared" si="16"/>
        <v>6200000</v>
      </c>
      <c r="L113" s="662"/>
      <c r="M113" s="654"/>
      <c r="N113" s="164">
        <f t="shared" si="17"/>
        <v>6200000</v>
      </c>
      <c r="O113" s="164">
        <f t="shared" si="18"/>
        <v>0</v>
      </c>
      <c r="R113" s="652">
        <v>1526504</v>
      </c>
      <c r="S113" s="652">
        <v>2900000</v>
      </c>
      <c r="U113" s="164" t="str">
        <f t="shared" si="13"/>
        <v>,1513271</v>
      </c>
    </row>
    <row r="114" s="164" customFormat="1" spans="1:21">
      <c r="A114" s="306">
        <v>359051</v>
      </c>
      <c r="B114" s="654">
        <v>1513264</v>
      </c>
      <c r="C114" s="654" t="s">
        <v>4410</v>
      </c>
      <c r="D114" s="655">
        <v>43627</v>
      </c>
      <c r="E114" s="655">
        <v>43629</v>
      </c>
      <c r="F114" s="654">
        <f t="shared" si="11"/>
        <v>2</v>
      </c>
      <c r="G114" s="654">
        <v>1</v>
      </c>
      <c r="H114" s="654" t="s">
        <v>2405</v>
      </c>
      <c r="I114" s="654">
        <f t="shared" si="12"/>
        <v>2</v>
      </c>
      <c r="J114" s="663">
        <v>3100000</v>
      </c>
      <c r="K114" s="660">
        <f t="shared" si="16"/>
        <v>6200000</v>
      </c>
      <c r="L114" s="662"/>
      <c r="M114" s="654"/>
      <c r="N114" s="164">
        <f t="shared" si="17"/>
        <v>6200000</v>
      </c>
      <c r="O114" s="164">
        <f t="shared" si="18"/>
        <v>0</v>
      </c>
      <c r="R114" s="652">
        <v>1527596</v>
      </c>
      <c r="S114" s="652">
        <v>5800000</v>
      </c>
      <c r="U114" s="164" t="str">
        <f t="shared" si="13"/>
        <v>,1513264</v>
      </c>
    </row>
    <row r="115" s="164" customFormat="1" spans="1:21">
      <c r="A115" s="306">
        <v>353347</v>
      </c>
      <c r="B115" s="654">
        <v>1492839</v>
      </c>
      <c r="C115" s="654" t="s">
        <v>4411</v>
      </c>
      <c r="D115" s="655">
        <v>43627</v>
      </c>
      <c r="E115" s="655">
        <v>43629</v>
      </c>
      <c r="F115" s="654">
        <f t="shared" si="11"/>
        <v>2</v>
      </c>
      <c r="G115" s="654">
        <v>1</v>
      </c>
      <c r="H115" s="654" t="s">
        <v>37</v>
      </c>
      <c r="I115" s="654">
        <f t="shared" si="12"/>
        <v>2</v>
      </c>
      <c r="J115" s="660">
        <v>2900000</v>
      </c>
      <c r="K115" s="660">
        <f t="shared" ref="K115:K139" si="19">J115*I115</f>
        <v>5800000</v>
      </c>
      <c r="L115" s="662"/>
      <c r="M115" s="654"/>
      <c r="N115" s="164">
        <f t="shared" si="17"/>
        <v>5800000</v>
      </c>
      <c r="O115" s="164">
        <f t="shared" si="18"/>
        <v>0</v>
      </c>
      <c r="R115" s="652">
        <v>1527631</v>
      </c>
      <c r="S115" s="652">
        <v>16200000</v>
      </c>
      <c r="U115" s="164" t="str">
        <f t="shared" si="13"/>
        <v>,1492839</v>
      </c>
    </row>
    <row r="116" s="164" customFormat="1" spans="1:21">
      <c r="A116" s="305" t="s">
        <v>4412</v>
      </c>
      <c r="B116" s="654">
        <v>1509953</v>
      </c>
      <c r="C116" s="654" t="s">
        <v>4413</v>
      </c>
      <c r="D116" s="655">
        <v>43627</v>
      </c>
      <c r="E116" s="655">
        <v>43631</v>
      </c>
      <c r="F116" s="654">
        <f t="shared" si="11"/>
        <v>4</v>
      </c>
      <c r="G116" s="654">
        <v>2</v>
      </c>
      <c r="H116" s="654" t="s">
        <v>37</v>
      </c>
      <c r="I116" s="654">
        <f t="shared" si="12"/>
        <v>8</v>
      </c>
      <c r="J116" s="663">
        <v>2900000</v>
      </c>
      <c r="K116" s="660">
        <f t="shared" si="19"/>
        <v>23200000</v>
      </c>
      <c r="L116" s="662"/>
      <c r="M116" s="654"/>
      <c r="N116" s="164">
        <f t="shared" si="17"/>
        <v>23200000</v>
      </c>
      <c r="O116" s="164">
        <f t="shared" si="18"/>
        <v>0</v>
      </c>
      <c r="R116" s="652">
        <v>1527854</v>
      </c>
      <c r="S116" s="652">
        <v>8700000</v>
      </c>
      <c r="U116" s="164" t="str">
        <f t="shared" si="13"/>
        <v>,1509953</v>
      </c>
    </row>
    <row r="117" s="164" customFormat="1" spans="1:21">
      <c r="A117" s="306">
        <v>354211</v>
      </c>
      <c r="B117" s="654">
        <v>1496312</v>
      </c>
      <c r="C117" s="654" t="s">
        <v>4414</v>
      </c>
      <c r="D117" s="655">
        <v>43627</v>
      </c>
      <c r="E117" s="655">
        <v>43628</v>
      </c>
      <c r="F117" s="654">
        <f t="shared" si="11"/>
        <v>1</v>
      </c>
      <c r="G117" s="654">
        <v>1</v>
      </c>
      <c r="H117" s="654" t="s">
        <v>37</v>
      </c>
      <c r="I117" s="654">
        <f t="shared" si="12"/>
        <v>1</v>
      </c>
      <c r="J117" s="660">
        <v>2900000</v>
      </c>
      <c r="K117" s="660">
        <f t="shared" si="19"/>
        <v>2900000</v>
      </c>
      <c r="L117" s="662"/>
      <c r="M117" s="654"/>
      <c r="N117" s="164">
        <f t="shared" si="17"/>
        <v>2900000</v>
      </c>
      <c r="O117" s="164">
        <f t="shared" si="18"/>
        <v>0</v>
      </c>
      <c r="R117" s="652">
        <v>1527941</v>
      </c>
      <c r="S117" s="652">
        <v>18600000</v>
      </c>
      <c r="U117" s="164" t="str">
        <f t="shared" si="13"/>
        <v>,1496312</v>
      </c>
    </row>
    <row r="118" s="164" customFormat="1" spans="1:21">
      <c r="A118" s="305">
        <v>348915</v>
      </c>
      <c r="B118" s="654">
        <v>1473697</v>
      </c>
      <c r="C118" s="654" t="s">
        <v>4415</v>
      </c>
      <c r="D118" s="655">
        <v>43627</v>
      </c>
      <c r="E118" s="655">
        <v>43629</v>
      </c>
      <c r="F118" s="654">
        <f t="shared" si="11"/>
        <v>2</v>
      </c>
      <c r="G118" s="654">
        <v>1</v>
      </c>
      <c r="H118" s="654" t="s">
        <v>2405</v>
      </c>
      <c r="I118" s="654">
        <f t="shared" si="12"/>
        <v>2</v>
      </c>
      <c r="J118" s="660">
        <v>3100000</v>
      </c>
      <c r="K118" s="660">
        <f t="shared" si="19"/>
        <v>6200000</v>
      </c>
      <c r="L118" s="664"/>
      <c r="M118" s="654"/>
      <c r="N118" s="164">
        <f t="shared" si="17"/>
        <v>6200000</v>
      </c>
      <c r="O118" s="164">
        <f t="shared" si="18"/>
        <v>0</v>
      </c>
      <c r="R118" s="652">
        <v>1527972</v>
      </c>
      <c r="S118" s="652">
        <v>11600000</v>
      </c>
      <c r="U118" s="164" t="str">
        <f t="shared" si="13"/>
        <v>,1473697</v>
      </c>
    </row>
    <row r="119" s="629" customFormat="1" spans="1:21">
      <c r="A119" s="184">
        <v>359826</v>
      </c>
      <c r="B119" s="657">
        <v>1521052</v>
      </c>
      <c r="C119" s="657" t="s">
        <v>4416</v>
      </c>
      <c r="D119" s="658">
        <v>43621</v>
      </c>
      <c r="E119" s="658">
        <v>43623</v>
      </c>
      <c r="F119" s="657">
        <f t="shared" si="11"/>
        <v>2</v>
      </c>
      <c r="G119" s="657">
        <v>1</v>
      </c>
      <c r="H119" s="657" t="s">
        <v>37</v>
      </c>
      <c r="I119" s="657">
        <f t="shared" si="12"/>
        <v>2</v>
      </c>
      <c r="J119" s="665">
        <v>2900000</v>
      </c>
      <c r="K119" s="665">
        <f t="shared" si="19"/>
        <v>5800000</v>
      </c>
      <c r="L119" s="666">
        <f>SUM(K119:K126)</f>
        <v>93300000</v>
      </c>
      <c r="M119" s="657"/>
      <c r="N119" s="164">
        <f t="shared" si="17"/>
        <v>5800000</v>
      </c>
      <c r="O119" s="164">
        <f t="shared" si="18"/>
        <v>0</v>
      </c>
      <c r="R119" s="652">
        <v>1528401</v>
      </c>
      <c r="S119" s="652">
        <v>17360000</v>
      </c>
      <c r="U119" s="164" t="str">
        <f t="shared" si="13"/>
        <v>,1521052</v>
      </c>
    </row>
    <row r="120" s="629" customFormat="1" spans="1:21">
      <c r="A120" s="184">
        <v>359783</v>
      </c>
      <c r="B120" s="657">
        <v>1520646</v>
      </c>
      <c r="C120" s="657" t="s">
        <v>4417</v>
      </c>
      <c r="D120" s="658">
        <v>43623</v>
      </c>
      <c r="E120" s="658">
        <v>43625</v>
      </c>
      <c r="F120" s="657">
        <f t="shared" si="11"/>
        <v>2</v>
      </c>
      <c r="G120" s="657">
        <v>1</v>
      </c>
      <c r="H120" s="657" t="s">
        <v>37</v>
      </c>
      <c r="I120" s="657">
        <f t="shared" si="12"/>
        <v>2</v>
      </c>
      <c r="J120" s="665">
        <v>2900000</v>
      </c>
      <c r="K120" s="665">
        <f t="shared" si="19"/>
        <v>5800000</v>
      </c>
      <c r="L120" s="667"/>
      <c r="M120" s="657"/>
      <c r="N120" s="164">
        <f t="shared" si="17"/>
        <v>5800000</v>
      </c>
      <c r="O120" s="164">
        <f t="shared" si="18"/>
        <v>0</v>
      </c>
      <c r="R120" s="652">
        <v>1528138</v>
      </c>
      <c r="S120" s="652">
        <v>5800000</v>
      </c>
      <c r="U120" s="164" t="str">
        <f t="shared" si="13"/>
        <v>,1520646</v>
      </c>
    </row>
    <row r="121" s="164" customFormat="1" spans="1:21">
      <c r="A121" s="184" t="s">
        <v>4418</v>
      </c>
      <c r="B121" s="657">
        <v>1493447</v>
      </c>
      <c r="C121" s="657" t="s">
        <v>4419</v>
      </c>
      <c r="D121" s="658">
        <v>43628</v>
      </c>
      <c r="E121" s="658">
        <v>43632</v>
      </c>
      <c r="F121" s="657">
        <f t="shared" si="11"/>
        <v>4</v>
      </c>
      <c r="G121" s="657">
        <v>3</v>
      </c>
      <c r="H121" s="657" t="s">
        <v>2405</v>
      </c>
      <c r="I121" s="657">
        <f t="shared" si="12"/>
        <v>12</v>
      </c>
      <c r="J121" s="665">
        <v>3100000</v>
      </c>
      <c r="K121" s="665">
        <f t="shared" si="19"/>
        <v>37200000</v>
      </c>
      <c r="L121" s="667"/>
      <c r="M121" s="657" t="s">
        <v>1936</v>
      </c>
      <c r="N121" s="164">
        <f t="shared" si="17"/>
        <v>37200000</v>
      </c>
      <c r="O121" s="164">
        <f t="shared" si="18"/>
        <v>0</v>
      </c>
      <c r="R121" s="652">
        <v>1528148</v>
      </c>
      <c r="S121" s="652">
        <v>8500000</v>
      </c>
      <c r="U121" s="164" t="str">
        <f t="shared" si="13"/>
        <v>,1493447</v>
      </c>
    </row>
    <row r="122" s="164" customFormat="1" spans="1:21">
      <c r="A122" s="185">
        <v>356520</v>
      </c>
      <c r="B122" s="657">
        <v>1505997</v>
      </c>
      <c r="C122" s="657" t="s">
        <v>4420</v>
      </c>
      <c r="D122" s="658">
        <v>43628</v>
      </c>
      <c r="E122" s="658">
        <v>43631</v>
      </c>
      <c r="F122" s="657">
        <f t="shared" si="11"/>
        <v>3</v>
      </c>
      <c r="G122" s="657">
        <v>1</v>
      </c>
      <c r="H122" s="657" t="s">
        <v>2405</v>
      </c>
      <c r="I122" s="657">
        <f t="shared" si="12"/>
        <v>3</v>
      </c>
      <c r="J122" s="668">
        <v>3100000</v>
      </c>
      <c r="K122" s="665">
        <f t="shared" si="19"/>
        <v>9300000</v>
      </c>
      <c r="L122" s="667"/>
      <c r="M122" s="657"/>
      <c r="N122" s="164">
        <f t="shared" si="17"/>
        <v>9300000</v>
      </c>
      <c r="O122" s="164">
        <f t="shared" si="18"/>
        <v>0</v>
      </c>
      <c r="R122" s="652">
        <v>1528207</v>
      </c>
      <c r="S122" s="652">
        <v>5800000</v>
      </c>
      <c r="U122" s="164" t="str">
        <f t="shared" si="13"/>
        <v>,1505997</v>
      </c>
    </row>
    <row r="123" s="164" customFormat="1" spans="1:21">
      <c r="A123" s="185">
        <v>356518</v>
      </c>
      <c r="B123" s="657">
        <v>1506343</v>
      </c>
      <c r="C123" s="657" t="s">
        <v>4421</v>
      </c>
      <c r="D123" s="658">
        <v>43628</v>
      </c>
      <c r="E123" s="658">
        <v>43630</v>
      </c>
      <c r="F123" s="657">
        <f t="shared" si="11"/>
        <v>2</v>
      </c>
      <c r="G123" s="657">
        <v>1</v>
      </c>
      <c r="H123" s="657" t="s">
        <v>2405</v>
      </c>
      <c r="I123" s="657">
        <f t="shared" si="12"/>
        <v>2</v>
      </c>
      <c r="J123" s="668">
        <v>3100000</v>
      </c>
      <c r="K123" s="665">
        <f t="shared" si="19"/>
        <v>6200000</v>
      </c>
      <c r="L123" s="667"/>
      <c r="M123" s="657"/>
      <c r="N123" s="164">
        <f t="shared" si="17"/>
        <v>6200000</v>
      </c>
      <c r="O123" s="164">
        <f t="shared" si="18"/>
        <v>0</v>
      </c>
      <c r="R123" s="652">
        <v>1528481</v>
      </c>
      <c r="S123" s="652">
        <v>2900000</v>
      </c>
      <c r="U123" s="164" t="str">
        <f t="shared" si="13"/>
        <v>,1506343</v>
      </c>
    </row>
    <row r="124" s="164" customFormat="1" spans="1:21">
      <c r="A124" s="184">
        <v>354653</v>
      </c>
      <c r="B124" s="657">
        <v>1498372</v>
      </c>
      <c r="C124" s="657" t="s">
        <v>4422</v>
      </c>
      <c r="D124" s="658">
        <v>43629</v>
      </c>
      <c r="E124" s="658">
        <v>43631</v>
      </c>
      <c r="F124" s="657">
        <f t="shared" si="11"/>
        <v>2</v>
      </c>
      <c r="G124" s="657">
        <v>1</v>
      </c>
      <c r="H124" s="657" t="s">
        <v>37</v>
      </c>
      <c r="I124" s="657">
        <f t="shared" si="12"/>
        <v>2</v>
      </c>
      <c r="J124" s="665">
        <v>2900000</v>
      </c>
      <c r="K124" s="665">
        <f t="shared" si="19"/>
        <v>5800000</v>
      </c>
      <c r="L124" s="667"/>
      <c r="M124" s="657" t="s">
        <v>1936</v>
      </c>
      <c r="N124" s="164">
        <f t="shared" si="17"/>
        <v>5800000</v>
      </c>
      <c r="O124" s="164">
        <f t="shared" si="18"/>
        <v>0</v>
      </c>
      <c r="R124" s="652">
        <v>1528573</v>
      </c>
      <c r="S124" s="652">
        <v>17360000</v>
      </c>
      <c r="U124" s="164" t="str">
        <f t="shared" si="13"/>
        <v>,1498372</v>
      </c>
    </row>
    <row r="125" s="164" customFormat="1" spans="1:21">
      <c r="A125" s="185">
        <v>357214</v>
      </c>
      <c r="B125" s="657">
        <v>1508243</v>
      </c>
      <c r="C125" s="657" t="s">
        <v>4423</v>
      </c>
      <c r="D125" s="658">
        <v>43629</v>
      </c>
      <c r="E125" s="658">
        <v>43634</v>
      </c>
      <c r="F125" s="657">
        <f t="shared" si="11"/>
        <v>5</v>
      </c>
      <c r="G125" s="657">
        <v>1</v>
      </c>
      <c r="H125" s="657" t="s">
        <v>37</v>
      </c>
      <c r="I125" s="657">
        <f t="shared" si="12"/>
        <v>5</v>
      </c>
      <c r="J125" s="668">
        <v>2900000</v>
      </c>
      <c r="K125" s="665">
        <f t="shared" si="19"/>
        <v>14500000</v>
      </c>
      <c r="L125" s="667"/>
      <c r="M125" s="657"/>
      <c r="N125" s="164">
        <f t="shared" si="17"/>
        <v>14500000</v>
      </c>
      <c r="O125" s="164">
        <f t="shared" si="18"/>
        <v>0</v>
      </c>
      <c r="R125" s="652">
        <v>1529251</v>
      </c>
      <c r="S125" s="652">
        <v>2900000</v>
      </c>
      <c r="U125" s="164" t="str">
        <f t="shared" si="13"/>
        <v>,1508243</v>
      </c>
    </row>
    <row r="126" s="164" customFormat="1" spans="1:21">
      <c r="A126" s="185">
        <v>354997</v>
      </c>
      <c r="B126" s="657">
        <v>1499370</v>
      </c>
      <c r="C126" s="657" t="s">
        <v>4424</v>
      </c>
      <c r="D126" s="658">
        <v>43629</v>
      </c>
      <c r="E126" s="658">
        <v>43632</v>
      </c>
      <c r="F126" s="657">
        <f t="shared" si="11"/>
        <v>3</v>
      </c>
      <c r="G126" s="657">
        <v>1</v>
      </c>
      <c r="H126" s="657" t="s">
        <v>37</v>
      </c>
      <c r="I126" s="657">
        <f t="shared" si="12"/>
        <v>3</v>
      </c>
      <c r="J126" s="668">
        <v>2900000</v>
      </c>
      <c r="K126" s="665">
        <f t="shared" si="19"/>
        <v>8700000</v>
      </c>
      <c r="L126" s="669"/>
      <c r="M126" s="657"/>
      <c r="N126" s="164">
        <f t="shared" si="17"/>
        <v>8700000</v>
      </c>
      <c r="O126" s="164">
        <f t="shared" si="18"/>
        <v>0</v>
      </c>
      <c r="R126" s="652">
        <v>1529285</v>
      </c>
      <c r="S126" s="652">
        <v>2900000</v>
      </c>
      <c r="U126" s="164" t="str">
        <f t="shared" si="13"/>
        <v>,1499370</v>
      </c>
    </row>
    <row r="127" s="629" customFormat="1" spans="1:21">
      <c r="A127" s="234" t="s">
        <v>4425</v>
      </c>
      <c r="B127" s="569">
        <v>1478732</v>
      </c>
      <c r="C127" s="569" t="s">
        <v>4426</v>
      </c>
      <c r="D127" s="570">
        <v>43622</v>
      </c>
      <c r="E127" s="570">
        <v>43624</v>
      </c>
      <c r="F127" s="569">
        <f t="shared" si="11"/>
        <v>2</v>
      </c>
      <c r="G127" s="569">
        <v>2</v>
      </c>
      <c r="H127" s="569" t="s">
        <v>37</v>
      </c>
      <c r="I127" s="569">
        <f t="shared" si="12"/>
        <v>4</v>
      </c>
      <c r="J127" s="583">
        <v>2900000</v>
      </c>
      <c r="K127" s="584">
        <f t="shared" si="19"/>
        <v>11600000</v>
      </c>
      <c r="L127" s="670">
        <f>SUM(K127:K139)</f>
        <v>82100000</v>
      </c>
      <c r="M127" s="569"/>
      <c r="N127" s="164">
        <f t="shared" si="17"/>
        <v>11600000</v>
      </c>
      <c r="O127" s="164">
        <f t="shared" si="18"/>
        <v>0</v>
      </c>
      <c r="R127" s="652">
        <v>1529286</v>
      </c>
      <c r="S127" s="652">
        <v>5800000</v>
      </c>
      <c r="U127" s="164" t="str">
        <f t="shared" si="13"/>
        <v>,1478732</v>
      </c>
    </row>
    <row r="128" s="629" customFormat="1" spans="1:21">
      <c r="A128" s="199">
        <v>360201</v>
      </c>
      <c r="B128" s="569">
        <v>1524233</v>
      </c>
      <c r="C128" s="569" t="s">
        <v>4427</v>
      </c>
      <c r="D128" s="570">
        <v>43625</v>
      </c>
      <c r="E128" s="570">
        <v>43626</v>
      </c>
      <c r="F128" s="569">
        <f t="shared" si="11"/>
        <v>1</v>
      </c>
      <c r="G128" s="569">
        <v>1</v>
      </c>
      <c r="H128" s="569" t="s">
        <v>37</v>
      </c>
      <c r="I128" s="569">
        <f t="shared" si="12"/>
        <v>1</v>
      </c>
      <c r="J128" s="583">
        <v>2900000</v>
      </c>
      <c r="K128" s="584">
        <f t="shared" si="19"/>
        <v>2900000</v>
      </c>
      <c r="L128" s="671"/>
      <c r="M128" s="569"/>
      <c r="N128" s="164">
        <f t="shared" si="17"/>
        <v>2900000</v>
      </c>
      <c r="O128" s="164">
        <f t="shared" si="18"/>
        <v>0</v>
      </c>
      <c r="R128" s="652">
        <v>1530063</v>
      </c>
      <c r="S128" s="652">
        <v>11600000</v>
      </c>
      <c r="U128" s="164" t="str">
        <f t="shared" si="13"/>
        <v>,1524233</v>
      </c>
    </row>
    <row r="129" s="629" customFormat="1" spans="1:21">
      <c r="A129" s="234" t="s">
        <v>4428</v>
      </c>
      <c r="B129" s="569">
        <v>1524531</v>
      </c>
      <c r="C129" s="569" t="s">
        <v>4429</v>
      </c>
      <c r="D129" s="570">
        <v>43626</v>
      </c>
      <c r="E129" s="570">
        <v>43627</v>
      </c>
      <c r="F129" s="569">
        <f t="shared" si="11"/>
        <v>1</v>
      </c>
      <c r="G129" s="569">
        <v>2</v>
      </c>
      <c r="H129" s="569" t="s">
        <v>3393</v>
      </c>
      <c r="I129" s="569">
        <f t="shared" si="12"/>
        <v>2</v>
      </c>
      <c r="J129" s="583">
        <v>2900000</v>
      </c>
      <c r="K129" s="584">
        <f t="shared" si="19"/>
        <v>5800000</v>
      </c>
      <c r="L129" s="671"/>
      <c r="M129" s="569"/>
      <c r="N129" s="164">
        <f t="shared" si="17"/>
        <v>5800000</v>
      </c>
      <c r="O129" s="164">
        <f t="shared" si="18"/>
        <v>0</v>
      </c>
      <c r="R129" s="652">
        <v>1530097</v>
      </c>
      <c r="S129" s="652">
        <v>11600000</v>
      </c>
      <c r="U129" s="164" t="str">
        <f t="shared" si="13"/>
        <v>,1524531</v>
      </c>
    </row>
    <row r="130" s="164" customFormat="1" spans="1:21">
      <c r="A130" s="199">
        <v>356519</v>
      </c>
      <c r="B130" s="569">
        <v>1506304</v>
      </c>
      <c r="C130" s="569" t="s">
        <v>4430</v>
      </c>
      <c r="D130" s="570">
        <v>43630</v>
      </c>
      <c r="E130" s="570">
        <v>43631</v>
      </c>
      <c r="F130" s="569">
        <f t="shared" si="11"/>
        <v>1</v>
      </c>
      <c r="G130" s="569">
        <v>1</v>
      </c>
      <c r="H130" s="569" t="s">
        <v>2405</v>
      </c>
      <c r="I130" s="569">
        <f t="shared" si="12"/>
        <v>1</v>
      </c>
      <c r="J130" s="583">
        <v>3100000</v>
      </c>
      <c r="K130" s="584">
        <f t="shared" si="19"/>
        <v>3100000</v>
      </c>
      <c r="L130" s="671"/>
      <c r="M130" s="569"/>
      <c r="N130" s="164">
        <f t="shared" si="17"/>
        <v>3100000</v>
      </c>
      <c r="O130" s="164">
        <f t="shared" si="18"/>
        <v>0</v>
      </c>
      <c r="R130" s="652">
        <v>1529509</v>
      </c>
      <c r="S130" s="652">
        <v>11600000</v>
      </c>
      <c r="U130" s="164" t="str">
        <f t="shared" si="13"/>
        <v>,1506304</v>
      </c>
    </row>
    <row r="131" s="164" customFormat="1" spans="1:21">
      <c r="A131" s="199">
        <v>357836</v>
      </c>
      <c r="B131" s="569">
        <v>1511047</v>
      </c>
      <c r="C131" s="569" t="s">
        <v>4431</v>
      </c>
      <c r="D131" s="570">
        <v>43630</v>
      </c>
      <c r="E131" s="570">
        <v>43633</v>
      </c>
      <c r="F131" s="569">
        <f t="shared" si="11"/>
        <v>3</v>
      </c>
      <c r="G131" s="569">
        <v>1</v>
      </c>
      <c r="H131" s="569" t="s">
        <v>37</v>
      </c>
      <c r="I131" s="569">
        <f t="shared" si="12"/>
        <v>3</v>
      </c>
      <c r="J131" s="583">
        <v>2900000</v>
      </c>
      <c r="K131" s="584">
        <f t="shared" si="19"/>
        <v>8700000</v>
      </c>
      <c r="L131" s="671"/>
      <c r="M131" s="569"/>
      <c r="N131" s="164">
        <f t="shared" si="17"/>
        <v>8700000</v>
      </c>
      <c r="O131" s="164">
        <f t="shared" si="18"/>
        <v>0</v>
      </c>
      <c r="R131" s="652">
        <v>1529912</v>
      </c>
      <c r="S131" s="652">
        <v>5800000</v>
      </c>
      <c r="U131" s="164" t="str">
        <f t="shared" si="13"/>
        <v>,1511047</v>
      </c>
    </row>
    <row r="132" s="164" customFormat="1" spans="1:21">
      <c r="A132" s="234">
        <v>353816</v>
      </c>
      <c r="B132" s="569">
        <v>1493751</v>
      </c>
      <c r="C132" s="569" t="s">
        <v>4432</v>
      </c>
      <c r="D132" s="570">
        <v>43630</v>
      </c>
      <c r="E132" s="570">
        <v>43632</v>
      </c>
      <c r="F132" s="569">
        <f t="shared" si="11"/>
        <v>2</v>
      </c>
      <c r="G132" s="569">
        <v>1</v>
      </c>
      <c r="H132" s="569" t="s">
        <v>37</v>
      </c>
      <c r="I132" s="569">
        <f t="shared" si="12"/>
        <v>2</v>
      </c>
      <c r="J132" s="584">
        <v>2900000</v>
      </c>
      <c r="K132" s="584">
        <f t="shared" si="19"/>
        <v>5800000</v>
      </c>
      <c r="L132" s="671"/>
      <c r="M132" s="569" t="s">
        <v>2171</v>
      </c>
      <c r="N132" s="164">
        <f t="shared" si="17"/>
        <v>5800000</v>
      </c>
      <c r="O132" s="164">
        <f t="shared" si="18"/>
        <v>0</v>
      </c>
      <c r="R132" s="652">
        <v>1529920</v>
      </c>
      <c r="S132" s="652">
        <v>2900000</v>
      </c>
      <c r="U132" s="164" t="str">
        <f t="shared" si="13"/>
        <v>,1493751</v>
      </c>
    </row>
    <row r="133" s="164" customFormat="1" spans="1:21">
      <c r="A133" s="234">
        <v>359068</v>
      </c>
      <c r="B133" s="569">
        <v>1513452</v>
      </c>
      <c r="C133" s="569" t="s">
        <v>4433</v>
      </c>
      <c r="D133" s="570">
        <v>43630</v>
      </c>
      <c r="E133" s="570">
        <v>43632</v>
      </c>
      <c r="F133" s="569">
        <f t="shared" si="11"/>
        <v>2</v>
      </c>
      <c r="G133" s="569">
        <v>1</v>
      </c>
      <c r="H133" s="569" t="s">
        <v>37</v>
      </c>
      <c r="I133" s="569">
        <f t="shared" si="12"/>
        <v>2</v>
      </c>
      <c r="J133" s="584">
        <v>2900000</v>
      </c>
      <c r="K133" s="584">
        <f t="shared" si="19"/>
        <v>5800000</v>
      </c>
      <c r="L133" s="671"/>
      <c r="M133" s="569"/>
      <c r="N133" s="164">
        <f t="shared" si="17"/>
        <v>5800000</v>
      </c>
      <c r="O133" s="164">
        <f t="shared" si="18"/>
        <v>0</v>
      </c>
      <c r="R133" s="652">
        <v>1529935</v>
      </c>
      <c r="S133" s="652">
        <v>8700000</v>
      </c>
      <c r="U133" s="164" t="str">
        <f t="shared" si="13"/>
        <v>,1513452</v>
      </c>
    </row>
    <row r="134" s="164" customFormat="1" spans="1:21">
      <c r="A134" s="199">
        <v>353866</v>
      </c>
      <c r="B134" s="569">
        <v>1493756</v>
      </c>
      <c r="C134" s="569" t="s">
        <v>4434</v>
      </c>
      <c r="D134" s="570">
        <v>43630</v>
      </c>
      <c r="E134" s="570">
        <v>43632</v>
      </c>
      <c r="F134" s="569">
        <f t="shared" si="11"/>
        <v>2</v>
      </c>
      <c r="G134" s="569">
        <v>1</v>
      </c>
      <c r="H134" s="569" t="s">
        <v>37</v>
      </c>
      <c r="I134" s="569">
        <f t="shared" si="12"/>
        <v>2</v>
      </c>
      <c r="J134" s="584">
        <v>2900000</v>
      </c>
      <c r="K134" s="584">
        <f t="shared" si="19"/>
        <v>5800000</v>
      </c>
      <c r="L134" s="671"/>
      <c r="M134" s="569"/>
      <c r="N134" s="164">
        <f t="shared" si="17"/>
        <v>5800000</v>
      </c>
      <c r="O134" s="164">
        <f t="shared" si="18"/>
        <v>0</v>
      </c>
      <c r="R134" s="652">
        <v>1530022</v>
      </c>
      <c r="S134" s="652">
        <v>3400000</v>
      </c>
      <c r="U134" s="164" t="str">
        <f t="shared" si="13"/>
        <v>,1493756</v>
      </c>
    </row>
    <row r="135" s="164" customFormat="1" spans="1:21">
      <c r="A135" s="199">
        <v>356057</v>
      </c>
      <c r="B135" s="569">
        <v>1503274</v>
      </c>
      <c r="C135" s="569" t="s">
        <v>4435</v>
      </c>
      <c r="D135" s="570">
        <v>43630</v>
      </c>
      <c r="E135" s="570">
        <v>43632</v>
      </c>
      <c r="F135" s="569">
        <f t="shared" si="11"/>
        <v>2</v>
      </c>
      <c r="G135" s="569">
        <v>1</v>
      </c>
      <c r="H135" s="569" t="s">
        <v>4436</v>
      </c>
      <c r="I135" s="569">
        <f t="shared" si="12"/>
        <v>2</v>
      </c>
      <c r="J135" s="569">
        <f>3100000+1200000</f>
        <v>4300000</v>
      </c>
      <c r="K135" s="584">
        <f t="shared" si="19"/>
        <v>8600000</v>
      </c>
      <c r="L135" s="671"/>
      <c r="M135" s="569"/>
      <c r="N135" s="164">
        <f t="shared" si="17"/>
        <v>8600000</v>
      </c>
      <c r="O135" s="164">
        <f t="shared" si="18"/>
        <v>0</v>
      </c>
      <c r="R135" s="652">
        <v>1530438</v>
      </c>
      <c r="S135" s="652">
        <v>5800000</v>
      </c>
      <c r="U135" s="164" t="str">
        <f t="shared" si="13"/>
        <v>,1503274</v>
      </c>
    </row>
    <row r="136" s="164" customFormat="1" spans="1:21">
      <c r="A136" s="199">
        <v>354327</v>
      </c>
      <c r="B136" s="569">
        <v>1496918</v>
      </c>
      <c r="C136" s="569" t="s">
        <v>4437</v>
      </c>
      <c r="D136" s="570">
        <v>43630</v>
      </c>
      <c r="E136" s="570">
        <v>43632</v>
      </c>
      <c r="F136" s="569">
        <f t="shared" si="11"/>
        <v>2</v>
      </c>
      <c r="G136" s="569">
        <v>1</v>
      </c>
      <c r="H136" s="569" t="s">
        <v>37</v>
      </c>
      <c r="I136" s="569">
        <f t="shared" si="12"/>
        <v>2</v>
      </c>
      <c r="J136" s="584">
        <v>2900000</v>
      </c>
      <c r="K136" s="584">
        <f t="shared" si="19"/>
        <v>5800000</v>
      </c>
      <c r="L136" s="671"/>
      <c r="M136" s="569"/>
      <c r="N136" s="164">
        <f t="shared" si="17"/>
        <v>5800000</v>
      </c>
      <c r="O136" s="164">
        <f t="shared" si="18"/>
        <v>0</v>
      </c>
      <c r="R136" s="652">
        <v>1530823</v>
      </c>
      <c r="S136" s="652">
        <v>16200000</v>
      </c>
      <c r="U136" s="164" t="str">
        <f t="shared" si="13"/>
        <v>,1496918</v>
      </c>
    </row>
    <row r="137" s="164" customFormat="1" spans="1:21">
      <c r="A137" s="199">
        <v>353913</v>
      </c>
      <c r="B137" s="569">
        <v>1493760</v>
      </c>
      <c r="C137" s="569" t="s">
        <v>4438</v>
      </c>
      <c r="D137" s="570">
        <v>43630</v>
      </c>
      <c r="E137" s="570">
        <v>43632</v>
      </c>
      <c r="F137" s="569">
        <f t="shared" ref="F137:F200" si="20">E137-D137</f>
        <v>2</v>
      </c>
      <c r="G137" s="569">
        <v>1</v>
      </c>
      <c r="H137" s="569" t="s">
        <v>37</v>
      </c>
      <c r="I137" s="569">
        <f t="shared" ref="I137:I200" si="21">G137*F137</f>
        <v>2</v>
      </c>
      <c r="J137" s="584">
        <v>2900000</v>
      </c>
      <c r="K137" s="584">
        <f t="shared" si="19"/>
        <v>5800000</v>
      </c>
      <c r="L137" s="671"/>
      <c r="M137" s="569" t="s">
        <v>1936</v>
      </c>
      <c r="N137" s="164">
        <f t="shared" si="17"/>
        <v>5800000</v>
      </c>
      <c r="O137" s="164">
        <f t="shared" si="18"/>
        <v>0</v>
      </c>
      <c r="R137" s="652">
        <v>1530846</v>
      </c>
      <c r="S137" s="652">
        <v>5800000</v>
      </c>
      <c r="U137" s="164" t="str">
        <f t="shared" si="13"/>
        <v>,1493760</v>
      </c>
    </row>
    <row r="138" s="164" customFormat="1" spans="1:21">
      <c r="A138" s="199">
        <v>356465</v>
      </c>
      <c r="B138" s="569">
        <v>1505936</v>
      </c>
      <c r="C138" s="569" t="s">
        <v>4439</v>
      </c>
      <c r="D138" s="570">
        <v>43630</v>
      </c>
      <c r="E138" s="570">
        <v>43632</v>
      </c>
      <c r="F138" s="569">
        <f t="shared" si="20"/>
        <v>2</v>
      </c>
      <c r="G138" s="569">
        <v>1</v>
      </c>
      <c r="H138" s="569" t="s">
        <v>2405</v>
      </c>
      <c r="I138" s="569">
        <f t="shared" si="21"/>
        <v>2</v>
      </c>
      <c r="J138" s="584">
        <v>3100000</v>
      </c>
      <c r="K138" s="584">
        <f t="shared" si="19"/>
        <v>6200000</v>
      </c>
      <c r="L138" s="671"/>
      <c r="M138" s="569"/>
      <c r="N138" s="164">
        <f t="shared" si="17"/>
        <v>6200000</v>
      </c>
      <c r="O138" s="164">
        <f t="shared" si="18"/>
        <v>0</v>
      </c>
      <c r="R138" s="652">
        <v>1531080</v>
      </c>
      <c r="S138" s="652">
        <v>7100000</v>
      </c>
      <c r="U138" s="164" t="str">
        <f t="shared" ref="U138:U201" si="22">$T$9&amp;B138</f>
        <v>,1505936</v>
      </c>
    </row>
    <row r="139" s="164" customFormat="1" spans="1:21">
      <c r="A139" s="199">
        <v>356466</v>
      </c>
      <c r="B139" s="569">
        <v>1505802</v>
      </c>
      <c r="C139" s="569" t="s">
        <v>4440</v>
      </c>
      <c r="D139" s="570">
        <v>43630</v>
      </c>
      <c r="E139" s="570">
        <v>43632</v>
      </c>
      <c r="F139" s="569">
        <f t="shared" si="20"/>
        <v>2</v>
      </c>
      <c r="G139" s="569">
        <v>1</v>
      </c>
      <c r="H139" s="569" t="s">
        <v>2405</v>
      </c>
      <c r="I139" s="569">
        <f t="shared" si="21"/>
        <v>2</v>
      </c>
      <c r="J139" s="584">
        <v>3100000</v>
      </c>
      <c r="K139" s="584">
        <f t="shared" si="19"/>
        <v>6200000</v>
      </c>
      <c r="L139" s="684"/>
      <c r="M139" s="569"/>
      <c r="N139" s="164">
        <f t="shared" si="17"/>
        <v>6200000</v>
      </c>
      <c r="O139" s="164">
        <f t="shared" si="18"/>
        <v>0</v>
      </c>
      <c r="R139" s="652">
        <v>1532634</v>
      </c>
      <c r="S139" s="652">
        <v>2900000</v>
      </c>
      <c r="U139" s="164" t="str">
        <f t="shared" si="22"/>
        <v>,1505802</v>
      </c>
    </row>
    <row r="140" s="164" customFormat="1" spans="1:21">
      <c r="A140" s="672">
        <v>356521</v>
      </c>
      <c r="B140" s="673">
        <v>1505991</v>
      </c>
      <c r="C140" s="673" t="s">
        <v>4441</v>
      </c>
      <c r="D140" s="674">
        <v>43628</v>
      </c>
      <c r="E140" s="674">
        <v>43631</v>
      </c>
      <c r="F140" s="673">
        <f t="shared" si="20"/>
        <v>3</v>
      </c>
      <c r="G140" s="673">
        <v>1</v>
      </c>
      <c r="H140" s="673" t="s">
        <v>2405</v>
      </c>
      <c r="I140" s="673">
        <f t="shared" si="21"/>
        <v>3</v>
      </c>
      <c r="J140" s="685">
        <v>3100000</v>
      </c>
      <c r="K140" s="686">
        <f>J140*F140*G140</f>
        <v>9300000</v>
      </c>
      <c r="L140" s="687">
        <f>SUM(K140:K157)</f>
        <v>224400000</v>
      </c>
      <c r="M140" s="673"/>
      <c r="N140" s="164">
        <f t="shared" si="17"/>
        <v>9300000</v>
      </c>
      <c r="O140" s="164">
        <f t="shared" si="18"/>
        <v>0</v>
      </c>
      <c r="R140" s="652">
        <v>1533712</v>
      </c>
      <c r="S140" s="652">
        <v>11600000</v>
      </c>
      <c r="U140" s="164" t="str">
        <f t="shared" si="22"/>
        <v>,1505991</v>
      </c>
    </row>
    <row r="141" s="164" customFormat="1" spans="1:21">
      <c r="A141" s="673">
        <v>359298</v>
      </c>
      <c r="B141" s="673">
        <v>1516690</v>
      </c>
      <c r="C141" s="673" t="s">
        <v>4442</v>
      </c>
      <c r="D141" s="674">
        <v>43630</v>
      </c>
      <c r="E141" s="674">
        <v>43633</v>
      </c>
      <c r="F141" s="673">
        <f t="shared" si="20"/>
        <v>3</v>
      </c>
      <c r="G141" s="673">
        <v>1</v>
      </c>
      <c r="H141" s="673" t="s">
        <v>37</v>
      </c>
      <c r="I141" s="673">
        <f t="shared" si="21"/>
        <v>3</v>
      </c>
      <c r="J141" s="686">
        <v>2900000</v>
      </c>
      <c r="K141" s="686">
        <f t="shared" ref="K141:K157" si="23">J141*I141</f>
        <v>8700000</v>
      </c>
      <c r="L141" s="688"/>
      <c r="M141" s="673"/>
      <c r="N141" s="164">
        <f t="shared" si="17"/>
        <v>8700000</v>
      </c>
      <c r="O141" s="164">
        <f t="shared" si="18"/>
        <v>0</v>
      </c>
      <c r="R141" s="652">
        <v>1537949</v>
      </c>
      <c r="S141" s="652">
        <v>2900000</v>
      </c>
      <c r="U141" s="164" t="str">
        <f t="shared" si="22"/>
        <v>,1516690</v>
      </c>
    </row>
    <row r="142" s="164" customFormat="1" spans="1:21">
      <c r="A142" s="673">
        <v>359070</v>
      </c>
      <c r="B142" s="673">
        <v>1513469</v>
      </c>
      <c r="C142" s="673" t="s">
        <v>4443</v>
      </c>
      <c r="D142" s="674">
        <v>43631</v>
      </c>
      <c r="E142" s="674">
        <v>43633</v>
      </c>
      <c r="F142" s="673">
        <f t="shared" si="20"/>
        <v>2</v>
      </c>
      <c r="G142" s="673">
        <v>1</v>
      </c>
      <c r="H142" s="673" t="s">
        <v>37</v>
      </c>
      <c r="I142" s="673">
        <f t="shared" si="21"/>
        <v>2</v>
      </c>
      <c r="J142" s="686">
        <v>2900000</v>
      </c>
      <c r="K142" s="686">
        <f t="shared" si="23"/>
        <v>5800000</v>
      </c>
      <c r="L142" s="688"/>
      <c r="M142" s="673"/>
      <c r="N142" s="164">
        <f t="shared" si="17"/>
        <v>5800000</v>
      </c>
      <c r="O142" s="164">
        <f t="shared" si="18"/>
        <v>0</v>
      </c>
      <c r="R142" s="652">
        <v>1530682</v>
      </c>
      <c r="S142" s="652">
        <v>8700000</v>
      </c>
      <c r="U142" s="164" t="str">
        <f t="shared" si="22"/>
        <v>,1513469</v>
      </c>
    </row>
    <row r="143" s="164" customFormat="1" spans="1:21">
      <c r="A143" s="675" t="s">
        <v>4444</v>
      </c>
      <c r="B143" s="673">
        <v>1513547</v>
      </c>
      <c r="C143" s="673" t="s">
        <v>4445</v>
      </c>
      <c r="D143" s="674">
        <v>43631</v>
      </c>
      <c r="E143" s="674">
        <v>43636</v>
      </c>
      <c r="F143" s="673">
        <f t="shared" si="20"/>
        <v>5</v>
      </c>
      <c r="G143" s="673">
        <v>2</v>
      </c>
      <c r="H143" s="673" t="s">
        <v>4394</v>
      </c>
      <c r="I143" s="673">
        <f t="shared" si="21"/>
        <v>10</v>
      </c>
      <c r="J143" s="686">
        <v>4340000</v>
      </c>
      <c r="K143" s="686">
        <f t="shared" si="23"/>
        <v>43400000</v>
      </c>
      <c r="L143" s="688"/>
      <c r="M143" s="673"/>
      <c r="N143" s="164">
        <f t="shared" si="17"/>
        <v>43400000</v>
      </c>
      <c r="O143" s="164">
        <f t="shared" si="18"/>
        <v>0</v>
      </c>
      <c r="R143" s="652">
        <v>1532167</v>
      </c>
      <c r="S143" s="652">
        <v>8700000</v>
      </c>
      <c r="U143" s="164" t="str">
        <f t="shared" si="22"/>
        <v>,1513547</v>
      </c>
    </row>
    <row r="144" s="164" customFormat="1" spans="1:21">
      <c r="A144" s="675" t="s">
        <v>4446</v>
      </c>
      <c r="B144" s="673">
        <v>1485282</v>
      </c>
      <c r="C144" s="673" t="s">
        <v>4447</v>
      </c>
      <c r="D144" s="674">
        <v>43631</v>
      </c>
      <c r="E144" s="674">
        <v>43634</v>
      </c>
      <c r="F144" s="673">
        <f t="shared" si="20"/>
        <v>3</v>
      </c>
      <c r="G144" s="673">
        <v>2</v>
      </c>
      <c r="H144" s="673" t="s">
        <v>2405</v>
      </c>
      <c r="I144" s="673">
        <f t="shared" si="21"/>
        <v>6</v>
      </c>
      <c r="J144" s="686">
        <v>3100000</v>
      </c>
      <c r="K144" s="686">
        <f t="shared" si="23"/>
        <v>18600000</v>
      </c>
      <c r="L144" s="688"/>
      <c r="M144" s="673" t="s">
        <v>2171</v>
      </c>
      <c r="N144" s="164">
        <f t="shared" si="17"/>
        <v>18600000</v>
      </c>
      <c r="O144" s="164">
        <f t="shared" si="18"/>
        <v>0</v>
      </c>
      <c r="R144" s="652">
        <v>1532203</v>
      </c>
      <c r="S144" s="652">
        <v>2900000</v>
      </c>
      <c r="U144" s="164" t="str">
        <f t="shared" si="22"/>
        <v>,1485282</v>
      </c>
    </row>
    <row r="145" s="164" customFormat="1" spans="1:21">
      <c r="A145" s="673">
        <v>357202</v>
      </c>
      <c r="B145" s="673">
        <v>1508549</v>
      </c>
      <c r="C145" s="673" t="s">
        <v>4448</v>
      </c>
      <c r="D145" s="674">
        <v>43632</v>
      </c>
      <c r="E145" s="674">
        <v>43634</v>
      </c>
      <c r="F145" s="673">
        <f t="shared" si="20"/>
        <v>2</v>
      </c>
      <c r="G145" s="673">
        <v>1</v>
      </c>
      <c r="H145" s="673" t="s">
        <v>2405</v>
      </c>
      <c r="I145" s="673">
        <f t="shared" si="21"/>
        <v>2</v>
      </c>
      <c r="J145" s="685">
        <v>3100000</v>
      </c>
      <c r="K145" s="686">
        <f t="shared" si="23"/>
        <v>6200000</v>
      </c>
      <c r="L145" s="688"/>
      <c r="M145" s="673"/>
      <c r="N145" s="164">
        <f t="shared" si="17"/>
        <v>6200000</v>
      </c>
      <c r="O145" s="164">
        <f t="shared" si="18"/>
        <v>0</v>
      </c>
      <c r="R145" s="652">
        <v>1532811</v>
      </c>
      <c r="S145" s="652">
        <v>8100000</v>
      </c>
      <c r="U145" s="164" t="str">
        <f t="shared" si="22"/>
        <v>,1508549</v>
      </c>
    </row>
    <row r="146" s="164" customFormat="1" spans="1:21">
      <c r="A146" s="675">
        <v>357025</v>
      </c>
      <c r="B146" s="673">
        <v>1507433</v>
      </c>
      <c r="C146" s="673" t="s">
        <v>4449</v>
      </c>
      <c r="D146" s="674">
        <v>43632</v>
      </c>
      <c r="E146" s="674">
        <v>43635</v>
      </c>
      <c r="F146" s="673">
        <f t="shared" si="20"/>
        <v>3</v>
      </c>
      <c r="G146" s="673">
        <v>1</v>
      </c>
      <c r="H146" s="673" t="s">
        <v>2405</v>
      </c>
      <c r="I146" s="673">
        <f t="shared" si="21"/>
        <v>3</v>
      </c>
      <c r="J146" s="686">
        <v>3100000</v>
      </c>
      <c r="K146" s="686">
        <f t="shared" si="23"/>
        <v>9300000</v>
      </c>
      <c r="L146" s="688"/>
      <c r="M146" s="673"/>
      <c r="N146" s="164">
        <f t="shared" si="17"/>
        <v>9300000</v>
      </c>
      <c r="O146" s="164">
        <f t="shared" si="18"/>
        <v>0</v>
      </c>
      <c r="R146" s="652">
        <v>1535302</v>
      </c>
      <c r="S146" s="652">
        <v>5800000</v>
      </c>
      <c r="U146" s="164" t="str">
        <f t="shared" si="22"/>
        <v>,1507433</v>
      </c>
    </row>
    <row r="147" s="164" customFormat="1" spans="1:21">
      <c r="A147" s="673">
        <v>357203</v>
      </c>
      <c r="B147" s="673">
        <v>1508224</v>
      </c>
      <c r="C147" s="673" t="s">
        <v>4450</v>
      </c>
      <c r="D147" s="674">
        <v>43632</v>
      </c>
      <c r="E147" s="674">
        <v>43634</v>
      </c>
      <c r="F147" s="673">
        <f t="shared" si="20"/>
        <v>2</v>
      </c>
      <c r="G147" s="673">
        <v>1</v>
      </c>
      <c r="H147" s="673" t="s">
        <v>2405</v>
      </c>
      <c r="I147" s="673">
        <f t="shared" si="21"/>
        <v>2</v>
      </c>
      <c r="J147" s="685">
        <v>3100000</v>
      </c>
      <c r="K147" s="686">
        <f t="shared" si="23"/>
        <v>6200000</v>
      </c>
      <c r="L147" s="688"/>
      <c r="M147" s="673"/>
      <c r="N147" s="164">
        <f t="shared" si="17"/>
        <v>6200000</v>
      </c>
      <c r="O147" s="164">
        <f t="shared" si="18"/>
        <v>0</v>
      </c>
      <c r="R147" s="652">
        <v>1535894</v>
      </c>
      <c r="S147" s="652">
        <v>12750000</v>
      </c>
      <c r="U147" s="164" t="str">
        <f t="shared" si="22"/>
        <v>,1508224</v>
      </c>
    </row>
    <row r="148" s="164" customFormat="1" spans="1:21">
      <c r="A148" s="675">
        <v>357035</v>
      </c>
      <c r="B148" s="673">
        <v>1507435</v>
      </c>
      <c r="C148" s="673" t="s">
        <v>4451</v>
      </c>
      <c r="D148" s="674">
        <v>43632</v>
      </c>
      <c r="E148" s="674">
        <v>43635</v>
      </c>
      <c r="F148" s="673">
        <f t="shared" si="20"/>
        <v>3</v>
      </c>
      <c r="G148" s="673">
        <v>1</v>
      </c>
      <c r="H148" s="673" t="s">
        <v>2405</v>
      </c>
      <c r="I148" s="673">
        <f t="shared" si="21"/>
        <v>3</v>
      </c>
      <c r="J148" s="686">
        <v>3100000</v>
      </c>
      <c r="K148" s="686">
        <f t="shared" si="23"/>
        <v>9300000</v>
      </c>
      <c r="L148" s="688"/>
      <c r="M148" s="673"/>
      <c r="N148" s="164">
        <f t="shared" si="17"/>
        <v>9300000</v>
      </c>
      <c r="O148" s="164">
        <f t="shared" si="18"/>
        <v>0</v>
      </c>
      <c r="R148" s="652">
        <v>1540250</v>
      </c>
      <c r="S148" s="652">
        <v>20520000</v>
      </c>
      <c r="U148" s="164" t="str">
        <f t="shared" si="22"/>
        <v>,1507435</v>
      </c>
    </row>
    <row r="149" s="164" customFormat="1" spans="1:21">
      <c r="A149" s="675" t="s">
        <v>4452</v>
      </c>
      <c r="B149" s="673">
        <v>1497622</v>
      </c>
      <c r="C149" s="673" t="s">
        <v>4453</v>
      </c>
      <c r="D149" s="674">
        <v>43632</v>
      </c>
      <c r="E149" s="674">
        <v>43633</v>
      </c>
      <c r="F149" s="673">
        <f t="shared" si="20"/>
        <v>1</v>
      </c>
      <c r="G149" s="673">
        <v>2</v>
      </c>
      <c r="H149" s="673" t="s">
        <v>37</v>
      </c>
      <c r="I149" s="673">
        <f t="shared" si="21"/>
        <v>2</v>
      </c>
      <c r="J149" s="686">
        <v>2900000</v>
      </c>
      <c r="K149" s="686">
        <f t="shared" si="23"/>
        <v>5800000</v>
      </c>
      <c r="L149" s="688"/>
      <c r="M149" s="673"/>
      <c r="N149" s="164">
        <f t="shared" si="17"/>
        <v>5800000</v>
      </c>
      <c r="O149" s="164">
        <f t="shared" si="18"/>
        <v>0</v>
      </c>
      <c r="R149" s="652">
        <v>1540857</v>
      </c>
      <c r="S149" s="652">
        <v>12750000</v>
      </c>
      <c r="U149" s="164" t="str">
        <f t="shared" si="22"/>
        <v>,1497622</v>
      </c>
    </row>
    <row r="150" s="164" customFormat="1" spans="1:19">
      <c r="A150" s="675" t="s">
        <v>4454</v>
      </c>
      <c r="B150" s="569">
        <v>1512999</v>
      </c>
      <c r="C150" s="569" t="s">
        <v>4455</v>
      </c>
      <c r="D150" s="570">
        <v>43632</v>
      </c>
      <c r="E150" s="570">
        <v>43634</v>
      </c>
      <c r="F150" s="569">
        <f t="shared" si="20"/>
        <v>2</v>
      </c>
      <c r="G150" s="569">
        <v>2</v>
      </c>
      <c r="H150" s="569" t="s">
        <v>2405</v>
      </c>
      <c r="I150" s="569">
        <f t="shared" si="21"/>
        <v>4</v>
      </c>
      <c r="J150" s="584">
        <v>3100000</v>
      </c>
      <c r="K150" s="584"/>
      <c r="L150" s="688"/>
      <c r="M150" s="673"/>
      <c r="N150" s="164" t="e">
        <f t="shared" si="17"/>
        <v>#N/A</v>
      </c>
      <c r="O150" s="164" t="e">
        <f t="shared" si="18"/>
        <v>#N/A</v>
      </c>
      <c r="R150" s="652">
        <v>1541644</v>
      </c>
      <c r="S150" s="652">
        <v>24300000</v>
      </c>
    </row>
    <row r="151" s="164" customFormat="1" spans="1:21">
      <c r="A151" s="675" t="s">
        <v>4456</v>
      </c>
      <c r="B151" s="673">
        <v>1485406</v>
      </c>
      <c r="C151" s="673" t="s">
        <v>4457</v>
      </c>
      <c r="D151" s="674">
        <v>43632</v>
      </c>
      <c r="E151" s="674">
        <v>43634</v>
      </c>
      <c r="F151" s="673">
        <f t="shared" si="20"/>
        <v>2</v>
      </c>
      <c r="G151" s="673">
        <v>3</v>
      </c>
      <c r="H151" s="673" t="s">
        <v>2405</v>
      </c>
      <c r="I151" s="673">
        <f t="shared" si="21"/>
        <v>6</v>
      </c>
      <c r="J151" s="686">
        <v>3100000</v>
      </c>
      <c r="K151" s="686">
        <f t="shared" si="23"/>
        <v>18600000</v>
      </c>
      <c r="L151" s="688"/>
      <c r="M151" s="673" t="s">
        <v>4458</v>
      </c>
      <c r="N151" s="164">
        <f t="shared" si="17"/>
        <v>18600000</v>
      </c>
      <c r="O151" s="164">
        <f t="shared" si="18"/>
        <v>0</v>
      </c>
      <c r="R151" s="652">
        <v>1541652</v>
      </c>
      <c r="S151" s="652">
        <v>8100000</v>
      </c>
      <c r="U151" s="164" t="str">
        <f t="shared" si="22"/>
        <v>,1485406</v>
      </c>
    </row>
    <row r="152" s="164" customFormat="1" spans="1:21">
      <c r="A152" s="675" t="s">
        <v>4459</v>
      </c>
      <c r="B152" s="673">
        <v>1497614</v>
      </c>
      <c r="C152" s="673" t="s">
        <v>4460</v>
      </c>
      <c r="D152" s="674">
        <v>43632</v>
      </c>
      <c r="E152" s="674">
        <v>43635</v>
      </c>
      <c r="F152" s="673">
        <f t="shared" si="20"/>
        <v>3</v>
      </c>
      <c r="G152" s="673">
        <v>2</v>
      </c>
      <c r="H152" s="673" t="s">
        <v>2405</v>
      </c>
      <c r="I152" s="673">
        <f t="shared" si="21"/>
        <v>6</v>
      </c>
      <c r="J152" s="686">
        <v>3100000</v>
      </c>
      <c r="K152" s="686">
        <f t="shared" si="23"/>
        <v>18600000</v>
      </c>
      <c r="L152" s="688"/>
      <c r="M152" s="673"/>
      <c r="N152" s="164">
        <f t="shared" si="17"/>
        <v>18600000</v>
      </c>
      <c r="O152" s="164">
        <f t="shared" si="18"/>
        <v>0</v>
      </c>
      <c r="R152" s="652">
        <v>1541653</v>
      </c>
      <c r="S152" s="652">
        <v>8100000</v>
      </c>
      <c r="U152" s="164" t="str">
        <f t="shared" si="22"/>
        <v>,1497614</v>
      </c>
    </row>
    <row r="153" s="164" customFormat="1" spans="1:21">
      <c r="A153" s="675" t="s">
        <v>4461</v>
      </c>
      <c r="B153" s="673">
        <v>1510300</v>
      </c>
      <c r="C153" s="673" t="s">
        <v>4462</v>
      </c>
      <c r="D153" s="674">
        <v>43632</v>
      </c>
      <c r="E153" s="674">
        <v>43633</v>
      </c>
      <c r="F153" s="673">
        <f t="shared" si="20"/>
        <v>1</v>
      </c>
      <c r="G153" s="673">
        <v>2</v>
      </c>
      <c r="H153" s="673" t="s">
        <v>37</v>
      </c>
      <c r="I153" s="673">
        <f t="shared" si="21"/>
        <v>2</v>
      </c>
      <c r="J153" s="686">
        <v>2900000</v>
      </c>
      <c r="K153" s="686">
        <f t="shared" si="23"/>
        <v>5800000</v>
      </c>
      <c r="L153" s="688"/>
      <c r="M153" s="673"/>
      <c r="N153" s="164">
        <f t="shared" si="17"/>
        <v>5800000</v>
      </c>
      <c r="O153" s="164">
        <f t="shared" si="18"/>
        <v>0</v>
      </c>
      <c r="R153" s="652">
        <v>1543967</v>
      </c>
      <c r="S153" s="652">
        <v>8100000</v>
      </c>
      <c r="U153" s="164" t="str">
        <f t="shared" si="22"/>
        <v>,1510300</v>
      </c>
    </row>
    <row r="154" s="164" customFormat="1" spans="1:21">
      <c r="A154" s="675" t="s">
        <v>4463</v>
      </c>
      <c r="B154" s="673">
        <v>1521153</v>
      </c>
      <c r="C154" s="673" t="s">
        <v>4464</v>
      </c>
      <c r="D154" s="674">
        <v>43632</v>
      </c>
      <c r="E154" s="674">
        <v>43637</v>
      </c>
      <c r="F154" s="673">
        <f t="shared" si="20"/>
        <v>5</v>
      </c>
      <c r="G154" s="673">
        <v>2</v>
      </c>
      <c r="H154" s="673" t="s">
        <v>37</v>
      </c>
      <c r="I154" s="673">
        <f t="shared" si="21"/>
        <v>10</v>
      </c>
      <c r="J154" s="686">
        <v>2900000</v>
      </c>
      <c r="K154" s="686">
        <f t="shared" si="23"/>
        <v>29000000</v>
      </c>
      <c r="L154" s="688"/>
      <c r="M154" s="673" t="s">
        <v>2171</v>
      </c>
      <c r="N154" s="164">
        <f t="shared" si="17"/>
        <v>29000000</v>
      </c>
      <c r="O154" s="164">
        <f t="shared" si="18"/>
        <v>0</v>
      </c>
      <c r="R154" s="652">
        <v>1545018</v>
      </c>
      <c r="S154" s="652">
        <v>55200000</v>
      </c>
      <c r="U154" s="164" t="str">
        <f t="shared" si="22"/>
        <v>,1521153</v>
      </c>
    </row>
    <row r="155" s="164" customFormat="1" spans="1:21">
      <c r="A155" s="675">
        <v>359877</v>
      </c>
      <c r="B155" s="673">
        <v>1521067</v>
      </c>
      <c r="C155" s="673" t="s">
        <v>4465</v>
      </c>
      <c r="D155" s="674">
        <v>43632</v>
      </c>
      <c r="E155" s="674">
        <v>43636</v>
      </c>
      <c r="F155" s="673">
        <f t="shared" si="20"/>
        <v>4</v>
      </c>
      <c r="G155" s="673">
        <v>1</v>
      </c>
      <c r="H155" s="673" t="s">
        <v>37</v>
      </c>
      <c r="I155" s="673">
        <f t="shared" si="21"/>
        <v>4</v>
      </c>
      <c r="J155" s="686">
        <v>2900000</v>
      </c>
      <c r="K155" s="686">
        <f t="shared" si="23"/>
        <v>11600000</v>
      </c>
      <c r="L155" s="688"/>
      <c r="M155" s="673"/>
      <c r="N155" s="164">
        <f t="shared" si="17"/>
        <v>11600000</v>
      </c>
      <c r="O155" s="164">
        <f t="shared" si="18"/>
        <v>0</v>
      </c>
      <c r="R155" s="652">
        <v>1545454</v>
      </c>
      <c r="S155" s="652">
        <v>78600000</v>
      </c>
      <c r="U155" s="164" t="str">
        <f t="shared" si="22"/>
        <v>,1521067</v>
      </c>
    </row>
    <row r="156" s="164" customFormat="1" spans="1:21">
      <c r="A156" s="675" t="s">
        <v>4466</v>
      </c>
      <c r="B156" s="673">
        <v>1499860</v>
      </c>
      <c r="C156" s="673" t="s">
        <v>4467</v>
      </c>
      <c r="D156" s="674">
        <v>43633</v>
      </c>
      <c r="E156" s="674">
        <v>43634</v>
      </c>
      <c r="F156" s="673">
        <f t="shared" si="20"/>
        <v>1</v>
      </c>
      <c r="G156" s="673">
        <v>2</v>
      </c>
      <c r="H156" s="673" t="s">
        <v>37</v>
      </c>
      <c r="I156" s="673">
        <f t="shared" si="21"/>
        <v>2</v>
      </c>
      <c r="J156" s="686">
        <v>2900000</v>
      </c>
      <c r="K156" s="686">
        <f t="shared" si="23"/>
        <v>5800000</v>
      </c>
      <c r="L156" s="688"/>
      <c r="M156" s="673"/>
      <c r="N156" s="164">
        <f t="shared" si="17"/>
        <v>5800000</v>
      </c>
      <c r="O156" s="164">
        <f t="shared" si="18"/>
        <v>0</v>
      </c>
      <c r="R156" s="652">
        <v>1545680</v>
      </c>
      <c r="S156" s="652">
        <v>3450000</v>
      </c>
      <c r="U156" s="164" t="str">
        <f t="shared" si="22"/>
        <v>,1499860</v>
      </c>
    </row>
    <row r="157" s="164" customFormat="1" spans="1:21">
      <c r="A157" s="675" t="s">
        <v>4468</v>
      </c>
      <c r="B157" s="673">
        <v>1516257</v>
      </c>
      <c r="C157" s="673" t="s">
        <v>4469</v>
      </c>
      <c r="D157" s="674">
        <v>43633</v>
      </c>
      <c r="E157" s="674">
        <v>43635</v>
      </c>
      <c r="F157" s="673">
        <f t="shared" si="20"/>
        <v>2</v>
      </c>
      <c r="G157" s="673">
        <v>2</v>
      </c>
      <c r="H157" s="673" t="s">
        <v>2405</v>
      </c>
      <c r="I157" s="673">
        <f t="shared" si="21"/>
        <v>4</v>
      </c>
      <c r="J157" s="686">
        <v>3100000</v>
      </c>
      <c r="K157" s="686">
        <f t="shared" si="23"/>
        <v>12400000</v>
      </c>
      <c r="L157" s="689"/>
      <c r="M157" s="673" t="s">
        <v>4470</v>
      </c>
      <c r="N157" s="164">
        <f t="shared" si="17"/>
        <v>12400000</v>
      </c>
      <c r="O157" s="164">
        <f t="shared" si="18"/>
        <v>0</v>
      </c>
      <c r="R157" s="652">
        <v>1538017</v>
      </c>
      <c r="S157" s="652">
        <v>4050000</v>
      </c>
      <c r="U157" s="164" t="str">
        <f t="shared" si="22"/>
        <v>,1516257</v>
      </c>
    </row>
    <row r="158" s="164" customFormat="1" spans="1:21">
      <c r="A158" s="336">
        <v>360596</v>
      </c>
      <c r="B158" s="676">
        <v>1525159</v>
      </c>
      <c r="C158" s="676" t="s">
        <v>4471</v>
      </c>
      <c r="D158" s="677">
        <v>43634</v>
      </c>
      <c r="E158" s="677">
        <v>43636</v>
      </c>
      <c r="F158" s="676">
        <f t="shared" si="20"/>
        <v>2</v>
      </c>
      <c r="G158" s="676">
        <v>1</v>
      </c>
      <c r="H158" s="676" t="s">
        <v>37</v>
      </c>
      <c r="I158" s="676">
        <f t="shared" si="21"/>
        <v>2</v>
      </c>
      <c r="J158" s="690">
        <v>2900000</v>
      </c>
      <c r="K158" s="691">
        <f>J158*F158*G158</f>
        <v>5800000</v>
      </c>
      <c r="L158" s="692">
        <f>SUM(K158:K180)</f>
        <v>181560000</v>
      </c>
      <c r="M158" s="676"/>
      <c r="N158" s="164">
        <f t="shared" si="17"/>
        <v>5800000</v>
      </c>
      <c r="O158" s="164">
        <f t="shared" si="18"/>
        <v>0</v>
      </c>
      <c r="R158" s="652">
        <v>1538796</v>
      </c>
      <c r="S158" s="652">
        <v>16200000</v>
      </c>
      <c r="U158" s="164" t="str">
        <f t="shared" si="22"/>
        <v>,1525159</v>
      </c>
    </row>
    <row r="159" s="164" customFormat="1" spans="1:21">
      <c r="A159" s="336">
        <v>361356</v>
      </c>
      <c r="B159" s="676">
        <v>1528138</v>
      </c>
      <c r="C159" s="676" t="s">
        <v>4472</v>
      </c>
      <c r="D159" s="677">
        <v>43634</v>
      </c>
      <c r="E159" s="677">
        <v>43636</v>
      </c>
      <c r="F159" s="676">
        <f t="shared" si="20"/>
        <v>2</v>
      </c>
      <c r="G159" s="676">
        <v>1</v>
      </c>
      <c r="H159" s="676" t="s">
        <v>37</v>
      </c>
      <c r="I159" s="676">
        <f t="shared" si="21"/>
        <v>2</v>
      </c>
      <c r="J159" s="690">
        <v>2900000</v>
      </c>
      <c r="K159" s="691">
        <f>J159*F159*G159</f>
        <v>5800000</v>
      </c>
      <c r="L159" s="693"/>
      <c r="M159" s="676"/>
      <c r="N159" s="164">
        <f t="shared" si="17"/>
        <v>5800000</v>
      </c>
      <c r="O159" s="164">
        <f t="shared" si="18"/>
        <v>0</v>
      </c>
      <c r="R159" s="652">
        <v>1540976</v>
      </c>
      <c r="S159" s="652">
        <v>2900000</v>
      </c>
      <c r="U159" s="164" t="str">
        <f t="shared" si="22"/>
        <v>,1528138</v>
      </c>
    </row>
    <row r="160" s="164" customFormat="1" spans="1:21">
      <c r="A160" s="338">
        <v>352848</v>
      </c>
      <c r="B160" s="676">
        <v>1491099</v>
      </c>
      <c r="C160" s="676" t="s">
        <v>4473</v>
      </c>
      <c r="D160" s="677">
        <v>43634</v>
      </c>
      <c r="E160" s="677">
        <v>43635</v>
      </c>
      <c r="F160" s="676">
        <f t="shared" si="20"/>
        <v>1</v>
      </c>
      <c r="G160" s="676">
        <v>1</v>
      </c>
      <c r="H160" s="676" t="s">
        <v>37</v>
      </c>
      <c r="I160" s="676">
        <f t="shared" si="21"/>
        <v>1</v>
      </c>
      <c r="J160" s="691">
        <v>2900000</v>
      </c>
      <c r="K160" s="691">
        <f t="shared" ref="K160:K163" si="24">J160*I160</f>
        <v>2900000</v>
      </c>
      <c r="L160" s="693"/>
      <c r="M160" s="676"/>
      <c r="N160" s="164">
        <f t="shared" si="17"/>
        <v>2900000</v>
      </c>
      <c r="O160" s="164">
        <f t="shared" si="18"/>
        <v>0</v>
      </c>
      <c r="R160" s="652">
        <v>1546933</v>
      </c>
      <c r="S160" s="652">
        <v>3450000</v>
      </c>
      <c r="U160" s="164" t="str">
        <f t="shared" si="22"/>
        <v>,1491099</v>
      </c>
    </row>
    <row r="161" s="164" customFormat="1" spans="1:21">
      <c r="A161" s="338">
        <v>359839</v>
      </c>
      <c r="B161" s="676">
        <v>1520930</v>
      </c>
      <c r="C161" s="676" t="s">
        <v>4472</v>
      </c>
      <c r="D161" s="677">
        <v>43634</v>
      </c>
      <c r="E161" s="677">
        <v>43636</v>
      </c>
      <c r="F161" s="676">
        <f t="shared" si="20"/>
        <v>2</v>
      </c>
      <c r="G161" s="676">
        <v>1</v>
      </c>
      <c r="H161" s="676" t="s">
        <v>4394</v>
      </c>
      <c r="I161" s="676">
        <f t="shared" si="21"/>
        <v>2</v>
      </c>
      <c r="J161" s="691">
        <v>4340000</v>
      </c>
      <c r="K161" s="691">
        <f t="shared" si="24"/>
        <v>8680000</v>
      </c>
      <c r="L161" s="693"/>
      <c r="M161" s="676"/>
      <c r="N161" s="164">
        <f t="shared" si="17"/>
        <v>8680000</v>
      </c>
      <c r="O161" s="164">
        <f t="shared" si="18"/>
        <v>0</v>
      </c>
      <c r="R161" s="652">
        <v>1456614</v>
      </c>
      <c r="S161" s="652">
        <v>6200000</v>
      </c>
      <c r="U161" s="164" t="str">
        <f t="shared" si="22"/>
        <v>,1520930</v>
      </c>
    </row>
    <row r="162" s="164" customFormat="1" spans="1:21">
      <c r="A162" s="338" t="s">
        <v>4474</v>
      </c>
      <c r="B162" s="676">
        <v>1519517</v>
      </c>
      <c r="C162" s="676" t="s">
        <v>4475</v>
      </c>
      <c r="D162" s="677">
        <v>43635</v>
      </c>
      <c r="E162" s="677">
        <v>43638</v>
      </c>
      <c r="F162" s="676">
        <f t="shared" si="20"/>
        <v>3</v>
      </c>
      <c r="G162" s="676">
        <v>2</v>
      </c>
      <c r="H162" s="676" t="s">
        <v>37</v>
      </c>
      <c r="I162" s="676">
        <f t="shared" si="21"/>
        <v>6</v>
      </c>
      <c r="J162" s="691">
        <v>2900000</v>
      </c>
      <c r="K162" s="691">
        <f t="shared" si="24"/>
        <v>17400000</v>
      </c>
      <c r="L162" s="693"/>
      <c r="M162" s="676"/>
      <c r="N162" s="164">
        <f t="shared" si="17"/>
        <v>17400000</v>
      </c>
      <c r="O162" s="164">
        <f t="shared" si="18"/>
        <v>0</v>
      </c>
      <c r="R162" s="652">
        <v>1462282</v>
      </c>
      <c r="S162" s="652">
        <v>9300000</v>
      </c>
      <c r="U162" s="164" t="str">
        <f t="shared" si="22"/>
        <v>,1519517</v>
      </c>
    </row>
    <row r="163" s="164" customFormat="1" spans="1:21">
      <c r="A163" s="338">
        <v>361379</v>
      </c>
      <c r="B163" s="676">
        <v>1528207</v>
      </c>
      <c r="C163" s="676" t="s">
        <v>4476</v>
      </c>
      <c r="D163" s="677">
        <v>43635</v>
      </c>
      <c r="E163" s="677">
        <v>43637</v>
      </c>
      <c r="F163" s="676">
        <f t="shared" si="20"/>
        <v>2</v>
      </c>
      <c r="G163" s="676">
        <v>1</v>
      </c>
      <c r="H163" s="676" t="s">
        <v>37</v>
      </c>
      <c r="I163" s="676">
        <f t="shared" si="21"/>
        <v>2</v>
      </c>
      <c r="J163" s="691">
        <v>2900000</v>
      </c>
      <c r="K163" s="691">
        <f t="shared" si="24"/>
        <v>5800000</v>
      </c>
      <c r="L163" s="693"/>
      <c r="M163" s="676" t="s">
        <v>2171</v>
      </c>
      <c r="N163" s="164">
        <f t="shared" si="17"/>
        <v>5800000</v>
      </c>
      <c r="O163" s="164">
        <f t="shared" si="18"/>
        <v>0</v>
      </c>
      <c r="R163" s="652">
        <v>1482326</v>
      </c>
      <c r="S163" s="652">
        <v>12400000</v>
      </c>
      <c r="U163" s="164" t="str">
        <f t="shared" si="22"/>
        <v>,1528207</v>
      </c>
    </row>
    <row r="164" s="164" customFormat="1" spans="1:21">
      <c r="A164" s="336">
        <v>361253</v>
      </c>
      <c r="B164" s="676">
        <v>1527047</v>
      </c>
      <c r="C164" s="676" t="s">
        <v>4477</v>
      </c>
      <c r="D164" s="677">
        <v>43635</v>
      </c>
      <c r="E164" s="677">
        <v>43637</v>
      </c>
      <c r="F164" s="676">
        <f t="shared" si="20"/>
        <v>2</v>
      </c>
      <c r="G164" s="676">
        <v>1</v>
      </c>
      <c r="H164" s="676" t="s">
        <v>3001</v>
      </c>
      <c r="I164" s="676">
        <f t="shared" si="21"/>
        <v>2</v>
      </c>
      <c r="J164" s="690">
        <v>4340000</v>
      </c>
      <c r="K164" s="691">
        <f>J164*F164*G164</f>
        <v>8680000</v>
      </c>
      <c r="L164" s="693"/>
      <c r="M164" s="676"/>
      <c r="N164" s="164">
        <f t="shared" si="17"/>
        <v>8680000</v>
      </c>
      <c r="O164" s="164">
        <f t="shared" si="18"/>
        <v>0</v>
      </c>
      <c r="R164" s="652">
        <v>1488211</v>
      </c>
      <c r="S164" s="652">
        <v>2900000</v>
      </c>
      <c r="U164" s="164" t="str">
        <f t="shared" si="22"/>
        <v>,1527047</v>
      </c>
    </row>
    <row r="165" s="164" customFormat="1" spans="1:21">
      <c r="A165" s="338" t="s">
        <v>4478</v>
      </c>
      <c r="B165" s="676">
        <v>1525037</v>
      </c>
      <c r="C165" s="676" t="s">
        <v>4479</v>
      </c>
      <c r="D165" s="677">
        <v>43635</v>
      </c>
      <c r="E165" s="677">
        <v>43637</v>
      </c>
      <c r="F165" s="676">
        <f t="shared" si="20"/>
        <v>2</v>
      </c>
      <c r="G165" s="676">
        <v>2</v>
      </c>
      <c r="H165" s="676" t="s">
        <v>37</v>
      </c>
      <c r="I165" s="676">
        <f t="shared" si="21"/>
        <v>4</v>
      </c>
      <c r="J165" s="690">
        <v>2900000</v>
      </c>
      <c r="K165" s="691">
        <f>J165*F165*G165</f>
        <v>11600000</v>
      </c>
      <c r="L165" s="693"/>
      <c r="M165" s="676"/>
      <c r="N165" s="164">
        <f t="shared" si="17"/>
        <v>11600000</v>
      </c>
      <c r="O165" s="164">
        <f t="shared" si="18"/>
        <v>0</v>
      </c>
      <c r="R165" s="652">
        <v>1448125</v>
      </c>
      <c r="S165" s="652">
        <v>6200000</v>
      </c>
      <c r="U165" s="164" t="str">
        <f t="shared" si="22"/>
        <v>,1525037</v>
      </c>
    </row>
    <row r="166" s="164" customFormat="1" spans="1:21">
      <c r="A166" s="338" t="s">
        <v>4480</v>
      </c>
      <c r="B166" s="676">
        <v>1482326</v>
      </c>
      <c r="C166" s="676" t="s">
        <v>4481</v>
      </c>
      <c r="D166" s="677">
        <v>43636</v>
      </c>
      <c r="E166" s="677">
        <v>43638</v>
      </c>
      <c r="F166" s="676">
        <f t="shared" si="20"/>
        <v>2</v>
      </c>
      <c r="G166" s="676">
        <v>2</v>
      </c>
      <c r="H166" s="676" t="s">
        <v>2405</v>
      </c>
      <c r="I166" s="676">
        <f t="shared" si="21"/>
        <v>4</v>
      </c>
      <c r="J166" s="691">
        <v>3100000</v>
      </c>
      <c r="K166" s="691">
        <f t="shared" ref="K166:K180" si="25">J166*I166</f>
        <v>12400000</v>
      </c>
      <c r="L166" s="693"/>
      <c r="M166" s="676"/>
      <c r="N166" s="164">
        <f t="shared" si="17"/>
        <v>12400000</v>
      </c>
      <c r="O166" s="164">
        <f t="shared" si="18"/>
        <v>0</v>
      </c>
      <c r="R166" s="652">
        <v>1478732</v>
      </c>
      <c r="S166" s="652">
        <v>11600000</v>
      </c>
      <c r="U166" s="164" t="str">
        <f t="shared" si="22"/>
        <v>,1482326</v>
      </c>
    </row>
    <row r="167" s="164" customFormat="1" spans="1:21">
      <c r="A167" s="338">
        <v>360222</v>
      </c>
      <c r="B167" s="676">
        <v>1523873</v>
      </c>
      <c r="C167" s="676" t="s">
        <v>4482</v>
      </c>
      <c r="D167" s="677">
        <v>43636</v>
      </c>
      <c r="E167" s="677">
        <v>43639</v>
      </c>
      <c r="F167" s="676">
        <f t="shared" si="20"/>
        <v>3</v>
      </c>
      <c r="G167" s="676">
        <v>1</v>
      </c>
      <c r="H167" s="676" t="s">
        <v>37</v>
      </c>
      <c r="I167" s="676">
        <f t="shared" si="21"/>
        <v>3</v>
      </c>
      <c r="J167" s="691">
        <v>2900000</v>
      </c>
      <c r="K167" s="691">
        <f t="shared" si="25"/>
        <v>8700000</v>
      </c>
      <c r="L167" s="693"/>
      <c r="M167" s="676"/>
      <c r="N167" s="164">
        <f t="shared" si="17"/>
        <v>8700000</v>
      </c>
      <c r="O167" s="164">
        <f t="shared" si="18"/>
        <v>0</v>
      </c>
      <c r="R167" s="652">
        <v>1485896</v>
      </c>
      <c r="S167" s="652">
        <v>18600000</v>
      </c>
      <c r="U167" s="164" t="str">
        <f t="shared" si="22"/>
        <v>,1523873</v>
      </c>
    </row>
    <row r="168" s="164" customFormat="1" spans="1:21">
      <c r="A168" s="338">
        <v>360573</v>
      </c>
      <c r="B168" s="676">
        <v>1523090</v>
      </c>
      <c r="C168" s="676" t="s">
        <v>4483</v>
      </c>
      <c r="D168" s="677">
        <v>43636</v>
      </c>
      <c r="E168" s="677">
        <v>43638</v>
      </c>
      <c r="F168" s="676">
        <f t="shared" si="20"/>
        <v>2</v>
      </c>
      <c r="G168" s="676">
        <v>1</v>
      </c>
      <c r="H168" s="676" t="s">
        <v>37</v>
      </c>
      <c r="I168" s="676">
        <f t="shared" si="21"/>
        <v>2</v>
      </c>
      <c r="J168" s="691">
        <v>2900000</v>
      </c>
      <c r="K168" s="691">
        <f t="shared" si="25"/>
        <v>5800000</v>
      </c>
      <c r="L168" s="693"/>
      <c r="M168" s="676"/>
      <c r="N168" s="164">
        <f t="shared" ref="N168:N231" si="26">VLOOKUP(B168,R:S,2,0)</f>
        <v>5800000</v>
      </c>
      <c r="O168" s="164">
        <f t="shared" ref="O168:O231" si="27">K168-N168</f>
        <v>0</v>
      </c>
      <c r="R168" s="652">
        <v>1488501</v>
      </c>
      <c r="S168" s="652">
        <v>24800000</v>
      </c>
      <c r="U168" s="164" t="str">
        <f t="shared" si="22"/>
        <v>,1523090</v>
      </c>
    </row>
    <row r="169" s="164" customFormat="1" spans="1:21">
      <c r="A169" s="678">
        <v>360547</v>
      </c>
      <c r="B169" s="676">
        <v>1524342</v>
      </c>
      <c r="C169" s="676" t="s">
        <v>4484</v>
      </c>
      <c r="D169" s="677">
        <v>43636</v>
      </c>
      <c r="E169" s="677">
        <v>43637</v>
      </c>
      <c r="F169" s="676">
        <f t="shared" si="20"/>
        <v>1</v>
      </c>
      <c r="G169" s="676">
        <v>1</v>
      </c>
      <c r="H169" s="676" t="s">
        <v>37</v>
      </c>
      <c r="I169" s="676">
        <f t="shared" si="21"/>
        <v>1</v>
      </c>
      <c r="J169" s="691">
        <v>2900000</v>
      </c>
      <c r="K169" s="691">
        <f t="shared" si="25"/>
        <v>2900000</v>
      </c>
      <c r="L169" s="693"/>
      <c r="M169" s="676"/>
      <c r="N169" s="164">
        <f t="shared" si="26"/>
        <v>2900000</v>
      </c>
      <c r="O169" s="164">
        <f t="shared" si="27"/>
        <v>0</v>
      </c>
      <c r="R169" s="652">
        <v>1491099</v>
      </c>
      <c r="S169" s="652">
        <v>2900000</v>
      </c>
      <c r="U169" s="164" t="str">
        <f t="shared" si="22"/>
        <v>,1524342</v>
      </c>
    </row>
    <row r="170" s="164" customFormat="1" spans="1:21">
      <c r="A170" s="338">
        <v>360545</v>
      </c>
      <c r="B170" s="676">
        <v>1524317</v>
      </c>
      <c r="C170" s="676" t="s">
        <v>4485</v>
      </c>
      <c r="D170" s="677">
        <v>43636</v>
      </c>
      <c r="E170" s="677">
        <v>43637</v>
      </c>
      <c r="F170" s="676">
        <f t="shared" si="20"/>
        <v>1</v>
      </c>
      <c r="G170" s="676">
        <v>1</v>
      </c>
      <c r="H170" s="676" t="s">
        <v>37</v>
      </c>
      <c r="I170" s="676">
        <f t="shared" si="21"/>
        <v>1</v>
      </c>
      <c r="J170" s="691">
        <v>2900000</v>
      </c>
      <c r="K170" s="691">
        <f t="shared" si="25"/>
        <v>2900000</v>
      </c>
      <c r="L170" s="693"/>
      <c r="M170" s="676"/>
      <c r="N170" s="164">
        <f t="shared" si="26"/>
        <v>2900000</v>
      </c>
      <c r="O170" s="164">
        <f t="shared" si="27"/>
        <v>0</v>
      </c>
      <c r="R170" s="652">
        <v>1492095</v>
      </c>
      <c r="S170" s="652">
        <v>5800000</v>
      </c>
      <c r="U170" s="164" t="str">
        <f t="shared" si="22"/>
        <v>,1524317</v>
      </c>
    </row>
    <row r="171" s="164" customFormat="1" spans="1:21">
      <c r="A171" s="338">
        <v>359568</v>
      </c>
      <c r="B171" s="676">
        <v>1519203</v>
      </c>
      <c r="C171" s="676" t="s">
        <v>4486</v>
      </c>
      <c r="D171" s="677">
        <v>43636</v>
      </c>
      <c r="E171" s="677">
        <v>43640</v>
      </c>
      <c r="F171" s="676">
        <f t="shared" si="20"/>
        <v>4</v>
      </c>
      <c r="G171" s="676">
        <v>1</v>
      </c>
      <c r="H171" s="676" t="s">
        <v>37</v>
      </c>
      <c r="I171" s="676">
        <f t="shared" si="21"/>
        <v>4</v>
      </c>
      <c r="J171" s="691">
        <v>2900000</v>
      </c>
      <c r="K171" s="691">
        <f t="shared" si="25"/>
        <v>11600000</v>
      </c>
      <c r="L171" s="693"/>
      <c r="M171" s="676"/>
      <c r="N171" s="164">
        <f t="shared" si="26"/>
        <v>11600000</v>
      </c>
      <c r="O171" s="164">
        <f t="shared" si="27"/>
        <v>0</v>
      </c>
      <c r="R171" s="652">
        <v>1492839</v>
      </c>
      <c r="S171" s="652">
        <v>5800000</v>
      </c>
      <c r="U171" s="164" t="str">
        <f t="shared" si="22"/>
        <v>,1519203</v>
      </c>
    </row>
    <row r="172" s="164" customFormat="1" spans="1:21">
      <c r="A172" s="338">
        <v>360803</v>
      </c>
      <c r="B172" s="676">
        <v>1525777</v>
      </c>
      <c r="C172" s="676" t="s">
        <v>4487</v>
      </c>
      <c r="D172" s="677">
        <v>43636</v>
      </c>
      <c r="E172" s="677">
        <v>43638</v>
      </c>
      <c r="F172" s="676">
        <f t="shared" si="20"/>
        <v>2</v>
      </c>
      <c r="G172" s="676">
        <v>1</v>
      </c>
      <c r="H172" s="676" t="s">
        <v>37</v>
      </c>
      <c r="I172" s="676">
        <f t="shared" si="21"/>
        <v>2</v>
      </c>
      <c r="J172" s="691">
        <v>2900000</v>
      </c>
      <c r="K172" s="691">
        <f t="shared" si="25"/>
        <v>5800000</v>
      </c>
      <c r="L172" s="693"/>
      <c r="M172" s="676"/>
      <c r="N172" s="164">
        <f t="shared" si="26"/>
        <v>5800000</v>
      </c>
      <c r="O172" s="164">
        <f t="shared" si="27"/>
        <v>0</v>
      </c>
      <c r="R172" s="652">
        <v>1494794</v>
      </c>
      <c r="S172" s="652">
        <v>6200000</v>
      </c>
      <c r="U172" s="164" t="str">
        <f t="shared" si="22"/>
        <v>,1525777</v>
      </c>
    </row>
    <row r="173" s="164" customFormat="1" spans="1:21">
      <c r="A173" s="338">
        <v>360808</v>
      </c>
      <c r="B173" s="676">
        <v>1525906</v>
      </c>
      <c r="C173" s="676" t="s">
        <v>4488</v>
      </c>
      <c r="D173" s="677">
        <v>43636</v>
      </c>
      <c r="E173" s="677">
        <v>43638</v>
      </c>
      <c r="F173" s="676">
        <f t="shared" si="20"/>
        <v>2</v>
      </c>
      <c r="G173" s="676">
        <v>1</v>
      </c>
      <c r="H173" s="676" t="s">
        <v>37</v>
      </c>
      <c r="I173" s="676">
        <f t="shared" si="21"/>
        <v>2</v>
      </c>
      <c r="J173" s="691">
        <v>2900000</v>
      </c>
      <c r="K173" s="691">
        <f t="shared" si="25"/>
        <v>5800000</v>
      </c>
      <c r="L173" s="693"/>
      <c r="M173" s="676"/>
      <c r="N173" s="164">
        <f t="shared" si="26"/>
        <v>5800000</v>
      </c>
      <c r="O173" s="164">
        <f t="shared" si="27"/>
        <v>0</v>
      </c>
      <c r="R173" s="652">
        <v>1498372</v>
      </c>
      <c r="S173" s="652">
        <v>5800000</v>
      </c>
      <c r="U173" s="164" t="str">
        <f t="shared" si="22"/>
        <v>,1525906</v>
      </c>
    </row>
    <row r="174" s="164" customFormat="1" spans="1:21">
      <c r="A174" s="338" t="s">
        <v>4489</v>
      </c>
      <c r="B174" s="676">
        <v>1527972</v>
      </c>
      <c r="C174" s="676" t="s">
        <v>4490</v>
      </c>
      <c r="D174" s="677">
        <v>43637</v>
      </c>
      <c r="E174" s="677">
        <v>43639</v>
      </c>
      <c r="F174" s="676">
        <f t="shared" si="20"/>
        <v>2</v>
      </c>
      <c r="G174" s="676">
        <v>2</v>
      </c>
      <c r="H174" s="676" t="s">
        <v>37</v>
      </c>
      <c r="I174" s="676">
        <f t="shared" si="21"/>
        <v>4</v>
      </c>
      <c r="J174" s="691">
        <v>2900000</v>
      </c>
      <c r="K174" s="691">
        <f t="shared" si="25"/>
        <v>11600000</v>
      </c>
      <c r="L174" s="693"/>
      <c r="M174" s="676"/>
      <c r="N174" s="164">
        <f t="shared" si="26"/>
        <v>11600000</v>
      </c>
      <c r="O174" s="164">
        <f t="shared" si="27"/>
        <v>0</v>
      </c>
      <c r="R174" s="652">
        <v>1498862</v>
      </c>
      <c r="S174" s="652">
        <v>2900000</v>
      </c>
      <c r="U174" s="164" t="str">
        <f t="shared" si="22"/>
        <v>,1527972</v>
      </c>
    </row>
    <row r="175" s="164" customFormat="1" spans="1:21">
      <c r="A175" s="338">
        <v>357037</v>
      </c>
      <c r="B175" s="676">
        <v>1507642</v>
      </c>
      <c r="C175" s="676" t="s">
        <v>4491</v>
      </c>
      <c r="D175" s="677">
        <v>43637</v>
      </c>
      <c r="E175" s="677">
        <v>43639</v>
      </c>
      <c r="F175" s="676">
        <f t="shared" si="20"/>
        <v>2</v>
      </c>
      <c r="G175" s="676">
        <v>1</v>
      </c>
      <c r="H175" s="676" t="s">
        <v>2405</v>
      </c>
      <c r="I175" s="676">
        <f t="shared" si="21"/>
        <v>2</v>
      </c>
      <c r="J175" s="691">
        <v>3100000</v>
      </c>
      <c r="K175" s="691">
        <f t="shared" si="25"/>
        <v>6200000</v>
      </c>
      <c r="L175" s="693"/>
      <c r="M175" s="676"/>
      <c r="N175" s="164">
        <f t="shared" si="26"/>
        <v>6200000</v>
      </c>
      <c r="O175" s="164">
        <f t="shared" si="27"/>
        <v>0</v>
      </c>
      <c r="R175" s="652">
        <v>1493447</v>
      </c>
      <c r="S175" s="652">
        <v>37200000</v>
      </c>
      <c r="U175" s="164" t="str">
        <f t="shared" si="22"/>
        <v>,1507642</v>
      </c>
    </row>
    <row r="176" s="164" customFormat="1" spans="1:21">
      <c r="A176" s="338">
        <v>361120</v>
      </c>
      <c r="B176" s="676">
        <v>1526273</v>
      </c>
      <c r="C176" s="676" t="s">
        <v>4492</v>
      </c>
      <c r="D176" s="677">
        <v>43637</v>
      </c>
      <c r="E176" s="677">
        <v>43640</v>
      </c>
      <c r="F176" s="676">
        <f t="shared" si="20"/>
        <v>3</v>
      </c>
      <c r="G176" s="676">
        <v>1</v>
      </c>
      <c r="H176" s="676" t="s">
        <v>37</v>
      </c>
      <c r="I176" s="676">
        <f t="shared" si="21"/>
        <v>3</v>
      </c>
      <c r="J176" s="691">
        <v>2900000</v>
      </c>
      <c r="K176" s="691">
        <f t="shared" si="25"/>
        <v>8700000</v>
      </c>
      <c r="L176" s="693"/>
      <c r="M176" s="676"/>
      <c r="N176" s="164">
        <f t="shared" si="26"/>
        <v>8700000</v>
      </c>
      <c r="O176" s="164">
        <f t="shared" si="27"/>
        <v>0</v>
      </c>
      <c r="R176" s="652">
        <v>1493751</v>
      </c>
      <c r="S176" s="652">
        <v>5800000</v>
      </c>
      <c r="U176" s="164" t="str">
        <f t="shared" si="22"/>
        <v>,1526273</v>
      </c>
    </row>
    <row r="177" s="164" customFormat="1" spans="1:21">
      <c r="A177" s="338">
        <v>360765</v>
      </c>
      <c r="B177" s="676">
        <v>1525285</v>
      </c>
      <c r="C177" s="676" t="s">
        <v>4493</v>
      </c>
      <c r="D177" s="677">
        <v>43637</v>
      </c>
      <c r="E177" s="677">
        <v>43640</v>
      </c>
      <c r="F177" s="676">
        <f t="shared" si="20"/>
        <v>3</v>
      </c>
      <c r="G177" s="676">
        <v>1</v>
      </c>
      <c r="H177" s="676" t="s">
        <v>37</v>
      </c>
      <c r="I177" s="676">
        <f t="shared" si="21"/>
        <v>3</v>
      </c>
      <c r="J177" s="691">
        <v>2900000</v>
      </c>
      <c r="K177" s="691">
        <f t="shared" si="25"/>
        <v>8700000</v>
      </c>
      <c r="L177" s="693"/>
      <c r="M177" s="676"/>
      <c r="N177" s="164">
        <f t="shared" si="26"/>
        <v>8700000</v>
      </c>
      <c r="O177" s="164">
        <f t="shared" si="27"/>
        <v>0</v>
      </c>
      <c r="R177" s="652">
        <v>1493760</v>
      </c>
      <c r="S177" s="652">
        <v>5800000</v>
      </c>
      <c r="U177" s="164" t="str">
        <f t="shared" si="22"/>
        <v>,1525285</v>
      </c>
    </row>
    <row r="178" s="164" customFormat="1" spans="1:21">
      <c r="A178" s="338">
        <v>357730</v>
      </c>
      <c r="B178" s="676">
        <v>1510375</v>
      </c>
      <c r="C178" s="676" t="s">
        <v>4494</v>
      </c>
      <c r="D178" s="677">
        <v>43637</v>
      </c>
      <c r="E178" s="677">
        <v>43640</v>
      </c>
      <c r="F178" s="676">
        <f t="shared" si="20"/>
        <v>3</v>
      </c>
      <c r="G178" s="676">
        <v>1</v>
      </c>
      <c r="H178" s="676" t="s">
        <v>2405</v>
      </c>
      <c r="I178" s="676">
        <f t="shared" si="21"/>
        <v>3</v>
      </c>
      <c r="J178" s="691">
        <v>3100000</v>
      </c>
      <c r="K178" s="691">
        <f t="shared" si="25"/>
        <v>9300000</v>
      </c>
      <c r="L178" s="693"/>
      <c r="M178" s="676" t="s">
        <v>4495</v>
      </c>
      <c r="N178" s="164">
        <f t="shared" si="26"/>
        <v>9300000</v>
      </c>
      <c r="O178" s="164">
        <f t="shared" si="27"/>
        <v>0</v>
      </c>
      <c r="R178" s="652">
        <v>1494360</v>
      </c>
      <c r="S178" s="652">
        <v>6200000</v>
      </c>
      <c r="U178" s="164" t="str">
        <f t="shared" si="22"/>
        <v>,1510375</v>
      </c>
    </row>
    <row r="179" s="164" customFormat="1" spans="1:21">
      <c r="A179" s="338">
        <v>361274</v>
      </c>
      <c r="B179" s="676">
        <v>1527596</v>
      </c>
      <c r="C179" s="676" t="s">
        <v>4496</v>
      </c>
      <c r="D179" s="677">
        <v>43638</v>
      </c>
      <c r="E179" s="677">
        <v>43640</v>
      </c>
      <c r="F179" s="676">
        <f t="shared" si="20"/>
        <v>2</v>
      </c>
      <c r="G179" s="676">
        <v>1</v>
      </c>
      <c r="H179" s="676" t="s">
        <v>37</v>
      </c>
      <c r="I179" s="676">
        <f t="shared" si="21"/>
        <v>2</v>
      </c>
      <c r="J179" s="691">
        <v>2900000</v>
      </c>
      <c r="K179" s="691">
        <f t="shared" si="25"/>
        <v>5800000</v>
      </c>
      <c r="L179" s="693"/>
      <c r="M179" s="676" t="s">
        <v>4497</v>
      </c>
      <c r="N179" s="164">
        <f t="shared" si="26"/>
        <v>5800000</v>
      </c>
      <c r="O179" s="164">
        <f t="shared" si="27"/>
        <v>0</v>
      </c>
      <c r="R179" s="652">
        <v>1496918</v>
      </c>
      <c r="S179" s="652">
        <v>5800000</v>
      </c>
      <c r="U179" s="164" t="str">
        <f t="shared" si="22"/>
        <v>,1527596</v>
      </c>
    </row>
    <row r="180" s="164" customFormat="1" spans="1:21">
      <c r="A180" s="338">
        <v>361405</v>
      </c>
      <c r="B180" s="676">
        <v>1528227</v>
      </c>
      <c r="C180" s="676" t="s">
        <v>4498</v>
      </c>
      <c r="D180" s="677">
        <v>43637</v>
      </c>
      <c r="E180" s="677">
        <v>43640</v>
      </c>
      <c r="F180" s="676">
        <f t="shared" si="20"/>
        <v>3</v>
      </c>
      <c r="G180" s="676">
        <v>1</v>
      </c>
      <c r="H180" s="676" t="s">
        <v>37</v>
      </c>
      <c r="I180" s="676">
        <f t="shared" si="21"/>
        <v>3</v>
      </c>
      <c r="J180" s="691">
        <v>2900000</v>
      </c>
      <c r="K180" s="691">
        <f t="shared" si="25"/>
        <v>8700000</v>
      </c>
      <c r="L180" s="694"/>
      <c r="M180" s="676" t="s">
        <v>4499</v>
      </c>
      <c r="N180" s="164">
        <f t="shared" si="26"/>
        <v>8700000</v>
      </c>
      <c r="O180" s="164">
        <f t="shared" si="27"/>
        <v>0</v>
      </c>
      <c r="R180" s="652">
        <v>1499601</v>
      </c>
      <c r="S180" s="652">
        <v>9300000</v>
      </c>
      <c r="U180" s="164" t="str">
        <f t="shared" si="22"/>
        <v>,1528227</v>
      </c>
    </row>
    <row r="181" s="164" customFormat="1" spans="1:21">
      <c r="A181" s="622">
        <v>362002</v>
      </c>
      <c r="B181" s="679">
        <v>1529891</v>
      </c>
      <c r="C181" s="679" t="s">
        <v>4500</v>
      </c>
      <c r="D181" s="680">
        <v>43632</v>
      </c>
      <c r="E181" s="680">
        <v>43634</v>
      </c>
      <c r="F181" s="679">
        <f t="shared" si="20"/>
        <v>2</v>
      </c>
      <c r="G181" s="679">
        <v>1</v>
      </c>
      <c r="H181" s="679" t="s">
        <v>37</v>
      </c>
      <c r="I181" s="679">
        <f t="shared" si="21"/>
        <v>2</v>
      </c>
      <c r="J181" s="695">
        <v>2900000</v>
      </c>
      <c r="K181" s="696">
        <f t="shared" ref="K181:K198" si="28">J181*F181*G181</f>
        <v>5800000</v>
      </c>
      <c r="L181" s="697">
        <f>SUM(K181:K186)</f>
        <v>34800000</v>
      </c>
      <c r="M181" s="679"/>
      <c r="N181" s="164">
        <f t="shared" si="26"/>
        <v>5800000</v>
      </c>
      <c r="O181" s="164">
        <f t="shared" si="27"/>
        <v>0</v>
      </c>
      <c r="R181" s="652">
        <v>1499860</v>
      </c>
      <c r="S181" s="652">
        <v>5800000</v>
      </c>
      <c r="U181" s="164" t="str">
        <f t="shared" si="22"/>
        <v>,1529891</v>
      </c>
    </row>
    <row r="182" s="164" customFormat="1" spans="1:21">
      <c r="A182" s="622">
        <v>361994</v>
      </c>
      <c r="B182" s="679">
        <v>1529713</v>
      </c>
      <c r="C182" s="679" t="s">
        <v>4501</v>
      </c>
      <c r="D182" s="680">
        <v>43632</v>
      </c>
      <c r="E182" s="680">
        <v>43634</v>
      </c>
      <c r="F182" s="679">
        <f t="shared" si="20"/>
        <v>2</v>
      </c>
      <c r="G182" s="679">
        <v>1</v>
      </c>
      <c r="H182" s="679" t="s">
        <v>37</v>
      </c>
      <c r="I182" s="679">
        <f t="shared" si="21"/>
        <v>2</v>
      </c>
      <c r="J182" s="695">
        <v>2900000</v>
      </c>
      <c r="K182" s="696">
        <f t="shared" si="28"/>
        <v>5800000</v>
      </c>
      <c r="L182" s="698"/>
      <c r="M182" s="679"/>
      <c r="N182" s="164">
        <f t="shared" si="26"/>
        <v>5800000</v>
      </c>
      <c r="O182" s="164">
        <f t="shared" si="27"/>
        <v>0</v>
      </c>
      <c r="R182" s="652">
        <v>1501796</v>
      </c>
      <c r="S182" s="652">
        <v>11600000</v>
      </c>
      <c r="U182" s="164" t="str">
        <f t="shared" si="22"/>
        <v>,1529713</v>
      </c>
    </row>
    <row r="183" s="164" customFormat="1" spans="1:21">
      <c r="A183" s="621" t="s">
        <v>4502</v>
      </c>
      <c r="B183" s="679">
        <v>1529717</v>
      </c>
      <c r="C183" s="679" t="s">
        <v>4503</v>
      </c>
      <c r="D183" s="680">
        <v>43632</v>
      </c>
      <c r="E183" s="680">
        <v>43633</v>
      </c>
      <c r="F183" s="679">
        <f t="shared" si="20"/>
        <v>1</v>
      </c>
      <c r="G183" s="679">
        <v>2</v>
      </c>
      <c r="H183" s="679" t="s">
        <v>37</v>
      </c>
      <c r="I183" s="679">
        <f t="shared" si="21"/>
        <v>2</v>
      </c>
      <c r="J183" s="695">
        <v>2900000</v>
      </c>
      <c r="K183" s="696">
        <f t="shared" si="28"/>
        <v>5800000</v>
      </c>
      <c r="L183" s="698"/>
      <c r="M183" s="679"/>
      <c r="N183" s="164">
        <f t="shared" si="26"/>
        <v>5800000</v>
      </c>
      <c r="O183" s="164">
        <f t="shared" si="27"/>
        <v>0</v>
      </c>
      <c r="R183" s="652">
        <v>1504004</v>
      </c>
      <c r="S183" s="652">
        <v>6200000</v>
      </c>
      <c r="U183" s="164" t="str">
        <f t="shared" si="22"/>
        <v>,1529717</v>
      </c>
    </row>
    <row r="184" s="164" customFormat="1" spans="1:21">
      <c r="A184" s="622">
        <v>362026</v>
      </c>
      <c r="B184" s="679">
        <v>1529799</v>
      </c>
      <c r="C184" s="679" t="s">
        <v>4126</v>
      </c>
      <c r="D184" s="680">
        <v>43633</v>
      </c>
      <c r="E184" s="680">
        <v>43636</v>
      </c>
      <c r="F184" s="679">
        <f t="shared" si="20"/>
        <v>3</v>
      </c>
      <c r="G184" s="679">
        <v>1</v>
      </c>
      <c r="H184" s="679" t="s">
        <v>37</v>
      </c>
      <c r="I184" s="679">
        <f t="shared" si="21"/>
        <v>3</v>
      </c>
      <c r="J184" s="695">
        <v>2900000</v>
      </c>
      <c r="K184" s="696">
        <f t="shared" si="28"/>
        <v>8700000</v>
      </c>
      <c r="L184" s="698"/>
      <c r="M184" s="679"/>
      <c r="N184" s="164">
        <f t="shared" si="26"/>
        <v>8700000</v>
      </c>
      <c r="O184" s="164">
        <f t="shared" si="27"/>
        <v>0</v>
      </c>
      <c r="R184" s="652">
        <v>1504053</v>
      </c>
      <c r="S184" s="652">
        <v>12400000</v>
      </c>
      <c r="U184" s="164" t="str">
        <f t="shared" si="22"/>
        <v>,1529799</v>
      </c>
    </row>
    <row r="185" s="164" customFormat="1" spans="1:21">
      <c r="A185" s="622">
        <v>362064</v>
      </c>
      <c r="B185" s="679">
        <v>1529912</v>
      </c>
      <c r="C185" s="679" t="s">
        <v>4504</v>
      </c>
      <c r="D185" s="680">
        <v>43633</v>
      </c>
      <c r="E185" s="680">
        <v>43635</v>
      </c>
      <c r="F185" s="679">
        <f t="shared" si="20"/>
        <v>2</v>
      </c>
      <c r="G185" s="679">
        <v>1</v>
      </c>
      <c r="H185" s="679" t="s">
        <v>37</v>
      </c>
      <c r="I185" s="679">
        <f t="shared" si="21"/>
        <v>2</v>
      </c>
      <c r="J185" s="695">
        <v>2900000</v>
      </c>
      <c r="K185" s="696">
        <f t="shared" si="28"/>
        <v>5800000</v>
      </c>
      <c r="L185" s="698"/>
      <c r="M185" s="679"/>
      <c r="N185" s="164">
        <f t="shared" si="26"/>
        <v>5800000</v>
      </c>
      <c r="O185" s="164">
        <f t="shared" si="27"/>
        <v>0</v>
      </c>
      <c r="R185" s="652">
        <v>1504063</v>
      </c>
      <c r="S185" s="652">
        <v>8700000</v>
      </c>
      <c r="U185" s="164" t="str">
        <f t="shared" si="22"/>
        <v>,1529912</v>
      </c>
    </row>
    <row r="186" s="164" customFormat="1" spans="1:21">
      <c r="A186" s="622">
        <v>362017</v>
      </c>
      <c r="B186" s="679">
        <v>1529920</v>
      </c>
      <c r="C186" s="679" t="s">
        <v>4500</v>
      </c>
      <c r="D186" s="680">
        <v>43634</v>
      </c>
      <c r="E186" s="680">
        <v>43635</v>
      </c>
      <c r="F186" s="679">
        <f t="shared" si="20"/>
        <v>1</v>
      </c>
      <c r="G186" s="679">
        <v>1</v>
      </c>
      <c r="H186" s="679" t="s">
        <v>37</v>
      </c>
      <c r="I186" s="679">
        <f t="shared" si="21"/>
        <v>1</v>
      </c>
      <c r="J186" s="695">
        <v>2900000</v>
      </c>
      <c r="K186" s="696">
        <f t="shared" si="28"/>
        <v>2900000</v>
      </c>
      <c r="L186" s="699"/>
      <c r="M186" s="679"/>
      <c r="N186" s="164">
        <f t="shared" si="26"/>
        <v>2900000</v>
      </c>
      <c r="O186" s="164">
        <f t="shared" si="27"/>
        <v>0</v>
      </c>
      <c r="R186" s="652">
        <v>1504974</v>
      </c>
      <c r="S186" s="652">
        <v>5800000</v>
      </c>
      <c r="U186" s="164" t="str">
        <f t="shared" si="22"/>
        <v>,1529920</v>
      </c>
    </row>
    <row r="187" s="629" customFormat="1" spans="1:21">
      <c r="A187" s="681" t="s">
        <v>4505</v>
      </c>
      <c r="B187" s="682">
        <v>1530683</v>
      </c>
      <c r="C187" s="682" t="s">
        <v>4506</v>
      </c>
      <c r="D187" s="683">
        <v>43633</v>
      </c>
      <c r="E187" s="683">
        <v>43634</v>
      </c>
      <c r="F187" s="682">
        <f t="shared" si="20"/>
        <v>1</v>
      </c>
      <c r="G187" s="682">
        <v>2</v>
      </c>
      <c r="H187" s="682" t="s">
        <v>37</v>
      </c>
      <c r="I187" s="682">
        <f t="shared" si="21"/>
        <v>2</v>
      </c>
      <c r="J187" s="700">
        <v>2900000</v>
      </c>
      <c r="K187" s="701">
        <f t="shared" si="28"/>
        <v>5800000</v>
      </c>
      <c r="L187" s="702">
        <f>SUM(K187:K195)</f>
        <v>75400000</v>
      </c>
      <c r="M187" s="682"/>
      <c r="N187" s="164">
        <f t="shared" si="26"/>
        <v>5800000</v>
      </c>
      <c r="O187" s="164">
        <f t="shared" si="27"/>
        <v>0</v>
      </c>
      <c r="R187" s="652">
        <v>1505372</v>
      </c>
      <c r="S187" s="652">
        <v>5800000</v>
      </c>
      <c r="U187" s="164" t="str">
        <f t="shared" si="22"/>
        <v>,1530683</v>
      </c>
    </row>
    <row r="188" s="629" customFormat="1" spans="1:21">
      <c r="A188" s="681" t="s">
        <v>4507</v>
      </c>
      <c r="B188" s="682">
        <v>1530678</v>
      </c>
      <c r="C188" s="682" t="s">
        <v>4508</v>
      </c>
      <c r="D188" s="683">
        <v>43633</v>
      </c>
      <c r="E188" s="683">
        <v>43634</v>
      </c>
      <c r="F188" s="682">
        <f t="shared" si="20"/>
        <v>1</v>
      </c>
      <c r="G188" s="682">
        <v>8</v>
      </c>
      <c r="H188" s="682" t="s">
        <v>37</v>
      </c>
      <c r="I188" s="682">
        <f t="shared" si="21"/>
        <v>8</v>
      </c>
      <c r="J188" s="700">
        <v>2900000</v>
      </c>
      <c r="K188" s="701">
        <f t="shared" si="28"/>
        <v>23200000</v>
      </c>
      <c r="L188" s="703"/>
      <c r="M188" s="682"/>
      <c r="N188" s="164">
        <f t="shared" si="26"/>
        <v>23200000</v>
      </c>
      <c r="O188" s="164">
        <f t="shared" si="27"/>
        <v>0</v>
      </c>
      <c r="R188" s="652">
        <v>1505991</v>
      </c>
      <c r="S188" s="652">
        <v>9300000</v>
      </c>
      <c r="U188" s="164" t="str">
        <f t="shared" si="22"/>
        <v>,1530678</v>
      </c>
    </row>
    <row r="189" s="629" customFormat="1" spans="1:21">
      <c r="A189" s="681" t="s">
        <v>4509</v>
      </c>
      <c r="B189" s="682">
        <v>1530846</v>
      </c>
      <c r="C189" s="682" t="s">
        <v>4510</v>
      </c>
      <c r="D189" s="683">
        <v>43633</v>
      </c>
      <c r="E189" s="683">
        <v>43634</v>
      </c>
      <c r="F189" s="682">
        <f t="shared" si="20"/>
        <v>1</v>
      </c>
      <c r="G189" s="682">
        <v>2</v>
      </c>
      <c r="H189" s="682" t="s">
        <v>37</v>
      </c>
      <c r="I189" s="682">
        <f t="shared" si="21"/>
        <v>2</v>
      </c>
      <c r="J189" s="700">
        <v>2900000</v>
      </c>
      <c r="K189" s="701">
        <f t="shared" si="28"/>
        <v>5800000</v>
      </c>
      <c r="L189" s="703"/>
      <c r="M189" s="682"/>
      <c r="N189" s="164">
        <f t="shared" si="26"/>
        <v>5800000</v>
      </c>
      <c r="O189" s="164">
        <f t="shared" si="27"/>
        <v>0</v>
      </c>
      <c r="R189" s="652">
        <v>1506343</v>
      </c>
      <c r="S189" s="652">
        <v>6200000</v>
      </c>
      <c r="U189" s="164" t="str">
        <f t="shared" si="22"/>
        <v>,1530846</v>
      </c>
    </row>
    <row r="190" s="629" customFormat="1" spans="1:21">
      <c r="A190" s="682">
        <v>362067</v>
      </c>
      <c r="B190" s="682">
        <v>1530097</v>
      </c>
      <c r="C190" s="682" t="s">
        <v>4511</v>
      </c>
      <c r="D190" s="683">
        <v>43633</v>
      </c>
      <c r="E190" s="683">
        <v>43637</v>
      </c>
      <c r="F190" s="682">
        <f t="shared" si="20"/>
        <v>4</v>
      </c>
      <c r="G190" s="682">
        <v>1</v>
      </c>
      <c r="H190" s="682" t="s">
        <v>37</v>
      </c>
      <c r="I190" s="682">
        <f t="shared" si="21"/>
        <v>4</v>
      </c>
      <c r="J190" s="700">
        <v>2900000</v>
      </c>
      <c r="K190" s="701">
        <f t="shared" si="28"/>
        <v>11600000</v>
      </c>
      <c r="L190" s="703"/>
      <c r="M190" s="682"/>
      <c r="N190" s="164">
        <f t="shared" si="26"/>
        <v>11600000</v>
      </c>
      <c r="O190" s="164">
        <f t="shared" si="27"/>
        <v>0</v>
      </c>
      <c r="R190" s="652">
        <v>1506534</v>
      </c>
      <c r="S190" s="652">
        <v>3100000</v>
      </c>
      <c r="U190" s="164" t="str">
        <f t="shared" si="22"/>
        <v>,1530097</v>
      </c>
    </row>
    <row r="191" s="629" customFormat="1" spans="1:21">
      <c r="A191" s="682">
        <v>362163</v>
      </c>
      <c r="B191" s="682">
        <v>1530945</v>
      </c>
      <c r="C191" s="682" t="s">
        <v>4512</v>
      </c>
      <c r="D191" s="683">
        <v>43634</v>
      </c>
      <c r="E191" s="683">
        <v>43635</v>
      </c>
      <c r="F191" s="682">
        <f t="shared" si="20"/>
        <v>1</v>
      </c>
      <c r="G191" s="682">
        <v>1</v>
      </c>
      <c r="H191" s="682" t="s">
        <v>37</v>
      </c>
      <c r="I191" s="682">
        <f t="shared" si="21"/>
        <v>1</v>
      </c>
      <c r="J191" s="700">
        <v>2900000</v>
      </c>
      <c r="K191" s="701">
        <f t="shared" si="28"/>
        <v>2900000</v>
      </c>
      <c r="L191" s="703"/>
      <c r="M191" s="682"/>
      <c r="N191" s="164">
        <f t="shared" si="26"/>
        <v>2900000</v>
      </c>
      <c r="O191" s="164">
        <f t="shared" si="27"/>
        <v>0</v>
      </c>
      <c r="R191" s="652">
        <v>1506535</v>
      </c>
      <c r="S191" s="652">
        <v>4250000</v>
      </c>
      <c r="U191" s="164" t="str">
        <f t="shared" si="22"/>
        <v>,1530945</v>
      </c>
    </row>
    <row r="192" s="629" customFormat="1" spans="1:21">
      <c r="A192" s="682">
        <v>362068</v>
      </c>
      <c r="B192" s="682">
        <v>1530438</v>
      </c>
      <c r="C192" s="682" t="s">
        <v>4513</v>
      </c>
      <c r="D192" s="683">
        <v>43634</v>
      </c>
      <c r="E192" s="683">
        <v>43635</v>
      </c>
      <c r="F192" s="682">
        <f t="shared" si="20"/>
        <v>1</v>
      </c>
      <c r="G192" s="682">
        <v>2</v>
      </c>
      <c r="H192" s="682" t="s">
        <v>37</v>
      </c>
      <c r="I192" s="682">
        <f t="shared" si="21"/>
        <v>2</v>
      </c>
      <c r="J192" s="700">
        <v>2900000</v>
      </c>
      <c r="K192" s="701">
        <f t="shared" si="28"/>
        <v>5800000</v>
      </c>
      <c r="L192" s="703"/>
      <c r="M192" s="682" t="s">
        <v>2171</v>
      </c>
      <c r="N192" s="164">
        <f t="shared" si="26"/>
        <v>5800000</v>
      </c>
      <c r="O192" s="164">
        <f t="shared" si="27"/>
        <v>0</v>
      </c>
      <c r="R192" s="652">
        <v>1499223</v>
      </c>
      <c r="S192" s="652">
        <v>17400000</v>
      </c>
      <c r="U192" s="164" t="str">
        <f t="shared" si="22"/>
        <v>,1530438</v>
      </c>
    </row>
    <row r="193" s="629" customFormat="1" spans="1:21">
      <c r="A193" s="682">
        <v>362070</v>
      </c>
      <c r="B193" s="682">
        <v>1529982</v>
      </c>
      <c r="C193" s="682" t="s">
        <v>4514</v>
      </c>
      <c r="D193" s="683">
        <v>43634</v>
      </c>
      <c r="E193" s="683">
        <v>43637</v>
      </c>
      <c r="F193" s="682">
        <f t="shared" si="20"/>
        <v>3</v>
      </c>
      <c r="G193" s="682">
        <v>1</v>
      </c>
      <c r="H193" s="682" t="s">
        <v>37</v>
      </c>
      <c r="I193" s="682">
        <f t="shared" si="21"/>
        <v>3</v>
      </c>
      <c r="J193" s="700">
        <v>2900000</v>
      </c>
      <c r="K193" s="701">
        <f t="shared" si="28"/>
        <v>8700000</v>
      </c>
      <c r="L193" s="703"/>
      <c r="M193" s="682" t="s">
        <v>2171</v>
      </c>
      <c r="N193" s="164">
        <f t="shared" si="26"/>
        <v>8700000</v>
      </c>
      <c r="O193" s="164">
        <f t="shared" si="27"/>
        <v>0</v>
      </c>
      <c r="R193" s="652">
        <v>1499339</v>
      </c>
      <c r="S193" s="652">
        <v>5800000</v>
      </c>
      <c r="U193" s="164" t="str">
        <f t="shared" si="22"/>
        <v>,1529982</v>
      </c>
    </row>
    <row r="194" s="629" customFormat="1" spans="1:21">
      <c r="A194" s="682">
        <v>362072</v>
      </c>
      <c r="B194" s="682">
        <v>1529983</v>
      </c>
      <c r="C194" s="682" t="s">
        <v>4515</v>
      </c>
      <c r="D194" s="683">
        <v>43634</v>
      </c>
      <c r="E194" s="683">
        <v>43637</v>
      </c>
      <c r="F194" s="682">
        <f t="shared" si="20"/>
        <v>3</v>
      </c>
      <c r="G194" s="682">
        <v>1</v>
      </c>
      <c r="H194" s="682" t="s">
        <v>37</v>
      </c>
      <c r="I194" s="682">
        <f t="shared" si="21"/>
        <v>3</v>
      </c>
      <c r="J194" s="700">
        <v>2900000</v>
      </c>
      <c r="K194" s="701">
        <f t="shared" si="28"/>
        <v>8700000</v>
      </c>
      <c r="L194" s="703"/>
      <c r="M194" s="682" t="s">
        <v>1936</v>
      </c>
      <c r="N194" s="164">
        <f t="shared" si="26"/>
        <v>8700000</v>
      </c>
      <c r="O194" s="164">
        <f t="shared" si="27"/>
        <v>0</v>
      </c>
      <c r="R194" s="652">
        <v>1503274</v>
      </c>
      <c r="S194" s="652">
        <v>8600000</v>
      </c>
      <c r="U194" s="164" t="str">
        <f t="shared" si="22"/>
        <v>,1529983</v>
      </c>
    </row>
    <row r="195" s="630" customFormat="1" spans="1:21">
      <c r="A195" s="682">
        <v>362148</v>
      </c>
      <c r="B195" s="682">
        <v>1530644</v>
      </c>
      <c r="C195" s="682" t="s">
        <v>4516</v>
      </c>
      <c r="D195" s="683">
        <v>43635</v>
      </c>
      <c r="E195" s="683">
        <v>43636</v>
      </c>
      <c r="F195" s="682">
        <f t="shared" si="20"/>
        <v>1</v>
      </c>
      <c r="G195" s="682">
        <v>1</v>
      </c>
      <c r="H195" s="682" t="s">
        <v>37</v>
      </c>
      <c r="I195" s="682">
        <f t="shared" si="21"/>
        <v>1</v>
      </c>
      <c r="J195" s="700">
        <v>2900000</v>
      </c>
      <c r="K195" s="701">
        <f t="shared" si="28"/>
        <v>2900000</v>
      </c>
      <c r="L195" s="709"/>
      <c r="M195" s="682"/>
      <c r="N195" s="164">
        <f t="shared" si="26"/>
        <v>2900000</v>
      </c>
      <c r="O195" s="164">
        <f t="shared" si="27"/>
        <v>0</v>
      </c>
      <c r="R195" s="652">
        <v>1506392</v>
      </c>
      <c r="S195" s="652">
        <v>5800000</v>
      </c>
      <c r="U195" s="164" t="str">
        <f t="shared" si="22"/>
        <v>,1530644</v>
      </c>
    </row>
    <row r="196" s="629" customFormat="1" spans="1:21">
      <c r="A196" s="234" t="s">
        <v>4517</v>
      </c>
      <c r="B196" s="199">
        <v>1531538</v>
      </c>
      <c r="C196" s="199" t="s">
        <v>4518</v>
      </c>
      <c r="D196" s="200">
        <v>43634</v>
      </c>
      <c r="E196" s="200">
        <v>43635</v>
      </c>
      <c r="F196" s="199">
        <f t="shared" si="20"/>
        <v>1</v>
      </c>
      <c r="G196" s="199">
        <v>2</v>
      </c>
      <c r="H196" s="199" t="s">
        <v>37</v>
      </c>
      <c r="I196" s="199">
        <f t="shared" si="21"/>
        <v>2</v>
      </c>
      <c r="J196" s="229">
        <v>2900000</v>
      </c>
      <c r="K196" s="230">
        <f t="shared" si="28"/>
        <v>5800000</v>
      </c>
      <c r="L196" s="710">
        <f>SUM(K196:K235)</f>
        <v>336580000</v>
      </c>
      <c r="M196" s="199" t="s">
        <v>2171</v>
      </c>
      <c r="N196" s="164">
        <f t="shared" si="26"/>
        <v>5800000</v>
      </c>
      <c r="O196" s="164">
        <f t="shared" si="27"/>
        <v>0</v>
      </c>
      <c r="R196" s="652">
        <v>1506793</v>
      </c>
      <c r="S196" s="652">
        <v>5800000</v>
      </c>
      <c r="U196" s="164" t="str">
        <f t="shared" si="22"/>
        <v>,1531538</v>
      </c>
    </row>
    <row r="197" s="629" customFormat="1" spans="1:21">
      <c r="A197" s="234">
        <v>362225</v>
      </c>
      <c r="B197" s="199">
        <v>1531577</v>
      </c>
      <c r="C197" s="199" t="s">
        <v>4519</v>
      </c>
      <c r="D197" s="200">
        <v>43634</v>
      </c>
      <c r="E197" s="200">
        <v>43635</v>
      </c>
      <c r="F197" s="199">
        <f t="shared" si="20"/>
        <v>1</v>
      </c>
      <c r="G197" s="199">
        <v>1</v>
      </c>
      <c r="H197" s="199" t="s">
        <v>37</v>
      </c>
      <c r="I197" s="199">
        <f t="shared" si="21"/>
        <v>1</v>
      </c>
      <c r="J197" s="229">
        <v>2900000</v>
      </c>
      <c r="K197" s="230">
        <f t="shared" si="28"/>
        <v>2900000</v>
      </c>
      <c r="L197" s="711"/>
      <c r="M197" s="199" t="s">
        <v>2171</v>
      </c>
      <c r="N197" s="164">
        <f t="shared" si="26"/>
        <v>2900000</v>
      </c>
      <c r="O197" s="164">
        <f t="shared" si="27"/>
        <v>0</v>
      </c>
      <c r="R197" s="652">
        <v>1508224</v>
      </c>
      <c r="S197" s="652">
        <v>6200000</v>
      </c>
      <c r="U197" s="164" t="str">
        <f t="shared" si="22"/>
        <v>,1531577</v>
      </c>
    </row>
    <row r="198" s="629" customFormat="1" spans="1:21">
      <c r="A198" s="234">
        <v>362542</v>
      </c>
      <c r="B198" s="199">
        <v>1532634</v>
      </c>
      <c r="C198" s="199" t="s">
        <v>4500</v>
      </c>
      <c r="D198" s="200">
        <v>43635</v>
      </c>
      <c r="E198" s="200">
        <v>43636</v>
      </c>
      <c r="F198" s="199">
        <f t="shared" si="20"/>
        <v>1</v>
      </c>
      <c r="G198" s="199">
        <v>1</v>
      </c>
      <c r="H198" s="199" t="s">
        <v>37</v>
      </c>
      <c r="I198" s="199">
        <f t="shared" si="21"/>
        <v>1</v>
      </c>
      <c r="J198" s="229">
        <v>2900000</v>
      </c>
      <c r="K198" s="230">
        <f t="shared" si="28"/>
        <v>2900000</v>
      </c>
      <c r="L198" s="711"/>
      <c r="M198" s="199"/>
      <c r="N198" s="164">
        <f t="shared" si="26"/>
        <v>2900000</v>
      </c>
      <c r="O198" s="164">
        <f t="shared" si="27"/>
        <v>0</v>
      </c>
      <c r="R198" s="652">
        <v>1508524</v>
      </c>
      <c r="S198" s="652">
        <v>5800000</v>
      </c>
      <c r="U198" s="164" t="str">
        <f t="shared" si="22"/>
        <v>,1532634</v>
      </c>
    </row>
    <row r="199" s="631" customFormat="1" spans="1:21">
      <c r="A199" s="704">
        <v>361475</v>
      </c>
      <c r="B199" s="549">
        <v>1527051</v>
      </c>
      <c r="C199" s="549" t="s">
        <v>4520</v>
      </c>
      <c r="D199" s="705">
        <v>43637</v>
      </c>
      <c r="E199" s="705">
        <v>43638</v>
      </c>
      <c r="F199" s="549">
        <f t="shared" si="20"/>
        <v>1</v>
      </c>
      <c r="G199" s="549">
        <v>1</v>
      </c>
      <c r="H199" s="549" t="s">
        <v>2405</v>
      </c>
      <c r="I199" s="549">
        <f t="shared" si="21"/>
        <v>1</v>
      </c>
      <c r="J199" s="712">
        <v>3400000</v>
      </c>
      <c r="K199" s="712">
        <f t="shared" ref="K199:K257" si="29">J199*I199</f>
        <v>3400000</v>
      </c>
      <c r="L199" s="711"/>
      <c r="M199" s="549"/>
      <c r="N199" s="164">
        <f t="shared" si="26"/>
        <v>3400000</v>
      </c>
      <c r="O199" s="164">
        <f t="shared" si="27"/>
        <v>0</v>
      </c>
      <c r="R199" s="652">
        <v>1508549</v>
      </c>
      <c r="S199" s="652">
        <v>6200000</v>
      </c>
      <c r="U199" s="164" t="str">
        <f t="shared" si="22"/>
        <v>,1527051</v>
      </c>
    </row>
    <row r="200" s="630" customFormat="1" spans="1:21">
      <c r="A200" s="706">
        <v>362085</v>
      </c>
      <c r="B200" s="569">
        <v>1529939</v>
      </c>
      <c r="C200" s="569" t="s">
        <v>4521</v>
      </c>
      <c r="D200" s="570">
        <v>43637</v>
      </c>
      <c r="E200" s="570">
        <v>43640</v>
      </c>
      <c r="F200" s="569">
        <f t="shared" si="20"/>
        <v>3</v>
      </c>
      <c r="G200" s="569">
        <v>1</v>
      </c>
      <c r="H200" s="569" t="s">
        <v>37</v>
      </c>
      <c r="I200" s="569">
        <f t="shared" si="21"/>
        <v>3</v>
      </c>
      <c r="J200" s="584">
        <v>2900000</v>
      </c>
      <c r="K200" s="584">
        <f t="shared" si="29"/>
        <v>8700000</v>
      </c>
      <c r="L200" s="711"/>
      <c r="M200" s="569" t="s">
        <v>4522</v>
      </c>
      <c r="N200" s="164">
        <f t="shared" si="26"/>
        <v>8700000</v>
      </c>
      <c r="O200" s="164">
        <f t="shared" si="27"/>
        <v>0</v>
      </c>
      <c r="R200" s="652">
        <v>1508583</v>
      </c>
      <c r="S200" s="652">
        <v>3100000</v>
      </c>
      <c r="U200" s="164" t="str">
        <f t="shared" si="22"/>
        <v>,1529939</v>
      </c>
    </row>
    <row r="201" s="630" customFormat="1" spans="1:21">
      <c r="A201" s="706">
        <v>362086</v>
      </c>
      <c r="B201" s="569">
        <v>1529935</v>
      </c>
      <c r="C201" s="569" t="s">
        <v>4523</v>
      </c>
      <c r="D201" s="570">
        <v>43637</v>
      </c>
      <c r="E201" s="570">
        <v>43640</v>
      </c>
      <c r="F201" s="569">
        <f t="shared" ref="F201:F210" si="30">E201-D201</f>
        <v>3</v>
      </c>
      <c r="G201" s="569">
        <v>1</v>
      </c>
      <c r="H201" s="569" t="s">
        <v>37</v>
      </c>
      <c r="I201" s="569">
        <f t="shared" ref="I201:I210" si="31">G201*F201</f>
        <v>3</v>
      </c>
      <c r="J201" s="584">
        <v>2900000</v>
      </c>
      <c r="K201" s="584">
        <f t="shared" si="29"/>
        <v>8700000</v>
      </c>
      <c r="L201" s="711"/>
      <c r="M201" s="569" t="s">
        <v>4522</v>
      </c>
      <c r="N201" s="164">
        <f t="shared" si="26"/>
        <v>8700000</v>
      </c>
      <c r="O201" s="164">
        <f t="shared" si="27"/>
        <v>0</v>
      </c>
      <c r="R201" s="652">
        <v>1509002</v>
      </c>
      <c r="S201" s="652">
        <v>18600000</v>
      </c>
      <c r="U201" s="164" t="str">
        <f t="shared" si="22"/>
        <v>,1529935</v>
      </c>
    </row>
    <row r="202" s="164" customFormat="1" spans="1:21">
      <c r="A202" s="199">
        <v>359945</v>
      </c>
      <c r="B202" s="569">
        <v>1521795</v>
      </c>
      <c r="C202" s="569" t="s">
        <v>4524</v>
      </c>
      <c r="D202" s="570">
        <v>43638</v>
      </c>
      <c r="E202" s="570">
        <v>43640</v>
      </c>
      <c r="F202" s="569">
        <f t="shared" si="30"/>
        <v>2</v>
      </c>
      <c r="G202" s="569">
        <v>1</v>
      </c>
      <c r="H202" s="569" t="s">
        <v>37</v>
      </c>
      <c r="I202" s="569">
        <f t="shared" si="31"/>
        <v>2</v>
      </c>
      <c r="J202" s="583">
        <v>2900000</v>
      </c>
      <c r="K202" s="584">
        <f t="shared" si="29"/>
        <v>5800000</v>
      </c>
      <c r="L202" s="711"/>
      <c r="M202" s="569"/>
      <c r="N202" s="164">
        <f t="shared" si="26"/>
        <v>5800000</v>
      </c>
      <c r="O202" s="164">
        <f t="shared" si="27"/>
        <v>0</v>
      </c>
      <c r="R202" s="652">
        <v>1509837</v>
      </c>
      <c r="S202" s="652">
        <v>6200000</v>
      </c>
      <c r="U202" s="164" t="str">
        <f t="shared" ref="U202:U265" si="32">$T$9&amp;B202</f>
        <v>,1521795</v>
      </c>
    </row>
    <row r="203" s="164" customFormat="1" spans="1:21">
      <c r="A203" s="234">
        <v>353915</v>
      </c>
      <c r="B203" s="569">
        <v>1494794</v>
      </c>
      <c r="C203" s="569" t="s">
        <v>4525</v>
      </c>
      <c r="D203" s="570">
        <v>43638</v>
      </c>
      <c r="E203" s="570">
        <v>43640</v>
      </c>
      <c r="F203" s="569">
        <f t="shared" si="30"/>
        <v>2</v>
      </c>
      <c r="G203" s="569">
        <v>1</v>
      </c>
      <c r="H203" s="569" t="s">
        <v>2405</v>
      </c>
      <c r="I203" s="569">
        <f t="shared" si="31"/>
        <v>2</v>
      </c>
      <c r="J203" s="584">
        <v>3100000</v>
      </c>
      <c r="K203" s="584">
        <f t="shared" si="29"/>
        <v>6200000</v>
      </c>
      <c r="L203" s="711"/>
      <c r="M203" s="569" t="s">
        <v>2171</v>
      </c>
      <c r="N203" s="164">
        <f t="shared" si="26"/>
        <v>6200000</v>
      </c>
      <c r="O203" s="164">
        <f t="shared" si="27"/>
        <v>0</v>
      </c>
      <c r="R203" s="652">
        <v>1510496</v>
      </c>
      <c r="S203" s="652">
        <v>18600000</v>
      </c>
      <c r="U203" s="164" t="str">
        <f t="shared" si="32"/>
        <v>,1494794</v>
      </c>
    </row>
    <row r="204" s="164" customFormat="1" spans="1:21">
      <c r="A204" s="234" t="s">
        <v>4526</v>
      </c>
      <c r="B204" s="569">
        <v>1504053</v>
      </c>
      <c r="C204" s="569" t="s">
        <v>4527</v>
      </c>
      <c r="D204" s="570">
        <v>43638</v>
      </c>
      <c r="E204" s="570">
        <v>43640</v>
      </c>
      <c r="F204" s="569">
        <f t="shared" si="30"/>
        <v>2</v>
      </c>
      <c r="G204" s="569">
        <v>2</v>
      </c>
      <c r="H204" s="569" t="s">
        <v>2405</v>
      </c>
      <c r="I204" s="569">
        <f t="shared" si="31"/>
        <v>4</v>
      </c>
      <c r="J204" s="583">
        <v>3100000</v>
      </c>
      <c r="K204" s="584">
        <f t="shared" si="29"/>
        <v>12400000</v>
      </c>
      <c r="L204" s="711"/>
      <c r="M204" s="569"/>
      <c r="N204" s="164">
        <f t="shared" si="26"/>
        <v>12400000</v>
      </c>
      <c r="O204" s="164">
        <f t="shared" si="27"/>
        <v>0</v>
      </c>
      <c r="R204" s="652">
        <v>1508659</v>
      </c>
      <c r="S204" s="652">
        <v>6200000</v>
      </c>
      <c r="U204" s="164" t="str">
        <f t="shared" si="32"/>
        <v>,1504053</v>
      </c>
    </row>
    <row r="205" s="164" customFormat="1" spans="1:21">
      <c r="A205" s="234" t="s">
        <v>4528</v>
      </c>
      <c r="B205" s="569">
        <v>1529055</v>
      </c>
      <c r="C205" s="569" t="s">
        <v>4529</v>
      </c>
      <c r="D205" s="570">
        <v>43638</v>
      </c>
      <c r="E205" s="570">
        <v>43639</v>
      </c>
      <c r="F205" s="569">
        <f t="shared" si="30"/>
        <v>1</v>
      </c>
      <c r="G205" s="569">
        <v>3</v>
      </c>
      <c r="H205" s="569" t="s">
        <v>37</v>
      </c>
      <c r="I205" s="569">
        <f t="shared" si="31"/>
        <v>3</v>
      </c>
      <c r="J205" s="583">
        <v>2900000</v>
      </c>
      <c r="K205" s="584">
        <f t="shared" si="29"/>
        <v>8700000</v>
      </c>
      <c r="L205" s="711"/>
      <c r="M205" s="569"/>
      <c r="N205" s="164">
        <f t="shared" si="26"/>
        <v>8700000</v>
      </c>
      <c r="O205" s="164">
        <f t="shared" si="27"/>
        <v>0</v>
      </c>
      <c r="R205" s="652">
        <v>1509309</v>
      </c>
      <c r="S205" s="652">
        <v>5800000</v>
      </c>
      <c r="U205" s="164" t="str">
        <f t="shared" si="32"/>
        <v>,1529055</v>
      </c>
    </row>
    <row r="206" s="629" customFormat="1" spans="1:21">
      <c r="A206" s="234">
        <v>362582</v>
      </c>
      <c r="B206" s="569">
        <v>1532203</v>
      </c>
      <c r="C206" s="569" t="s">
        <v>4530</v>
      </c>
      <c r="D206" s="570">
        <v>43635</v>
      </c>
      <c r="E206" s="570">
        <v>43636</v>
      </c>
      <c r="F206" s="569">
        <f t="shared" si="30"/>
        <v>1</v>
      </c>
      <c r="G206" s="569">
        <v>1</v>
      </c>
      <c r="H206" s="569" t="s">
        <v>37</v>
      </c>
      <c r="I206" s="569">
        <f t="shared" si="31"/>
        <v>1</v>
      </c>
      <c r="J206" s="583">
        <v>2900000</v>
      </c>
      <c r="K206" s="584">
        <f t="shared" si="29"/>
        <v>2900000</v>
      </c>
      <c r="L206" s="711"/>
      <c r="M206" s="569"/>
      <c r="N206" s="164">
        <f t="shared" si="26"/>
        <v>2900000</v>
      </c>
      <c r="O206" s="164">
        <f t="shared" si="27"/>
        <v>0</v>
      </c>
      <c r="R206" s="652">
        <v>1509359</v>
      </c>
      <c r="S206" s="652">
        <v>3100000</v>
      </c>
      <c r="U206" s="164" t="str">
        <f t="shared" si="32"/>
        <v>,1532203</v>
      </c>
    </row>
    <row r="207" s="164" customFormat="1" spans="1:21">
      <c r="A207" s="234">
        <v>362173</v>
      </c>
      <c r="B207" s="569">
        <v>1530894</v>
      </c>
      <c r="C207" s="569" t="s">
        <v>4531</v>
      </c>
      <c r="D207" s="570">
        <v>43639</v>
      </c>
      <c r="E207" s="570">
        <v>43642</v>
      </c>
      <c r="F207" s="569">
        <f t="shared" si="30"/>
        <v>3</v>
      </c>
      <c r="G207" s="569">
        <v>1</v>
      </c>
      <c r="H207" s="569" t="s">
        <v>37</v>
      </c>
      <c r="I207" s="569">
        <f t="shared" si="31"/>
        <v>3</v>
      </c>
      <c r="J207" s="583">
        <v>2900000</v>
      </c>
      <c r="K207" s="584">
        <f t="shared" si="29"/>
        <v>8700000</v>
      </c>
      <c r="L207" s="711"/>
      <c r="M207" s="569" t="s">
        <v>1936</v>
      </c>
      <c r="N207" s="164">
        <f t="shared" si="26"/>
        <v>8700000</v>
      </c>
      <c r="O207" s="164">
        <f t="shared" si="27"/>
        <v>0</v>
      </c>
      <c r="R207" s="652">
        <v>1509360</v>
      </c>
      <c r="S207" s="652">
        <v>12750000</v>
      </c>
      <c r="U207" s="164" t="str">
        <f t="shared" si="32"/>
        <v>,1530894</v>
      </c>
    </row>
    <row r="208" s="164" customFormat="1" spans="1:21">
      <c r="A208" s="234">
        <v>352277</v>
      </c>
      <c r="B208" s="569">
        <v>1488211</v>
      </c>
      <c r="C208" s="569" t="s">
        <v>4532</v>
      </c>
      <c r="D208" s="570">
        <v>43639</v>
      </c>
      <c r="E208" s="570">
        <v>43640</v>
      </c>
      <c r="F208" s="569">
        <f t="shared" si="30"/>
        <v>1</v>
      </c>
      <c r="G208" s="569">
        <v>1</v>
      </c>
      <c r="H208" s="569" t="s">
        <v>37</v>
      </c>
      <c r="I208" s="569">
        <f t="shared" si="31"/>
        <v>1</v>
      </c>
      <c r="J208" s="584">
        <v>2900000</v>
      </c>
      <c r="K208" s="584">
        <f t="shared" si="29"/>
        <v>2900000</v>
      </c>
      <c r="L208" s="711"/>
      <c r="M208" s="569"/>
      <c r="N208" s="164">
        <f t="shared" si="26"/>
        <v>2900000</v>
      </c>
      <c r="O208" s="164">
        <f t="shared" si="27"/>
        <v>0</v>
      </c>
      <c r="R208" s="652">
        <v>1509583</v>
      </c>
      <c r="S208" s="652">
        <v>3100000</v>
      </c>
      <c r="U208" s="164" t="str">
        <f t="shared" si="32"/>
        <v>,1488211</v>
      </c>
    </row>
    <row r="209" s="164" customFormat="1" spans="1:21">
      <c r="A209" s="234">
        <v>361242</v>
      </c>
      <c r="B209" s="569">
        <v>1526964</v>
      </c>
      <c r="C209" s="569" t="s">
        <v>4533</v>
      </c>
      <c r="D209" s="570">
        <v>43639</v>
      </c>
      <c r="E209" s="570">
        <v>43642</v>
      </c>
      <c r="F209" s="569">
        <f t="shared" si="30"/>
        <v>3</v>
      </c>
      <c r="G209" s="569">
        <v>1</v>
      </c>
      <c r="H209" s="569" t="s">
        <v>37</v>
      </c>
      <c r="I209" s="569">
        <f t="shared" si="31"/>
        <v>3</v>
      </c>
      <c r="J209" s="584">
        <v>2900000</v>
      </c>
      <c r="K209" s="584">
        <f t="shared" si="29"/>
        <v>8700000</v>
      </c>
      <c r="L209" s="711"/>
      <c r="M209" s="569"/>
      <c r="N209" s="164">
        <f t="shared" si="26"/>
        <v>8700000</v>
      </c>
      <c r="O209" s="164">
        <f t="shared" si="27"/>
        <v>0</v>
      </c>
      <c r="R209" s="652">
        <v>1509953</v>
      </c>
      <c r="S209" s="652">
        <v>23200000</v>
      </c>
      <c r="U209" s="164" t="str">
        <f t="shared" si="32"/>
        <v>,1526964</v>
      </c>
    </row>
    <row r="210" s="164" customFormat="1" spans="1:21">
      <c r="A210" s="234">
        <v>361797</v>
      </c>
      <c r="B210" s="569">
        <v>1529251</v>
      </c>
      <c r="C210" s="569" t="s">
        <v>4534</v>
      </c>
      <c r="D210" s="570">
        <v>43639</v>
      </c>
      <c r="E210" s="570">
        <v>43640</v>
      </c>
      <c r="F210" s="569">
        <f t="shared" si="30"/>
        <v>1</v>
      </c>
      <c r="G210" s="569">
        <v>1</v>
      </c>
      <c r="H210" s="569" t="s">
        <v>37</v>
      </c>
      <c r="I210" s="569">
        <f t="shared" si="31"/>
        <v>1</v>
      </c>
      <c r="J210" s="584">
        <v>2900000</v>
      </c>
      <c r="K210" s="584">
        <f t="shared" si="29"/>
        <v>2900000</v>
      </c>
      <c r="L210" s="711"/>
      <c r="M210" s="569"/>
      <c r="N210" s="164">
        <f t="shared" si="26"/>
        <v>2900000</v>
      </c>
      <c r="O210" s="164">
        <f t="shared" si="27"/>
        <v>0</v>
      </c>
      <c r="R210" s="652">
        <v>1510563</v>
      </c>
      <c r="S210" s="652">
        <v>5800000</v>
      </c>
      <c r="U210" s="164" t="str">
        <f t="shared" si="32"/>
        <v>,1529251</v>
      </c>
    </row>
    <row r="211" s="164" customFormat="1" spans="1:21">
      <c r="A211" s="234">
        <v>361153</v>
      </c>
      <c r="B211" s="569">
        <v>1526504</v>
      </c>
      <c r="C211" s="569" t="s">
        <v>4535</v>
      </c>
      <c r="D211" s="570">
        <v>43639</v>
      </c>
      <c r="E211" s="570">
        <v>43640</v>
      </c>
      <c r="F211" s="569">
        <v>1</v>
      </c>
      <c r="G211" s="569">
        <v>1</v>
      </c>
      <c r="H211" s="569" t="s">
        <v>37</v>
      </c>
      <c r="I211" s="569">
        <v>1</v>
      </c>
      <c r="J211" s="584">
        <v>2900000</v>
      </c>
      <c r="K211" s="584">
        <f t="shared" si="29"/>
        <v>2900000</v>
      </c>
      <c r="L211" s="711"/>
      <c r="M211" s="569"/>
      <c r="N211" s="164">
        <f t="shared" si="26"/>
        <v>2900000</v>
      </c>
      <c r="O211" s="164">
        <f t="shared" si="27"/>
        <v>0</v>
      </c>
      <c r="R211" s="652">
        <v>1510587</v>
      </c>
      <c r="S211" s="652">
        <v>9300000</v>
      </c>
      <c r="U211" s="164" t="str">
        <f t="shared" si="32"/>
        <v>,1526504</v>
      </c>
    </row>
    <row r="212" s="164" customFormat="1" spans="1:21">
      <c r="A212" s="234">
        <v>360585</v>
      </c>
      <c r="B212" s="569">
        <v>1524779</v>
      </c>
      <c r="C212" s="569" t="s">
        <v>4536</v>
      </c>
      <c r="D212" s="570">
        <v>43640</v>
      </c>
      <c r="E212" s="570">
        <v>43641</v>
      </c>
      <c r="F212" s="569">
        <f t="shared" ref="F212:F275" si="33">E212-D212</f>
        <v>1</v>
      </c>
      <c r="G212" s="569">
        <v>1</v>
      </c>
      <c r="H212" s="569" t="s">
        <v>37</v>
      </c>
      <c r="I212" s="569">
        <f t="shared" ref="I212:I275" si="34">G212*F212</f>
        <v>1</v>
      </c>
      <c r="J212" s="584">
        <v>2900000</v>
      </c>
      <c r="K212" s="584">
        <f t="shared" si="29"/>
        <v>2900000</v>
      </c>
      <c r="L212" s="711"/>
      <c r="M212" s="569"/>
      <c r="N212" s="164">
        <f t="shared" si="26"/>
        <v>2900000</v>
      </c>
      <c r="O212" s="164">
        <f t="shared" si="27"/>
        <v>0</v>
      </c>
      <c r="R212" s="652">
        <v>1512333</v>
      </c>
      <c r="S212" s="652">
        <v>12400000</v>
      </c>
      <c r="U212" s="164" t="str">
        <f t="shared" si="32"/>
        <v>,1524779</v>
      </c>
    </row>
    <row r="213" s="164" customFormat="1" spans="1:21">
      <c r="A213" s="199">
        <v>357622</v>
      </c>
      <c r="B213" s="569">
        <v>1509583</v>
      </c>
      <c r="C213" s="569" t="s">
        <v>4537</v>
      </c>
      <c r="D213" s="570">
        <v>43640</v>
      </c>
      <c r="E213" s="570">
        <v>43641</v>
      </c>
      <c r="F213" s="569">
        <f t="shared" si="33"/>
        <v>1</v>
      </c>
      <c r="G213" s="569">
        <v>1</v>
      </c>
      <c r="H213" s="569" t="s">
        <v>2405</v>
      </c>
      <c r="I213" s="569">
        <f t="shared" si="34"/>
        <v>1</v>
      </c>
      <c r="J213" s="583">
        <v>3100000</v>
      </c>
      <c r="K213" s="584">
        <f t="shared" si="29"/>
        <v>3100000</v>
      </c>
      <c r="L213" s="711"/>
      <c r="M213" s="569"/>
      <c r="N213" s="164">
        <f t="shared" si="26"/>
        <v>3100000</v>
      </c>
      <c r="O213" s="164">
        <f t="shared" si="27"/>
        <v>0</v>
      </c>
      <c r="R213" s="652">
        <v>1513236</v>
      </c>
      <c r="S213" s="652">
        <v>5800000</v>
      </c>
      <c r="U213" s="164" t="str">
        <f t="shared" si="32"/>
        <v>,1509583</v>
      </c>
    </row>
    <row r="214" s="164" customFormat="1" spans="1:21">
      <c r="A214" s="199">
        <v>361129</v>
      </c>
      <c r="B214" s="569">
        <v>1526158</v>
      </c>
      <c r="C214" s="569" t="s">
        <v>4538</v>
      </c>
      <c r="D214" s="570">
        <v>43640</v>
      </c>
      <c r="E214" s="570">
        <v>43642</v>
      </c>
      <c r="F214" s="569">
        <f t="shared" si="33"/>
        <v>2</v>
      </c>
      <c r="G214" s="569">
        <v>1</v>
      </c>
      <c r="H214" s="569" t="s">
        <v>4394</v>
      </c>
      <c r="I214" s="569">
        <f t="shared" si="34"/>
        <v>2</v>
      </c>
      <c r="J214" s="583">
        <v>4340000</v>
      </c>
      <c r="K214" s="584">
        <f t="shared" si="29"/>
        <v>8680000</v>
      </c>
      <c r="L214" s="711"/>
      <c r="M214" s="569"/>
      <c r="N214" s="164">
        <f t="shared" si="26"/>
        <v>8680000</v>
      </c>
      <c r="O214" s="164">
        <f t="shared" si="27"/>
        <v>0</v>
      </c>
      <c r="R214" s="652">
        <v>1510730</v>
      </c>
      <c r="S214" s="652">
        <v>21700000</v>
      </c>
      <c r="U214" s="164" t="str">
        <f t="shared" si="32"/>
        <v>,1526158</v>
      </c>
    </row>
    <row r="215" s="164" customFormat="1" spans="1:21">
      <c r="A215" s="199">
        <v>362088</v>
      </c>
      <c r="B215" s="569">
        <v>1530063</v>
      </c>
      <c r="C215" s="569" t="s">
        <v>4539</v>
      </c>
      <c r="D215" s="570">
        <v>43640</v>
      </c>
      <c r="E215" s="570">
        <v>43642</v>
      </c>
      <c r="F215" s="569">
        <f t="shared" si="33"/>
        <v>2</v>
      </c>
      <c r="G215" s="569">
        <v>2</v>
      </c>
      <c r="H215" s="569" t="s">
        <v>37</v>
      </c>
      <c r="I215" s="569">
        <f t="shared" si="34"/>
        <v>4</v>
      </c>
      <c r="J215" s="583">
        <v>2900000</v>
      </c>
      <c r="K215" s="584">
        <f t="shared" si="29"/>
        <v>11600000</v>
      </c>
      <c r="L215" s="711"/>
      <c r="M215" s="569"/>
      <c r="N215" s="164">
        <f t="shared" si="26"/>
        <v>11600000</v>
      </c>
      <c r="O215" s="164">
        <f t="shared" si="27"/>
        <v>0</v>
      </c>
      <c r="R215" s="652">
        <v>1511047</v>
      </c>
      <c r="S215" s="652">
        <v>8700000</v>
      </c>
      <c r="U215" s="164" t="str">
        <f t="shared" si="32"/>
        <v>,1530063</v>
      </c>
    </row>
    <row r="216" s="164" customFormat="1" spans="1:21">
      <c r="A216" s="199">
        <v>362237</v>
      </c>
      <c r="B216" s="569">
        <v>1531329</v>
      </c>
      <c r="C216" s="569" t="s">
        <v>4540</v>
      </c>
      <c r="D216" s="570">
        <v>43641</v>
      </c>
      <c r="E216" s="570">
        <v>43644</v>
      </c>
      <c r="F216" s="569">
        <f t="shared" si="33"/>
        <v>3</v>
      </c>
      <c r="G216" s="569">
        <v>1</v>
      </c>
      <c r="H216" s="569" t="s">
        <v>37</v>
      </c>
      <c r="I216" s="569">
        <f t="shared" si="34"/>
        <v>3</v>
      </c>
      <c r="J216" s="583">
        <v>2900000</v>
      </c>
      <c r="K216" s="584">
        <f t="shared" si="29"/>
        <v>8700000</v>
      </c>
      <c r="L216" s="711"/>
      <c r="M216" s="569"/>
      <c r="N216" s="164">
        <f t="shared" si="26"/>
        <v>8700000</v>
      </c>
      <c r="O216" s="164">
        <f t="shared" si="27"/>
        <v>0</v>
      </c>
      <c r="R216" s="652">
        <v>1511532</v>
      </c>
      <c r="S216" s="652">
        <v>3100000</v>
      </c>
      <c r="U216" s="164" t="str">
        <f t="shared" si="32"/>
        <v>,1531329</v>
      </c>
    </row>
    <row r="217" s="164" customFormat="1" spans="1:21">
      <c r="A217" s="234">
        <v>355513</v>
      </c>
      <c r="B217" s="569">
        <v>1501960</v>
      </c>
      <c r="C217" s="569" t="s">
        <v>4541</v>
      </c>
      <c r="D217" s="570">
        <v>43641</v>
      </c>
      <c r="E217" s="570">
        <v>43643</v>
      </c>
      <c r="F217" s="569">
        <f t="shared" si="33"/>
        <v>2</v>
      </c>
      <c r="G217" s="569">
        <v>1</v>
      </c>
      <c r="H217" s="569" t="s">
        <v>37</v>
      </c>
      <c r="I217" s="569">
        <f t="shared" si="34"/>
        <v>2</v>
      </c>
      <c r="J217" s="584">
        <v>2900000</v>
      </c>
      <c r="K217" s="584">
        <f t="shared" si="29"/>
        <v>5800000</v>
      </c>
      <c r="L217" s="711"/>
      <c r="M217" s="569"/>
      <c r="N217" s="164">
        <f t="shared" si="26"/>
        <v>5800000</v>
      </c>
      <c r="O217" s="164">
        <f t="shared" si="27"/>
        <v>0</v>
      </c>
      <c r="R217" s="652">
        <v>1511901</v>
      </c>
      <c r="S217" s="652">
        <v>11600000</v>
      </c>
      <c r="U217" s="164" t="str">
        <f t="shared" si="32"/>
        <v>,1501960</v>
      </c>
    </row>
    <row r="218" s="164" customFormat="1" spans="1:21">
      <c r="A218" s="234">
        <v>362234</v>
      </c>
      <c r="B218" s="569">
        <v>1531080</v>
      </c>
      <c r="C218" s="569" t="s">
        <v>4542</v>
      </c>
      <c r="D218" s="570">
        <v>43641</v>
      </c>
      <c r="E218" s="570">
        <v>43643</v>
      </c>
      <c r="F218" s="569">
        <f t="shared" si="33"/>
        <v>2</v>
      </c>
      <c r="G218" s="569">
        <v>1</v>
      </c>
      <c r="H218" s="569" t="s">
        <v>868</v>
      </c>
      <c r="I218" s="569">
        <f t="shared" si="34"/>
        <v>2</v>
      </c>
      <c r="J218" s="584">
        <v>3550000</v>
      </c>
      <c r="K218" s="584">
        <f t="shared" si="29"/>
        <v>7100000</v>
      </c>
      <c r="L218" s="711"/>
      <c r="M218" s="569"/>
      <c r="N218" s="164">
        <f t="shared" si="26"/>
        <v>7100000</v>
      </c>
      <c r="O218" s="164">
        <f t="shared" si="27"/>
        <v>0</v>
      </c>
      <c r="R218" s="652">
        <v>1511935</v>
      </c>
      <c r="S218" s="652">
        <v>11600000</v>
      </c>
      <c r="U218" s="164" t="str">
        <f t="shared" si="32"/>
        <v>,1531080</v>
      </c>
    </row>
    <row r="219" s="164" customFormat="1" spans="1:21">
      <c r="A219" s="199">
        <v>362028</v>
      </c>
      <c r="B219" s="569">
        <v>1529285</v>
      </c>
      <c r="C219" s="569" t="s">
        <v>4543</v>
      </c>
      <c r="D219" s="570">
        <v>43641</v>
      </c>
      <c r="E219" s="570">
        <v>43642</v>
      </c>
      <c r="F219" s="569">
        <f t="shared" si="33"/>
        <v>1</v>
      </c>
      <c r="G219" s="569">
        <v>1</v>
      </c>
      <c r="H219" s="569" t="s">
        <v>37</v>
      </c>
      <c r="I219" s="569">
        <f t="shared" si="34"/>
        <v>1</v>
      </c>
      <c r="J219" s="583">
        <v>2900000</v>
      </c>
      <c r="K219" s="584">
        <f t="shared" si="29"/>
        <v>2900000</v>
      </c>
      <c r="L219" s="711"/>
      <c r="M219" s="569"/>
      <c r="N219" s="164">
        <f t="shared" si="26"/>
        <v>2900000</v>
      </c>
      <c r="O219" s="164">
        <f t="shared" si="27"/>
        <v>0</v>
      </c>
      <c r="R219" s="652">
        <v>1511941</v>
      </c>
      <c r="S219" s="652">
        <v>11600000</v>
      </c>
      <c r="U219" s="164" t="str">
        <f t="shared" si="32"/>
        <v>,1529285</v>
      </c>
    </row>
    <row r="220" s="164" customFormat="1" spans="1:21">
      <c r="A220" s="234">
        <v>360771</v>
      </c>
      <c r="B220" s="569">
        <v>1525546</v>
      </c>
      <c r="C220" s="569" t="s">
        <v>4544</v>
      </c>
      <c r="D220" s="570">
        <v>43641</v>
      </c>
      <c r="E220" s="570">
        <v>43642</v>
      </c>
      <c r="F220" s="569">
        <f t="shared" si="33"/>
        <v>1</v>
      </c>
      <c r="G220" s="569">
        <v>1</v>
      </c>
      <c r="H220" s="569" t="s">
        <v>37</v>
      </c>
      <c r="I220" s="569">
        <f t="shared" si="34"/>
        <v>1</v>
      </c>
      <c r="J220" s="584">
        <v>2900000</v>
      </c>
      <c r="K220" s="584">
        <f t="shared" si="29"/>
        <v>2900000</v>
      </c>
      <c r="L220" s="711"/>
      <c r="M220" s="569" t="s">
        <v>4545</v>
      </c>
      <c r="N220" s="164">
        <f t="shared" si="26"/>
        <v>2900000</v>
      </c>
      <c r="O220" s="164">
        <f t="shared" si="27"/>
        <v>0</v>
      </c>
      <c r="R220" s="652">
        <v>1513452</v>
      </c>
      <c r="S220" s="652">
        <v>5800000</v>
      </c>
      <c r="U220" s="164" t="str">
        <f t="shared" si="32"/>
        <v>,1525546</v>
      </c>
    </row>
    <row r="221" s="164" customFormat="1" spans="1:21">
      <c r="A221" s="234" t="s">
        <v>4546</v>
      </c>
      <c r="B221" s="569">
        <v>1525787</v>
      </c>
      <c r="C221" s="569" t="s">
        <v>4547</v>
      </c>
      <c r="D221" s="570">
        <v>43641</v>
      </c>
      <c r="E221" s="570">
        <v>43643</v>
      </c>
      <c r="F221" s="569">
        <f t="shared" si="33"/>
        <v>2</v>
      </c>
      <c r="G221" s="569">
        <v>2</v>
      </c>
      <c r="H221" s="569" t="s">
        <v>2405</v>
      </c>
      <c r="I221" s="569">
        <f t="shared" si="34"/>
        <v>4</v>
      </c>
      <c r="J221" s="584">
        <v>3100000</v>
      </c>
      <c r="K221" s="584">
        <f t="shared" si="29"/>
        <v>12400000</v>
      </c>
      <c r="L221" s="711"/>
      <c r="M221" s="569" t="s">
        <v>4548</v>
      </c>
      <c r="N221" s="164">
        <f t="shared" si="26"/>
        <v>12400000</v>
      </c>
      <c r="O221" s="164">
        <f t="shared" si="27"/>
        <v>0</v>
      </c>
      <c r="R221" s="652">
        <v>1513469</v>
      </c>
      <c r="S221" s="652">
        <v>5800000</v>
      </c>
      <c r="U221" s="164" t="str">
        <f t="shared" si="32"/>
        <v>,1525787</v>
      </c>
    </row>
    <row r="222" s="164" customFormat="1" spans="1:21">
      <c r="A222" s="234" t="s">
        <v>4549</v>
      </c>
      <c r="B222" s="569">
        <v>1528330</v>
      </c>
      <c r="C222" s="569" t="s">
        <v>4550</v>
      </c>
      <c r="D222" s="570">
        <v>43641</v>
      </c>
      <c r="E222" s="570">
        <v>43643</v>
      </c>
      <c r="F222" s="569">
        <f t="shared" si="33"/>
        <v>2</v>
      </c>
      <c r="G222" s="569">
        <v>2</v>
      </c>
      <c r="H222" s="569" t="s">
        <v>37</v>
      </c>
      <c r="I222" s="569">
        <f t="shared" si="34"/>
        <v>4</v>
      </c>
      <c r="J222" s="584">
        <v>2900000</v>
      </c>
      <c r="K222" s="584">
        <f t="shared" si="29"/>
        <v>11600000</v>
      </c>
      <c r="L222" s="711"/>
      <c r="M222" s="569"/>
      <c r="N222" s="164">
        <f t="shared" si="26"/>
        <v>11600000</v>
      </c>
      <c r="O222" s="164">
        <f t="shared" si="27"/>
        <v>0</v>
      </c>
      <c r="R222" s="652">
        <v>1514088</v>
      </c>
      <c r="S222" s="652">
        <v>30380000</v>
      </c>
      <c r="U222" s="164" t="str">
        <f t="shared" si="32"/>
        <v>,1528330</v>
      </c>
    </row>
    <row r="223" s="164" customFormat="1" spans="1:21">
      <c r="A223" s="234">
        <v>360824</v>
      </c>
      <c r="B223" s="569">
        <v>1525919</v>
      </c>
      <c r="C223" s="569" t="s">
        <v>4551</v>
      </c>
      <c r="D223" s="570">
        <v>43641</v>
      </c>
      <c r="E223" s="570">
        <v>43642</v>
      </c>
      <c r="F223" s="569">
        <f t="shared" si="33"/>
        <v>1</v>
      </c>
      <c r="G223" s="569">
        <v>1</v>
      </c>
      <c r="H223" s="569" t="s">
        <v>37</v>
      </c>
      <c r="I223" s="569">
        <f t="shared" si="34"/>
        <v>1</v>
      </c>
      <c r="J223" s="584">
        <v>2900000</v>
      </c>
      <c r="K223" s="584">
        <f t="shared" si="29"/>
        <v>2900000</v>
      </c>
      <c r="L223" s="711"/>
      <c r="M223" s="594"/>
      <c r="N223" s="164">
        <f t="shared" si="26"/>
        <v>2900000</v>
      </c>
      <c r="O223" s="164">
        <f t="shared" si="27"/>
        <v>0</v>
      </c>
      <c r="R223" s="652">
        <v>1516011</v>
      </c>
      <c r="S223" s="652">
        <v>8700000</v>
      </c>
      <c r="U223" s="164" t="str">
        <f t="shared" si="32"/>
        <v>,1525919</v>
      </c>
    </row>
    <row r="224" s="164" customFormat="1" spans="1:21">
      <c r="A224" s="199">
        <v>362027</v>
      </c>
      <c r="B224" s="569">
        <v>1529509</v>
      </c>
      <c r="C224" s="569" t="s">
        <v>4552</v>
      </c>
      <c r="D224" s="570">
        <v>43641</v>
      </c>
      <c r="E224" s="570">
        <v>43645</v>
      </c>
      <c r="F224" s="569">
        <f t="shared" si="33"/>
        <v>4</v>
      </c>
      <c r="G224" s="569">
        <v>1</v>
      </c>
      <c r="H224" s="569" t="s">
        <v>37</v>
      </c>
      <c r="I224" s="569">
        <f t="shared" si="34"/>
        <v>4</v>
      </c>
      <c r="J224" s="583">
        <v>2900000</v>
      </c>
      <c r="K224" s="584">
        <f t="shared" si="29"/>
        <v>11600000</v>
      </c>
      <c r="L224" s="711"/>
      <c r="M224" s="569"/>
      <c r="N224" s="164">
        <f t="shared" si="26"/>
        <v>11600000</v>
      </c>
      <c r="O224" s="164">
        <f t="shared" si="27"/>
        <v>0</v>
      </c>
      <c r="R224" s="652">
        <v>1516054</v>
      </c>
      <c r="S224" s="652">
        <v>5800000</v>
      </c>
      <c r="U224" s="164" t="str">
        <f t="shared" si="32"/>
        <v>,1529509</v>
      </c>
    </row>
    <row r="225" s="164" customFormat="1" spans="1:21">
      <c r="A225" s="234" t="s">
        <v>4553</v>
      </c>
      <c r="B225" s="569">
        <v>1492608</v>
      </c>
      <c r="C225" s="569" t="s">
        <v>4554</v>
      </c>
      <c r="D225" s="570">
        <v>43642</v>
      </c>
      <c r="E225" s="570">
        <v>43645</v>
      </c>
      <c r="F225" s="569">
        <f t="shared" si="33"/>
        <v>3</v>
      </c>
      <c r="G225" s="569">
        <v>3</v>
      </c>
      <c r="H225" s="569" t="s">
        <v>37</v>
      </c>
      <c r="I225" s="569">
        <f t="shared" si="34"/>
        <v>9</v>
      </c>
      <c r="J225" s="584">
        <v>2900000</v>
      </c>
      <c r="K225" s="584">
        <f t="shared" si="29"/>
        <v>26100000</v>
      </c>
      <c r="L225" s="711"/>
      <c r="M225" s="569"/>
      <c r="N225" s="164">
        <f t="shared" si="26"/>
        <v>26100000</v>
      </c>
      <c r="O225" s="164">
        <f t="shared" si="27"/>
        <v>0</v>
      </c>
      <c r="R225" s="652">
        <v>1516711</v>
      </c>
      <c r="S225" s="652">
        <v>9300000</v>
      </c>
      <c r="U225" s="164" t="str">
        <f t="shared" si="32"/>
        <v>,1492608</v>
      </c>
    </row>
    <row r="226" s="164" customFormat="1" spans="1:21">
      <c r="A226" s="234">
        <v>359793</v>
      </c>
      <c r="B226" s="569">
        <v>1520624</v>
      </c>
      <c r="C226" s="569" t="s">
        <v>4555</v>
      </c>
      <c r="D226" s="570">
        <v>43642</v>
      </c>
      <c r="E226" s="570">
        <v>43646</v>
      </c>
      <c r="F226" s="569">
        <f t="shared" si="33"/>
        <v>4</v>
      </c>
      <c r="G226" s="569">
        <v>1</v>
      </c>
      <c r="H226" s="569" t="s">
        <v>37</v>
      </c>
      <c r="I226" s="569">
        <f t="shared" si="34"/>
        <v>4</v>
      </c>
      <c r="J226" s="584">
        <v>2900000</v>
      </c>
      <c r="K226" s="584">
        <f t="shared" si="29"/>
        <v>11600000</v>
      </c>
      <c r="L226" s="711"/>
      <c r="M226" s="569"/>
      <c r="N226" s="164">
        <f t="shared" si="26"/>
        <v>11600000</v>
      </c>
      <c r="O226" s="164">
        <f t="shared" si="27"/>
        <v>0</v>
      </c>
      <c r="R226" s="652">
        <v>1517523</v>
      </c>
      <c r="S226" s="652">
        <v>4050000</v>
      </c>
      <c r="U226" s="164" t="str">
        <f t="shared" si="32"/>
        <v>,1520624</v>
      </c>
    </row>
    <row r="227" s="164" customFormat="1" spans="1:21">
      <c r="A227" s="234" t="s">
        <v>4556</v>
      </c>
      <c r="B227" s="569">
        <v>1527941</v>
      </c>
      <c r="C227" s="569" t="s">
        <v>4557</v>
      </c>
      <c r="D227" s="570">
        <v>43642</v>
      </c>
      <c r="E227" s="570">
        <v>43644</v>
      </c>
      <c r="F227" s="569">
        <f t="shared" si="33"/>
        <v>2</v>
      </c>
      <c r="G227" s="569">
        <v>3</v>
      </c>
      <c r="H227" s="569" t="s">
        <v>2405</v>
      </c>
      <c r="I227" s="569">
        <f t="shared" si="34"/>
        <v>6</v>
      </c>
      <c r="J227" s="584">
        <v>3100000</v>
      </c>
      <c r="K227" s="584">
        <f t="shared" si="29"/>
        <v>18600000</v>
      </c>
      <c r="L227" s="711"/>
      <c r="M227" s="569"/>
      <c r="N227" s="164">
        <f t="shared" si="26"/>
        <v>18600000</v>
      </c>
      <c r="O227" s="164">
        <f t="shared" si="27"/>
        <v>0</v>
      </c>
      <c r="R227" s="652">
        <v>1518334</v>
      </c>
      <c r="S227" s="652">
        <v>24300000</v>
      </c>
      <c r="U227" s="164" t="str">
        <f t="shared" si="32"/>
        <v>,1527941</v>
      </c>
    </row>
    <row r="228" s="164" customFormat="1" spans="1:21">
      <c r="A228" s="234">
        <v>359794</v>
      </c>
      <c r="B228" s="569">
        <v>1520631</v>
      </c>
      <c r="C228" s="569" t="s">
        <v>4558</v>
      </c>
      <c r="D228" s="570">
        <v>43642</v>
      </c>
      <c r="E228" s="570">
        <v>43646</v>
      </c>
      <c r="F228" s="569">
        <f t="shared" si="33"/>
        <v>4</v>
      </c>
      <c r="G228" s="569">
        <v>1</v>
      </c>
      <c r="H228" s="569" t="s">
        <v>2405</v>
      </c>
      <c r="I228" s="569">
        <f t="shared" si="34"/>
        <v>4</v>
      </c>
      <c r="J228" s="584">
        <v>3100000</v>
      </c>
      <c r="K228" s="584">
        <f t="shared" si="29"/>
        <v>12400000</v>
      </c>
      <c r="L228" s="711"/>
      <c r="M228" s="569"/>
      <c r="N228" s="164">
        <f t="shared" si="26"/>
        <v>12400000</v>
      </c>
      <c r="O228" s="164">
        <f t="shared" si="27"/>
        <v>0</v>
      </c>
      <c r="R228" s="652">
        <v>1518700</v>
      </c>
      <c r="S228" s="652">
        <v>10260000</v>
      </c>
      <c r="U228" s="164" t="str">
        <f t="shared" si="32"/>
        <v>,1520631</v>
      </c>
    </row>
    <row r="229" s="164" customFormat="1" spans="1:21">
      <c r="A229" s="234" t="s">
        <v>4559</v>
      </c>
      <c r="B229" s="569">
        <v>1522120</v>
      </c>
      <c r="C229" s="569" t="s">
        <v>4560</v>
      </c>
      <c r="D229" s="570">
        <v>43642</v>
      </c>
      <c r="E229" s="570">
        <v>43644</v>
      </c>
      <c r="F229" s="569">
        <f t="shared" si="33"/>
        <v>2</v>
      </c>
      <c r="G229" s="569">
        <v>2</v>
      </c>
      <c r="H229" s="569" t="s">
        <v>37</v>
      </c>
      <c r="I229" s="569">
        <f t="shared" si="34"/>
        <v>4</v>
      </c>
      <c r="J229" s="584">
        <v>2900000</v>
      </c>
      <c r="K229" s="584">
        <f t="shared" si="29"/>
        <v>11600000</v>
      </c>
      <c r="L229" s="711"/>
      <c r="M229" s="569"/>
      <c r="N229" s="164">
        <f t="shared" si="26"/>
        <v>11600000</v>
      </c>
      <c r="O229" s="164">
        <f t="shared" si="27"/>
        <v>0</v>
      </c>
      <c r="R229" s="652">
        <v>1518892</v>
      </c>
      <c r="S229" s="652">
        <v>10500000</v>
      </c>
      <c r="U229" s="164" t="str">
        <f t="shared" si="32"/>
        <v>,1522120</v>
      </c>
    </row>
    <row r="230" s="164" customFormat="1" spans="1:21">
      <c r="A230" s="234">
        <v>359796</v>
      </c>
      <c r="B230" s="569">
        <v>1520702</v>
      </c>
      <c r="C230" s="569" t="s">
        <v>4561</v>
      </c>
      <c r="D230" s="570">
        <v>43642</v>
      </c>
      <c r="E230" s="570">
        <v>43646</v>
      </c>
      <c r="F230" s="569">
        <f t="shared" si="33"/>
        <v>4</v>
      </c>
      <c r="G230" s="569">
        <v>1</v>
      </c>
      <c r="H230" s="569" t="s">
        <v>37</v>
      </c>
      <c r="I230" s="569">
        <f t="shared" si="34"/>
        <v>4</v>
      </c>
      <c r="J230" s="584">
        <v>2900000</v>
      </c>
      <c r="K230" s="584">
        <f t="shared" si="29"/>
        <v>11600000</v>
      </c>
      <c r="L230" s="711"/>
      <c r="M230" s="569" t="s">
        <v>1936</v>
      </c>
      <c r="N230" s="164">
        <f t="shared" si="26"/>
        <v>11600000</v>
      </c>
      <c r="O230" s="164">
        <f t="shared" si="27"/>
        <v>0</v>
      </c>
      <c r="R230" s="652">
        <v>1518919</v>
      </c>
      <c r="S230" s="652">
        <v>8700000</v>
      </c>
      <c r="U230" s="164" t="str">
        <f t="shared" si="32"/>
        <v>,1520702</v>
      </c>
    </row>
    <row r="231" s="164" customFormat="1" spans="1:21">
      <c r="A231" s="234">
        <v>359797</v>
      </c>
      <c r="B231" s="569">
        <v>1520728</v>
      </c>
      <c r="C231" s="569" t="s">
        <v>4562</v>
      </c>
      <c r="D231" s="570">
        <v>43642</v>
      </c>
      <c r="E231" s="570">
        <v>43646</v>
      </c>
      <c r="F231" s="569">
        <f t="shared" si="33"/>
        <v>4</v>
      </c>
      <c r="G231" s="569">
        <v>1</v>
      </c>
      <c r="H231" s="569" t="s">
        <v>37</v>
      </c>
      <c r="I231" s="569">
        <f t="shared" si="34"/>
        <v>4</v>
      </c>
      <c r="J231" s="584">
        <v>2900000</v>
      </c>
      <c r="K231" s="584">
        <f t="shared" si="29"/>
        <v>11600000</v>
      </c>
      <c r="L231" s="711"/>
      <c r="M231" s="569"/>
      <c r="N231" s="164">
        <f t="shared" si="26"/>
        <v>11600000</v>
      </c>
      <c r="O231" s="164">
        <f t="shared" si="27"/>
        <v>0</v>
      </c>
      <c r="R231" s="652">
        <v>1518928</v>
      </c>
      <c r="S231" s="652">
        <v>4050000</v>
      </c>
      <c r="U231" s="164" t="str">
        <f t="shared" si="32"/>
        <v>,1520728</v>
      </c>
    </row>
    <row r="232" s="164" customFormat="1" spans="1:21">
      <c r="A232" s="234">
        <v>359842</v>
      </c>
      <c r="B232" s="569">
        <v>1520789</v>
      </c>
      <c r="C232" s="569" t="s">
        <v>4563</v>
      </c>
      <c r="D232" s="570">
        <v>43642</v>
      </c>
      <c r="E232" s="570">
        <v>43646</v>
      </c>
      <c r="F232" s="569">
        <f t="shared" si="33"/>
        <v>4</v>
      </c>
      <c r="G232" s="569">
        <v>1</v>
      </c>
      <c r="H232" s="569" t="s">
        <v>37</v>
      </c>
      <c r="I232" s="569">
        <f t="shared" si="34"/>
        <v>4</v>
      </c>
      <c r="J232" s="584">
        <v>2900000</v>
      </c>
      <c r="K232" s="584">
        <f t="shared" si="29"/>
        <v>11600000</v>
      </c>
      <c r="L232" s="711"/>
      <c r="M232" s="569"/>
      <c r="N232" s="164">
        <f t="shared" ref="N232:N288" si="35">VLOOKUP(B232,R:S,2,0)</f>
        <v>11600000</v>
      </c>
      <c r="O232" s="164">
        <f t="shared" ref="O232:O288" si="36">K232-N232</f>
        <v>0</v>
      </c>
      <c r="R232" s="652">
        <v>1518943</v>
      </c>
      <c r="S232" s="652">
        <v>2900000</v>
      </c>
      <c r="U232" s="164" t="str">
        <f t="shared" si="32"/>
        <v>,1520789</v>
      </c>
    </row>
    <row r="233" s="164" customFormat="1" spans="1:21">
      <c r="A233" s="199">
        <v>359890</v>
      </c>
      <c r="B233" s="569">
        <v>1521613</v>
      </c>
      <c r="C233" s="569" t="s">
        <v>4564</v>
      </c>
      <c r="D233" s="570">
        <v>43642</v>
      </c>
      <c r="E233" s="570">
        <v>43646</v>
      </c>
      <c r="F233" s="569">
        <f t="shared" si="33"/>
        <v>4</v>
      </c>
      <c r="G233" s="569">
        <v>1</v>
      </c>
      <c r="H233" s="569" t="s">
        <v>37</v>
      </c>
      <c r="I233" s="569">
        <f t="shared" si="34"/>
        <v>4</v>
      </c>
      <c r="J233" s="583">
        <v>2900000</v>
      </c>
      <c r="K233" s="584">
        <f t="shared" si="29"/>
        <v>11600000</v>
      </c>
      <c r="L233" s="711"/>
      <c r="M233" s="569"/>
      <c r="N233" s="164">
        <f t="shared" si="35"/>
        <v>11600000</v>
      </c>
      <c r="O233" s="164">
        <f t="shared" si="36"/>
        <v>0</v>
      </c>
      <c r="R233" s="652">
        <v>1519062</v>
      </c>
      <c r="S233" s="652">
        <v>5800000</v>
      </c>
      <c r="U233" s="164" t="str">
        <f t="shared" si="32"/>
        <v>,1521613</v>
      </c>
    </row>
    <row r="234" s="164" customFormat="1" spans="1:21">
      <c r="A234" s="234">
        <v>359851</v>
      </c>
      <c r="B234" s="569">
        <v>1520791</v>
      </c>
      <c r="C234" s="569" t="s">
        <v>4565</v>
      </c>
      <c r="D234" s="570">
        <v>43642</v>
      </c>
      <c r="E234" s="570">
        <v>43646</v>
      </c>
      <c r="F234" s="569">
        <f t="shared" si="33"/>
        <v>4</v>
      </c>
      <c r="G234" s="569">
        <v>1</v>
      </c>
      <c r="H234" s="569" t="s">
        <v>37</v>
      </c>
      <c r="I234" s="569">
        <f t="shared" si="34"/>
        <v>4</v>
      </c>
      <c r="J234" s="584">
        <v>2900000</v>
      </c>
      <c r="K234" s="584">
        <f t="shared" si="29"/>
        <v>11600000</v>
      </c>
      <c r="L234" s="711"/>
      <c r="M234" s="569"/>
      <c r="N234" s="164">
        <f t="shared" si="35"/>
        <v>11600000</v>
      </c>
      <c r="O234" s="164">
        <f t="shared" si="36"/>
        <v>0</v>
      </c>
      <c r="R234" s="652">
        <v>1519421</v>
      </c>
      <c r="S234" s="652">
        <v>7100000</v>
      </c>
      <c r="U234" s="164" t="str">
        <f t="shared" si="32"/>
        <v>,1520791</v>
      </c>
    </row>
    <row r="235" s="164" customFormat="1" spans="1:21">
      <c r="A235" s="234">
        <v>359854</v>
      </c>
      <c r="B235" s="569">
        <v>1520842</v>
      </c>
      <c r="C235" s="569" t="s">
        <v>4566</v>
      </c>
      <c r="D235" s="570">
        <v>43642</v>
      </c>
      <c r="E235" s="570">
        <v>43646</v>
      </c>
      <c r="F235" s="569">
        <f t="shared" si="33"/>
        <v>4</v>
      </c>
      <c r="G235" s="569">
        <v>1</v>
      </c>
      <c r="H235" s="569" t="s">
        <v>37</v>
      </c>
      <c r="I235" s="569">
        <f t="shared" si="34"/>
        <v>4</v>
      </c>
      <c r="J235" s="584">
        <v>2900000</v>
      </c>
      <c r="K235" s="584">
        <f t="shared" si="29"/>
        <v>11600000</v>
      </c>
      <c r="L235" s="713"/>
      <c r="M235" s="569"/>
      <c r="N235" s="164">
        <f t="shared" si="35"/>
        <v>11600000</v>
      </c>
      <c r="O235" s="164">
        <f t="shared" si="36"/>
        <v>0</v>
      </c>
      <c r="R235" s="652">
        <v>1513271</v>
      </c>
      <c r="S235" s="652">
        <v>6200000</v>
      </c>
      <c r="U235" s="164" t="str">
        <f t="shared" si="32"/>
        <v>,1520842</v>
      </c>
    </row>
    <row r="236" s="629" customFormat="1" spans="1:21">
      <c r="A236" s="621" t="s">
        <v>4567</v>
      </c>
      <c r="B236" s="679">
        <v>1533712</v>
      </c>
      <c r="C236" s="679" t="s">
        <v>4568</v>
      </c>
      <c r="D236" s="680">
        <v>43637</v>
      </c>
      <c r="E236" s="680">
        <v>43639</v>
      </c>
      <c r="F236" s="679">
        <f t="shared" si="33"/>
        <v>2</v>
      </c>
      <c r="G236" s="679">
        <v>2</v>
      </c>
      <c r="H236" s="679" t="s">
        <v>37</v>
      </c>
      <c r="I236" s="679">
        <f t="shared" si="34"/>
        <v>4</v>
      </c>
      <c r="J236" s="696">
        <v>2900000</v>
      </c>
      <c r="K236" s="696">
        <f t="shared" si="29"/>
        <v>11600000</v>
      </c>
      <c r="L236" s="714">
        <f>SUM(K236:K241)</f>
        <v>40600000</v>
      </c>
      <c r="M236" s="679" t="s">
        <v>4569</v>
      </c>
      <c r="N236" s="164">
        <f t="shared" si="35"/>
        <v>11600000</v>
      </c>
      <c r="O236" s="164">
        <f t="shared" si="36"/>
        <v>0</v>
      </c>
      <c r="R236" s="652">
        <v>1513547</v>
      </c>
      <c r="S236" s="652">
        <v>43400000</v>
      </c>
      <c r="U236" s="164" t="str">
        <f t="shared" si="32"/>
        <v>,1533712</v>
      </c>
    </row>
    <row r="237" s="629" customFormat="1" spans="1:21">
      <c r="A237" s="621">
        <v>362742</v>
      </c>
      <c r="B237" s="679">
        <v>1534009</v>
      </c>
      <c r="C237" s="679" t="s">
        <v>4570</v>
      </c>
      <c r="D237" s="680">
        <v>43637</v>
      </c>
      <c r="E237" s="680">
        <v>43640</v>
      </c>
      <c r="F237" s="679">
        <f t="shared" si="33"/>
        <v>3</v>
      </c>
      <c r="G237" s="679">
        <v>1</v>
      </c>
      <c r="H237" s="679" t="s">
        <v>37</v>
      </c>
      <c r="I237" s="679">
        <f t="shared" si="34"/>
        <v>3</v>
      </c>
      <c r="J237" s="696">
        <v>2900000</v>
      </c>
      <c r="K237" s="696">
        <f t="shared" si="29"/>
        <v>8700000</v>
      </c>
      <c r="L237" s="715"/>
      <c r="M237" s="679"/>
      <c r="N237" s="164">
        <f t="shared" si="35"/>
        <v>8700000</v>
      </c>
      <c r="O237" s="164">
        <f t="shared" si="36"/>
        <v>0</v>
      </c>
      <c r="R237" s="652">
        <v>1515570</v>
      </c>
      <c r="S237" s="652">
        <v>6200000</v>
      </c>
      <c r="U237" s="164" t="str">
        <f t="shared" si="32"/>
        <v>,1534009</v>
      </c>
    </row>
    <row r="238" s="629" customFormat="1" spans="1:21">
      <c r="A238" s="621" t="s">
        <v>4571</v>
      </c>
      <c r="B238" s="679">
        <v>1533977</v>
      </c>
      <c r="C238" s="679" t="s">
        <v>4572</v>
      </c>
      <c r="D238" s="680">
        <v>43637</v>
      </c>
      <c r="E238" s="680">
        <v>43638</v>
      </c>
      <c r="F238" s="679">
        <f t="shared" si="33"/>
        <v>1</v>
      </c>
      <c r="G238" s="679">
        <v>2</v>
      </c>
      <c r="H238" s="679" t="s">
        <v>37</v>
      </c>
      <c r="I238" s="679">
        <f t="shared" si="34"/>
        <v>2</v>
      </c>
      <c r="J238" s="696">
        <v>2900000</v>
      </c>
      <c r="K238" s="696">
        <f t="shared" si="29"/>
        <v>5800000</v>
      </c>
      <c r="L238" s="715"/>
      <c r="M238" s="679" t="s">
        <v>2171</v>
      </c>
      <c r="N238" s="164">
        <f t="shared" si="35"/>
        <v>5800000</v>
      </c>
      <c r="O238" s="164">
        <f t="shared" si="36"/>
        <v>0</v>
      </c>
      <c r="R238" s="652">
        <v>1517789</v>
      </c>
      <c r="S238" s="652">
        <v>8100000</v>
      </c>
      <c r="U238" s="164" t="str">
        <f t="shared" si="32"/>
        <v>,1533977</v>
      </c>
    </row>
    <row r="239" s="629" customFormat="1" spans="1:21">
      <c r="A239" s="621">
        <v>362789</v>
      </c>
      <c r="B239" s="679">
        <v>1534251</v>
      </c>
      <c r="C239" s="679" t="s">
        <v>4573</v>
      </c>
      <c r="D239" s="680">
        <v>43637</v>
      </c>
      <c r="E239" s="680">
        <v>43638</v>
      </c>
      <c r="F239" s="679">
        <f t="shared" si="33"/>
        <v>1</v>
      </c>
      <c r="G239" s="679">
        <v>1</v>
      </c>
      <c r="H239" s="679" t="s">
        <v>37</v>
      </c>
      <c r="I239" s="679">
        <f t="shared" si="34"/>
        <v>1</v>
      </c>
      <c r="J239" s="696">
        <v>2900000</v>
      </c>
      <c r="K239" s="696">
        <f t="shared" si="29"/>
        <v>2900000</v>
      </c>
      <c r="L239" s="715"/>
      <c r="M239" s="679"/>
      <c r="N239" s="164">
        <f t="shared" si="35"/>
        <v>2900000</v>
      </c>
      <c r="O239" s="164">
        <f t="shared" si="36"/>
        <v>0</v>
      </c>
      <c r="R239" s="652">
        <v>1518157</v>
      </c>
      <c r="S239" s="652">
        <v>5800000</v>
      </c>
      <c r="U239" s="164" t="str">
        <f t="shared" si="32"/>
        <v>,1534251</v>
      </c>
    </row>
    <row r="240" s="629" customFormat="1" spans="1:21">
      <c r="A240" s="621">
        <v>362836</v>
      </c>
      <c r="B240" s="679">
        <v>1534553</v>
      </c>
      <c r="C240" s="679" t="s">
        <v>4573</v>
      </c>
      <c r="D240" s="680">
        <v>43638</v>
      </c>
      <c r="E240" s="680">
        <v>43639</v>
      </c>
      <c r="F240" s="679">
        <f t="shared" si="33"/>
        <v>1</v>
      </c>
      <c r="G240" s="679">
        <v>1</v>
      </c>
      <c r="H240" s="679" t="s">
        <v>37</v>
      </c>
      <c r="I240" s="679">
        <f t="shared" si="34"/>
        <v>1</v>
      </c>
      <c r="J240" s="696">
        <v>2900000</v>
      </c>
      <c r="K240" s="696">
        <f t="shared" si="29"/>
        <v>2900000</v>
      </c>
      <c r="L240" s="715"/>
      <c r="M240" s="679"/>
      <c r="N240" s="164">
        <f t="shared" si="35"/>
        <v>2900000</v>
      </c>
      <c r="O240" s="164">
        <f t="shared" si="36"/>
        <v>0</v>
      </c>
      <c r="R240" s="652">
        <v>1518744</v>
      </c>
      <c r="S240" s="652">
        <v>5800000</v>
      </c>
      <c r="U240" s="164" t="str">
        <f t="shared" si="32"/>
        <v>,1534553</v>
      </c>
    </row>
    <row r="241" s="629" customFormat="1" spans="1:21">
      <c r="A241" s="621">
        <v>362584</v>
      </c>
      <c r="B241" s="679">
        <v>1532167</v>
      </c>
      <c r="C241" s="679" t="s">
        <v>4574</v>
      </c>
      <c r="D241" s="680">
        <v>43641</v>
      </c>
      <c r="E241" s="680">
        <v>43644</v>
      </c>
      <c r="F241" s="679">
        <f t="shared" si="33"/>
        <v>3</v>
      </c>
      <c r="G241" s="679">
        <v>1</v>
      </c>
      <c r="H241" s="679" t="s">
        <v>37</v>
      </c>
      <c r="I241" s="679">
        <f t="shared" si="34"/>
        <v>3</v>
      </c>
      <c r="J241" s="696">
        <v>2900000</v>
      </c>
      <c r="K241" s="696">
        <f t="shared" si="29"/>
        <v>8700000</v>
      </c>
      <c r="L241" s="716"/>
      <c r="M241" s="679"/>
      <c r="N241" s="164">
        <f t="shared" si="35"/>
        <v>8700000</v>
      </c>
      <c r="O241" s="164">
        <f t="shared" si="36"/>
        <v>0</v>
      </c>
      <c r="R241" s="652">
        <v>1519203</v>
      </c>
      <c r="S241" s="652">
        <v>11600000</v>
      </c>
      <c r="U241" s="164" t="str">
        <f t="shared" si="32"/>
        <v>,1532167</v>
      </c>
    </row>
    <row r="242" s="629" customFormat="1" spans="1:21">
      <c r="A242" s="609">
        <v>363012</v>
      </c>
      <c r="B242" s="707">
        <v>1535165</v>
      </c>
      <c r="C242" s="707" t="s">
        <v>4575</v>
      </c>
      <c r="D242" s="708">
        <v>43638</v>
      </c>
      <c r="E242" s="708">
        <v>43639</v>
      </c>
      <c r="F242" s="707">
        <f t="shared" si="33"/>
        <v>1</v>
      </c>
      <c r="G242" s="707">
        <v>1</v>
      </c>
      <c r="H242" s="707" t="s">
        <v>37</v>
      </c>
      <c r="I242" s="707">
        <f t="shared" si="34"/>
        <v>1</v>
      </c>
      <c r="J242" s="717">
        <v>2900000</v>
      </c>
      <c r="K242" s="717">
        <f t="shared" si="29"/>
        <v>2900000</v>
      </c>
      <c r="L242" s="718">
        <f>SUM(K242:K256)</f>
        <v>100500000</v>
      </c>
      <c r="M242" s="707"/>
      <c r="N242" s="164">
        <f t="shared" si="35"/>
        <v>2900000</v>
      </c>
      <c r="O242" s="164">
        <f t="shared" si="36"/>
        <v>0</v>
      </c>
      <c r="R242" s="652">
        <v>1519355</v>
      </c>
      <c r="S242" s="652">
        <v>2900000</v>
      </c>
      <c r="U242" s="164" t="str">
        <f t="shared" si="32"/>
        <v>,1535165</v>
      </c>
    </row>
    <row r="243" s="629" customFormat="1" spans="1:21">
      <c r="A243" s="609">
        <v>363013</v>
      </c>
      <c r="B243" s="707">
        <v>1535164</v>
      </c>
      <c r="C243" s="707" t="s">
        <v>4576</v>
      </c>
      <c r="D243" s="708">
        <v>43638</v>
      </c>
      <c r="E243" s="708">
        <v>43639</v>
      </c>
      <c r="F243" s="707">
        <f t="shared" si="33"/>
        <v>1</v>
      </c>
      <c r="G243" s="707">
        <v>1</v>
      </c>
      <c r="H243" s="707" t="s">
        <v>37</v>
      </c>
      <c r="I243" s="707">
        <f t="shared" si="34"/>
        <v>1</v>
      </c>
      <c r="J243" s="717">
        <v>2900000</v>
      </c>
      <c r="K243" s="717">
        <f t="shared" si="29"/>
        <v>2900000</v>
      </c>
      <c r="L243" s="719"/>
      <c r="M243" s="707" t="s">
        <v>1936</v>
      </c>
      <c r="N243" s="164">
        <f t="shared" si="35"/>
        <v>2900000</v>
      </c>
      <c r="O243" s="164">
        <f t="shared" si="36"/>
        <v>0</v>
      </c>
      <c r="R243" s="652">
        <v>1519611</v>
      </c>
      <c r="S243" s="652">
        <v>2900000</v>
      </c>
      <c r="U243" s="164" t="str">
        <f t="shared" si="32"/>
        <v>,1535164</v>
      </c>
    </row>
    <row r="244" s="629" customFormat="1" spans="1:21">
      <c r="A244" s="609">
        <v>363251</v>
      </c>
      <c r="B244" s="707">
        <v>1535557</v>
      </c>
      <c r="C244" s="707" t="s">
        <v>4577</v>
      </c>
      <c r="D244" s="708">
        <v>43639</v>
      </c>
      <c r="E244" s="708">
        <v>43640</v>
      </c>
      <c r="F244" s="707">
        <f t="shared" si="33"/>
        <v>1</v>
      </c>
      <c r="G244" s="707">
        <v>1</v>
      </c>
      <c r="H244" s="707" t="s">
        <v>37</v>
      </c>
      <c r="I244" s="707">
        <f t="shared" si="34"/>
        <v>1</v>
      </c>
      <c r="J244" s="717">
        <v>2900000</v>
      </c>
      <c r="K244" s="717">
        <f t="shared" si="29"/>
        <v>2900000</v>
      </c>
      <c r="L244" s="719"/>
      <c r="M244" s="707"/>
      <c r="N244" s="164">
        <f t="shared" si="35"/>
        <v>2900000</v>
      </c>
      <c r="O244" s="164">
        <f t="shared" si="36"/>
        <v>0</v>
      </c>
      <c r="R244" s="652">
        <v>1519656</v>
      </c>
      <c r="S244" s="652">
        <v>5800000</v>
      </c>
      <c r="U244" s="164" t="str">
        <f t="shared" si="32"/>
        <v>,1535557</v>
      </c>
    </row>
    <row r="245" s="629" customFormat="1" spans="1:21">
      <c r="A245" s="609">
        <v>363027</v>
      </c>
      <c r="B245" s="707">
        <v>1535302</v>
      </c>
      <c r="C245" s="707" t="s">
        <v>4578</v>
      </c>
      <c r="D245" s="708">
        <v>43639</v>
      </c>
      <c r="E245" s="708">
        <v>43641</v>
      </c>
      <c r="F245" s="707">
        <f t="shared" si="33"/>
        <v>2</v>
      </c>
      <c r="G245" s="707">
        <v>1</v>
      </c>
      <c r="H245" s="707" t="s">
        <v>37</v>
      </c>
      <c r="I245" s="707">
        <f t="shared" si="34"/>
        <v>2</v>
      </c>
      <c r="J245" s="717">
        <v>2900000</v>
      </c>
      <c r="K245" s="717">
        <f t="shared" si="29"/>
        <v>5800000</v>
      </c>
      <c r="L245" s="719"/>
      <c r="M245" s="707" t="s">
        <v>1936</v>
      </c>
      <c r="N245" s="164">
        <f t="shared" si="35"/>
        <v>5800000</v>
      </c>
      <c r="O245" s="164">
        <f t="shared" si="36"/>
        <v>0</v>
      </c>
      <c r="R245" s="652">
        <v>1519671</v>
      </c>
      <c r="S245" s="652">
        <v>3550000</v>
      </c>
      <c r="U245" s="164" t="str">
        <f t="shared" si="32"/>
        <v>,1535302</v>
      </c>
    </row>
    <row r="246" s="629" customFormat="1" spans="1:21">
      <c r="A246" s="609">
        <v>363028</v>
      </c>
      <c r="B246" s="707">
        <v>1535297</v>
      </c>
      <c r="C246" s="707" t="s">
        <v>4579</v>
      </c>
      <c r="D246" s="708">
        <v>43639</v>
      </c>
      <c r="E246" s="708">
        <v>43641</v>
      </c>
      <c r="F246" s="707">
        <f t="shared" si="33"/>
        <v>2</v>
      </c>
      <c r="G246" s="707">
        <v>1</v>
      </c>
      <c r="H246" s="707" t="s">
        <v>37</v>
      </c>
      <c r="I246" s="707">
        <f t="shared" si="34"/>
        <v>2</v>
      </c>
      <c r="J246" s="717">
        <f>2900000+1200000</f>
        <v>4100000</v>
      </c>
      <c r="K246" s="717">
        <f t="shared" si="29"/>
        <v>8200000</v>
      </c>
      <c r="L246" s="719"/>
      <c r="M246" s="707" t="s">
        <v>4580</v>
      </c>
      <c r="N246" s="164">
        <f t="shared" si="35"/>
        <v>8200000</v>
      </c>
      <c r="O246" s="164">
        <f t="shared" si="36"/>
        <v>0</v>
      </c>
      <c r="R246" s="652">
        <v>1519687</v>
      </c>
      <c r="S246" s="652">
        <v>17400000</v>
      </c>
      <c r="U246" s="164" t="str">
        <f t="shared" si="32"/>
        <v>,1535297</v>
      </c>
    </row>
    <row r="247" s="164" customFormat="1" spans="1:21">
      <c r="A247" s="609" t="s">
        <v>4581</v>
      </c>
      <c r="B247" s="707">
        <v>1528468</v>
      </c>
      <c r="C247" s="707" t="s">
        <v>4582</v>
      </c>
      <c r="D247" s="708">
        <v>43643</v>
      </c>
      <c r="E247" s="708">
        <v>43645</v>
      </c>
      <c r="F247" s="707">
        <f t="shared" si="33"/>
        <v>2</v>
      </c>
      <c r="G247" s="707">
        <v>2</v>
      </c>
      <c r="H247" s="707" t="s">
        <v>37</v>
      </c>
      <c r="I247" s="707">
        <f t="shared" si="34"/>
        <v>4</v>
      </c>
      <c r="J247" s="717">
        <v>2900000</v>
      </c>
      <c r="K247" s="717">
        <f t="shared" si="29"/>
        <v>11600000</v>
      </c>
      <c r="L247" s="719"/>
      <c r="M247" s="707"/>
      <c r="N247" s="164">
        <f t="shared" si="35"/>
        <v>11600000</v>
      </c>
      <c r="O247" s="164">
        <f t="shared" si="36"/>
        <v>0</v>
      </c>
      <c r="R247" s="652">
        <v>1519695</v>
      </c>
      <c r="S247" s="652">
        <v>2900000</v>
      </c>
      <c r="U247" s="164" t="str">
        <f t="shared" si="32"/>
        <v>,1528468</v>
      </c>
    </row>
    <row r="248" s="164" customFormat="1" spans="1:21">
      <c r="A248" s="609">
        <v>361149</v>
      </c>
      <c r="B248" s="707">
        <v>1526498</v>
      </c>
      <c r="C248" s="707" t="s">
        <v>4583</v>
      </c>
      <c r="D248" s="708">
        <v>43643</v>
      </c>
      <c r="E248" s="708">
        <v>43644</v>
      </c>
      <c r="F248" s="707">
        <f t="shared" si="33"/>
        <v>1</v>
      </c>
      <c r="G248" s="707">
        <v>1</v>
      </c>
      <c r="H248" s="707" t="s">
        <v>37</v>
      </c>
      <c r="I248" s="707">
        <f t="shared" si="34"/>
        <v>1</v>
      </c>
      <c r="J248" s="717">
        <v>2900000</v>
      </c>
      <c r="K248" s="717">
        <f t="shared" si="29"/>
        <v>2900000</v>
      </c>
      <c r="L248" s="719"/>
      <c r="M248" s="707"/>
      <c r="N248" s="164">
        <f t="shared" si="35"/>
        <v>2900000</v>
      </c>
      <c r="O248" s="164">
        <f t="shared" si="36"/>
        <v>0</v>
      </c>
      <c r="R248" s="652">
        <v>1520789</v>
      </c>
      <c r="S248" s="652">
        <v>11600000</v>
      </c>
      <c r="U248" s="164" t="str">
        <f t="shared" si="32"/>
        <v>,1526498</v>
      </c>
    </row>
    <row r="249" s="164" customFormat="1" spans="1:21">
      <c r="A249" s="609">
        <v>361368</v>
      </c>
      <c r="B249" s="707">
        <v>1527854</v>
      </c>
      <c r="C249" s="707" t="s">
        <v>4584</v>
      </c>
      <c r="D249" s="708">
        <v>43643</v>
      </c>
      <c r="E249" s="708">
        <v>43646</v>
      </c>
      <c r="F249" s="707">
        <f t="shared" si="33"/>
        <v>3</v>
      </c>
      <c r="G249" s="707">
        <v>1</v>
      </c>
      <c r="H249" s="707" t="s">
        <v>37</v>
      </c>
      <c r="I249" s="707">
        <f t="shared" si="34"/>
        <v>3</v>
      </c>
      <c r="J249" s="717">
        <v>2900000</v>
      </c>
      <c r="K249" s="717">
        <f t="shared" si="29"/>
        <v>8700000</v>
      </c>
      <c r="L249" s="719"/>
      <c r="M249" s="707"/>
      <c r="N249" s="164">
        <f t="shared" si="35"/>
        <v>8700000</v>
      </c>
      <c r="O249" s="164">
        <f t="shared" si="36"/>
        <v>0</v>
      </c>
      <c r="R249" s="652">
        <v>1520791</v>
      </c>
      <c r="S249" s="652">
        <v>11600000</v>
      </c>
      <c r="U249" s="164" t="str">
        <f t="shared" si="32"/>
        <v>,1527854</v>
      </c>
    </row>
    <row r="250" s="164" customFormat="1" spans="1:21">
      <c r="A250" s="609">
        <v>360579</v>
      </c>
      <c r="B250" s="707">
        <v>1523517</v>
      </c>
      <c r="C250" s="707" t="s">
        <v>4585</v>
      </c>
      <c r="D250" s="708">
        <v>43643</v>
      </c>
      <c r="E250" s="708">
        <v>43645</v>
      </c>
      <c r="F250" s="707">
        <f t="shared" si="33"/>
        <v>2</v>
      </c>
      <c r="G250" s="707">
        <v>1</v>
      </c>
      <c r="H250" s="707" t="s">
        <v>2405</v>
      </c>
      <c r="I250" s="707">
        <f t="shared" si="34"/>
        <v>2</v>
      </c>
      <c r="J250" s="717">
        <v>3100000</v>
      </c>
      <c r="K250" s="717">
        <f t="shared" si="29"/>
        <v>6200000</v>
      </c>
      <c r="L250" s="719"/>
      <c r="M250" s="707"/>
      <c r="N250" s="164">
        <f t="shared" si="35"/>
        <v>6200000</v>
      </c>
      <c r="O250" s="164">
        <f t="shared" si="36"/>
        <v>0</v>
      </c>
      <c r="R250" s="652">
        <v>1520842</v>
      </c>
      <c r="S250" s="652">
        <v>11600000</v>
      </c>
      <c r="U250" s="164" t="str">
        <f t="shared" si="32"/>
        <v>,1523517</v>
      </c>
    </row>
    <row r="251" s="164" customFormat="1" spans="1:21">
      <c r="A251" s="609">
        <v>360574</v>
      </c>
      <c r="B251" s="707">
        <v>1523465</v>
      </c>
      <c r="C251" s="707" t="s">
        <v>4586</v>
      </c>
      <c r="D251" s="708">
        <v>43643</v>
      </c>
      <c r="E251" s="708">
        <v>43645</v>
      </c>
      <c r="F251" s="707">
        <f t="shared" si="33"/>
        <v>2</v>
      </c>
      <c r="G251" s="707">
        <v>1</v>
      </c>
      <c r="H251" s="707" t="s">
        <v>2405</v>
      </c>
      <c r="I251" s="707">
        <f t="shared" si="34"/>
        <v>2</v>
      </c>
      <c r="J251" s="717">
        <v>3100000</v>
      </c>
      <c r="K251" s="717">
        <f t="shared" si="29"/>
        <v>6200000</v>
      </c>
      <c r="L251" s="719"/>
      <c r="M251" s="707"/>
      <c r="N251" s="164">
        <f t="shared" si="35"/>
        <v>6200000</v>
      </c>
      <c r="O251" s="164">
        <f t="shared" si="36"/>
        <v>0</v>
      </c>
      <c r="R251" s="652">
        <v>1521067</v>
      </c>
      <c r="S251" s="652">
        <v>11600000</v>
      </c>
      <c r="U251" s="164" t="str">
        <f t="shared" si="32"/>
        <v>,1523465</v>
      </c>
    </row>
    <row r="252" s="164" customFormat="1" spans="1:21">
      <c r="A252" s="609">
        <v>356348</v>
      </c>
      <c r="B252" s="707">
        <v>1504974</v>
      </c>
      <c r="C252" s="707" t="s">
        <v>4587</v>
      </c>
      <c r="D252" s="708">
        <v>43643</v>
      </c>
      <c r="E252" s="708">
        <v>43645</v>
      </c>
      <c r="F252" s="707">
        <f t="shared" si="33"/>
        <v>2</v>
      </c>
      <c r="G252" s="707">
        <v>1</v>
      </c>
      <c r="H252" s="707" t="s">
        <v>37</v>
      </c>
      <c r="I252" s="707">
        <f t="shared" si="34"/>
        <v>2</v>
      </c>
      <c r="J252" s="717">
        <v>2900000</v>
      </c>
      <c r="K252" s="717">
        <f t="shared" si="29"/>
        <v>5800000</v>
      </c>
      <c r="L252" s="719"/>
      <c r="M252" s="707"/>
      <c r="N252" s="164">
        <f t="shared" si="35"/>
        <v>5800000</v>
      </c>
      <c r="O252" s="164">
        <f t="shared" si="36"/>
        <v>0</v>
      </c>
      <c r="R252" s="652">
        <v>1521309</v>
      </c>
      <c r="S252" s="652">
        <v>16200000</v>
      </c>
      <c r="U252" s="164" t="str">
        <f t="shared" si="32"/>
        <v>,1504974</v>
      </c>
    </row>
    <row r="253" s="164" customFormat="1" spans="1:21">
      <c r="A253" s="609" t="s">
        <v>4588</v>
      </c>
      <c r="B253" s="707">
        <v>1508496</v>
      </c>
      <c r="C253" s="707" t="s">
        <v>4589</v>
      </c>
      <c r="D253" s="708">
        <v>43643</v>
      </c>
      <c r="E253" s="708">
        <v>43646</v>
      </c>
      <c r="F253" s="707">
        <f t="shared" si="33"/>
        <v>3</v>
      </c>
      <c r="G253" s="707">
        <v>2</v>
      </c>
      <c r="H253" s="707" t="s">
        <v>2405</v>
      </c>
      <c r="I253" s="707">
        <f t="shared" si="34"/>
        <v>6</v>
      </c>
      <c r="J253" s="720">
        <v>3100000</v>
      </c>
      <c r="K253" s="717">
        <f t="shared" si="29"/>
        <v>18600000</v>
      </c>
      <c r="L253" s="719"/>
      <c r="M253" s="707"/>
      <c r="N253" s="164">
        <f t="shared" si="35"/>
        <v>18600000</v>
      </c>
      <c r="O253" s="164">
        <f t="shared" si="36"/>
        <v>0</v>
      </c>
      <c r="R253" s="652">
        <v>1520030</v>
      </c>
      <c r="S253" s="652">
        <v>11600000</v>
      </c>
      <c r="U253" s="164" t="str">
        <f t="shared" si="32"/>
        <v>,1508496</v>
      </c>
    </row>
    <row r="254" s="164" customFormat="1" spans="1:21">
      <c r="A254" s="550">
        <v>356214</v>
      </c>
      <c r="B254" s="707">
        <v>1504034</v>
      </c>
      <c r="C254" s="707" t="s">
        <v>4590</v>
      </c>
      <c r="D254" s="708">
        <v>43643</v>
      </c>
      <c r="E254" s="708">
        <v>43645</v>
      </c>
      <c r="F254" s="707">
        <f t="shared" si="33"/>
        <v>2</v>
      </c>
      <c r="G254" s="707">
        <v>1</v>
      </c>
      <c r="H254" s="707" t="s">
        <v>37</v>
      </c>
      <c r="I254" s="707">
        <f t="shared" si="34"/>
        <v>2</v>
      </c>
      <c r="J254" s="720">
        <v>2900000</v>
      </c>
      <c r="K254" s="717">
        <f t="shared" si="29"/>
        <v>5800000</v>
      </c>
      <c r="L254" s="719"/>
      <c r="M254" s="707"/>
      <c r="N254" s="164">
        <f t="shared" si="35"/>
        <v>5800000</v>
      </c>
      <c r="O254" s="164">
        <f t="shared" si="36"/>
        <v>0</v>
      </c>
      <c r="R254" s="652">
        <v>1520339</v>
      </c>
      <c r="S254" s="652">
        <v>8700000</v>
      </c>
      <c r="U254" s="164" t="str">
        <f t="shared" si="32"/>
        <v>,1504034</v>
      </c>
    </row>
    <row r="255" s="164" customFormat="1" spans="1:21">
      <c r="A255" s="550">
        <v>353869</v>
      </c>
      <c r="B255" s="707">
        <v>1494360</v>
      </c>
      <c r="C255" s="707" t="s">
        <v>4591</v>
      </c>
      <c r="D255" s="708">
        <v>43643</v>
      </c>
      <c r="E255" s="708">
        <v>43645</v>
      </c>
      <c r="F255" s="707">
        <f t="shared" si="33"/>
        <v>2</v>
      </c>
      <c r="G255" s="707">
        <v>1</v>
      </c>
      <c r="H255" s="707" t="s">
        <v>2405</v>
      </c>
      <c r="I255" s="707">
        <f t="shared" si="34"/>
        <v>2</v>
      </c>
      <c r="J255" s="717">
        <v>3100000</v>
      </c>
      <c r="K255" s="717">
        <f t="shared" si="29"/>
        <v>6200000</v>
      </c>
      <c r="L255" s="719"/>
      <c r="M255" s="707"/>
      <c r="N255" s="164">
        <f t="shared" si="35"/>
        <v>6200000</v>
      </c>
      <c r="O255" s="164">
        <f t="shared" si="36"/>
        <v>0</v>
      </c>
      <c r="R255" s="652">
        <v>1520624</v>
      </c>
      <c r="S255" s="652">
        <v>11600000</v>
      </c>
      <c r="U255" s="164" t="str">
        <f t="shared" si="32"/>
        <v>,1494360</v>
      </c>
    </row>
    <row r="256" s="164" customFormat="1" spans="1:21">
      <c r="A256" s="550">
        <v>362029</v>
      </c>
      <c r="B256" s="707">
        <v>1529286</v>
      </c>
      <c r="C256" s="707" t="s">
        <v>4543</v>
      </c>
      <c r="D256" s="708">
        <v>43643</v>
      </c>
      <c r="E256" s="708">
        <v>43645</v>
      </c>
      <c r="F256" s="707">
        <f t="shared" si="33"/>
        <v>2</v>
      </c>
      <c r="G256" s="707">
        <v>1</v>
      </c>
      <c r="H256" s="707" t="s">
        <v>37</v>
      </c>
      <c r="I256" s="707">
        <f t="shared" si="34"/>
        <v>2</v>
      </c>
      <c r="J256" s="720">
        <v>2900000</v>
      </c>
      <c r="K256" s="717">
        <f t="shared" si="29"/>
        <v>5800000</v>
      </c>
      <c r="L256" s="721"/>
      <c r="M256" s="707"/>
      <c r="N256" s="164">
        <f t="shared" si="35"/>
        <v>5800000</v>
      </c>
      <c r="O256" s="164">
        <f t="shared" si="36"/>
        <v>0</v>
      </c>
      <c r="R256" s="652">
        <v>1520631</v>
      </c>
      <c r="S256" s="652">
        <v>12400000</v>
      </c>
      <c r="U256" s="164" t="str">
        <f t="shared" si="32"/>
        <v>,1529286</v>
      </c>
    </row>
    <row r="257" s="629" customFormat="1" spans="1:21">
      <c r="A257" s="237">
        <v>363321</v>
      </c>
      <c r="B257" s="722">
        <v>1536935</v>
      </c>
      <c r="C257" s="722" t="s">
        <v>4592</v>
      </c>
      <c r="D257" s="723">
        <v>43640</v>
      </c>
      <c r="E257" s="723">
        <v>43642</v>
      </c>
      <c r="F257" s="722">
        <f t="shared" si="33"/>
        <v>2</v>
      </c>
      <c r="G257" s="722">
        <v>1</v>
      </c>
      <c r="H257" s="722" t="s">
        <v>37</v>
      </c>
      <c r="I257" s="722">
        <f t="shared" si="34"/>
        <v>2</v>
      </c>
      <c r="J257" s="751">
        <v>2900000</v>
      </c>
      <c r="K257" s="752">
        <f t="shared" si="29"/>
        <v>5800000</v>
      </c>
      <c r="L257" s="753">
        <f>SUM(K257:K266)</f>
        <v>75960000</v>
      </c>
      <c r="M257" s="722"/>
      <c r="N257" s="164">
        <f t="shared" si="35"/>
        <v>5800000</v>
      </c>
      <c r="O257" s="164">
        <f t="shared" si="36"/>
        <v>0</v>
      </c>
      <c r="R257" s="652">
        <v>1522012</v>
      </c>
      <c r="S257" s="652">
        <v>25500000</v>
      </c>
      <c r="U257" s="164" t="str">
        <f t="shared" si="32"/>
        <v>,1536935</v>
      </c>
    </row>
    <row r="258" s="164" customFormat="1" spans="1:21">
      <c r="A258" s="237">
        <v>363527</v>
      </c>
      <c r="B258" s="237">
        <v>1537694</v>
      </c>
      <c r="C258" s="237" t="s">
        <v>4593</v>
      </c>
      <c r="D258" s="238">
        <v>43641</v>
      </c>
      <c r="E258" s="238">
        <v>43642</v>
      </c>
      <c r="F258" s="722">
        <f t="shared" si="33"/>
        <v>1</v>
      </c>
      <c r="G258" s="237">
        <v>1</v>
      </c>
      <c r="H258" s="237" t="s">
        <v>37</v>
      </c>
      <c r="I258" s="722">
        <f t="shared" si="34"/>
        <v>1</v>
      </c>
      <c r="J258" s="280">
        <v>2900000</v>
      </c>
      <c r="K258" s="752">
        <f>J258*F258*G258</f>
        <v>2900000</v>
      </c>
      <c r="L258" s="754"/>
      <c r="M258" s="237"/>
      <c r="N258" s="164">
        <f t="shared" si="35"/>
        <v>2900000</v>
      </c>
      <c r="O258" s="164">
        <f t="shared" si="36"/>
        <v>0</v>
      </c>
      <c r="R258" s="652">
        <v>1522318</v>
      </c>
      <c r="S258" s="652">
        <v>15750000</v>
      </c>
      <c r="U258" s="164" t="str">
        <f t="shared" si="32"/>
        <v>,1537694</v>
      </c>
    </row>
    <row r="259" s="164" customFormat="1" spans="1:21">
      <c r="A259" s="237">
        <v>363529</v>
      </c>
      <c r="B259" s="237">
        <v>1537711</v>
      </c>
      <c r="C259" s="237" t="s">
        <v>4594</v>
      </c>
      <c r="D259" s="238">
        <v>43641</v>
      </c>
      <c r="E259" s="238">
        <v>43643</v>
      </c>
      <c r="F259" s="722">
        <f t="shared" si="33"/>
        <v>2</v>
      </c>
      <c r="G259" s="237">
        <v>1</v>
      </c>
      <c r="H259" s="237" t="s">
        <v>37</v>
      </c>
      <c r="I259" s="722">
        <f t="shared" si="34"/>
        <v>2</v>
      </c>
      <c r="J259" s="280">
        <v>2900000</v>
      </c>
      <c r="K259" s="752">
        <f>J259*F259*G259</f>
        <v>5800000</v>
      </c>
      <c r="L259" s="754"/>
      <c r="M259" s="237"/>
      <c r="N259" s="164">
        <f t="shared" si="35"/>
        <v>5800000</v>
      </c>
      <c r="O259" s="164">
        <f t="shared" si="36"/>
        <v>0</v>
      </c>
      <c r="R259" s="652">
        <v>1521751</v>
      </c>
      <c r="S259" s="652">
        <v>5800000</v>
      </c>
      <c r="U259" s="164" t="str">
        <f t="shared" si="32"/>
        <v>,1537711</v>
      </c>
    </row>
    <row r="260" s="629" customFormat="1" spans="1:21">
      <c r="A260" s="724" t="s">
        <v>4595</v>
      </c>
      <c r="B260" s="722">
        <v>1537503</v>
      </c>
      <c r="C260" s="722" t="s">
        <v>4596</v>
      </c>
      <c r="D260" s="723">
        <v>43641</v>
      </c>
      <c r="E260" s="723">
        <v>43642</v>
      </c>
      <c r="F260" s="722">
        <f t="shared" si="33"/>
        <v>1</v>
      </c>
      <c r="G260" s="722">
        <v>2</v>
      </c>
      <c r="H260" s="722" t="s">
        <v>37</v>
      </c>
      <c r="I260" s="722">
        <f t="shared" si="34"/>
        <v>2</v>
      </c>
      <c r="J260" s="751">
        <v>2900000</v>
      </c>
      <c r="K260" s="752">
        <f t="shared" ref="K260:K267" si="37">J260*I260</f>
        <v>5800000</v>
      </c>
      <c r="L260" s="754"/>
      <c r="M260" s="722"/>
      <c r="N260" s="164">
        <f t="shared" si="35"/>
        <v>5800000</v>
      </c>
      <c r="O260" s="164">
        <f t="shared" si="36"/>
        <v>0</v>
      </c>
      <c r="R260" s="652">
        <v>1521795</v>
      </c>
      <c r="S260" s="652">
        <v>5800000</v>
      </c>
      <c r="U260" s="164" t="str">
        <f t="shared" si="32"/>
        <v>,1537503</v>
      </c>
    </row>
    <row r="261" s="164" customFormat="1" spans="1:21">
      <c r="A261" s="724">
        <v>342352</v>
      </c>
      <c r="B261" s="722">
        <v>1448125</v>
      </c>
      <c r="C261" s="722" t="s">
        <v>4597</v>
      </c>
      <c r="D261" s="723">
        <v>43644</v>
      </c>
      <c r="E261" s="723">
        <v>43646</v>
      </c>
      <c r="F261" s="722">
        <f t="shared" si="33"/>
        <v>2</v>
      </c>
      <c r="G261" s="722">
        <v>1</v>
      </c>
      <c r="H261" s="722" t="s">
        <v>2405</v>
      </c>
      <c r="I261" s="722">
        <f t="shared" si="34"/>
        <v>2</v>
      </c>
      <c r="J261" s="752">
        <v>3100000</v>
      </c>
      <c r="K261" s="752">
        <f t="shared" si="37"/>
        <v>6200000</v>
      </c>
      <c r="L261" s="754"/>
      <c r="M261" s="722"/>
      <c r="N261" s="164">
        <f t="shared" si="35"/>
        <v>6200000</v>
      </c>
      <c r="O261" s="164">
        <f t="shared" si="36"/>
        <v>0</v>
      </c>
      <c r="R261" s="652">
        <v>1522078</v>
      </c>
      <c r="S261" s="652">
        <v>16470000</v>
      </c>
      <c r="U261" s="164" t="str">
        <f t="shared" si="32"/>
        <v>,1448125</v>
      </c>
    </row>
    <row r="262" s="164" customFormat="1" spans="1:21">
      <c r="A262" s="724">
        <v>362255</v>
      </c>
      <c r="B262" s="722">
        <v>1530022</v>
      </c>
      <c r="C262" s="722" t="s">
        <v>4598</v>
      </c>
      <c r="D262" s="723">
        <v>43644</v>
      </c>
      <c r="E262" s="723">
        <v>43645</v>
      </c>
      <c r="F262" s="722">
        <f t="shared" si="33"/>
        <v>1</v>
      </c>
      <c r="G262" s="722">
        <v>1</v>
      </c>
      <c r="H262" s="722" t="s">
        <v>37</v>
      </c>
      <c r="I262" s="722">
        <f t="shared" si="34"/>
        <v>1</v>
      </c>
      <c r="J262" s="752">
        <v>3400000</v>
      </c>
      <c r="K262" s="752">
        <f t="shared" si="37"/>
        <v>3400000</v>
      </c>
      <c r="L262" s="754"/>
      <c r="M262" s="722"/>
      <c r="N262" s="164">
        <f t="shared" si="35"/>
        <v>3400000</v>
      </c>
      <c r="O262" s="164">
        <f t="shared" si="36"/>
        <v>0</v>
      </c>
      <c r="R262" s="652">
        <v>1522120</v>
      </c>
      <c r="S262" s="652">
        <v>11600000</v>
      </c>
      <c r="U262" s="164" t="str">
        <f t="shared" si="32"/>
        <v>,1530022</v>
      </c>
    </row>
    <row r="263" s="164" customFormat="1" spans="1:21">
      <c r="A263" s="724" t="s">
        <v>4599</v>
      </c>
      <c r="B263" s="722">
        <v>1528573</v>
      </c>
      <c r="C263" s="722" t="s">
        <v>4600</v>
      </c>
      <c r="D263" s="723">
        <v>43644</v>
      </c>
      <c r="E263" s="723">
        <v>43646</v>
      </c>
      <c r="F263" s="722">
        <f t="shared" si="33"/>
        <v>2</v>
      </c>
      <c r="G263" s="722">
        <v>2</v>
      </c>
      <c r="H263" s="722" t="s">
        <v>4394</v>
      </c>
      <c r="I263" s="722">
        <f t="shared" si="34"/>
        <v>4</v>
      </c>
      <c r="J263" s="752">
        <v>4340000</v>
      </c>
      <c r="K263" s="752">
        <f t="shared" si="37"/>
        <v>17360000</v>
      </c>
      <c r="L263" s="754"/>
      <c r="M263" s="722" t="s">
        <v>2171</v>
      </c>
      <c r="N263" s="164">
        <f t="shared" si="35"/>
        <v>17360000</v>
      </c>
      <c r="O263" s="164">
        <f t="shared" si="36"/>
        <v>0</v>
      </c>
      <c r="R263" s="652">
        <v>1523090</v>
      </c>
      <c r="S263" s="652">
        <v>5800000</v>
      </c>
      <c r="U263" s="164" t="str">
        <f t="shared" si="32"/>
        <v>,1528573</v>
      </c>
    </row>
    <row r="264" s="164" customFormat="1" spans="1:21">
      <c r="A264" s="724">
        <v>361522</v>
      </c>
      <c r="B264" s="722">
        <v>1528621</v>
      </c>
      <c r="C264" s="722" t="s">
        <v>4601</v>
      </c>
      <c r="D264" s="723">
        <v>43644</v>
      </c>
      <c r="E264" s="723">
        <v>43646</v>
      </c>
      <c r="F264" s="722">
        <f t="shared" si="33"/>
        <v>2</v>
      </c>
      <c r="G264" s="722">
        <v>1</v>
      </c>
      <c r="H264" s="722" t="s">
        <v>37</v>
      </c>
      <c r="I264" s="722">
        <f t="shared" si="34"/>
        <v>2</v>
      </c>
      <c r="J264" s="752">
        <v>2900000</v>
      </c>
      <c r="K264" s="752">
        <f t="shared" si="37"/>
        <v>5800000</v>
      </c>
      <c r="L264" s="754"/>
      <c r="M264" s="722"/>
      <c r="N264" s="164">
        <f t="shared" si="35"/>
        <v>5800000</v>
      </c>
      <c r="O264" s="164">
        <f t="shared" si="36"/>
        <v>0</v>
      </c>
      <c r="R264" s="652">
        <v>1523465</v>
      </c>
      <c r="S264" s="652">
        <v>6200000</v>
      </c>
      <c r="U264" s="164" t="str">
        <f t="shared" si="32"/>
        <v>,1528621</v>
      </c>
    </row>
    <row r="265" s="164" customFormat="1" spans="1:21">
      <c r="A265" s="724" t="s">
        <v>4602</v>
      </c>
      <c r="B265" s="722">
        <v>1518988</v>
      </c>
      <c r="C265" s="722" t="s">
        <v>4603</v>
      </c>
      <c r="D265" s="723">
        <v>43644</v>
      </c>
      <c r="E265" s="723">
        <v>43646</v>
      </c>
      <c r="F265" s="722">
        <f t="shared" si="33"/>
        <v>2</v>
      </c>
      <c r="G265" s="722">
        <v>2</v>
      </c>
      <c r="H265" s="722" t="s">
        <v>868</v>
      </c>
      <c r="I265" s="722">
        <f t="shared" si="34"/>
        <v>4</v>
      </c>
      <c r="J265" s="752">
        <v>3550000</v>
      </c>
      <c r="K265" s="752">
        <f t="shared" si="37"/>
        <v>14200000</v>
      </c>
      <c r="L265" s="754"/>
      <c r="M265" s="722"/>
      <c r="N265" s="164">
        <f t="shared" si="35"/>
        <v>14200000</v>
      </c>
      <c r="O265" s="164">
        <f t="shared" si="36"/>
        <v>0</v>
      </c>
      <c r="R265" s="652">
        <v>1524132</v>
      </c>
      <c r="S265" s="652">
        <v>17000000</v>
      </c>
      <c r="U265" s="164" t="str">
        <f t="shared" si="32"/>
        <v>,1518988</v>
      </c>
    </row>
    <row r="266" s="164" customFormat="1" spans="1:21">
      <c r="A266" s="724">
        <v>362150</v>
      </c>
      <c r="B266" s="722">
        <v>1530682</v>
      </c>
      <c r="C266" s="722" t="s">
        <v>4604</v>
      </c>
      <c r="D266" s="723">
        <v>43644</v>
      </c>
      <c r="E266" s="723">
        <v>43647</v>
      </c>
      <c r="F266" s="722">
        <f t="shared" si="33"/>
        <v>3</v>
      </c>
      <c r="G266" s="722">
        <v>1</v>
      </c>
      <c r="H266" s="722" t="s">
        <v>37</v>
      </c>
      <c r="I266" s="722">
        <f t="shared" si="34"/>
        <v>3</v>
      </c>
      <c r="J266" s="752">
        <v>2900000</v>
      </c>
      <c r="K266" s="752">
        <f t="shared" si="37"/>
        <v>8700000</v>
      </c>
      <c r="L266" s="755"/>
      <c r="M266" s="722" t="s">
        <v>1936</v>
      </c>
      <c r="N266" s="164">
        <f t="shared" si="35"/>
        <v>8700000</v>
      </c>
      <c r="O266" s="164">
        <f t="shared" si="36"/>
        <v>0</v>
      </c>
      <c r="R266" s="652">
        <v>1525159</v>
      </c>
      <c r="S266" s="652">
        <v>5800000</v>
      </c>
      <c r="U266" s="164" t="str">
        <f t="shared" ref="U266:U271" si="38">$T$9&amp;B266</f>
        <v>,1530682</v>
      </c>
    </row>
    <row r="267" s="629" customFormat="1" spans="1:21">
      <c r="A267" s="308">
        <v>361499</v>
      </c>
      <c r="B267" s="725">
        <v>1528481</v>
      </c>
      <c r="C267" s="725" t="s">
        <v>4605</v>
      </c>
      <c r="D267" s="726">
        <v>43640</v>
      </c>
      <c r="E267" s="726">
        <v>43641</v>
      </c>
      <c r="F267" s="725">
        <f t="shared" si="33"/>
        <v>1</v>
      </c>
      <c r="G267" s="725">
        <v>1</v>
      </c>
      <c r="H267" s="725" t="s">
        <v>37</v>
      </c>
      <c r="I267" s="725">
        <f t="shared" si="34"/>
        <v>1</v>
      </c>
      <c r="J267" s="756">
        <v>2900000</v>
      </c>
      <c r="K267" s="756">
        <f t="shared" si="37"/>
        <v>2900000</v>
      </c>
      <c r="L267" s="757">
        <f>K267</f>
        <v>2900000</v>
      </c>
      <c r="M267" s="725"/>
      <c r="N267" s="164">
        <f t="shared" si="35"/>
        <v>2900000</v>
      </c>
      <c r="O267" s="164">
        <f t="shared" si="36"/>
        <v>0</v>
      </c>
      <c r="R267" s="652">
        <v>1525535</v>
      </c>
      <c r="S267" s="652">
        <v>16200000</v>
      </c>
      <c r="U267" s="164" t="str">
        <f t="shared" si="38"/>
        <v>,1528481</v>
      </c>
    </row>
    <row r="268" s="629" customFormat="1" spans="1:21">
      <c r="A268" s="622">
        <v>363549</v>
      </c>
      <c r="B268" s="622">
        <v>1537949</v>
      </c>
      <c r="C268" s="622" t="s">
        <v>4606</v>
      </c>
      <c r="D268" s="623">
        <v>43641</v>
      </c>
      <c r="E268" s="623">
        <v>43642</v>
      </c>
      <c r="F268" s="679">
        <f t="shared" si="33"/>
        <v>1</v>
      </c>
      <c r="G268" s="622">
        <v>1</v>
      </c>
      <c r="H268" s="622" t="s">
        <v>37</v>
      </c>
      <c r="I268" s="679">
        <f t="shared" si="34"/>
        <v>1</v>
      </c>
      <c r="J268" s="624">
        <v>2900000</v>
      </c>
      <c r="K268" s="696">
        <f>J268*F268*G268</f>
        <v>2900000</v>
      </c>
      <c r="L268" s="758">
        <f>K268</f>
        <v>2900000</v>
      </c>
      <c r="M268" s="622"/>
      <c r="N268" s="164">
        <f t="shared" si="35"/>
        <v>2900000</v>
      </c>
      <c r="O268" s="164">
        <f t="shared" si="36"/>
        <v>0</v>
      </c>
      <c r="R268" s="652">
        <v>1525546</v>
      </c>
      <c r="S268" s="652">
        <v>2900000</v>
      </c>
      <c r="U268" s="164" t="str">
        <f t="shared" si="38"/>
        <v>,1537949</v>
      </c>
    </row>
    <row r="269" s="629" customFormat="1" spans="1:21">
      <c r="A269" s="234">
        <v>351573</v>
      </c>
      <c r="B269" s="569">
        <v>1483960</v>
      </c>
      <c r="C269" s="569" t="s">
        <v>4607</v>
      </c>
      <c r="D269" s="570">
        <v>43645</v>
      </c>
      <c r="E269" s="570">
        <v>43647</v>
      </c>
      <c r="F269" s="569">
        <f t="shared" si="33"/>
        <v>2</v>
      </c>
      <c r="G269" s="569">
        <v>1</v>
      </c>
      <c r="H269" s="569" t="s">
        <v>2405</v>
      </c>
      <c r="I269" s="569">
        <f t="shared" si="34"/>
        <v>2</v>
      </c>
      <c r="J269" s="584">
        <v>3100000</v>
      </c>
      <c r="K269" s="584">
        <f t="shared" ref="K269:K271" si="39">J269*I269</f>
        <v>6200000</v>
      </c>
      <c r="L269" s="759">
        <f>SUM(K269:K281)</f>
        <v>100720000</v>
      </c>
      <c r="M269" s="569"/>
      <c r="N269" s="164">
        <f t="shared" si="35"/>
        <v>6200000</v>
      </c>
      <c r="O269" s="164">
        <f t="shared" si="36"/>
        <v>0</v>
      </c>
      <c r="R269" s="652">
        <v>1523873</v>
      </c>
      <c r="S269" s="652">
        <v>8700000</v>
      </c>
      <c r="U269" s="164" t="str">
        <f t="shared" si="38"/>
        <v>,1483960</v>
      </c>
    </row>
    <row r="270" s="629" customFormat="1" spans="1:21">
      <c r="A270" s="234" t="s">
        <v>4608</v>
      </c>
      <c r="B270" s="569">
        <v>1451181</v>
      </c>
      <c r="C270" s="727" t="s">
        <v>4609</v>
      </c>
      <c r="D270" s="570">
        <v>43645</v>
      </c>
      <c r="E270" s="570">
        <v>43646</v>
      </c>
      <c r="F270" s="569">
        <f t="shared" si="33"/>
        <v>1</v>
      </c>
      <c r="G270" s="569">
        <v>2</v>
      </c>
      <c r="H270" s="569" t="s">
        <v>37</v>
      </c>
      <c r="I270" s="569">
        <f t="shared" si="34"/>
        <v>2</v>
      </c>
      <c r="J270" s="584">
        <v>2900000</v>
      </c>
      <c r="K270" s="584">
        <f t="shared" si="39"/>
        <v>5800000</v>
      </c>
      <c r="L270" s="760"/>
      <c r="M270" s="569"/>
      <c r="N270" s="164">
        <f t="shared" si="35"/>
        <v>5800000</v>
      </c>
      <c r="O270" s="164">
        <f t="shared" si="36"/>
        <v>0</v>
      </c>
      <c r="R270" s="652">
        <v>1524233</v>
      </c>
      <c r="S270" s="652">
        <v>2900000</v>
      </c>
      <c r="U270" s="164" t="str">
        <f t="shared" si="38"/>
        <v>,1451181</v>
      </c>
    </row>
    <row r="271" s="632" customFormat="1" ht="15" customHeight="1" spans="1:21">
      <c r="A271" s="257" t="s">
        <v>4610</v>
      </c>
      <c r="B271" s="728">
        <v>1482364</v>
      </c>
      <c r="C271" s="569" t="s">
        <v>4611</v>
      </c>
      <c r="D271" s="729">
        <v>43645</v>
      </c>
      <c r="E271" s="729">
        <v>43647</v>
      </c>
      <c r="F271" s="727">
        <f t="shared" si="33"/>
        <v>2</v>
      </c>
      <c r="G271" s="727">
        <v>2</v>
      </c>
      <c r="H271" s="730" t="s">
        <v>2405</v>
      </c>
      <c r="I271" s="727">
        <f t="shared" si="34"/>
        <v>4</v>
      </c>
      <c r="J271" s="761">
        <v>3100000</v>
      </c>
      <c r="K271" s="584">
        <f t="shared" si="39"/>
        <v>12400000</v>
      </c>
      <c r="L271" s="760"/>
      <c r="M271" s="727"/>
      <c r="N271" s="164">
        <f t="shared" si="35"/>
        <v>13040000</v>
      </c>
      <c r="O271" s="164">
        <f t="shared" si="36"/>
        <v>-640000</v>
      </c>
      <c r="R271" s="652">
        <v>1524317</v>
      </c>
      <c r="S271" s="652">
        <v>2900000</v>
      </c>
      <c r="U271" s="164" t="str">
        <f t="shared" si="38"/>
        <v>,1482364</v>
      </c>
    </row>
    <row r="272" s="632" customFormat="1" spans="1:21">
      <c r="A272" s="257"/>
      <c r="B272" s="728"/>
      <c r="C272" s="731" t="s">
        <v>4612</v>
      </c>
      <c r="D272" s="729"/>
      <c r="E272" s="729"/>
      <c r="F272" s="727">
        <f t="shared" si="33"/>
        <v>0</v>
      </c>
      <c r="G272" s="727"/>
      <c r="H272" s="730"/>
      <c r="I272" s="727">
        <f t="shared" si="34"/>
        <v>0</v>
      </c>
      <c r="J272" s="761">
        <v>320000</v>
      </c>
      <c r="K272" s="584">
        <v>640000</v>
      </c>
      <c r="L272" s="760"/>
      <c r="M272" s="727"/>
      <c r="N272" s="164"/>
      <c r="O272" s="164">
        <f t="shared" si="36"/>
        <v>640000</v>
      </c>
      <c r="R272" s="652">
        <v>1524342</v>
      </c>
      <c r="S272" s="652">
        <v>2900000</v>
      </c>
      <c r="U272" s="164"/>
    </row>
    <row r="273" s="632" customFormat="1" spans="1:21">
      <c r="A273" s="257" t="s">
        <v>4613</v>
      </c>
      <c r="B273" s="728">
        <v>1528401</v>
      </c>
      <c r="C273" s="731" t="s">
        <v>4614</v>
      </c>
      <c r="D273" s="729">
        <v>43645</v>
      </c>
      <c r="E273" s="729">
        <v>43647</v>
      </c>
      <c r="F273" s="727">
        <f t="shared" si="33"/>
        <v>2</v>
      </c>
      <c r="G273" s="727">
        <v>2</v>
      </c>
      <c r="H273" s="730" t="s">
        <v>4394</v>
      </c>
      <c r="I273" s="727">
        <f t="shared" si="34"/>
        <v>4</v>
      </c>
      <c r="J273" s="761">
        <v>4340000</v>
      </c>
      <c r="K273" s="584">
        <f t="shared" ref="K273:K275" si="40">J273*I273</f>
        <v>17360000</v>
      </c>
      <c r="L273" s="760"/>
      <c r="M273" s="727"/>
      <c r="N273" s="164">
        <f t="shared" si="35"/>
        <v>17360000</v>
      </c>
      <c r="O273" s="164">
        <f t="shared" si="36"/>
        <v>0</v>
      </c>
      <c r="R273" s="652">
        <v>1525037</v>
      </c>
      <c r="S273" s="652">
        <v>11600000</v>
      </c>
      <c r="U273" s="164" t="str">
        <f>$T$9&amp;B273</f>
        <v>,1528401</v>
      </c>
    </row>
    <row r="274" s="164" customFormat="1" spans="1:21">
      <c r="A274" s="199">
        <v>359147</v>
      </c>
      <c r="B274" s="569">
        <v>1516054</v>
      </c>
      <c r="C274" s="569" t="s">
        <v>4615</v>
      </c>
      <c r="D274" s="570">
        <v>43645</v>
      </c>
      <c r="E274" s="570">
        <v>43647</v>
      </c>
      <c r="F274" s="569">
        <f t="shared" si="33"/>
        <v>2</v>
      </c>
      <c r="G274" s="569">
        <v>1</v>
      </c>
      <c r="H274" s="569" t="s">
        <v>37</v>
      </c>
      <c r="I274" s="569">
        <f t="shared" si="34"/>
        <v>2</v>
      </c>
      <c r="J274" s="583">
        <v>2900000</v>
      </c>
      <c r="K274" s="584">
        <f t="shared" si="40"/>
        <v>5800000</v>
      </c>
      <c r="L274" s="760"/>
      <c r="M274" s="569"/>
      <c r="N274" s="164">
        <f t="shared" si="35"/>
        <v>5800000</v>
      </c>
      <c r="O274" s="164">
        <f t="shared" si="36"/>
        <v>0</v>
      </c>
      <c r="R274" s="652">
        <v>1525051</v>
      </c>
      <c r="S274" s="652">
        <v>12750000</v>
      </c>
      <c r="U274" s="164" t="str">
        <f>$T$9&amp;B274</f>
        <v>,1516054</v>
      </c>
    </row>
    <row r="275" s="632" customFormat="1" spans="1:21">
      <c r="A275" s="732" t="s">
        <v>4616</v>
      </c>
      <c r="B275" s="733">
        <v>1473925</v>
      </c>
      <c r="C275" s="734" t="s">
        <v>4617</v>
      </c>
      <c r="D275" s="735">
        <v>43645</v>
      </c>
      <c r="E275" s="736">
        <v>43647</v>
      </c>
      <c r="F275" s="737">
        <f t="shared" si="33"/>
        <v>2</v>
      </c>
      <c r="G275" s="737">
        <v>2</v>
      </c>
      <c r="H275" s="738" t="s">
        <v>37</v>
      </c>
      <c r="I275" s="737">
        <f t="shared" si="34"/>
        <v>4</v>
      </c>
      <c r="J275" s="762">
        <v>2900000</v>
      </c>
      <c r="K275" s="763">
        <f t="shared" si="40"/>
        <v>11600000</v>
      </c>
      <c r="L275" s="760"/>
      <c r="M275" s="764" t="s">
        <v>4618</v>
      </c>
      <c r="N275" s="164">
        <f t="shared" si="35"/>
        <v>11600000</v>
      </c>
      <c r="O275" s="164">
        <f t="shared" si="36"/>
        <v>0</v>
      </c>
      <c r="R275" s="652">
        <v>1525285</v>
      </c>
      <c r="S275" s="652">
        <v>8700000</v>
      </c>
      <c r="U275" s="164" t="str">
        <f>$T$9&amp;B275</f>
        <v>,1473925</v>
      </c>
    </row>
    <row r="276" s="632" customFormat="1" spans="1:21">
      <c r="A276" s="739"/>
      <c r="B276" s="740"/>
      <c r="C276" s="741"/>
      <c r="D276" s="742"/>
      <c r="E276" s="743"/>
      <c r="F276" s="737"/>
      <c r="G276" s="737"/>
      <c r="H276" s="738" t="s">
        <v>4619</v>
      </c>
      <c r="I276" s="737"/>
      <c r="J276" s="762">
        <v>320000</v>
      </c>
      <c r="K276" s="763">
        <f>J276*2</f>
        <v>640000</v>
      </c>
      <c r="L276" s="760"/>
      <c r="M276" s="764"/>
      <c r="N276" s="164"/>
      <c r="O276" s="164">
        <f t="shared" si="36"/>
        <v>640000</v>
      </c>
      <c r="R276" s="652">
        <v>1526263</v>
      </c>
      <c r="S276" s="652">
        <v>8680000</v>
      </c>
      <c r="U276" s="164"/>
    </row>
    <row r="277" s="632" customFormat="1" spans="1:21">
      <c r="A277" s="257">
        <v>361117</v>
      </c>
      <c r="B277" s="728">
        <v>1526263</v>
      </c>
      <c r="C277" s="731" t="s">
        <v>4620</v>
      </c>
      <c r="D277" s="729">
        <v>43645</v>
      </c>
      <c r="E277" s="729">
        <v>43647</v>
      </c>
      <c r="F277" s="727">
        <f t="shared" ref="F277:F291" si="41">E277-D277</f>
        <v>2</v>
      </c>
      <c r="G277" s="727">
        <v>1</v>
      </c>
      <c r="H277" s="730" t="s">
        <v>4394</v>
      </c>
      <c r="I277" s="727">
        <f t="shared" ref="I277:I291" si="42">G277*F277</f>
        <v>2</v>
      </c>
      <c r="J277" s="761">
        <v>4340000</v>
      </c>
      <c r="K277" s="584">
        <f t="shared" ref="K277:K285" si="43">J277*I277</f>
        <v>8680000</v>
      </c>
      <c r="L277" s="760"/>
      <c r="M277" s="727"/>
      <c r="N277" s="164">
        <f t="shared" si="35"/>
        <v>8680000</v>
      </c>
      <c r="O277" s="164">
        <f t="shared" si="36"/>
        <v>0</v>
      </c>
      <c r="R277" s="652">
        <v>1526273</v>
      </c>
      <c r="S277" s="652">
        <v>8700000</v>
      </c>
      <c r="U277" s="164" t="str">
        <f t="shared" ref="U277:U288" si="44">$T$9&amp;B277</f>
        <v>,1526263</v>
      </c>
    </row>
    <row r="278" s="164" customFormat="1" spans="1:21">
      <c r="A278" s="199">
        <v>359938</v>
      </c>
      <c r="B278" s="569">
        <v>1521747</v>
      </c>
      <c r="C278" s="569" t="s">
        <v>4621</v>
      </c>
      <c r="D278" s="570">
        <v>43645</v>
      </c>
      <c r="E278" s="570">
        <v>43647</v>
      </c>
      <c r="F278" s="569">
        <f t="shared" si="41"/>
        <v>2</v>
      </c>
      <c r="G278" s="569">
        <v>1</v>
      </c>
      <c r="H278" s="569" t="s">
        <v>868</v>
      </c>
      <c r="I278" s="569">
        <f t="shared" si="42"/>
        <v>2</v>
      </c>
      <c r="J278" s="583">
        <v>3550000</v>
      </c>
      <c r="K278" s="584">
        <f t="shared" si="43"/>
        <v>7100000</v>
      </c>
      <c r="L278" s="760"/>
      <c r="M278" s="569"/>
      <c r="N278" s="164">
        <f t="shared" si="35"/>
        <v>7100000</v>
      </c>
      <c r="O278" s="164">
        <f t="shared" si="36"/>
        <v>0</v>
      </c>
      <c r="R278" s="652">
        <v>1526297</v>
      </c>
      <c r="S278" s="652">
        <v>8100000</v>
      </c>
      <c r="U278" s="164" t="str">
        <f t="shared" si="44"/>
        <v>,1521747</v>
      </c>
    </row>
    <row r="279" s="164" customFormat="1" spans="1:21">
      <c r="A279" s="199">
        <v>359941</v>
      </c>
      <c r="B279" s="569">
        <v>1521751</v>
      </c>
      <c r="C279" s="569" t="s">
        <v>4622</v>
      </c>
      <c r="D279" s="570">
        <v>43645</v>
      </c>
      <c r="E279" s="570">
        <v>43647</v>
      </c>
      <c r="F279" s="569">
        <f t="shared" si="41"/>
        <v>2</v>
      </c>
      <c r="G279" s="569">
        <v>1</v>
      </c>
      <c r="H279" s="569" t="s">
        <v>37</v>
      </c>
      <c r="I279" s="569">
        <f t="shared" si="42"/>
        <v>2</v>
      </c>
      <c r="J279" s="583">
        <v>2900000</v>
      </c>
      <c r="K279" s="584">
        <f t="shared" si="43"/>
        <v>5800000</v>
      </c>
      <c r="L279" s="760"/>
      <c r="M279" s="569"/>
      <c r="N279" s="164">
        <f t="shared" si="35"/>
        <v>5800000</v>
      </c>
      <c r="O279" s="164">
        <f t="shared" si="36"/>
        <v>0</v>
      </c>
      <c r="R279" s="652">
        <v>1526349</v>
      </c>
      <c r="S279" s="652">
        <v>11600000</v>
      </c>
      <c r="U279" s="164" t="str">
        <f t="shared" si="44"/>
        <v>,1521751</v>
      </c>
    </row>
    <row r="280" s="164" customFormat="1" spans="1:21">
      <c r="A280" s="199">
        <v>359940</v>
      </c>
      <c r="B280" s="569">
        <v>1521749</v>
      </c>
      <c r="C280" s="569" t="s">
        <v>4623</v>
      </c>
      <c r="D280" s="570">
        <v>43645</v>
      </c>
      <c r="E280" s="570">
        <v>43647</v>
      </c>
      <c r="F280" s="569">
        <f t="shared" si="41"/>
        <v>2</v>
      </c>
      <c r="G280" s="569">
        <v>1</v>
      </c>
      <c r="H280" s="569" t="s">
        <v>868</v>
      </c>
      <c r="I280" s="569">
        <f t="shared" si="42"/>
        <v>2</v>
      </c>
      <c r="J280" s="583">
        <v>3550000</v>
      </c>
      <c r="K280" s="584">
        <f t="shared" si="43"/>
        <v>7100000</v>
      </c>
      <c r="L280" s="760"/>
      <c r="M280" s="569"/>
      <c r="N280" s="164">
        <f t="shared" si="35"/>
        <v>7100000</v>
      </c>
      <c r="O280" s="164">
        <f t="shared" si="36"/>
        <v>0</v>
      </c>
      <c r="R280" s="652">
        <v>1526964</v>
      </c>
      <c r="S280" s="652">
        <v>8700000</v>
      </c>
      <c r="U280" s="164" t="str">
        <f t="shared" si="44"/>
        <v>,1521749</v>
      </c>
    </row>
    <row r="281" s="164" customFormat="1" spans="1:21">
      <c r="A281" s="234" t="s">
        <v>4624</v>
      </c>
      <c r="B281" s="569">
        <v>1526349</v>
      </c>
      <c r="C281" s="569" t="s">
        <v>4625</v>
      </c>
      <c r="D281" s="570">
        <v>43645</v>
      </c>
      <c r="E281" s="570">
        <v>43647</v>
      </c>
      <c r="F281" s="569">
        <f t="shared" si="41"/>
        <v>2</v>
      </c>
      <c r="G281" s="569">
        <v>2</v>
      </c>
      <c r="H281" s="569" t="s">
        <v>37</v>
      </c>
      <c r="I281" s="569">
        <f t="shared" si="42"/>
        <v>4</v>
      </c>
      <c r="J281" s="583">
        <v>2900000</v>
      </c>
      <c r="K281" s="584">
        <f t="shared" si="43"/>
        <v>11600000</v>
      </c>
      <c r="L281" s="765"/>
      <c r="M281" s="569"/>
      <c r="N281" s="164">
        <f t="shared" si="35"/>
        <v>11600000</v>
      </c>
      <c r="O281" s="164">
        <f t="shared" si="36"/>
        <v>0</v>
      </c>
      <c r="R281" s="652">
        <v>1525787</v>
      </c>
      <c r="S281" s="652">
        <v>12400000</v>
      </c>
      <c r="U281" s="164" t="str">
        <f t="shared" si="44"/>
        <v>,1526349</v>
      </c>
    </row>
    <row r="282" s="629" customFormat="1" spans="1:21">
      <c r="A282" s="193">
        <v>363777</v>
      </c>
      <c r="B282" s="744">
        <v>1538774</v>
      </c>
      <c r="C282" s="744" t="s">
        <v>4626</v>
      </c>
      <c r="D282" s="745">
        <v>43642</v>
      </c>
      <c r="E282" s="745">
        <v>43643</v>
      </c>
      <c r="F282" s="744">
        <f t="shared" si="41"/>
        <v>1</v>
      </c>
      <c r="G282" s="744">
        <v>1</v>
      </c>
      <c r="H282" s="744" t="s">
        <v>37</v>
      </c>
      <c r="I282" s="744">
        <f t="shared" si="42"/>
        <v>1</v>
      </c>
      <c r="J282" s="766">
        <v>2900000</v>
      </c>
      <c r="K282" s="767">
        <f t="shared" si="43"/>
        <v>2900000</v>
      </c>
      <c r="L282" s="768">
        <f>SUM(K282:K286)</f>
        <v>33960000</v>
      </c>
      <c r="M282" s="744"/>
      <c r="N282" s="164">
        <f t="shared" si="35"/>
        <v>2900000</v>
      </c>
      <c r="O282" s="164">
        <f t="shared" si="36"/>
        <v>0</v>
      </c>
      <c r="R282" s="652">
        <v>1525906</v>
      </c>
      <c r="S282" s="652">
        <v>5800000</v>
      </c>
      <c r="U282" s="164" t="str">
        <f t="shared" si="44"/>
        <v>,1538774</v>
      </c>
    </row>
    <row r="283" s="629" customFormat="1" spans="1:21">
      <c r="A283" s="193" t="s">
        <v>4627</v>
      </c>
      <c r="B283" s="744">
        <v>1538973</v>
      </c>
      <c r="C283" s="744" t="s">
        <v>4628</v>
      </c>
      <c r="D283" s="745">
        <v>43644</v>
      </c>
      <c r="E283" s="745">
        <v>43646</v>
      </c>
      <c r="F283" s="744">
        <f t="shared" si="41"/>
        <v>2</v>
      </c>
      <c r="G283" s="744">
        <v>2</v>
      </c>
      <c r="H283" s="744" t="s">
        <v>3046</v>
      </c>
      <c r="I283" s="744">
        <f t="shared" si="42"/>
        <v>4</v>
      </c>
      <c r="J283" s="766">
        <v>5130000</v>
      </c>
      <c r="K283" s="767">
        <f t="shared" si="43"/>
        <v>20520000</v>
      </c>
      <c r="L283" s="769"/>
      <c r="M283" s="744"/>
      <c r="N283" s="164">
        <f t="shared" si="35"/>
        <v>20520000</v>
      </c>
      <c r="O283" s="164">
        <f t="shared" si="36"/>
        <v>0</v>
      </c>
      <c r="R283" s="652">
        <v>1526498</v>
      </c>
      <c r="S283" s="652">
        <v>2900000</v>
      </c>
      <c r="U283" s="164" t="str">
        <f t="shared" si="44"/>
        <v>,1538973</v>
      </c>
    </row>
    <row r="284" s="164" customFormat="1" ht="15.75" customHeight="1" spans="1:21">
      <c r="A284" s="194">
        <v>356602</v>
      </c>
      <c r="B284" s="744">
        <v>1506534</v>
      </c>
      <c r="C284" s="746" t="s">
        <v>4629</v>
      </c>
      <c r="D284" s="745">
        <v>43646</v>
      </c>
      <c r="E284" s="745">
        <v>43647</v>
      </c>
      <c r="F284" s="744">
        <f t="shared" si="41"/>
        <v>1</v>
      </c>
      <c r="G284" s="744">
        <v>1</v>
      </c>
      <c r="H284" s="744" t="s">
        <v>2405</v>
      </c>
      <c r="I284" s="744">
        <f t="shared" si="42"/>
        <v>1</v>
      </c>
      <c r="J284" s="766">
        <v>3100000</v>
      </c>
      <c r="K284" s="767">
        <f t="shared" si="43"/>
        <v>3100000</v>
      </c>
      <c r="L284" s="769"/>
      <c r="M284" s="744"/>
      <c r="N284" s="164">
        <f t="shared" si="35"/>
        <v>3100000</v>
      </c>
      <c r="O284" s="164">
        <f t="shared" si="36"/>
        <v>0</v>
      </c>
      <c r="R284" s="652">
        <v>1528227</v>
      </c>
      <c r="S284" s="652">
        <v>8700000</v>
      </c>
      <c r="U284" s="164" t="str">
        <f t="shared" si="44"/>
        <v>,1506534</v>
      </c>
    </row>
    <row r="285" s="164" customFormat="1" ht="14.25" spans="1:21">
      <c r="A285" s="194">
        <v>357621</v>
      </c>
      <c r="B285" s="744">
        <v>1509359</v>
      </c>
      <c r="C285" s="744" t="s">
        <v>4630</v>
      </c>
      <c r="D285" s="745">
        <v>43646</v>
      </c>
      <c r="E285" s="745">
        <v>43647</v>
      </c>
      <c r="F285" s="744">
        <f t="shared" si="41"/>
        <v>1</v>
      </c>
      <c r="G285" s="744">
        <v>1</v>
      </c>
      <c r="H285" s="744" t="s">
        <v>2405</v>
      </c>
      <c r="I285" s="744">
        <f t="shared" si="42"/>
        <v>1</v>
      </c>
      <c r="J285" s="766">
        <v>3100000</v>
      </c>
      <c r="K285" s="767">
        <f t="shared" si="43"/>
        <v>3100000</v>
      </c>
      <c r="L285" s="769"/>
      <c r="M285" s="744"/>
      <c r="N285" s="164">
        <f t="shared" si="35"/>
        <v>3100000</v>
      </c>
      <c r="O285" s="164">
        <f t="shared" si="36"/>
        <v>0</v>
      </c>
      <c r="R285" s="652">
        <v>1528330</v>
      </c>
      <c r="S285" s="652">
        <v>11600000</v>
      </c>
      <c r="U285" s="164" t="str">
        <f t="shared" si="44"/>
        <v>,1509359</v>
      </c>
    </row>
    <row r="286" s="164" customFormat="1" ht="14.25" spans="1:21">
      <c r="A286" s="193" t="s">
        <v>4631</v>
      </c>
      <c r="B286" s="637">
        <v>1539650</v>
      </c>
      <c r="C286" s="744" t="s">
        <v>4632</v>
      </c>
      <c r="D286" s="745">
        <v>43646</v>
      </c>
      <c r="E286" s="745">
        <v>43647</v>
      </c>
      <c r="F286" s="744">
        <f t="shared" si="41"/>
        <v>1</v>
      </c>
      <c r="G286" s="744">
        <v>1</v>
      </c>
      <c r="H286" s="744" t="s">
        <v>4394</v>
      </c>
      <c r="I286" s="744">
        <f t="shared" si="42"/>
        <v>1</v>
      </c>
      <c r="J286" s="766">
        <v>4340000</v>
      </c>
      <c r="K286" s="767">
        <f t="shared" ref="K286:K291" si="45">J286*F286*G286</f>
        <v>4340000</v>
      </c>
      <c r="L286" s="770"/>
      <c r="M286" s="744"/>
      <c r="N286" s="164">
        <f t="shared" si="35"/>
        <v>4340000</v>
      </c>
      <c r="O286" s="164">
        <f t="shared" si="36"/>
        <v>0</v>
      </c>
      <c r="R286" s="652">
        <v>1528621</v>
      </c>
      <c r="S286" s="652">
        <v>5800000</v>
      </c>
      <c r="U286" s="164" t="str">
        <f t="shared" si="44"/>
        <v>,1539650</v>
      </c>
    </row>
    <row r="287" s="164" customFormat="1" spans="1:21">
      <c r="A287" s="609" t="s">
        <v>4633</v>
      </c>
      <c r="B287" s="550">
        <v>1540250</v>
      </c>
      <c r="C287" s="550" t="s">
        <v>4634</v>
      </c>
      <c r="D287" s="551">
        <v>43644</v>
      </c>
      <c r="E287" s="551">
        <v>43646</v>
      </c>
      <c r="F287" s="707">
        <f t="shared" si="41"/>
        <v>2</v>
      </c>
      <c r="G287" s="550">
        <v>2</v>
      </c>
      <c r="H287" s="550" t="s">
        <v>3046</v>
      </c>
      <c r="I287" s="707">
        <f t="shared" si="42"/>
        <v>4</v>
      </c>
      <c r="J287" s="558">
        <v>5130000</v>
      </c>
      <c r="K287" s="717">
        <f t="shared" si="45"/>
        <v>20520000</v>
      </c>
      <c r="L287" s="565">
        <f>SUM(K287)</f>
        <v>20520000</v>
      </c>
      <c r="M287" s="550"/>
      <c r="N287" s="164">
        <f t="shared" si="35"/>
        <v>20520000</v>
      </c>
      <c r="O287" s="164">
        <f t="shared" si="36"/>
        <v>0</v>
      </c>
      <c r="R287" s="652">
        <v>1527051</v>
      </c>
      <c r="S287" s="652">
        <v>3400000</v>
      </c>
      <c r="U287" s="164" t="str">
        <f t="shared" si="44"/>
        <v>,1540250</v>
      </c>
    </row>
    <row r="288" s="164" customFormat="1" spans="1:21">
      <c r="A288" s="747">
        <v>364384</v>
      </c>
      <c r="B288" s="747">
        <v>1540976</v>
      </c>
      <c r="C288" s="747" t="s">
        <v>4601</v>
      </c>
      <c r="D288" s="748">
        <v>43646</v>
      </c>
      <c r="E288" s="748">
        <v>43647</v>
      </c>
      <c r="F288" s="749">
        <f t="shared" si="41"/>
        <v>1</v>
      </c>
      <c r="G288" s="747">
        <v>1</v>
      </c>
      <c r="H288" s="747" t="s">
        <v>37</v>
      </c>
      <c r="I288" s="749">
        <f t="shared" si="42"/>
        <v>1</v>
      </c>
      <c r="J288" s="747">
        <v>2900000</v>
      </c>
      <c r="K288" s="771">
        <f t="shared" si="45"/>
        <v>2900000</v>
      </c>
      <c r="L288" s="772">
        <f>K288</f>
        <v>2900000</v>
      </c>
      <c r="M288" s="747"/>
      <c r="N288" s="164">
        <f t="shared" si="35"/>
        <v>2900000</v>
      </c>
      <c r="O288" s="164">
        <f t="shared" si="36"/>
        <v>0</v>
      </c>
      <c r="R288" s="652">
        <v>1528468</v>
      </c>
      <c r="S288" s="652">
        <v>11600000</v>
      </c>
      <c r="U288" s="164" t="str">
        <f t="shared" si="44"/>
        <v>,1540976</v>
      </c>
    </row>
    <row r="289" s="164" customFormat="1" spans="1:19">
      <c r="A289" s="341"/>
      <c r="B289" s="341"/>
      <c r="C289" s="341"/>
      <c r="D289" s="341"/>
      <c r="E289" s="341"/>
      <c r="F289" s="750">
        <f t="shared" si="41"/>
        <v>0</v>
      </c>
      <c r="G289" s="341"/>
      <c r="H289" s="341"/>
      <c r="I289" s="750">
        <f t="shared" si="42"/>
        <v>0</v>
      </c>
      <c r="J289" s="341"/>
      <c r="K289" s="773">
        <f t="shared" si="45"/>
        <v>0</v>
      </c>
      <c r="L289" s="341"/>
      <c r="M289" s="341"/>
      <c r="R289" s="652">
        <v>1529713</v>
      </c>
      <c r="S289" s="652">
        <v>5800000</v>
      </c>
    </row>
    <row r="290" s="164" customFormat="1" spans="1:19">
      <c r="A290" s="341"/>
      <c r="B290" s="341"/>
      <c r="C290" s="341"/>
      <c r="D290" s="341"/>
      <c r="E290" s="341"/>
      <c r="F290" s="750">
        <f t="shared" si="41"/>
        <v>0</v>
      </c>
      <c r="G290" s="341"/>
      <c r="H290" s="341"/>
      <c r="I290" s="750">
        <f t="shared" si="42"/>
        <v>0</v>
      </c>
      <c r="J290" s="341"/>
      <c r="K290" s="773">
        <f t="shared" si="45"/>
        <v>0</v>
      </c>
      <c r="L290" s="341"/>
      <c r="M290" s="341"/>
      <c r="R290" s="652">
        <v>1529717</v>
      </c>
      <c r="S290" s="652">
        <v>5800000</v>
      </c>
    </row>
    <row r="291" s="164" customFormat="1" spans="1:19">
      <c r="A291" s="341"/>
      <c r="B291" s="341"/>
      <c r="C291" s="341"/>
      <c r="D291" s="341"/>
      <c r="E291" s="341"/>
      <c r="F291" s="750">
        <f t="shared" si="41"/>
        <v>0</v>
      </c>
      <c r="G291" s="341"/>
      <c r="H291" s="341"/>
      <c r="I291" s="750">
        <f t="shared" si="42"/>
        <v>0</v>
      </c>
      <c r="J291" s="341"/>
      <c r="K291" s="773">
        <f t="shared" si="45"/>
        <v>0</v>
      </c>
      <c r="L291" s="341"/>
      <c r="M291" s="341"/>
      <c r="R291" s="652">
        <v>1529799</v>
      </c>
      <c r="S291" s="652">
        <v>8700000</v>
      </c>
    </row>
    <row r="292" spans="18:19">
      <c r="R292" s="652">
        <v>1530644</v>
      </c>
      <c r="S292" s="652">
        <v>2900000</v>
      </c>
    </row>
    <row r="293" spans="18:19">
      <c r="R293" s="652">
        <v>1529055</v>
      </c>
      <c r="S293" s="652">
        <v>8700000</v>
      </c>
    </row>
    <row r="294" spans="18:19">
      <c r="R294" s="652">
        <v>1529891</v>
      </c>
      <c r="S294" s="652">
        <v>5800000</v>
      </c>
    </row>
    <row r="295" spans="18:19">
      <c r="R295" s="652">
        <v>1529939</v>
      </c>
      <c r="S295" s="652">
        <v>8700000</v>
      </c>
    </row>
    <row r="296" spans="18:19">
      <c r="R296" s="652">
        <v>1529982</v>
      </c>
      <c r="S296" s="652">
        <v>8700000</v>
      </c>
    </row>
    <row r="297" spans="18:19">
      <c r="R297" s="652">
        <v>1529983</v>
      </c>
      <c r="S297" s="652">
        <v>8700000</v>
      </c>
    </row>
    <row r="298" spans="18:19">
      <c r="R298" s="652">
        <v>1531538</v>
      </c>
      <c r="S298" s="652">
        <v>5800000</v>
      </c>
    </row>
    <row r="299" spans="18:19">
      <c r="R299" s="652">
        <v>1531577</v>
      </c>
      <c r="S299" s="652">
        <v>2900000</v>
      </c>
    </row>
    <row r="300" spans="18:19">
      <c r="R300" s="652">
        <v>1533977</v>
      </c>
      <c r="S300" s="652">
        <v>5800000</v>
      </c>
    </row>
    <row r="301" spans="18:19">
      <c r="R301" s="652">
        <v>1534009</v>
      </c>
      <c r="S301" s="652">
        <v>8700000</v>
      </c>
    </row>
    <row r="302" spans="18:19">
      <c r="R302" s="652">
        <v>1535164</v>
      </c>
      <c r="S302" s="652">
        <v>2900000</v>
      </c>
    </row>
    <row r="303" spans="18:19">
      <c r="R303" s="652">
        <v>1535165</v>
      </c>
      <c r="S303" s="652">
        <v>2900000</v>
      </c>
    </row>
    <row r="304" spans="18:19">
      <c r="R304" s="652">
        <v>1535297</v>
      </c>
      <c r="S304" s="652">
        <v>8200000</v>
      </c>
    </row>
    <row r="305" spans="18:19">
      <c r="R305" s="652">
        <v>1535555</v>
      </c>
      <c r="S305" s="652">
        <v>12150000</v>
      </c>
    </row>
    <row r="306" spans="18:19">
      <c r="R306" s="652">
        <v>1535557</v>
      </c>
      <c r="S306" s="652">
        <v>2900000</v>
      </c>
    </row>
    <row r="307" spans="18:19">
      <c r="R307" s="652">
        <v>1536509</v>
      </c>
      <c r="S307" s="652">
        <v>8100000</v>
      </c>
    </row>
    <row r="308" spans="18:19">
      <c r="R308" s="652">
        <v>1536935</v>
      </c>
      <c r="S308" s="652">
        <v>5800000</v>
      </c>
    </row>
    <row r="309" spans="18:19">
      <c r="R309" s="652">
        <v>1537100</v>
      </c>
      <c r="S309" s="652">
        <v>8500000</v>
      </c>
    </row>
    <row r="310" spans="18:19">
      <c r="R310" s="652">
        <v>1537503</v>
      </c>
      <c r="S310" s="652">
        <v>5800000</v>
      </c>
    </row>
    <row r="311" spans="18:19">
      <c r="R311" s="652">
        <v>1537694</v>
      </c>
      <c r="S311" s="652">
        <v>2900000</v>
      </c>
    </row>
    <row r="312" spans="18:19">
      <c r="R312" s="652">
        <v>1537711</v>
      </c>
      <c r="S312" s="652">
        <v>5800000</v>
      </c>
    </row>
    <row r="313" spans="18:19">
      <c r="R313" s="652">
        <v>1530678</v>
      </c>
      <c r="S313" s="652">
        <v>23200000</v>
      </c>
    </row>
    <row r="314" spans="18:19">
      <c r="R314" s="652">
        <v>1530683</v>
      </c>
      <c r="S314" s="652">
        <v>5800000</v>
      </c>
    </row>
    <row r="315" spans="18:19">
      <c r="R315" s="652">
        <v>1530894</v>
      </c>
      <c r="S315" s="652">
        <v>8700000</v>
      </c>
    </row>
    <row r="316" spans="18:19">
      <c r="R316" s="652">
        <v>1530945</v>
      </c>
      <c r="S316" s="652">
        <v>2900000</v>
      </c>
    </row>
    <row r="317" spans="18:19">
      <c r="R317" s="652">
        <v>1531329</v>
      </c>
      <c r="S317" s="652">
        <v>8700000</v>
      </c>
    </row>
    <row r="318" spans="18:19">
      <c r="R318" s="652">
        <v>1534251</v>
      </c>
      <c r="S318" s="652">
        <v>2900000</v>
      </c>
    </row>
    <row r="319" spans="18:19">
      <c r="R319" s="652">
        <v>1534553</v>
      </c>
      <c r="S319" s="652">
        <v>2900000</v>
      </c>
    </row>
    <row r="320" spans="18:19">
      <c r="R320" s="652">
        <v>1534687</v>
      </c>
      <c r="S320" s="652">
        <v>8100000</v>
      </c>
    </row>
    <row r="321" spans="18:19">
      <c r="R321" s="652">
        <v>1538822</v>
      </c>
      <c r="S321" s="652">
        <v>24300000</v>
      </c>
    </row>
    <row r="322" spans="18:19">
      <c r="R322" s="652">
        <v>1538973</v>
      </c>
      <c r="S322" s="652">
        <v>20520000</v>
      </c>
    </row>
    <row r="323" spans="18:19">
      <c r="R323" s="652">
        <v>1539650</v>
      </c>
      <c r="S323" s="652">
        <v>4340000</v>
      </c>
    </row>
    <row r="324" spans="18:19">
      <c r="R324" s="652">
        <v>1539651</v>
      </c>
      <c r="S324" s="652">
        <v>10980000</v>
      </c>
    </row>
    <row r="325" spans="18:19">
      <c r="R325" s="652">
        <v>1541596</v>
      </c>
      <c r="S325" s="652">
        <v>8500000</v>
      </c>
    </row>
    <row r="326" spans="18:19">
      <c r="R326" s="652">
        <v>1545049</v>
      </c>
      <c r="S326" s="652">
        <v>6900000</v>
      </c>
    </row>
    <row r="327" spans="18:19">
      <c r="R327" s="652">
        <v>1549488</v>
      </c>
      <c r="S327" s="652">
        <v>3650000</v>
      </c>
    </row>
    <row r="328" spans="18:19">
      <c r="R328" s="652">
        <v>1549538</v>
      </c>
      <c r="S328" s="652">
        <v>12300000</v>
      </c>
    </row>
    <row r="329" spans="18:19">
      <c r="R329" s="652">
        <v>1551058</v>
      </c>
      <c r="S329" s="652">
        <v>7300000</v>
      </c>
    </row>
    <row r="330" spans="18:19">
      <c r="R330" s="652">
        <v>1538014</v>
      </c>
      <c r="S330" s="652">
        <v>16200000</v>
      </c>
    </row>
    <row r="331" spans="18:19">
      <c r="R331" s="652">
        <v>1538774</v>
      </c>
      <c r="S331" s="652">
        <v>2900000</v>
      </c>
    </row>
    <row r="332" spans="18:19">
      <c r="R332" s="652">
        <v>1539158</v>
      </c>
      <c r="S332" s="652">
        <v>8100000</v>
      </c>
    </row>
    <row r="333" spans="18:19">
      <c r="R333" s="652">
        <v>1539976</v>
      </c>
      <c r="S333" s="652">
        <v>8100000</v>
      </c>
    </row>
    <row r="334" spans="18:19">
      <c r="R334" s="652">
        <v>1540695</v>
      </c>
      <c r="S334" s="652">
        <v>8100000</v>
      </c>
    </row>
    <row r="335" spans="18:19">
      <c r="R335" s="652">
        <v>1543520</v>
      </c>
      <c r="S335" s="652">
        <v>3650000</v>
      </c>
    </row>
    <row r="336" spans="18:19">
      <c r="R336" s="652">
        <v>1546229</v>
      </c>
      <c r="S336" s="652">
        <v>10350000</v>
      </c>
    </row>
    <row r="337" spans="18:19">
      <c r="R337" s="652">
        <v>1547481</v>
      </c>
      <c r="S337" s="652">
        <v>7300000</v>
      </c>
    </row>
    <row r="338" spans="18:19">
      <c r="R338" s="652">
        <v>1547906</v>
      </c>
      <c r="S338" s="652">
        <v>10950000</v>
      </c>
    </row>
  </sheetData>
  <mergeCells count="39">
    <mergeCell ref="A1:K1"/>
    <mergeCell ref="A7:A8"/>
    <mergeCell ref="A271:A272"/>
    <mergeCell ref="A275:A276"/>
    <mergeCell ref="B7:B8"/>
    <mergeCell ref="B271:B272"/>
    <mergeCell ref="B275:B276"/>
    <mergeCell ref="C7:C8"/>
    <mergeCell ref="C275:C276"/>
    <mergeCell ref="D7:D8"/>
    <mergeCell ref="D271:D272"/>
    <mergeCell ref="D275:D276"/>
    <mergeCell ref="E7:E8"/>
    <mergeCell ref="E271:E272"/>
    <mergeCell ref="E275:E276"/>
    <mergeCell ref="F7:F8"/>
    <mergeCell ref="G7:G8"/>
    <mergeCell ref="H7:H8"/>
    <mergeCell ref="H271:H272"/>
    <mergeCell ref="I7:I8"/>
    <mergeCell ref="J7:J8"/>
    <mergeCell ref="K7:K8"/>
    <mergeCell ref="L7:L8"/>
    <mergeCell ref="L9:L41"/>
    <mergeCell ref="L42:L90"/>
    <mergeCell ref="L91:L118"/>
    <mergeCell ref="L119:L126"/>
    <mergeCell ref="L127:L139"/>
    <mergeCell ref="L140:L157"/>
    <mergeCell ref="L158:L180"/>
    <mergeCell ref="L181:L186"/>
    <mergeCell ref="L187:L195"/>
    <mergeCell ref="L196:L235"/>
    <mergeCell ref="L236:L241"/>
    <mergeCell ref="L242:L256"/>
    <mergeCell ref="L257:L266"/>
    <mergeCell ref="L269:L281"/>
    <mergeCell ref="L282:L286"/>
    <mergeCell ref="M7:M8"/>
  </mergeCells>
  <conditionalFormatting sqref="B1:B9 B287:B1048576 B277:B285 B25:B275 B20:B23 B15">
    <cfRule type="duplicateValues" dxfId="1" priority="1"/>
  </conditionalFormatting>
  <pageMargins left="0.75" right="0.75" top="1" bottom="1" header="0.5" footer="0.5"/>
  <headerFooter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workbookViewId="0">
      <selection activeCell="A1" sqref="A$1:M$1048576"/>
    </sheetView>
  </sheetViews>
  <sheetFormatPr defaultColWidth="9" defaultRowHeight="13.5"/>
  <cols>
    <col min="1" max="1" width="9" style="164"/>
    <col min="2" max="2" width="10" style="164" customWidth="1"/>
    <col min="3" max="3" width="42.2833333333333" style="164" customWidth="1"/>
    <col min="4" max="7" width="9" style="164"/>
    <col min="8" max="8" width="11" style="164" customWidth="1"/>
    <col min="9" max="9" width="11.1416666666667" style="164" customWidth="1"/>
    <col min="10" max="10" width="14.5666666666667" style="164" customWidth="1"/>
    <col min="11" max="11" width="15.2833333333333" style="164" customWidth="1"/>
    <col min="12" max="12" width="16" style="164" customWidth="1"/>
    <col min="13" max="13" width="20.5666666666667" style="164" customWidth="1"/>
  </cols>
  <sheetData>
    <row r="1" ht="25.5" spans="1:11">
      <c r="A1" s="165" t="s">
        <v>4635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25.5" spans="1:1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ht="25.5" spans="1:12">
      <c r="A3" s="166"/>
      <c r="B3" s="166"/>
      <c r="C3" s="167"/>
      <c r="D3" s="168"/>
      <c r="E3" s="168"/>
      <c r="F3" s="169"/>
      <c r="G3" s="165"/>
      <c r="H3" s="170" t="s">
        <v>21</v>
      </c>
      <c r="I3" s="201">
        <f>SUM(I6:I52)</f>
        <v>165</v>
      </c>
      <c r="J3" s="202"/>
      <c r="K3" s="202">
        <f>SUM(K6:K52)</f>
        <v>660020000</v>
      </c>
      <c r="L3" s="203" t="s">
        <v>4636</v>
      </c>
    </row>
    <row r="4" spans="1:13">
      <c r="A4" s="171" t="s">
        <v>24</v>
      </c>
      <c r="B4" s="172" t="s">
        <v>25</v>
      </c>
      <c r="C4" s="172" t="s">
        <v>26</v>
      </c>
      <c r="D4" s="173" t="s">
        <v>27</v>
      </c>
      <c r="E4" s="173" t="s">
        <v>28</v>
      </c>
      <c r="F4" s="171" t="s">
        <v>29</v>
      </c>
      <c r="G4" s="174" t="s">
        <v>30</v>
      </c>
      <c r="H4" s="174" t="s">
        <v>2400</v>
      </c>
      <c r="I4" s="174" t="s">
        <v>32</v>
      </c>
      <c r="J4" s="204" t="s">
        <v>33</v>
      </c>
      <c r="K4" s="204" t="s">
        <v>34</v>
      </c>
      <c r="L4" s="205" t="s">
        <v>167</v>
      </c>
      <c r="M4" s="204" t="s">
        <v>168</v>
      </c>
    </row>
    <row r="5" spans="1:13">
      <c r="A5" s="171"/>
      <c r="B5" s="175"/>
      <c r="C5" s="175"/>
      <c r="D5" s="173"/>
      <c r="E5" s="173"/>
      <c r="F5" s="171"/>
      <c r="G5" s="174"/>
      <c r="H5" s="174"/>
      <c r="I5" s="174"/>
      <c r="J5" s="204"/>
      <c r="K5" s="204"/>
      <c r="L5" s="206"/>
      <c r="M5" s="204"/>
    </row>
    <row r="6" spans="1:13">
      <c r="A6" s="234" t="s">
        <v>4637</v>
      </c>
      <c r="B6" s="199">
        <v>1538796</v>
      </c>
      <c r="C6" s="199" t="s">
        <v>4638</v>
      </c>
      <c r="D6" s="200">
        <v>43647</v>
      </c>
      <c r="E6" s="200">
        <v>43649</v>
      </c>
      <c r="F6" s="199">
        <f t="shared" ref="F6:F52" si="0">E6-D6</f>
        <v>2</v>
      </c>
      <c r="G6" s="199">
        <v>2</v>
      </c>
      <c r="H6" s="199" t="s">
        <v>37</v>
      </c>
      <c r="I6" s="199">
        <f t="shared" ref="I6:I52" si="1">G6*F6</f>
        <v>4</v>
      </c>
      <c r="J6" s="229">
        <v>4050000</v>
      </c>
      <c r="K6" s="230">
        <f t="shared" ref="K6:K52" si="2">J6*I6</f>
        <v>16200000</v>
      </c>
      <c r="L6" s="231">
        <f>SUM(K19:K26)</f>
        <v>123240000</v>
      </c>
      <c r="M6" s="199"/>
    </row>
    <row r="7" spans="1:13">
      <c r="A7" s="234" t="s">
        <v>4639</v>
      </c>
      <c r="B7" s="199">
        <v>1541596</v>
      </c>
      <c r="C7" s="199" t="s">
        <v>4640</v>
      </c>
      <c r="D7" s="200">
        <v>43647</v>
      </c>
      <c r="E7" s="200">
        <v>43648</v>
      </c>
      <c r="F7" s="199">
        <f t="shared" si="0"/>
        <v>1</v>
      </c>
      <c r="G7" s="199">
        <v>2</v>
      </c>
      <c r="H7" s="199" t="s">
        <v>2405</v>
      </c>
      <c r="I7" s="199">
        <f t="shared" si="1"/>
        <v>2</v>
      </c>
      <c r="J7" s="229">
        <v>4250000</v>
      </c>
      <c r="K7" s="230">
        <f t="shared" si="2"/>
        <v>8500000</v>
      </c>
      <c r="L7" s="346"/>
      <c r="M7" s="199" t="s">
        <v>4641</v>
      </c>
    </row>
    <row r="8" spans="1:13">
      <c r="A8" s="234" t="s">
        <v>4637</v>
      </c>
      <c r="B8" s="199">
        <v>1538822</v>
      </c>
      <c r="C8" s="199" t="s">
        <v>4642</v>
      </c>
      <c r="D8" s="200">
        <v>43647</v>
      </c>
      <c r="E8" s="200">
        <v>43649</v>
      </c>
      <c r="F8" s="199">
        <f t="shared" si="0"/>
        <v>2</v>
      </c>
      <c r="G8" s="199">
        <v>3</v>
      </c>
      <c r="H8" s="199" t="s">
        <v>37</v>
      </c>
      <c r="I8" s="199">
        <f t="shared" si="1"/>
        <v>6</v>
      </c>
      <c r="J8" s="229">
        <v>4050000</v>
      </c>
      <c r="K8" s="230">
        <f t="shared" si="2"/>
        <v>24300000</v>
      </c>
      <c r="L8" s="346"/>
      <c r="M8" s="199" t="s">
        <v>4641</v>
      </c>
    </row>
    <row r="9" spans="1:13">
      <c r="A9" s="234">
        <v>363918</v>
      </c>
      <c r="B9" s="199">
        <v>1539158</v>
      </c>
      <c r="C9" s="199" t="s">
        <v>4643</v>
      </c>
      <c r="D9" s="200">
        <v>43649</v>
      </c>
      <c r="E9" s="200">
        <v>43651</v>
      </c>
      <c r="F9" s="199">
        <f t="shared" si="0"/>
        <v>2</v>
      </c>
      <c r="G9" s="199">
        <v>1</v>
      </c>
      <c r="H9" s="199" t="s">
        <v>37</v>
      </c>
      <c r="I9" s="199">
        <f t="shared" si="1"/>
        <v>2</v>
      </c>
      <c r="J9" s="229">
        <v>4050000</v>
      </c>
      <c r="K9" s="230">
        <f t="shared" si="2"/>
        <v>8100000</v>
      </c>
      <c r="L9" s="346"/>
      <c r="M9" s="199"/>
    </row>
    <row r="10" spans="1:13">
      <c r="A10" s="234">
        <v>364473</v>
      </c>
      <c r="B10" s="199">
        <v>1541652</v>
      </c>
      <c r="C10" s="199" t="s">
        <v>4644</v>
      </c>
      <c r="D10" s="200">
        <v>43650</v>
      </c>
      <c r="E10" s="200">
        <v>43652</v>
      </c>
      <c r="F10" s="199">
        <f t="shared" si="0"/>
        <v>2</v>
      </c>
      <c r="G10" s="199">
        <v>1</v>
      </c>
      <c r="H10" s="199" t="s">
        <v>37</v>
      </c>
      <c r="I10" s="199">
        <f t="shared" si="1"/>
        <v>2</v>
      </c>
      <c r="J10" s="229">
        <v>4050000</v>
      </c>
      <c r="K10" s="230">
        <f t="shared" si="2"/>
        <v>8100000</v>
      </c>
      <c r="L10" s="346"/>
      <c r="M10" s="316" t="s">
        <v>4645</v>
      </c>
    </row>
    <row r="11" spans="1:13">
      <c r="A11" s="234" t="s">
        <v>4646</v>
      </c>
      <c r="B11" s="199">
        <v>1541644</v>
      </c>
      <c r="C11" s="199" t="s">
        <v>4647</v>
      </c>
      <c r="D11" s="200">
        <v>43650</v>
      </c>
      <c r="E11" s="200">
        <v>43652</v>
      </c>
      <c r="F11" s="199">
        <f t="shared" si="0"/>
        <v>2</v>
      </c>
      <c r="G11" s="199">
        <v>3</v>
      </c>
      <c r="H11" s="199" t="s">
        <v>37</v>
      </c>
      <c r="I11" s="199">
        <f t="shared" si="1"/>
        <v>6</v>
      </c>
      <c r="J11" s="229">
        <v>4050000</v>
      </c>
      <c r="K11" s="230">
        <f t="shared" si="2"/>
        <v>24300000</v>
      </c>
      <c r="L11" s="346"/>
      <c r="M11" s="316" t="s">
        <v>4645</v>
      </c>
    </row>
    <row r="12" spans="1:13">
      <c r="A12" s="234">
        <v>364766</v>
      </c>
      <c r="B12" s="199">
        <v>1541653</v>
      </c>
      <c r="C12" s="199" t="s">
        <v>4648</v>
      </c>
      <c r="D12" s="200">
        <v>43650</v>
      </c>
      <c r="E12" s="200">
        <v>43652</v>
      </c>
      <c r="F12" s="199">
        <f t="shared" si="0"/>
        <v>2</v>
      </c>
      <c r="G12" s="199">
        <v>1</v>
      </c>
      <c r="H12" s="199" t="s">
        <v>37</v>
      </c>
      <c r="I12" s="199">
        <f t="shared" si="1"/>
        <v>2</v>
      </c>
      <c r="J12" s="229">
        <v>4050000</v>
      </c>
      <c r="K12" s="230">
        <f t="shared" si="2"/>
        <v>8100000</v>
      </c>
      <c r="L12" s="346"/>
      <c r="M12" s="316" t="s">
        <v>2171</v>
      </c>
    </row>
    <row r="13" spans="1:13">
      <c r="A13" s="234" t="s">
        <v>4649</v>
      </c>
      <c r="B13" s="199">
        <v>1540695</v>
      </c>
      <c r="C13" s="199" t="s">
        <v>4650</v>
      </c>
      <c r="D13" s="200">
        <v>43651</v>
      </c>
      <c r="E13" s="200">
        <v>43652</v>
      </c>
      <c r="F13" s="199">
        <f t="shared" si="0"/>
        <v>1</v>
      </c>
      <c r="G13" s="199">
        <v>2</v>
      </c>
      <c r="H13" s="199" t="s">
        <v>37</v>
      </c>
      <c r="I13" s="199">
        <f t="shared" si="1"/>
        <v>2</v>
      </c>
      <c r="J13" s="229">
        <v>4050000</v>
      </c>
      <c r="K13" s="230">
        <f t="shared" si="2"/>
        <v>8100000</v>
      </c>
      <c r="L13" s="346"/>
      <c r="M13" s="199"/>
    </row>
    <row r="14" spans="1:13">
      <c r="A14" s="234">
        <v>363920</v>
      </c>
      <c r="B14" s="199">
        <v>1538017</v>
      </c>
      <c r="C14" s="199" t="s">
        <v>4651</v>
      </c>
      <c r="D14" s="200">
        <v>43653</v>
      </c>
      <c r="E14" s="200">
        <v>43654</v>
      </c>
      <c r="F14" s="199">
        <f t="shared" si="0"/>
        <v>1</v>
      </c>
      <c r="G14" s="199">
        <v>1</v>
      </c>
      <c r="H14" s="199" t="s">
        <v>37</v>
      </c>
      <c r="I14" s="199">
        <f t="shared" si="1"/>
        <v>1</v>
      </c>
      <c r="J14" s="229">
        <v>4050000</v>
      </c>
      <c r="K14" s="230">
        <f t="shared" si="2"/>
        <v>4050000</v>
      </c>
      <c r="L14" s="346"/>
      <c r="M14" s="199"/>
    </row>
    <row r="15" spans="1:13">
      <c r="A15" s="234" t="s">
        <v>4652</v>
      </c>
      <c r="B15" s="199">
        <v>1538014</v>
      </c>
      <c r="C15" s="317" t="s">
        <v>4653</v>
      </c>
      <c r="D15" s="200">
        <v>43653</v>
      </c>
      <c r="E15" s="200">
        <v>43654</v>
      </c>
      <c r="F15" s="199">
        <f t="shared" si="0"/>
        <v>1</v>
      </c>
      <c r="G15" s="199">
        <v>4</v>
      </c>
      <c r="H15" s="199" t="s">
        <v>37</v>
      </c>
      <c r="I15" s="199">
        <f t="shared" si="1"/>
        <v>4</v>
      </c>
      <c r="J15" s="229">
        <v>4050000</v>
      </c>
      <c r="K15" s="230">
        <f t="shared" si="2"/>
        <v>16200000</v>
      </c>
      <c r="L15" s="346"/>
      <c r="M15" s="199"/>
    </row>
    <row r="16" spans="1:13">
      <c r="A16" s="193" t="s">
        <v>4654</v>
      </c>
      <c r="B16" s="194">
        <v>1543967</v>
      </c>
      <c r="C16" s="222" t="s">
        <v>4655</v>
      </c>
      <c r="D16" s="195">
        <v>43648</v>
      </c>
      <c r="E16" s="195">
        <v>43649</v>
      </c>
      <c r="F16" s="194">
        <f t="shared" si="0"/>
        <v>1</v>
      </c>
      <c r="G16" s="194">
        <v>2</v>
      </c>
      <c r="H16" s="194" t="s">
        <v>37</v>
      </c>
      <c r="I16" s="194">
        <f t="shared" si="1"/>
        <v>2</v>
      </c>
      <c r="J16" s="219">
        <v>4050000</v>
      </c>
      <c r="K16" s="220">
        <f t="shared" si="2"/>
        <v>8100000</v>
      </c>
      <c r="L16" s="346"/>
      <c r="M16" s="194" t="s">
        <v>1936</v>
      </c>
    </row>
    <row r="17" spans="1:13">
      <c r="A17" s="194">
        <v>364071</v>
      </c>
      <c r="B17" s="194">
        <v>1539976</v>
      </c>
      <c r="C17" s="194" t="s">
        <v>4656</v>
      </c>
      <c r="D17" s="195">
        <v>43654</v>
      </c>
      <c r="E17" s="195">
        <v>43656</v>
      </c>
      <c r="F17" s="194">
        <f t="shared" si="0"/>
        <v>2</v>
      </c>
      <c r="G17" s="194">
        <v>1</v>
      </c>
      <c r="H17" s="194" t="s">
        <v>37</v>
      </c>
      <c r="I17" s="194">
        <f t="shared" si="1"/>
        <v>2</v>
      </c>
      <c r="J17" s="219">
        <v>4050000</v>
      </c>
      <c r="K17" s="220">
        <f t="shared" si="2"/>
        <v>8100000</v>
      </c>
      <c r="L17" s="346"/>
      <c r="M17" s="194"/>
    </row>
    <row r="18" spans="1:13">
      <c r="A18" s="194">
        <v>364363</v>
      </c>
      <c r="B18" s="194">
        <v>1540857</v>
      </c>
      <c r="C18" s="194" t="s">
        <v>4657</v>
      </c>
      <c r="D18" s="195">
        <v>43656</v>
      </c>
      <c r="E18" s="195">
        <v>43659</v>
      </c>
      <c r="F18" s="194">
        <f t="shared" si="0"/>
        <v>3</v>
      </c>
      <c r="G18" s="194">
        <v>1</v>
      </c>
      <c r="H18" s="194" t="s">
        <v>2405</v>
      </c>
      <c r="I18" s="194">
        <f t="shared" si="1"/>
        <v>3</v>
      </c>
      <c r="J18" s="219">
        <v>4250000</v>
      </c>
      <c r="K18" s="220">
        <f t="shared" si="2"/>
        <v>12750000</v>
      </c>
      <c r="L18" s="346"/>
      <c r="M18" s="194" t="s">
        <v>4658</v>
      </c>
    </row>
    <row r="19" spans="1:13">
      <c r="A19" s="176" t="s">
        <v>4659</v>
      </c>
      <c r="B19" s="177">
        <v>1538905</v>
      </c>
      <c r="C19" s="177" t="s">
        <v>4660</v>
      </c>
      <c r="D19" s="179">
        <v>43657</v>
      </c>
      <c r="E19" s="179">
        <v>43660</v>
      </c>
      <c r="F19" s="177">
        <f t="shared" si="0"/>
        <v>3</v>
      </c>
      <c r="G19" s="177">
        <v>2</v>
      </c>
      <c r="H19" s="177" t="s">
        <v>4394</v>
      </c>
      <c r="I19" s="177">
        <f t="shared" si="1"/>
        <v>6</v>
      </c>
      <c r="J19" s="207">
        <v>5490000</v>
      </c>
      <c r="K19" s="208">
        <f t="shared" si="2"/>
        <v>32940000</v>
      </c>
      <c r="L19" s="346"/>
      <c r="M19" s="177"/>
    </row>
    <row r="20" spans="1:13">
      <c r="A20" s="176" t="s">
        <v>4661</v>
      </c>
      <c r="B20" s="177">
        <v>1540722</v>
      </c>
      <c r="C20" s="177" t="s">
        <v>4662</v>
      </c>
      <c r="D20" s="179">
        <v>43657</v>
      </c>
      <c r="E20" s="179">
        <v>43658</v>
      </c>
      <c r="F20" s="177">
        <f t="shared" si="0"/>
        <v>1</v>
      </c>
      <c r="G20" s="177">
        <v>2</v>
      </c>
      <c r="H20" s="177" t="s">
        <v>37</v>
      </c>
      <c r="I20" s="177">
        <f t="shared" si="1"/>
        <v>2</v>
      </c>
      <c r="J20" s="207">
        <v>4050000</v>
      </c>
      <c r="K20" s="208">
        <f t="shared" si="2"/>
        <v>8100000</v>
      </c>
      <c r="L20" s="346"/>
      <c r="M20" s="177"/>
    </row>
    <row r="21" spans="1:13">
      <c r="A21" s="176">
        <v>365031</v>
      </c>
      <c r="B21" s="177">
        <v>1542509</v>
      </c>
      <c r="C21" s="177" t="s">
        <v>4663</v>
      </c>
      <c r="D21" s="179">
        <v>43657</v>
      </c>
      <c r="E21" s="179">
        <v>43659</v>
      </c>
      <c r="F21" s="177">
        <f t="shared" si="0"/>
        <v>2</v>
      </c>
      <c r="G21" s="177">
        <v>1</v>
      </c>
      <c r="H21" s="177" t="s">
        <v>2405</v>
      </c>
      <c r="I21" s="177">
        <f t="shared" si="1"/>
        <v>2</v>
      </c>
      <c r="J21" s="207">
        <v>4250000</v>
      </c>
      <c r="K21" s="208">
        <f t="shared" si="2"/>
        <v>8500000</v>
      </c>
      <c r="L21" s="346"/>
      <c r="M21" s="177" t="s">
        <v>2171</v>
      </c>
    </row>
    <row r="22" spans="1:13">
      <c r="A22" s="176" t="s">
        <v>4664</v>
      </c>
      <c r="B22" s="177">
        <v>1552329</v>
      </c>
      <c r="C22" s="177" t="s">
        <v>4665</v>
      </c>
      <c r="D22" s="179">
        <v>43657</v>
      </c>
      <c r="E22" s="179">
        <v>43659</v>
      </c>
      <c r="F22" s="177">
        <f t="shared" si="0"/>
        <v>2</v>
      </c>
      <c r="G22" s="177">
        <v>3</v>
      </c>
      <c r="H22" s="177" t="s">
        <v>868</v>
      </c>
      <c r="I22" s="177">
        <f t="shared" si="1"/>
        <v>6</v>
      </c>
      <c r="J22" s="207">
        <v>4100000</v>
      </c>
      <c r="K22" s="208">
        <f t="shared" si="2"/>
        <v>24600000</v>
      </c>
      <c r="L22" s="346"/>
      <c r="M22" s="177" t="s">
        <v>4666</v>
      </c>
    </row>
    <row r="23" spans="1:13">
      <c r="A23" s="176">
        <v>367154</v>
      </c>
      <c r="B23" s="177">
        <v>1552336</v>
      </c>
      <c r="C23" s="177" t="s">
        <v>4667</v>
      </c>
      <c r="D23" s="179">
        <v>43657</v>
      </c>
      <c r="E23" s="179">
        <v>43659</v>
      </c>
      <c r="F23" s="177">
        <f t="shared" si="0"/>
        <v>2</v>
      </c>
      <c r="G23" s="177">
        <v>1</v>
      </c>
      <c r="H23" s="177" t="s">
        <v>2405</v>
      </c>
      <c r="I23" s="177">
        <f t="shared" si="1"/>
        <v>2</v>
      </c>
      <c r="J23" s="207">
        <v>3650000</v>
      </c>
      <c r="K23" s="208">
        <f t="shared" si="2"/>
        <v>7300000</v>
      </c>
      <c r="L23" s="346"/>
      <c r="M23" s="177" t="s">
        <v>4668</v>
      </c>
    </row>
    <row r="24" spans="1:13">
      <c r="A24" s="176" t="s">
        <v>4669</v>
      </c>
      <c r="B24" s="177">
        <v>1541123</v>
      </c>
      <c r="C24" s="177" t="s">
        <v>4670</v>
      </c>
      <c r="D24" s="179">
        <v>43659</v>
      </c>
      <c r="E24" s="179">
        <v>43662</v>
      </c>
      <c r="F24" s="177">
        <f t="shared" si="0"/>
        <v>3</v>
      </c>
      <c r="G24" s="177">
        <v>2</v>
      </c>
      <c r="H24" s="177" t="s">
        <v>37</v>
      </c>
      <c r="I24" s="177">
        <f t="shared" si="1"/>
        <v>6</v>
      </c>
      <c r="J24" s="207">
        <v>4050000</v>
      </c>
      <c r="K24" s="208">
        <f t="shared" si="2"/>
        <v>24300000</v>
      </c>
      <c r="L24" s="346"/>
      <c r="M24" s="177"/>
    </row>
    <row r="25" spans="1:13">
      <c r="A25" s="176">
        <v>365049</v>
      </c>
      <c r="B25" s="177">
        <v>1543163</v>
      </c>
      <c r="C25" s="177" t="s">
        <v>4671</v>
      </c>
      <c r="D25" s="179">
        <v>43661</v>
      </c>
      <c r="E25" s="179">
        <v>43663</v>
      </c>
      <c r="F25" s="177">
        <f t="shared" si="0"/>
        <v>2</v>
      </c>
      <c r="G25" s="177">
        <v>1</v>
      </c>
      <c r="H25" s="177" t="s">
        <v>37</v>
      </c>
      <c r="I25" s="177">
        <f t="shared" si="1"/>
        <v>2</v>
      </c>
      <c r="J25" s="207">
        <v>4050000</v>
      </c>
      <c r="K25" s="208">
        <f t="shared" si="2"/>
        <v>8100000</v>
      </c>
      <c r="L25" s="346"/>
      <c r="M25" s="177"/>
    </row>
    <row r="26" spans="1:13">
      <c r="A26" s="176">
        <v>364453</v>
      </c>
      <c r="B26" s="177">
        <v>1540818</v>
      </c>
      <c r="C26" s="177" t="s">
        <v>4672</v>
      </c>
      <c r="D26" s="179">
        <v>43662</v>
      </c>
      <c r="E26" s="179">
        <v>43664</v>
      </c>
      <c r="F26" s="177">
        <f t="shared" si="0"/>
        <v>2</v>
      </c>
      <c r="G26" s="177">
        <v>1</v>
      </c>
      <c r="H26" s="177" t="s">
        <v>868</v>
      </c>
      <c r="I26" s="177">
        <f t="shared" si="1"/>
        <v>2</v>
      </c>
      <c r="J26" s="207">
        <v>4700000</v>
      </c>
      <c r="K26" s="208">
        <f t="shared" si="2"/>
        <v>9400000</v>
      </c>
      <c r="L26" s="346"/>
      <c r="M26" s="177"/>
    </row>
    <row r="27" spans="1:13">
      <c r="A27" s="234">
        <v>367728</v>
      </c>
      <c r="B27" s="199">
        <v>1554240</v>
      </c>
      <c r="C27" s="317" t="s">
        <v>4673</v>
      </c>
      <c r="D27" s="200">
        <v>43658</v>
      </c>
      <c r="E27" s="200">
        <v>43660</v>
      </c>
      <c r="F27" s="199">
        <f t="shared" si="0"/>
        <v>2</v>
      </c>
      <c r="G27" s="199">
        <v>1</v>
      </c>
      <c r="H27" s="199" t="s">
        <v>37</v>
      </c>
      <c r="I27" s="199">
        <f t="shared" si="1"/>
        <v>2</v>
      </c>
      <c r="J27" s="229">
        <v>3450000</v>
      </c>
      <c r="K27" s="230">
        <f t="shared" si="2"/>
        <v>6900000</v>
      </c>
      <c r="L27" s="346"/>
      <c r="M27" s="199" t="s">
        <v>4674</v>
      </c>
    </row>
    <row r="28" spans="1:13">
      <c r="A28" s="234" t="s">
        <v>4675</v>
      </c>
      <c r="B28" s="199">
        <v>1553024</v>
      </c>
      <c r="C28" s="620" t="s">
        <v>4676</v>
      </c>
      <c r="D28" s="200">
        <v>43659</v>
      </c>
      <c r="E28" s="200">
        <v>43662</v>
      </c>
      <c r="F28" s="199">
        <f t="shared" si="0"/>
        <v>3</v>
      </c>
      <c r="G28" s="199">
        <v>4</v>
      </c>
      <c r="H28" s="199" t="s">
        <v>37</v>
      </c>
      <c r="I28" s="199">
        <f t="shared" si="1"/>
        <v>12</v>
      </c>
      <c r="J28" s="229">
        <v>3450000</v>
      </c>
      <c r="K28" s="230">
        <f t="shared" si="2"/>
        <v>41400000</v>
      </c>
      <c r="L28" s="346"/>
      <c r="M28" s="199" t="s">
        <v>4674</v>
      </c>
    </row>
    <row r="29" spans="1:13">
      <c r="A29" s="234">
        <v>367513</v>
      </c>
      <c r="B29" s="199">
        <v>1552556</v>
      </c>
      <c r="C29" s="620" t="s">
        <v>4677</v>
      </c>
      <c r="D29" s="200">
        <v>43663</v>
      </c>
      <c r="E29" s="200">
        <v>43665</v>
      </c>
      <c r="F29" s="199">
        <f t="shared" si="0"/>
        <v>2</v>
      </c>
      <c r="G29" s="199">
        <v>1</v>
      </c>
      <c r="H29" s="199" t="s">
        <v>4678</v>
      </c>
      <c r="I29" s="199">
        <f t="shared" si="1"/>
        <v>2</v>
      </c>
      <c r="J29" s="229">
        <f>3450000+1200000</f>
        <v>4650000</v>
      </c>
      <c r="K29" s="230">
        <f t="shared" si="2"/>
        <v>9300000</v>
      </c>
      <c r="L29" s="346"/>
      <c r="M29" s="199" t="s">
        <v>4679</v>
      </c>
    </row>
    <row r="30" spans="1:13">
      <c r="A30" s="234">
        <v>365851</v>
      </c>
      <c r="B30" s="199">
        <v>1543917</v>
      </c>
      <c r="C30" s="199" t="s">
        <v>4680</v>
      </c>
      <c r="D30" s="200">
        <v>43664</v>
      </c>
      <c r="E30" s="200">
        <v>43667</v>
      </c>
      <c r="F30" s="199">
        <f t="shared" si="0"/>
        <v>3</v>
      </c>
      <c r="G30" s="199">
        <v>2</v>
      </c>
      <c r="H30" s="199" t="s">
        <v>2405</v>
      </c>
      <c r="I30" s="199">
        <f t="shared" si="1"/>
        <v>6</v>
      </c>
      <c r="J30" s="229">
        <v>3650000</v>
      </c>
      <c r="K30" s="230">
        <f t="shared" si="2"/>
        <v>21900000</v>
      </c>
      <c r="L30" s="346"/>
      <c r="M30" s="199" t="s">
        <v>4681</v>
      </c>
    </row>
    <row r="31" spans="1:13">
      <c r="A31" s="234">
        <v>364770</v>
      </c>
      <c r="B31" s="199">
        <v>1541875</v>
      </c>
      <c r="C31" s="199" t="s">
        <v>4682</v>
      </c>
      <c r="D31" s="200">
        <v>43665</v>
      </c>
      <c r="E31" s="200">
        <v>43667</v>
      </c>
      <c r="F31" s="199">
        <f t="shared" si="0"/>
        <v>2</v>
      </c>
      <c r="G31" s="199">
        <v>1</v>
      </c>
      <c r="H31" s="199" t="s">
        <v>37</v>
      </c>
      <c r="I31" s="199">
        <f t="shared" si="1"/>
        <v>2</v>
      </c>
      <c r="J31" s="229">
        <v>4050000</v>
      </c>
      <c r="K31" s="230">
        <f t="shared" si="2"/>
        <v>8100000</v>
      </c>
      <c r="L31" s="346"/>
      <c r="M31" s="199"/>
    </row>
    <row r="32" spans="1:13">
      <c r="A32" s="621">
        <v>368016</v>
      </c>
      <c r="B32" s="622">
        <v>1555198</v>
      </c>
      <c r="C32" s="622" t="s">
        <v>4683</v>
      </c>
      <c r="D32" s="623">
        <v>43668</v>
      </c>
      <c r="E32" s="623">
        <v>43670</v>
      </c>
      <c r="F32" s="622">
        <f t="shared" si="0"/>
        <v>2</v>
      </c>
      <c r="G32" s="622">
        <v>1</v>
      </c>
      <c r="H32" s="622" t="s">
        <v>37</v>
      </c>
      <c r="I32" s="622">
        <f t="shared" si="1"/>
        <v>2</v>
      </c>
      <c r="J32" s="624">
        <v>3450000</v>
      </c>
      <c r="K32" s="625">
        <f t="shared" si="2"/>
        <v>6900000</v>
      </c>
      <c r="L32" s="346"/>
      <c r="M32" s="622" t="s">
        <v>4684</v>
      </c>
    </row>
    <row r="33" spans="1:13">
      <c r="A33" s="621">
        <v>366796</v>
      </c>
      <c r="B33" s="622">
        <v>1549775</v>
      </c>
      <c r="C33" s="622" t="s">
        <v>4685</v>
      </c>
      <c r="D33" s="623">
        <v>43669</v>
      </c>
      <c r="E33" s="623">
        <v>43673</v>
      </c>
      <c r="F33" s="622">
        <f t="shared" si="0"/>
        <v>4</v>
      </c>
      <c r="G33" s="622">
        <v>1</v>
      </c>
      <c r="H33" s="622" t="s">
        <v>868</v>
      </c>
      <c r="I33" s="622">
        <f t="shared" si="1"/>
        <v>4</v>
      </c>
      <c r="J33" s="624">
        <v>4100000</v>
      </c>
      <c r="K33" s="625">
        <f t="shared" si="2"/>
        <v>16400000</v>
      </c>
      <c r="L33" s="346"/>
      <c r="M33" s="622" t="s">
        <v>4686</v>
      </c>
    </row>
    <row r="34" spans="1:13">
      <c r="A34" s="621">
        <v>363924</v>
      </c>
      <c r="B34" s="622">
        <v>1539490</v>
      </c>
      <c r="C34" s="622" t="s">
        <v>4687</v>
      </c>
      <c r="D34" s="623">
        <v>43670</v>
      </c>
      <c r="E34" s="623">
        <v>43672</v>
      </c>
      <c r="F34" s="622">
        <f t="shared" si="0"/>
        <v>2</v>
      </c>
      <c r="G34" s="622">
        <v>1</v>
      </c>
      <c r="H34" s="622" t="s">
        <v>4688</v>
      </c>
      <c r="I34" s="622">
        <f t="shared" si="1"/>
        <v>2</v>
      </c>
      <c r="J34" s="624">
        <f>4250000+320000</f>
        <v>4570000</v>
      </c>
      <c r="K34" s="625">
        <f t="shared" si="2"/>
        <v>9140000</v>
      </c>
      <c r="L34" s="346"/>
      <c r="M34" s="622" t="s">
        <v>2080</v>
      </c>
    </row>
    <row r="35" spans="1:13">
      <c r="A35" s="621">
        <v>364432</v>
      </c>
      <c r="B35" s="622">
        <v>1541308</v>
      </c>
      <c r="C35" s="622" t="s">
        <v>4689</v>
      </c>
      <c r="D35" s="623">
        <v>43670</v>
      </c>
      <c r="E35" s="623">
        <v>43671</v>
      </c>
      <c r="F35" s="622">
        <f t="shared" si="0"/>
        <v>1</v>
      </c>
      <c r="G35" s="622">
        <v>1</v>
      </c>
      <c r="H35" s="622" t="s">
        <v>37</v>
      </c>
      <c r="I35" s="622">
        <f t="shared" si="1"/>
        <v>1</v>
      </c>
      <c r="J35" s="624">
        <v>4050000</v>
      </c>
      <c r="K35" s="625">
        <f t="shared" si="2"/>
        <v>4050000</v>
      </c>
      <c r="L35" s="346"/>
      <c r="M35" s="622"/>
    </row>
    <row r="36" spans="1:13">
      <c r="A36" s="621" t="s">
        <v>4690</v>
      </c>
      <c r="B36" s="622">
        <v>1556230</v>
      </c>
      <c r="C36" s="622" t="s">
        <v>4691</v>
      </c>
      <c r="D36" s="623">
        <v>43671</v>
      </c>
      <c r="E36" s="623">
        <v>43675</v>
      </c>
      <c r="F36" s="622">
        <f t="shared" si="0"/>
        <v>4</v>
      </c>
      <c r="G36" s="622">
        <v>3</v>
      </c>
      <c r="H36" s="622" t="s">
        <v>2405</v>
      </c>
      <c r="I36" s="622">
        <f t="shared" si="1"/>
        <v>12</v>
      </c>
      <c r="J36" s="624">
        <v>3650000</v>
      </c>
      <c r="K36" s="625">
        <f t="shared" si="2"/>
        <v>43800000</v>
      </c>
      <c r="L36" s="346"/>
      <c r="M36" s="626" t="s">
        <v>4674</v>
      </c>
    </row>
    <row r="37" spans="1:13">
      <c r="A37" s="621">
        <v>364771</v>
      </c>
      <c r="B37" s="622">
        <v>1542289</v>
      </c>
      <c r="C37" s="622" t="s">
        <v>4692</v>
      </c>
      <c r="D37" s="623">
        <v>43671</v>
      </c>
      <c r="E37" s="623">
        <v>43675</v>
      </c>
      <c r="F37" s="622">
        <f t="shared" si="0"/>
        <v>4</v>
      </c>
      <c r="G37" s="622">
        <v>1</v>
      </c>
      <c r="H37" s="622" t="s">
        <v>868</v>
      </c>
      <c r="I37" s="622">
        <f t="shared" si="1"/>
        <v>4</v>
      </c>
      <c r="J37" s="624">
        <v>4700000</v>
      </c>
      <c r="K37" s="625">
        <f t="shared" si="2"/>
        <v>18800000</v>
      </c>
      <c r="L37" s="346"/>
      <c r="M37" s="622"/>
    </row>
    <row r="38" spans="1:13">
      <c r="A38" s="621">
        <v>364774</v>
      </c>
      <c r="B38" s="622">
        <v>1542291</v>
      </c>
      <c r="C38" s="622" t="s">
        <v>4693</v>
      </c>
      <c r="D38" s="623">
        <v>43671</v>
      </c>
      <c r="E38" s="623">
        <v>43675</v>
      </c>
      <c r="F38" s="622">
        <f t="shared" si="0"/>
        <v>4</v>
      </c>
      <c r="G38" s="622">
        <v>1</v>
      </c>
      <c r="H38" s="622" t="s">
        <v>868</v>
      </c>
      <c r="I38" s="622">
        <f t="shared" si="1"/>
        <v>4</v>
      </c>
      <c r="J38" s="624">
        <v>4700000</v>
      </c>
      <c r="K38" s="625">
        <f t="shared" si="2"/>
        <v>18800000</v>
      </c>
      <c r="L38" s="346"/>
      <c r="M38" s="622"/>
    </row>
    <row r="39" spans="1:13">
      <c r="A39" s="621" t="s">
        <v>4694</v>
      </c>
      <c r="B39" s="622">
        <v>1541171</v>
      </c>
      <c r="C39" s="622" t="s">
        <v>4695</v>
      </c>
      <c r="D39" s="623">
        <v>43672</v>
      </c>
      <c r="E39" s="623">
        <v>43674</v>
      </c>
      <c r="F39" s="622">
        <f t="shared" si="0"/>
        <v>2</v>
      </c>
      <c r="G39" s="622">
        <v>2</v>
      </c>
      <c r="H39" s="622" t="s">
        <v>37</v>
      </c>
      <c r="I39" s="622">
        <f t="shared" si="1"/>
        <v>4</v>
      </c>
      <c r="J39" s="624">
        <v>4050000</v>
      </c>
      <c r="K39" s="625">
        <f t="shared" si="2"/>
        <v>16200000</v>
      </c>
      <c r="L39" s="346"/>
      <c r="M39" s="622"/>
    </row>
    <row r="40" spans="1:13">
      <c r="A40" s="621" t="s">
        <v>4696</v>
      </c>
      <c r="B40" s="622">
        <v>1554486</v>
      </c>
      <c r="C40" s="622" t="s">
        <v>4697</v>
      </c>
      <c r="D40" s="623">
        <v>43672</v>
      </c>
      <c r="E40" s="623">
        <v>43674</v>
      </c>
      <c r="F40" s="622">
        <f t="shared" si="0"/>
        <v>2</v>
      </c>
      <c r="G40" s="622">
        <v>2</v>
      </c>
      <c r="H40" s="622" t="s">
        <v>2405</v>
      </c>
      <c r="I40" s="622">
        <f t="shared" si="1"/>
        <v>4</v>
      </c>
      <c r="J40" s="624">
        <v>3650000</v>
      </c>
      <c r="K40" s="625">
        <f t="shared" si="2"/>
        <v>14600000</v>
      </c>
      <c r="L40" s="346"/>
      <c r="M40" s="622" t="s">
        <v>4698</v>
      </c>
    </row>
    <row r="41" spans="1:13">
      <c r="A41" s="621">
        <v>364775</v>
      </c>
      <c r="B41" s="622">
        <v>1542075</v>
      </c>
      <c r="C41" s="622" t="s">
        <v>4699</v>
      </c>
      <c r="D41" s="623">
        <v>43673</v>
      </c>
      <c r="E41" s="623">
        <v>43676</v>
      </c>
      <c r="F41" s="622">
        <f t="shared" si="0"/>
        <v>3</v>
      </c>
      <c r="G41" s="622">
        <v>1</v>
      </c>
      <c r="H41" s="622" t="s">
        <v>37</v>
      </c>
      <c r="I41" s="622">
        <f t="shared" si="1"/>
        <v>3</v>
      </c>
      <c r="J41" s="624">
        <v>4050000</v>
      </c>
      <c r="K41" s="625">
        <f t="shared" si="2"/>
        <v>12150000</v>
      </c>
      <c r="L41" s="346"/>
      <c r="M41" s="622"/>
    </row>
    <row r="42" spans="1:13">
      <c r="A42" s="193" t="s">
        <v>4700</v>
      </c>
      <c r="B42" s="194">
        <v>1540767</v>
      </c>
      <c r="C42" s="194" t="s">
        <v>4701</v>
      </c>
      <c r="D42" s="195">
        <v>43674</v>
      </c>
      <c r="E42" s="195">
        <v>43677</v>
      </c>
      <c r="F42" s="194">
        <f t="shared" si="0"/>
        <v>3</v>
      </c>
      <c r="G42" s="194">
        <v>3</v>
      </c>
      <c r="H42" s="194" t="s">
        <v>37</v>
      </c>
      <c r="I42" s="194">
        <f t="shared" si="1"/>
        <v>9</v>
      </c>
      <c r="J42" s="219">
        <v>4050000</v>
      </c>
      <c r="K42" s="220">
        <f t="shared" si="2"/>
        <v>36450000</v>
      </c>
      <c r="L42" s="346"/>
      <c r="M42" s="194" t="s">
        <v>1936</v>
      </c>
    </row>
    <row r="43" spans="1:13">
      <c r="A43" s="193">
        <v>369641</v>
      </c>
      <c r="B43" s="194">
        <v>1564504</v>
      </c>
      <c r="C43" s="194" t="s">
        <v>4702</v>
      </c>
      <c r="D43" s="195">
        <v>43674</v>
      </c>
      <c r="E43" s="195">
        <v>43677</v>
      </c>
      <c r="F43" s="194">
        <f t="shared" si="0"/>
        <v>3</v>
      </c>
      <c r="G43" s="194">
        <v>1</v>
      </c>
      <c r="H43" s="194" t="s">
        <v>37</v>
      </c>
      <c r="I43" s="194">
        <f t="shared" si="1"/>
        <v>3</v>
      </c>
      <c r="J43" s="219">
        <v>4050000</v>
      </c>
      <c r="K43" s="220">
        <f t="shared" si="2"/>
        <v>12150000</v>
      </c>
      <c r="L43" s="346"/>
      <c r="M43" s="194"/>
    </row>
    <row r="44" spans="1:13">
      <c r="A44" s="193" t="s">
        <v>4703</v>
      </c>
      <c r="B44" s="194">
        <v>1558105</v>
      </c>
      <c r="C44" s="194" t="s">
        <v>4704</v>
      </c>
      <c r="D44" s="195">
        <v>43674</v>
      </c>
      <c r="E44" s="195">
        <v>43676</v>
      </c>
      <c r="F44" s="194">
        <f t="shared" si="0"/>
        <v>2</v>
      </c>
      <c r="G44" s="194">
        <v>2</v>
      </c>
      <c r="H44" s="194" t="s">
        <v>2405</v>
      </c>
      <c r="I44" s="194">
        <f t="shared" si="1"/>
        <v>4</v>
      </c>
      <c r="J44" s="219">
        <v>3650000</v>
      </c>
      <c r="K44" s="220">
        <f t="shared" si="2"/>
        <v>14600000</v>
      </c>
      <c r="L44" s="346"/>
      <c r="M44" s="194"/>
    </row>
    <row r="45" spans="1:13">
      <c r="A45" s="193">
        <v>368918</v>
      </c>
      <c r="B45" s="194">
        <v>1558103</v>
      </c>
      <c r="C45" s="194" t="s">
        <v>4705</v>
      </c>
      <c r="D45" s="195">
        <v>43674</v>
      </c>
      <c r="E45" s="195">
        <v>43676</v>
      </c>
      <c r="F45" s="194">
        <f t="shared" si="0"/>
        <v>2</v>
      </c>
      <c r="G45" s="194">
        <v>1</v>
      </c>
      <c r="H45" s="194" t="s">
        <v>4706</v>
      </c>
      <c r="I45" s="194">
        <f t="shared" si="1"/>
        <v>2</v>
      </c>
      <c r="J45" s="219">
        <v>3970000</v>
      </c>
      <c r="K45" s="220">
        <f t="shared" si="2"/>
        <v>7940000</v>
      </c>
      <c r="L45" s="346"/>
      <c r="M45" s="194"/>
    </row>
    <row r="46" spans="1:13">
      <c r="A46" s="193">
        <v>363966</v>
      </c>
      <c r="B46" s="194">
        <v>1539818</v>
      </c>
      <c r="C46" s="194" t="s">
        <v>4707</v>
      </c>
      <c r="D46" s="195">
        <v>43675</v>
      </c>
      <c r="E46" s="195">
        <v>43677</v>
      </c>
      <c r="F46" s="194">
        <f t="shared" si="0"/>
        <v>2</v>
      </c>
      <c r="G46" s="194">
        <v>1</v>
      </c>
      <c r="H46" s="194" t="s">
        <v>2405</v>
      </c>
      <c r="I46" s="194">
        <f t="shared" si="1"/>
        <v>2</v>
      </c>
      <c r="J46" s="219">
        <v>4250000</v>
      </c>
      <c r="K46" s="220">
        <f t="shared" si="2"/>
        <v>8500000</v>
      </c>
      <c r="L46" s="346"/>
      <c r="M46" s="194"/>
    </row>
    <row r="47" spans="1:13">
      <c r="A47" s="193">
        <v>369766</v>
      </c>
      <c r="B47" s="194">
        <v>1565115</v>
      </c>
      <c r="C47" s="194" t="s">
        <v>4708</v>
      </c>
      <c r="D47" s="195">
        <v>43675</v>
      </c>
      <c r="E47" s="195">
        <v>43676</v>
      </c>
      <c r="F47" s="194">
        <f t="shared" si="0"/>
        <v>1</v>
      </c>
      <c r="G47" s="194">
        <v>1</v>
      </c>
      <c r="H47" s="194" t="s">
        <v>868</v>
      </c>
      <c r="I47" s="194">
        <f t="shared" si="1"/>
        <v>1</v>
      </c>
      <c r="J47" s="219">
        <v>4700000</v>
      </c>
      <c r="K47" s="220">
        <f t="shared" si="2"/>
        <v>4700000</v>
      </c>
      <c r="L47" s="346"/>
      <c r="M47" s="194" t="s">
        <v>4709</v>
      </c>
    </row>
    <row r="48" spans="1:13">
      <c r="A48" s="193">
        <v>367510</v>
      </c>
      <c r="B48" s="194">
        <v>1552331</v>
      </c>
      <c r="C48" s="194" t="s">
        <v>4710</v>
      </c>
      <c r="D48" s="195">
        <v>43675</v>
      </c>
      <c r="E48" s="195">
        <v>43677</v>
      </c>
      <c r="F48" s="194">
        <f t="shared" si="0"/>
        <v>2</v>
      </c>
      <c r="G48" s="194">
        <v>1</v>
      </c>
      <c r="H48" s="194" t="s">
        <v>2405</v>
      </c>
      <c r="I48" s="194">
        <f t="shared" si="1"/>
        <v>2</v>
      </c>
      <c r="J48" s="219">
        <v>3650000</v>
      </c>
      <c r="K48" s="220">
        <f t="shared" si="2"/>
        <v>7300000</v>
      </c>
      <c r="L48" s="346"/>
      <c r="M48" s="194" t="s">
        <v>4711</v>
      </c>
    </row>
    <row r="49" spans="1:13">
      <c r="A49" s="193" t="s">
        <v>4712</v>
      </c>
      <c r="B49" s="194">
        <v>1552372</v>
      </c>
      <c r="C49" s="194" t="s">
        <v>4713</v>
      </c>
      <c r="D49" s="195">
        <v>43676</v>
      </c>
      <c r="E49" s="195">
        <v>43678</v>
      </c>
      <c r="F49" s="194">
        <f t="shared" si="0"/>
        <v>2</v>
      </c>
      <c r="G49" s="194">
        <v>4</v>
      </c>
      <c r="H49" s="194" t="s">
        <v>37</v>
      </c>
      <c r="I49" s="194">
        <f t="shared" si="1"/>
        <v>8</v>
      </c>
      <c r="J49" s="219">
        <v>3450000</v>
      </c>
      <c r="K49" s="220">
        <f t="shared" si="2"/>
        <v>27600000</v>
      </c>
      <c r="L49" s="346"/>
      <c r="M49" s="194" t="s">
        <v>4714</v>
      </c>
    </row>
    <row r="50" spans="1:13">
      <c r="A50" s="193">
        <v>367562</v>
      </c>
      <c r="B50" s="194">
        <v>1552907</v>
      </c>
      <c r="C50" s="194" t="s">
        <v>4715</v>
      </c>
      <c r="D50" s="195">
        <v>43677</v>
      </c>
      <c r="E50" s="195">
        <v>43678</v>
      </c>
      <c r="F50" s="194">
        <f t="shared" si="0"/>
        <v>1</v>
      </c>
      <c r="G50" s="194">
        <v>1</v>
      </c>
      <c r="H50" s="194" t="s">
        <v>2405</v>
      </c>
      <c r="I50" s="194">
        <f t="shared" si="1"/>
        <v>1</v>
      </c>
      <c r="J50" s="219">
        <v>3650000</v>
      </c>
      <c r="K50" s="220">
        <f t="shared" si="2"/>
        <v>3650000</v>
      </c>
      <c r="L50" s="346"/>
      <c r="M50" s="194" t="s">
        <v>4666</v>
      </c>
    </row>
    <row r="51" spans="1:13">
      <c r="A51" s="193">
        <v>367761</v>
      </c>
      <c r="B51" s="194">
        <v>1553238</v>
      </c>
      <c r="C51" s="194" t="s">
        <v>4716</v>
      </c>
      <c r="D51" s="195">
        <v>43677</v>
      </c>
      <c r="E51" s="195">
        <v>43678</v>
      </c>
      <c r="F51" s="194">
        <f t="shared" si="0"/>
        <v>1</v>
      </c>
      <c r="G51" s="194">
        <v>1</v>
      </c>
      <c r="H51" s="194" t="s">
        <v>2405</v>
      </c>
      <c r="I51" s="194">
        <f t="shared" si="1"/>
        <v>1</v>
      </c>
      <c r="J51" s="219">
        <v>3650000</v>
      </c>
      <c r="K51" s="220">
        <f t="shared" si="2"/>
        <v>3650000</v>
      </c>
      <c r="L51" s="346"/>
      <c r="M51" s="627" t="s">
        <v>4674</v>
      </c>
    </row>
    <row r="52" spans="1:13">
      <c r="A52" s="193">
        <v>367515</v>
      </c>
      <c r="B52" s="194">
        <v>1552373</v>
      </c>
      <c r="C52" s="194" t="s">
        <v>4717</v>
      </c>
      <c r="D52" s="195">
        <v>43676</v>
      </c>
      <c r="E52" s="195">
        <v>43678</v>
      </c>
      <c r="F52" s="194">
        <f t="shared" si="0"/>
        <v>2</v>
      </c>
      <c r="G52" s="194">
        <v>1</v>
      </c>
      <c r="H52" s="194" t="s">
        <v>37</v>
      </c>
      <c r="I52" s="194">
        <f t="shared" si="1"/>
        <v>2</v>
      </c>
      <c r="J52" s="219">
        <v>3450000</v>
      </c>
      <c r="K52" s="220">
        <f t="shared" si="2"/>
        <v>6900000</v>
      </c>
      <c r="L52" s="346"/>
      <c r="M52" s="194" t="s">
        <v>4718</v>
      </c>
    </row>
  </sheetData>
  <mergeCells count="15">
    <mergeCell ref="A1:K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L6:L52"/>
    <mergeCell ref="M4:M5"/>
  </mergeCells>
  <conditionalFormatting sqref="B15:B16">
    <cfRule type="duplicateValues" dxfId="1" priority="1"/>
  </conditionalFormatting>
  <conditionalFormatting sqref="B17:B1048576 B1:B14">
    <cfRule type="duplicateValues" dxfId="1" priority="2"/>
  </conditionalFormatting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8"/>
  <sheetViews>
    <sheetView topLeftCell="C1" workbookViewId="0">
      <selection activeCell="L4" sqref="L4:L5"/>
    </sheetView>
  </sheetViews>
  <sheetFormatPr defaultColWidth="9" defaultRowHeight="13.5"/>
  <cols>
    <col min="1" max="1" width="10" style="164" customWidth="1"/>
    <col min="2" max="2" width="65.2833333333333" style="164" customWidth="1"/>
    <col min="3" max="6" width="9" style="164"/>
    <col min="7" max="7" width="9.70833333333333" style="164" customWidth="1"/>
    <col min="8" max="8" width="11.1416666666667" style="164" customWidth="1"/>
    <col min="9" max="9" width="14.5666666666667" style="164" customWidth="1"/>
    <col min="10" max="10" width="15.2833333333333" style="164" customWidth="1"/>
    <col min="11" max="11" width="21.5" style="164" customWidth="1"/>
    <col min="12" max="12" width="20.5666666666667" style="164" customWidth="1"/>
    <col min="15" max="15" width="11.5"/>
  </cols>
  <sheetData>
    <row r="1" ht="25.5" spans="1:10">
      <c r="A1" s="165"/>
      <c r="B1" s="165"/>
      <c r="C1" s="165"/>
      <c r="D1" s="165"/>
      <c r="E1" s="165"/>
      <c r="F1" s="165"/>
      <c r="G1" s="165"/>
      <c r="H1" s="165"/>
      <c r="I1" s="165"/>
      <c r="J1" s="165"/>
    </row>
    <row r="2" ht="26.25" spans="1:15">
      <c r="A2" s="165"/>
      <c r="B2" s="165"/>
      <c r="C2" s="165"/>
      <c r="D2" s="165"/>
      <c r="E2" s="165"/>
      <c r="F2" s="165"/>
      <c r="G2" s="165"/>
      <c r="H2" s="165"/>
      <c r="I2" s="165"/>
      <c r="J2" s="165"/>
      <c r="N2" t="s">
        <v>4719</v>
      </c>
      <c r="O2">
        <v>1216250000</v>
      </c>
    </row>
    <row r="3" ht="26.25" spans="1:15">
      <c r="A3" s="166"/>
      <c r="B3" s="167"/>
      <c r="C3" s="168"/>
      <c r="D3" s="168"/>
      <c r="E3" s="169"/>
      <c r="F3" s="165"/>
      <c r="G3" s="170" t="s">
        <v>21</v>
      </c>
      <c r="H3" s="201">
        <f>SUM(H6:H215)-H67-H84-H18</f>
        <v>709</v>
      </c>
      <c r="I3" s="202"/>
      <c r="J3" s="202">
        <f>SUM(J6:J215)</f>
        <v>2812250000</v>
      </c>
      <c r="K3" s="557" t="s">
        <v>4720</v>
      </c>
      <c r="L3" s="164">
        <f>'Jun19'!K5-'Jul19-1'!K3-J3+O2+O3</f>
        <v>4190997280</v>
      </c>
      <c r="N3" t="s">
        <v>4719</v>
      </c>
      <c r="O3">
        <v>1216250000</v>
      </c>
    </row>
    <row r="4" spans="1:12">
      <c r="A4" s="172" t="s">
        <v>25</v>
      </c>
      <c r="B4" s="172" t="s">
        <v>26</v>
      </c>
      <c r="C4" s="173" t="s">
        <v>27</v>
      </c>
      <c r="D4" s="173" t="s">
        <v>28</v>
      </c>
      <c r="E4" s="171" t="s">
        <v>29</v>
      </c>
      <c r="F4" s="174" t="s">
        <v>30</v>
      </c>
      <c r="G4" s="174" t="s">
        <v>2400</v>
      </c>
      <c r="H4" s="174" t="s">
        <v>32</v>
      </c>
      <c r="I4" s="204" t="s">
        <v>33</v>
      </c>
      <c r="J4" s="204" t="s">
        <v>34</v>
      </c>
      <c r="K4" s="205" t="s">
        <v>167</v>
      </c>
      <c r="L4" s="204" t="s">
        <v>168</v>
      </c>
    </row>
    <row r="5" spans="1:12">
      <c r="A5" s="175"/>
      <c r="B5" s="175"/>
      <c r="C5" s="173"/>
      <c r="D5" s="173"/>
      <c r="E5" s="171"/>
      <c r="F5" s="174"/>
      <c r="G5" s="174"/>
      <c r="H5" s="174"/>
      <c r="I5" s="204"/>
      <c r="J5" s="204"/>
      <c r="K5" s="206"/>
      <c r="L5" s="204"/>
    </row>
    <row r="6" spans="1:12">
      <c r="A6" s="199">
        <v>1506535</v>
      </c>
      <c r="B6" s="199" t="s">
        <v>4721</v>
      </c>
      <c r="C6" s="200">
        <v>43647</v>
      </c>
      <c r="D6" s="200">
        <v>43648</v>
      </c>
      <c r="E6" s="199">
        <f t="shared" ref="E6:E17" si="0">D6-C6</f>
        <v>1</v>
      </c>
      <c r="F6" s="199">
        <v>1</v>
      </c>
      <c r="G6" s="199" t="s">
        <v>2405</v>
      </c>
      <c r="H6" s="199">
        <f t="shared" ref="H6:H17" si="1">F6*E6</f>
        <v>1</v>
      </c>
      <c r="I6" s="229">
        <v>4250000</v>
      </c>
      <c r="J6" s="230">
        <f t="shared" ref="J6:J13" si="2">I6*H6</f>
        <v>4250000</v>
      </c>
      <c r="K6" s="231">
        <f>SUM(J6:J33)</f>
        <v>302060000</v>
      </c>
      <c r="L6" s="199" t="s">
        <v>4722</v>
      </c>
    </row>
    <row r="7" spans="1:12">
      <c r="A7" s="199">
        <v>1539651</v>
      </c>
      <c r="B7" s="199" t="s">
        <v>4632</v>
      </c>
      <c r="C7" s="200">
        <v>43647</v>
      </c>
      <c r="D7" s="200">
        <v>43649</v>
      </c>
      <c r="E7" s="199">
        <f t="shared" si="0"/>
        <v>2</v>
      </c>
      <c r="F7" s="199">
        <v>1</v>
      </c>
      <c r="G7" s="199" t="s">
        <v>3001</v>
      </c>
      <c r="H7" s="199">
        <f t="shared" si="1"/>
        <v>2</v>
      </c>
      <c r="I7" s="229">
        <v>5490000</v>
      </c>
      <c r="J7" s="230">
        <f t="shared" si="2"/>
        <v>10980000</v>
      </c>
      <c r="K7" s="346"/>
      <c r="L7" s="199"/>
    </row>
    <row r="8" spans="1:12">
      <c r="A8" s="199">
        <v>1509360</v>
      </c>
      <c r="B8" s="199" t="s">
        <v>4630</v>
      </c>
      <c r="C8" s="200">
        <v>43647</v>
      </c>
      <c r="D8" s="200">
        <v>43650</v>
      </c>
      <c r="E8" s="199">
        <f t="shared" si="0"/>
        <v>3</v>
      </c>
      <c r="F8" s="199">
        <v>1</v>
      </c>
      <c r="G8" s="199" t="s">
        <v>2405</v>
      </c>
      <c r="H8" s="199">
        <f t="shared" si="1"/>
        <v>3</v>
      </c>
      <c r="I8" s="229">
        <v>4250000</v>
      </c>
      <c r="J8" s="230">
        <f t="shared" si="2"/>
        <v>12750000</v>
      </c>
      <c r="K8" s="346"/>
      <c r="L8" s="199" t="s">
        <v>4723</v>
      </c>
    </row>
    <row r="9" spans="1:12">
      <c r="A9" s="199">
        <v>1518334</v>
      </c>
      <c r="B9" s="199" t="s">
        <v>4724</v>
      </c>
      <c r="C9" s="200">
        <v>43647</v>
      </c>
      <c r="D9" s="200">
        <v>43649</v>
      </c>
      <c r="E9" s="199">
        <f t="shared" si="0"/>
        <v>2</v>
      </c>
      <c r="F9" s="199">
        <v>3</v>
      </c>
      <c r="G9" s="199" t="s">
        <v>37</v>
      </c>
      <c r="H9" s="199">
        <f t="shared" si="1"/>
        <v>6</v>
      </c>
      <c r="I9" s="229">
        <v>4050000</v>
      </c>
      <c r="J9" s="230">
        <f t="shared" si="2"/>
        <v>24300000</v>
      </c>
      <c r="K9" s="346"/>
      <c r="L9" s="199" t="s">
        <v>2171</v>
      </c>
    </row>
    <row r="10" spans="1:12">
      <c r="A10" s="199">
        <v>1534687</v>
      </c>
      <c r="B10" s="199" t="s">
        <v>4725</v>
      </c>
      <c r="C10" s="200">
        <v>43647</v>
      </c>
      <c r="D10" s="200">
        <v>43649</v>
      </c>
      <c r="E10" s="199">
        <f t="shared" si="0"/>
        <v>2</v>
      </c>
      <c r="F10" s="199">
        <v>1</v>
      </c>
      <c r="G10" s="199" t="s">
        <v>37</v>
      </c>
      <c r="H10" s="199">
        <f t="shared" si="1"/>
        <v>2</v>
      </c>
      <c r="I10" s="229">
        <v>4050000</v>
      </c>
      <c r="J10" s="230">
        <f t="shared" si="2"/>
        <v>8100000</v>
      </c>
      <c r="K10" s="346"/>
      <c r="L10" s="199"/>
    </row>
    <row r="11" spans="1:12">
      <c r="A11" s="199">
        <v>1537100</v>
      </c>
      <c r="B11" s="199" t="s">
        <v>4726</v>
      </c>
      <c r="C11" s="200">
        <v>43648</v>
      </c>
      <c r="D11" s="200">
        <v>43650</v>
      </c>
      <c r="E11" s="199">
        <f t="shared" si="0"/>
        <v>2</v>
      </c>
      <c r="F11" s="199">
        <v>1</v>
      </c>
      <c r="G11" s="199" t="s">
        <v>2405</v>
      </c>
      <c r="H11" s="199">
        <f t="shared" si="1"/>
        <v>2</v>
      </c>
      <c r="I11" s="229">
        <v>4250000</v>
      </c>
      <c r="J11" s="230">
        <f t="shared" si="2"/>
        <v>8500000</v>
      </c>
      <c r="K11" s="346"/>
      <c r="L11" s="199"/>
    </row>
    <row r="12" spans="1:12">
      <c r="A12" s="199">
        <v>1517523</v>
      </c>
      <c r="B12" s="199" t="s">
        <v>4727</v>
      </c>
      <c r="C12" s="200">
        <v>43649</v>
      </c>
      <c r="D12" s="200">
        <v>43650</v>
      </c>
      <c r="E12" s="199">
        <f t="shared" si="0"/>
        <v>1</v>
      </c>
      <c r="F12" s="199">
        <v>1</v>
      </c>
      <c r="G12" s="199" t="s">
        <v>37</v>
      </c>
      <c r="H12" s="199">
        <f t="shared" si="1"/>
        <v>1</v>
      </c>
      <c r="I12" s="229">
        <v>4050000</v>
      </c>
      <c r="J12" s="230">
        <f t="shared" si="2"/>
        <v>4050000</v>
      </c>
      <c r="K12" s="346"/>
      <c r="L12" s="199"/>
    </row>
    <row r="13" spans="1:12">
      <c r="A13" s="199">
        <v>1518538</v>
      </c>
      <c r="B13" s="317" t="s">
        <v>4728</v>
      </c>
      <c r="C13" s="200">
        <v>43649</v>
      </c>
      <c r="D13" s="200">
        <v>43651</v>
      </c>
      <c r="E13" s="199">
        <f t="shared" si="0"/>
        <v>2</v>
      </c>
      <c r="F13" s="199">
        <v>1</v>
      </c>
      <c r="G13" s="199" t="s">
        <v>2405</v>
      </c>
      <c r="H13" s="199">
        <f t="shared" si="1"/>
        <v>2</v>
      </c>
      <c r="I13" s="229">
        <v>4250000</v>
      </c>
      <c r="J13" s="230">
        <f t="shared" si="2"/>
        <v>8500000</v>
      </c>
      <c r="K13" s="346"/>
      <c r="L13" s="199" t="s">
        <v>4729</v>
      </c>
    </row>
    <row r="14" spans="1:12">
      <c r="A14" s="199">
        <v>1522078</v>
      </c>
      <c r="B14" s="199" t="s">
        <v>4730</v>
      </c>
      <c r="C14" s="200">
        <v>43649</v>
      </c>
      <c r="D14" s="200">
        <v>43652</v>
      </c>
      <c r="E14" s="199">
        <f t="shared" si="0"/>
        <v>3</v>
      </c>
      <c r="F14" s="199">
        <v>1</v>
      </c>
      <c r="G14" s="199" t="s">
        <v>3001</v>
      </c>
      <c r="H14" s="199">
        <f t="shared" si="1"/>
        <v>3</v>
      </c>
      <c r="I14" s="229">
        <v>5490000</v>
      </c>
      <c r="J14" s="230">
        <f t="shared" ref="J14:J17" si="3">I14*E14*F14</f>
        <v>16470000</v>
      </c>
      <c r="K14" s="346"/>
      <c r="L14" s="199"/>
    </row>
    <row r="15" spans="1:12">
      <c r="A15" s="199">
        <v>1522876</v>
      </c>
      <c r="B15" s="199" t="s">
        <v>4731</v>
      </c>
      <c r="C15" s="200">
        <v>43650</v>
      </c>
      <c r="D15" s="200">
        <v>43652</v>
      </c>
      <c r="E15" s="199">
        <f t="shared" si="0"/>
        <v>2</v>
      </c>
      <c r="F15" s="199">
        <v>2</v>
      </c>
      <c r="G15" s="199" t="s">
        <v>37</v>
      </c>
      <c r="H15" s="199">
        <f t="shared" si="1"/>
        <v>4</v>
      </c>
      <c r="I15" s="229">
        <v>4050000</v>
      </c>
      <c r="J15" s="230">
        <f t="shared" si="3"/>
        <v>16200000</v>
      </c>
      <c r="K15" s="346"/>
      <c r="L15" s="199"/>
    </row>
    <row r="16" spans="1:12">
      <c r="A16" s="199">
        <v>1521309</v>
      </c>
      <c r="B16" s="199" t="s">
        <v>4732</v>
      </c>
      <c r="C16" s="200">
        <v>43651</v>
      </c>
      <c r="D16" s="200">
        <v>43655</v>
      </c>
      <c r="E16" s="199">
        <f t="shared" si="0"/>
        <v>4</v>
      </c>
      <c r="F16" s="199">
        <v>1</v>
      </c>
      <c r="G16" s="199" t="s">
        <v>37</v>
      </c>
      <c r="H16" s="199">
        <f t="shared" si="1"/>
        <v>4</v>
      </c>
      <c r="I16" s="229">
        <v>4050000</v>
      </c>
      <c r="J16" s="230">
        <f t="shared" si="3"/>
        <v>16200000</v>
      </c>
      <c r="K16" s="346"/>
      <c r="L16" s="199"/>
    </row>
    <row r="17" spans="1:12">
      <c r="A17" s="243">
        <v>1524933</v>
      </c>
      <c r="B17" s="199" t="s">
        <v>4733</v>
      </c>
      <c r="C17" s="242">
        <v>43651</v>
      </c>
      <c r="D17" s="242">
        <v>43654</v>
      </c>
      <c r="E17" s="243">
        <f t="shared" si="0"/>
        <v>3</v>
      </c>
      <c r="F17" s="199">
        <v>1</v>
      </c>
      <c r="G17" s="199" t="s">
        <v>2405</v>
      </c>
      <c r="H17" s="199">
        <f t="shared" si="1"/>
        <v>3</v>
      </c>
      <c r="I17" s="229">
        <v>4250000</v>
      </c>
      <c r="J17" s="230">
        <f t="shared" si="3"/>
        <v>12750000</v>
      </c>
      <c r="K17" s="346"/>
      <c r="L17" s="199"/>
    </row>
    <row r="18" spans="1:12">
      <c r="A18" s="247"/>
      <c r="B18" s="199" t="s">
        <v>2711</v>
      </c>
      <c r="C18" s="246"/>
      <c r="D18" s="246"/>
      <c r="E18" s="247"/>
      <c r="F18" s="199">
        <v>1</v>
      </c>
      <c r="G18" s="387" t="s">
        <v>4734</v>
      </c>
      <c r="H18" s="549">
        <f>F18*E17</f>
        <v>3</v>
      </c>
      <c r="I18" s="229">
        <v>320000</v>
      </c>
      <c r="J18" s="230">
        <f>I18*E17*F18</f>
        <v>960000</v>
      </c>
      <c r="K18" s="346"/>
      <c r="L18" s="199"/>
    </row>
    <row r="19" spans="1:12">
      <c r="A19" s="199">
        <v>1522318</v>
      </c>
      <c r="B19" s="199" t="s">
        <v>4735</v>
      </c>
      <c r="C19" s="200">
        <v>43651</v>
      </c>
      <c r="D19" s="200">
        <v>43654</v>
      </c>
      <c r="E19" s="199">
        <f t="shared" ref="E19:E48" si="4">D19-C19</f>
        <v>3</v>
      </c>
      <c r="F19" s="199">
        <v>1</v>
      </c>
      <c r="G19" s="199" t="s">
        <v>3717</v>
      </c>
      <c r="H19" s="199">
        <f t="shared" ref="H19:H48" si="5">F19*E19</f>
        <v>3</v>
      </c>
      <c r="I19" s="229">
        <v>5250000</v>
      </c>
      <c r="J19" s="230">
        <f t="shared" ref="J19:J22" si="6">I19*E19*F19</f>
        <v>15750000</v>
      </c>
      <c r="K19" s="346"/>
      <c r="L19" s="199"/>
    </row>
    <row r="20" spans="1:12">
      <c r="A20" s="199">
        <v>1525051</v>
      </c>
      <c r="B20" s="317" t="s">
        <v>4736</v>
      </c>
      <c r="C20" s="200">
        <v>43651</v>
      </c>
      <c r="D20" s="200">
        <v>43654</v>
      </c>
      <c r="E20" s="199">
        <f t="shared" si="4"/>
        <v>3</v>
      </c>
      <c r="F20" s="199">
        <v>1</v>
      </c>
      <c r="G20" s="199" t="s">
        <v>2405</v>
      </c>
      <c r="H20" s="199">
        <f t="shared" si="5"/>
        <v>3</v>
      </c>
      <c r="I20" s="229">
        <v>4250000</v>
      </c>
      <c r="J20" s="230">
        <f t="shared" si="6"/>
        <v>12750000</v>
      </c>
      <c r="K20" s="346"/>
      <c r="L20" s="199"/>
    </row>
    <row r="21" spans="1:12">
      <c r="A21" s="199">
        <v>1524423</v>
      </c>
      <c r="B21" s="199" t="s">
        <v>4737</v>
      </c>
      <c r="C21" s="200">
        <v>43651</v>
      </c>
      <c r="D21" s="200">
        <v>43653</v>
      </c>
      <c r="E21" s="199">
        <f t="shared" si="4"/>
        <v>2</v>
      </c>
      <c r="F21" s="199">
        <v>2</v>
      </c>
      <c r="G21" s="199" t="s">
        <v>37</v>
      </c>
      <c r="H21" s="199">
        <f t="shared" si="5"/>
        <v>4</v>
      </c>
      <c r="I21" s="229">
        <v>4050000</v>
      </c>
      <c r="J21" s="230">
        <f t="shared" si="6"/>
        <v>16200000</v>
      </c>
      <c r="K21" s="346"/>
      <c r="L21" s="199"/>
    </row>
    <row r="22" spans="1:12">
      <c r="A22" s="199">
        <v>1524132</v>
      </c>
      <c r="B22" s="199" t="s">
        <v>4738</v>
      </c>
      <c r="C22" s="200">
        <v>43651</v>
      </c>
      <c r="D22" s="200">
        <v>43653</v>
      </c>
      <c r="E22" s="199">
        <f t="shared" si="4"/>
        <v>2</v>
      </c>
      <c r="F22" s="199">
        <v>2</v>
      </c>
      <c r="G22" s="199" t="s">
        <v>2405</v>
      </c>
      <c r="H22" s="199">
        <f t="shared" si="5"/>
        <v>4</v>
      </c>
      <c r="I22" s="229">
        <v>4250000</v>
      </c>
      <c r="J22" s="230">
        <f t="shared" si="6"/>
        <v>17000000</v>
      </c>
      <c r="K22" s="346"/>
      <c r="L22" s="199"/>
    </row>
    <row r="23" spans="1:12">
      <c r="A23" s="199">
        <v>1518928</v>
      </c>
      <c r="B23" s="317" t="s">
        <v>4739</v>
      </c>
      <c r="C23" s="200">
        <v>43651</v>
      </c>
      <c r="D23" s="200">
        <v>43652</v>
      </c>
      <c r="E23" s="199">
        <f t="shared" si="4"/>
        <v>1</v>
      </c>
      <c r="F23" s="199">
        <v>1</v>
      </c>
      <c r="G23" s="199" t="s">
        <v>37</v>
      </c>
      <c r="H23" s="199">
        <f t="shared" si="5"/>
        <v>1</v>
      </c>
      <c r="I23" s="229">
        <v>4050000</v>
      </c>
      <c r="J23" s="230">
        <f t="shared" ref="J23:J27" si="7">I23*H23</f>
        <v>4050000</v>
      </c>
      <c r="K23" s="346"/>
      <c r="L23" s="199"/>
    </row>
    <row r="24" spans="1:12">
      <c r="A24" s="199">
        <v>1532811</v>
      </c>
      <c r="B24" s="317" t="s">
        <v>4740</v>
      </c>
      <c r="C24" s="200">
        <v>43652</v>
      </c>
      <c r="D24" s="200">
        <v>43654</v>
      </c>
      <c r="E24" s="199">
        <f t="shared" si="4"/>
        <v>2</v>
      </c>
      <c r="F24" s="199">
        <v>1</v>
      </c>
      <c r="G24" s="199" t="s">
        <v>37</v>
      </c>
      <c r="H24" s="199">
        <f t="shared" si="5"/>
        <v>2</v>
      </c>
      <c r="I24" s="229">
        <v>4050000</v>
      </c>
      <c r="J24" s="230">
        <f t="shared" si="7"/>
        <v>8100000</v>
      </c>
      <c r="K24" s="346"/>
      <c r="L24" s="199"/>
    </row>
    <row r="25" spans="1:12">
      <c r="A25" s="199">
        <v>1528148</v>
      </c>
      <c r="B25" s="317" t="s">
        <v>4741</v>
      </c>
      <c r="C25" s="200">
        <v>43652</v>
      </c>
      <c r="D25" s="200">
        <v>43654</v>
      </c>
      <c r="E25" s="199">
        <f t="shared" si="4"/>
        <v>2</v>
      </c>
      <c r="F25" s="199">
        <v>1</v>
      </c>
      <c r="G25" s="199" t="s">
        <v>2405</v>
      </c>
      <c r="H25" s="199">
        <f t="shared" si="5"/>
        <v>2</v>
      </c>
      <c r="I25" s="229">
        <v>4250000</v>
      </c>
      <c r="J25" s="230">
        <f t="shared" si="7"/>
        <v>8500000</v>
      </c>
      <c r="K25" s="346"/>
      <c r="L25" s="199"/>
    </row>
    <row r="26" spans="1:12">
      <c r="A26" s="199">
        <v>1526297</v>
      </c>
      <c r="B26" s="317" t="s">
        <v>4742</v>
      </c>
      <c r="C26" s="200">
        <v>43652</v>
      </c>
      <c r="D26" s="200">
        <v>43654</v>
      </c>
      <c r="E26" s="199">
        <f t="shared" si="4"/>
        <v>2</v>
      </c>
      <c r="F26" s="199">
        <v>1</v>
      </c>
      <c r="G26" s="199" t="s">
        <v>37</v>
      </c>
      <c r="H26" s="199">
        <f t="shared" si="5"/>
        <v>2</v>
      </c>
      <c r="I26" s="229">
        <v>4050000</v>
      </c>
      <c r="J26" s="230">
        <f t="shared" si="7"/>
        <v>8100000</v>
      </c>
      <c r="K26" s="346"/>
      <c r="L26" s="199" t="s">
        <v>1936</v>
      </c>
    </row>
    <row r="27" spans="1:12">
      <c r="A27" s="199">
        <v>1522141</v>
      </c>
      <c r="B27" s="317" t="s">
        <v>4743</v>
      </c>
      <c r="C27" s="200">
        <v>43652</v>
      </c>
      <c r="D27" s="200">
        <v>43653</v>
      </c>
      <c r="E27" s="199">
        <f t="shared" si="4"/>
        <v>1</v>
      </c>
      <c r="F27" s="199">
        <v>1</v>
      </c>
      <c r="G27" s="199" t="s">
        <v>37</v>
      </c>
      <c r="H27" s="199">
        <f t="shared" si="5"/>
        <v>1</v>
      </c>
      <c r="I27" s="229">
        <v>4050000</v>
      </c>
      <c r="J27" s="230">
        <f t="shared" si="7"/>
        <v>4050000</v>
      </c>
      <c r="K27" s="346"/>
      <c r="L27" s="199"/>
    </row>
    <row r="28" spans="1:12">
      <c r="A28" s="199">
        <v>1536509</v>
      </c>
      <c r="B28" s="199" t="s">
        <v>4744</v>
      </c>
      <c r="C28" s="200">
        <v>43652</v>
      </c>
      <c r="D28" s="200">
        <v>43654</v>
      </c>
      <c r="E28" s="199">
        <f t="shared" si="4"/>
        <v>2</v>
      </c>
      <c r="F28" s="199">
        <v>1</v>
      </c>
      <c r="G28" s="199" t="s">
        <v>37</v>
      </c>
      <c r="H28" s="199">
        <f t="shared" si="5"/>
        <v>2</v>
      </c>
      <c r="I28" s="229">
        <v>4050000</v>
      </c>
      <c r="J28" s="230">
        <f>I28*E28*F28</f>
        <v>8100000</v>
      </c>
      <c r="K28" s="346"/>
      <c r="L28" s="199"/>
    </row>
    <row r="29" spans="1:12">
      <c r="A29" s="199">
        <v>1518892</v>
      </c>
      <c r="B29" s="317" t="s">
        <v>4745</v>
      </c>
      <c r="C29" s="200">
        <v>43652</v>
      </c>
      <c r="D29" s="200">
        <v>43654</v>
      </c>
      <c r="E29" s="199">
        <f t="shared" si="4"/>
        <v>2</v>
      </c>
      <c r="F29" s="199">
        <v>1</v>
      </c>
      <c r="G29" s="199" t="s">
        <v>4678</v>
      </c>
      <c r="H29" s="199">
        <f t="shared" si="5"/>
        <v>2</v>
      </c>
      <c r="I29" s="229">
        <f>4050000+1200000</f>
        <v>5250000</v>
      </c>
      <c r="J29" s="230">
        <f t="shared" ref="J29:J33" si="8">I29*H29</f>
        <v>10500000</v>
      </c>
      <c r="K29" s="346"/>
      <c r="L29" s="199" t="s">
        <v>4746</v>
      </c>
    </row>
    <row r="30" spans="1:12">
      <c r="A30" s="199">
        <v>1519466</v>
      </c>
      <c r="B30" s="317" t="s">
        <v>4747</v>
      </c>
      <c r="C30" s="200">
        <v>43652</v>
      </c>
      <c r="D30" s="200">
        <v>43654</v>
      </c>
      <c r="E30" s="199">
        <f t="shared" si="4"/>
        <v>2</v>
      </c>
      <c r="F30" s="199">
        <v>1</v>
      </c>
      <c r="G30" s="199" t="s">
        <v>2405</v>
      </c>
      <c r="H30" s="199">
        <f t="shared" si="5"/>
        <v>2</v>
      </c>
      <c r="I30" s="229">
        <v>4250000</v>
      </c>
      <c r="J30" s="230">
        <f t="shared" si="8"/>
        <v>8500000</v>
      </c>
      <c r="K30" s="346"/>
      <c r="L30" s="199"/>
    </row>
    <row r="31" spans="1:12">
      <c r="A31" s="199">
        <v>1530823</v>
      </c>
      <c r="B31" s="317" t="s">
        <v>4748</v>
      </c>
      <c r="C31" s="200">
        <v>43653</v>
      </c>
      <c r="D31" s="200">
        <v>43657</v>
      </c>
      <c r="E31" s="199">
        <f t="shared" si="4"/>
        <v>4</v>
      </c>
      <c r="F31" s="199">
        <v>1</v>
      </c>
      <c r="G31" s="199" t="s">
        <v>37</v>
      </c>
      <c r="H31" s="199">
        <f t="shared" si="5"/>
        <v>4</v>
      </c>
      <c r="I31" s="229">
        <v>4050000</v>
      </c>
      <c r="J31" s="230">
        <f t="shared" si="8"/>
        <v>16200000</v>
      </c>
      <c r="K31" s="346"/>
      <c r="L31" s="199"/>
    </row>
    <row r="32" spans="1:12">
      <c r="A32" s="199">
        <v>1527631</v>
      </c>
      <c r="B32" s="317" t="s">
        <v>4749</v>
      </c>
      <c r="C32" s="200">
        <v>43653</v>
      </c>
      <c r="D32" s="200">
        <v>43657</v>
      </c>
      <c r="E32" s="199">
        <f t="shared" si="4"/>
        <v>4</v>
      </c>
      <c r="F32" s="199">
        <v>1</v>
      </c>
      <c r="G32" s="199" t="s">
        <v>37</v>
      </c>
      <c r="H32" s="199">
        <f t="shared" si="5"/>
        <v>4</v>
      </c>
      <c r="I32" s="229">
        <v>4050000</v>
      </c>
      <c r="J32" s="230">
        <f t="shared" si="8"/>
        <v>16200000</v>
      </c>
      <c r="K32" s="346"/>
      <c r="L32" s="199"/>
    </row>
    <row r="33" spans="1:12">
      <c r="A33" s="199">
        <v>1523411</v>
      </c>
      <c r="B33" s="317" t="s">
        <v>4750</v>
      </c>
      <c r="C33" s="200">
        <v>43653</v>
      </c>
      <c r="D33" s="200">
        <v>43654</v>
      </c>
      <c r="E33" s="199">
        <f t="shared" si="4"/>
        <v>1</v>
      </c>
      <c r="F33" s="199">
        <v>1</v>
      </c>
      <c r="G33" s="199" t="s">
        <v>37</v>
      </c>
      <c r="H33" s="199">
        <f t="shared" si="5"/>
        <v>1</v>
      </c>
      <c r="I33" s="229">
        <v>4050000</v>
      </c>
      <c r="J33" s="230">
        <f t="shared" si="8"/>
        <v>4050000</v>
      </c>
      <c r="K33" s="347"/>
      <c r="L33" s="199"/>
    </row>
    <row r="34" spans="1:12">
      <c r="A34" s="194">
        <v>1545049</v>
      </c>
      <c r="B34" s="194" t="s">
        <v>4751</v>
      </c>
      <c r="C34" s="195">
        <v>43649</v>
      </c>
      <c r="D34" s="195">
        <v>43651</v>
      </c>
      <c r="E34" s="194">
        <f t="shared" si="4"/>
        <v>2</v>
      </c>
      <c r="F34" s="194">
        <v>1</v>
      </c>
      <c r="G34" s="194" t="s">
        <v>37</v>
      </c>
      <c r="H34" s="194">
        <f t="shared" si="5"/>
        <v>2</v>
      </c>
      <c r="I34" s="219">
        <v>3450000</v>
      </c>
      <c r="J34" s="220">
        <f t="shared" ref="J34:J39" si="9">I34*E34*F34</f>
        <v>6900000</v>
      </c>
      <c r="K34" s="343">
        <f>SUM(J34:J41)</f>
        <v>131500000</v>
      </c>
      <c r="L34" s="194" t="s">
        <v>4666</v>
      </c>
    </row>
    <row r="35" spans="1:12">
      <c r="A35" s="194">
        <v>1535894</v>
      </c>
      <c r="B35" s="222" t="s">
        <v>4752</v>
      </c>
      <c r="C35" s="195">
        <v>43655</v>
      </c>
      <c r="D35" s="195">
        <v>43658</v>
      </c>
      <c r="E35" s="194">
        <f t="shared" si="4"/>
        <v>3</v>
      </c>
      <c r="F35" s="194">
        <v>1</v>
      </c>
      <c r="G35" s="194" t="s">
        <v>2405</v>
      </c>
      <c r="H35" s="194">
        <f t="shared" si="5"/>
        <v>3</v>
      </c>
      <c r="I35" s="219">
        <v>4250000</v>
      </c>
      <c r="J35" s="220">
        <f>I35*H35</f>
        <v>12750000</v>
      </c>
      <c r="K35" s="344"/>
      <c r="L35" s="194"/>
    </row>
    <row r="36" spans="1:12">
      <c r="A36" s="194">
        <v>1522012</v>
      </c>
      <c r="B36" s="194" t="s">
        <v>4753</v>
      </c>
      <c r="C36" s="195">
        <v>43655</v>
      </c>
      <c r="D36" s="195">
        <v>43657</v>
      </c>
      <c r="E36" s="194">
        <f t="shared" si="4"/>
        <v>2</v>
      </c>
      <c r="F36" s="194">
        <v>3</v>
      </c>
      <c r="G36" s="194" t="s">
        <v>2405</v>
      </c>
      <c r="H36" s="194">
        <f t="shared" si="5"/>
        <v>6</v>
      </c>
      <c r="I36" s="219">
        <v>4250000</v>
      </c>
      <c r="J36" s="220">
        <f t="shared" si="9"/>
        <v>25500000</v>
      </c>
      <c r="K36" s="344"/>
      <c r="L36" s="194" t="s">
        <v>4754</v>
      </c>
    </row>
    <row r="37" spans="1:12">
      <c r="A37" s="194">
        <v>1525535</v>
      </c>
      <c r="B37" s="194" t="s">
        <v>4755</v>
      </c>
      <c r="C37" s="195">
        <v>43655</v>
      </c>
      <c r="D37" s="195">
        <v>43657</v>
      </c>
      <c r="E37" s="194">
        <f t="shared" si="4"/>
        <v>2</v>
      </c>
      <c r="F37" s="194">
        <v>2</v>
      </c>
      <c r="G37" s="194" t="s">
        <v>37</v>
      </c>
      <c r="H37" s="194">
        <f t="shared" si="5"/>
        <v>4</v>
      </c>
      <c r="I37" s="219">
        <v>4050000</v>
      </c>
      <c r="J37" s="220">
        <f t="shared" si="9"/>
        <v>16200000</v>
      </c>
      <c r="K37" s="344"/>
      <c r="L37" s="194" t="s">
        <v>4756</v>
      </c>
    </row>
    <row r="38" spans="1:12">
      <c r="A38" s="194">
        <v>1521631</v>
      </c>
      <c r="B38" s="194" t="s">
        <v>4757</v>
      </c>
      <c r="C38" s="195">
        <v>43655</v>
      </c>
      <c r="D38" s="195">
        <v>43657</v>
      </c>
      <c r="E38" s="194">
        <f t="shared" si="4"/>
        <v>2</v>
      </c>
      <c r="F38" s="194">
        <v>1</v>
      </c>
      <c r="G38" s="194" t="s">
        <v>868</v>
      </c>
      <c r="H38" s="194">
        <f t="shared" si="5"/>
        <v>2</v>
      </c>
      <c r="I38" s="219">
        <v>4700000</v>
      </c>
      <c r="J38" s="220">
        <f t="shared" si="9"/>
        <v>9400000</v>
      </c>
      <c r="K38" s="344"/>
      <c r="L38" s="194"/>
    </row>
    <row r="39" spans="1:12">
      <c r="A39" s="194">
        <v>1523061</v>
      </c>
      <c r="B39" s="194" t="s">
        <v>4758</v>
      </c>
      <c r="C39" s="195">
        <v>43655</v>
      </c>
      <c r="D39" s="195">
        <v>43657</v>
      </c>
      <c r="E39" s="194">
        <f t="shared" si="4"/>
        <v>2</v>
      </c>
      <c r="F39" s="194">
        <v>5</v>
      </c>
      <c r="G39" s="194" t="s">
        <v>37</v>
      </c>
      <c r="H39" s="194">
        <f t="shared" si="5"/>
        <v>10</v>
      </c>
      <c r="I39" s="219">
        <v>4050000</v>
      </c>
      <c r="J39" s="220">
        <f t="shared" si="9"/>
        <v>40500000</v>
      </c>
      <c r="K39" s="344"/>
      <c r="L39" s="194"/>
    </row>
    <row r="40" spans="1:12">
      <c r="A40" s="194">
        <v>1517789</v>
      </c>
      <c r="B40" s="194" t="s">
        <v>4759</v>
      </c>
      <c r="C40" s="195">
        <v>43656</v>
      </c>
      <c r="D40" s="195">
        <v>43658</v>
      </c>
      <c r="E40" s="194">
        <f t="shared" si="4"/>
        <v>2</v>
      </c>
      <c r="F40" s="194">
        <v>1</v>
      </c>
      <c r="G40" s="194" t="s">
        <v>37</v>
      </c>
      <c r="H40" s="194">
        <f t="shared" si="5"/>
        <v>2</v>
      </c>
      <c r="I40" s="219">
        <v>4050000</v>
      </c>
      <c r="J40" s="220">
        <f t="shared" ref="J40:J48" si="10">I40*H40</f>
        <v>8100000</v>
      </c>
      <c r="K40" s="344"/>
      <c r="L40" s="194"/>
    </row>
    <row r="41" spans="1:12">
      <c r="A41" s="194">
        <v>1535555</v>
      </c>
      <c r="B41" s="194" t="s">
        <v>4760</v>
      </c>
      <c r="C41" s="195">
        <v>43656</v>
      </c>
      <c r="D41" s="195">
        <v>43659</v>
      </c>
      <c r="E41" s="194">
        <f t="shared" si="4"/>
        <v>3</v>
      </c>
      <c r="F41" s="194">
        <v>1</v>
      </c>
      <c r="G41" s="194" t="s">
        <v>37</v>
      </c>
      <c r="H41" s="194">
        <f t="shared" si="5"/>
        <v>3</v>
      </c>
      <c r="I41" s="219">
        <v>4050000</v>
      </c>
      <c r="J41" s="220">
        <f t="shared" si="10"/>
        <v>12150000</v>
      </c>
      <c r="K41" s="345"/>
      <c r="L41" s="194"/>
    </row>
    <row r="42" spans="1:12">
      <c r="A42" s="550">
        <v>1546229</v>
      </c>
      <c r="B42" s="550" t="s">
        <v>4761</v>
      </c>
      <c r="C42" s="551">
        <v>43651</v>
      </c>
      <c r="D42" s="551">
        <v>43654</v>
      </c>
      <c r="E42" s="550">
        <f t="shared" si="4"/>
        <v>3</v>
      </c>
      <c r="F42" s="550">
        <v>1</v>
      </c>
      <c r="G42" s="550" t="s">
        <v>37</v>
      </c>
      <c r="H42" s="550">
        <f t="shared" si="5"/>
        <v>3</v>
      </c>
      <c r="I42" s="558">
        <v>3450000</v>
      </c>
      <c r="J42" s="559">
        <f t="shared" si="10"/>
        <v>10350000</v>
      </c>
      <c r="K42" s="560">
        <f>SUM(J42:J58)</f>
        <v>299300000</v>
      </c>
      <c r="L42" s="550" t="s">
        <v>4666</v>
      </c>
    </row>
    <row r="43" spans="1:12">
      <c r="A43" s="550">
        <v>1546933</v>
      </c>
      <c r="B43" s="550" t="s">
        <v>4762</v>
      </c>
      <c r="C43" s="551">
        <v>43651</v>
      </c>
      <c r="D43" s="551">
        <v>43652</v>
      </c>
      <c r="E43" s="550">
        <f t="shared" si="4"/>
        <v>1</v>
      </c>
      <c r="F43" s="550">
        <v>1</v>
      </c>
      <c r="G43" s="550" t="s">
        <v>37</v>
      </c>
      <c r="H43" s="550">
        <f t="shared" si="5"/>
        <v>1</v>
      </c>
      <c r="I43" s="558">
        <v>3450000</v>
      </c>
      <c r="J43" s="559">
        <f t="shared" si="10"/>
        <v>3450000</v>
      </c>
      <c r="K43" s="561"/>
      <c r="L43" s="550" t="s">
        <v>4666</v>
      </c>
    </row>
    <row r="44" spans="1:12">
      <c r="A44" s="550">
        <v>1547481</v>
      </c>
      <c r="B44" s="550" t="s">
        <v>4763</v>
      </c>
      <c r="C44" s="551">
        <v>43653</v>
      </c>
      <c r="D44" s="551">
        <v>43655</v>
      </c>
      <c r="E44" s="550">
        <f t="shared" si="4"/>
        <v>2</v>
      </c>
      <c r="F44" s="550">
        <v>1</v>
      </c>
      <c r="G44" s="550" t="s">
        <v>2405</v>
      </c>
      <c r="H44" s="550">
        <f t="shared" si="5"/>
        <v>2</v>
      </c>
      <c r="I44" s="558">
        <v>3650000</v>
      </c>
      <c r="J44" s="559">
        <f t="shared" si="10"/>
        <v>7300000</v>
      </c>
      <c r="K44" s="561"/>
      <c r="L44" s="550"/>
    </row>
    <row r="45" spans="1:12">
      <c r="A45" s="550">
        <v>1543520</v>
      </c>
      <c r="B45" s="550" t="s">
        <v>4764</v>
      </c>
      <c r="C45" s="551">
        <v>43653</v>
      </c>
      <c r="D45" s="551">
        <v>43654</v>
      </c>
      <c r="E45" s="550">
        <f t="shared" si="4"/>
        <v>1</v>
      </c>
      <c r="F45" s="550">
        <v>1</v>
      </c>
      <c r="G45" s="550" t="s">
        <v>2405</v>
      </c>
      <c r="H45" s="550">
        <f t="shared" si="5"/>
        <v>1</v>
      </c>
      <c r="I45" s="558">
        <v>3650000</v>
      </c>
      <c r="J45" s="559">
        <f t="shared" si="10"/>
        <v>3650000</v>
      </c>
      <c r="K45" s="561"/>
      <c r="L45" s="550"/>
    </row>
    <row r="46" spans="1:12">
      <c r="A46" s="550">
        <v>1545680</v>
      </c>
      <c r="B46" s="550" t="s">
        <v>4765</v>
      </c>
      <c r="C46" s="551">
        <v>43654</v>
      </c>
      <c r="D46" s="551">
        <v>43655</v>
      </c>
      <c r="E46" s="550">
        <f t="shared" si="4"/>
        <v>1</v>
      </c>
      <c r="F46" s="550">
        <v>1</v>
      </c>
      <c r="G46" s="550" t="s">
        <v>37</v>
      </c>
      <c r="H46" s="550">
        <f t="shared" si="5"/>
        <v>1</v>
      </c>
      <c r="I46" s="558">
        <v>3450000</v>
      </c>
      <c r="J46" s="559">
        <f t="shared" si="10"/>
        <v>3450000</v>
      </c>
      <c r="K46" s="561"/>
      <c r="L46" s="550"/>
    </row>
    <row r="47" spans="1:12">
      <c r="A47" s="550">
        <v>1545018</v>
      </c>
      <c r="B47" s="550" t="s">
        <v>4766</v>
      </c>
      <c r="C47" s="551">
        <v>43654</v>
      </c>
      <c r="D47" s="551">
        <v>43658</v>
      </c>
      <c r="E47" s="550">
        <f t="shared" si="4"/>
        <v>4</v>
      </c>
      <c r="F47" s="550">
        <v>4</v>
      </c>
      <c r="G47" s="550" t="s">
        <v>37</v>
      </c>
      <c r="H47" s="550">
        <f t="shared" si="5"/>
        <v>16</v>
      </c>
      <c r="I47" s="558">
        <v>3450000</v>
      </c>
      <c r="J47" s="559">
        <f t="shared" si="10"/>
        <v>55200000</v>
      </c>
      <c r="K47" s="561"/>
      <c r="L47" s="550"/>
    </row>
    <row r="48" spans="1:12">
      <c r="A48" s="552">
        <v>1545454</v>
      </c>
      <c r="B48" s="553" t="s">
        <v>4767</v>
      </c>
      <c r="C48" s="554">
        <v>43654</v>
      </c>
      <c r="D48" s="554">
        <v>43658</v>
      </c>
      <c r="E48" s="552">
        <f t="shared" si="4"/>
        <v>4</v>
      </c>
      <c r="F48" s="553">
        <v>5</v>
      </c>
      <c r="G48" s="553" t="s">
        <v>37</v>
      </c>
      <c r="H48" s="553">
        <f t="shared" si="5"/>
        <v>20</v>
      </c>
      <c r="I48" s="562">
        <v>3450000</v>
      </c>
      <c r="J48" s="563">
        <f t="shared" si="10"/>
        <v>69000000</v>
      </c>
      <c r="K48" s="561"/>
      <c r="L48" s="553" t="s">
        <v>4768</v>
      </c>
    </row>
    <row r="49" spans="1:12">
      <c r="A49" s="555"/>
      <c r="B49" s="553" t="s">
        <v>2410</v>
      </c>
      <c r="C49" s="556"/>
      <c r="D49" s="556"/>
      <c r="E49" s="555"/>
      <c r="F49" s="553">
        <v>2</v>
      </c>
      <c r="G49" s="553"/>
      <c r="H49" s="553"/>
      <c r="I49" s="562">
        <v>1200000</v>
      </c>
      <c r="J49" s="563">
        <f>I49*F49*E48</f>
        <v>9600000</v>
      </c>
      <c r="K49" s="561"/>
      <c r="L49" s="553"/>
    </row>
    <row r="50" spans="1:12">
      <c r="A50" s="550">
        <v>1545278</v>
      </c>
      <c r="B50" s="550" t="s">
        <v>4769</v>
      </c>
      <c r="C50" s="551">
        <v>43657</v>
      </c>
      <c r="D50" s="551">
        <v>43661</v>
      </c>
      <c r="E50" s="550">
        <f t="shared" ref="E50:E113" si="11">D50-C50</f>
        <v>4</v>
      </c>
      <c r="F50" s="550">
        <v>1</v>
      </c>
      <c r="G50" s="550" t="s">
        <v>2405</v>
      </c>
      <c r="H50" s="550">
        <f t="shared" ref="H50:H113" si="12">F50*E50</f>
        <v>4</v>
      </c>
      <c r="I50" s="558">
        <v>3650000</v>
      </c>
      <c r="J50" s="559">
        <f t="shared" ref="J50:J69" si="13">I50*H50</f>
        <v>14600000</v>
      </c>
      <c r="K50" s="561"/>
      <c r="L50" s="550"/>
    </row>
    <row r="51" spans="1:12">
      <c r="A51" s="550">
        <v>1519830</v>
      </c>
      <c r="B51" s="550" t="s">
        <v>4770</v>
      </c>
      <c r="C51" s="551">
        <v>43657</v>
      </c>
      <c r="D51" s="551">
        <v>43659</v>
      </c>
      <c r="E51" s="550">
        <f t="shared" si="11"/>
        <v>2</v>
      </c>
      <c r="F51" s="550">
        <v>1</v>
      </c>
      <c r="G51" s="550" t="s">
        <v>37</v>
      </c>
      <c r="H51" s="550">
        <f t="shared" si="12"/>
        <v>2</v>
      </c>
      <c r="I51" s="558">
        <v>4050000</v>
      </c>
      <c r="J51" s="559">
        <f t="shared" si="13"/>
        <v>8100000</v>
      </c>
      <c r="K51" s="561"/>
      <c r="L51" s="550" t="s">
        <v>1936</v>
      </c>
    </row>
    <row r="52" spans="1:12">
      <c r="A52" s="550">
        <v>1519861</v>
      </c>
      <c r="B52" s="550" t="s">
        <v>4771</v>
      </c>
      <c r="C52" s="551">
        <v>43657</v>
      </c>
      <c r="D52" s="551">
        <v>43659</v>
      </c>
      <c r="E52" s="550">
        <f t="shared" si="11"/>
        <v>2</v>
      </c>
      <c r="F52" s="550">
        <v>1</v>
      </c>
      <c r="G52" s="550" t="s">
        <v>37</v>
      </c>
      <c r="H52" s="550">
        <f t="shared" si="12"/>
        <v>2</v>
      </c>
      <c r="I52" s="558">
        <v>4050000</v>
      </c>
      <c r="J52" s="559">
        <f t="shared" si="13"/>
        <v>8100000</v>
      </c>
      <c r="K52" s="561"/>
      <c r="L52" s="550" t="s">
        <v>1936</v>
      </c>
    </row>
    <row r="53" spans="1:12">
      <c r="A53" s="550">
        <v>1545643</v>
      </c>
      <c r="B53" s="550" t="s">
        <v>4772</v>
      </c>
      <c r="C53" s="551">
        <v>43658</v>
      </c>
      <c r="D53" s="551">
        <v>43660</v>
      </c>
      <c r="E53" s="550">
        <f t="shared" si="11"/>
        <v>2</v>
      </c>
      <c r="F53" s="550">
        <v>2</v>
      </c>
      <c r="G53" s="550" t="s">
        <v>2405</v>
      </c>
      <c r="H53" s="550">
        <f t="shared" si="12"/>
        <v>4</v>
      </c>
      <c r="I53" s="558">
        <v>3650000</v>
      </c>
      <c r="J53" s="559">
        <f t="shared" si="13"/>
        <v>14600000</v>
      </c>
      <c r="K53" s="561"/>
      <c r="L53" s="550"/>
    </row>
    <row r="54" spans="1:12">
      <c r="A54" s="550">
        <v>1544561</v>
      </c>
      <c r="B54" s="550" t="s">
        <v>4773</v>
      </c>
      <c r="C54" s="551">
        <v>43658</v>
      </c>
      <c r="D54" s="551">
        <v>43661</v>
      </c>
      <c r="E54" s="550">
        <f t="shared" si="11"/>
        <v>3</v>
      </c>
      <c r="F54" s="550">
        <v>1</v>
      </c>
      <c r="G54" s="550" t="s">
        <v>2405</v>
      </c>
      <c r="H54" s="550">
        <f t="shared" si="12"/>
        <v>3</v>
      </c>
      <c r="I54" s="558">
        <v>3650000</v>
      </c>
      <c r="J54" s="559">
        <f t="shared" si="13"/>
        <v>10950000</v>
      </c>
      <c r="K54" s="561"/>
      <c r="L54" s="550"/>
    </row>
    <row r="55" spans="1:12">
      <c r="A55" s="550">
        <v>1544367</v>
      </c>
      <c r="B55" s="550" t="s">
        <v>4774</v>
      </c>
      <c r="C55" s="551">
        <v>43658</v>
      </c>
      <c r="D55" s="551">
        <v>43661</v>
      </c>
      <c r="E55" s="550">
        <f t="shared" si="11"/>
        <v>3</v>
      </c>
      <c r="F55" s="550">
        <v>3</v>
      </c>
      <c r="G55" s="550" t="s">
        <v>2405</v>
      </c>
      <c r="H55" s="550">
        <f t="shared" si="12"/>
        <v>9</v>
      </c>
      <c r="I55" s="558">
        <v>3650000</v>
      </c>
      <c r="J55" s="559">
        <f t="shared" si="13"/>
        <v>32850000</v>
      </c>
      <c r="K55" s="561"/>
      <c r="L55" s="550"/>
    </row>
    <row r="56" spans="1:12">
      <c r="A56" s="550">
        <v>1521217</v>
      </c>
      <c r="B56" s="550" t="s">
        <v>4775</v>
      </c>
      <c r="C56" s="551">
        <v>43658</v>
      </c>
      <c r="D56" s="551">
        <v>43660</v>
      </c>
      <c r="E56" s="550">
        <f t="shared" si="11"/>
        <v>2</v>
      </c>
      <c r="F56" s="550">
        <v>3</v>
      </c>
      <c r="G56" s="550" t="s">
        <v>4678</v>
      </c>
      <c r="H56" s="550">
        <f t="shared" si="12"/>
        <v>6</v>
      </c>
      <c r="I56" s="558">
        <f>4050000+1200000</f>
        <v>5250000</v>
      </c>
      <c r="J56" s="559">
        <f t="shared" si="13"/>
        <v>31500000</v>
      </c>
      <c r="K56" s="561"/>
      <c r="L56" s="550" t="s">
        <v>4776</v>
      </c>
    </row>
    <row r="57" spans="1:12">
      <c r="A57" s="550">
        <v>1528208</v>
      </c>
      <c r="B57" s="550" t="s">
        <v>4777</v>
      </c>
      <c r="C57" s="551">
        <v>43658</v>
      </c>
      <c r="D57" s="551">
        <v>43659</v>
      </c>
      <c r="E57" s="550">
        <f t="shared" si="11"/>
        <v>1</v>
      </c>
      <c r="F57" s="550">
        <v>2</v>
      </c>
      <c r="G57" s="550" t="s">
        <v>37</v>
      </c>
      <c r="H57" s="550">
        <f t="shared" si="12"/>
        <v>2</v>
      </c>
      <c r="I57" s="558">
        <v>4050000</v>
      </c>
      <c r="J57" s="559">
        <f t="shared" si="13"/>
        <v>8100000</v>
      </c>
      <c r="K57" s="561"/>
      <c r="L57" s="550"/>
    </row>
    <row r="58" spans="1:12">
      <c r="A58" s="550">
        <v>1536145</v>
      </c>
      <c r="B58" s="550" t="s">
        <v>4778</v>
      </c>
      <c r="C58" s="551">
        <v>43658</v>
      </c>
      <c r="D58" s="551">
        <v>43660</v>
      </c>
      <c r="E58" s="550">
        <f t="shared" si="11"/>
        <v>2</v>
      </c>
      <c r="F58" s="550">
        <v>1</v>
      </c>
      <c r="G58" s="550" t="s">
        <v>2405</v>
      </c>
      <c r="H58" s="550">
        <f t="shared" si="12"/>
        <v>2</v>
      </c>
      <c r="I58" s="558">
        <v>4250000</v>
      </c>
      <c r="J58" s="559">
        <f t="shared" si="13"/>
        <v>8500000</v>
      </c>
      <c r="K58" s="564"/>
      <c r="L58" s="565" t="s">
        <v>4779</v>
      </c>
    </row>
    <row r="59" spans="1:12">
      <c r="A59" s="194">
        <v>1547906</v>
      </c>
      <c r="B59" s="194" t="s">
        <v>4780</v>
      </c>
      <c r="C59" s="195">
        <v>43652</v>
      </c>
      <c r="D59" s="195">
        <v>43653</v>
      </c>
      <c r="E59" s="194">
        <f t="shared" si="11"/>
        <v>1</v>
      </c>
      <c r="F59" s="194">
        <v>3</v>
      </c>
      <c r="G59" s="194" t="s">
        <v>2405</v>
      </c>
      <c r="H59" s="194">
        <f t="shared" si="12"/>
        <v>3</v>
      </c>
      <c r="I59" s="219">
        <v>3650000</v>
      </c>
      <c r="J59" s="220">
        <f t="shared" si="13"/>
        <v>10950000</v>
      </c>
      <c r="K59" s="343">
        <f>SUM(J59:J67)</f>
        <v>137750000</v>
      </c>
      <c r="L59" s="566"/>
    </row>
    <row r="60" spans="1:12">
      <c r="A60" s="194">
        <v>1549488</v>
      </c>
      <c r="B60" s="194" t="s">
        <v>4781</v>
      </c>
      <c r="C60" s="195">
        <v>43654</v>
      </c>
      <c r="D60" s="195">
        <v>43655</v>
      </c>
      <c r="E60" s="194">
        <f t="shared" si="11"/>
        <v>1</v>
      </c>
      <c r="F60" s="194">
        <v>1</v>
      </c>
      <c r="G60" s="194" t="s">
        <v>2405</v>
      </c>
      <c r="H60" s="194">
        <f t="shared" si="12"/>
        <v>1</v>
      </c>
      <c r="I60" s="219">
        <v>3650000</v>
      </c>
      <c r="J60" s="220">
        <f t="shared" si="13"/>
        <v>3650000</v>
      </c>
      <c r="K60" s="344"/>
      <c r="L60" s="566"/>
    </row>
    <row r="61" spans="1:12">
      <c r="A61" s="194">
        <v>1549538</v>
      </c>
      <c r="B61" s="194" t="s">
        <v>4782</v>
      </c>
      <c r="C61" s="195">
        <v>43655</v>
      </c>
      <c r="D61" s="195">
        <v>43658</v>
      </c>
      <c r="E61" s="194">
        <f t="shared" si="11"/>
        <v>3</v>
      </c>
      <c r="F61" s="194">
        <v>1</v>
      </c>
      <c r="G61" s="194" t="s">
        <v>868</v>
      </c>
      <c r="H61" s="194">
        <f t="shared" si="12"/>
        <v>3</v>
      </c>
      <c r="I61" s="219">
        <v>4100000</v>
      </c>
      <c r="J61" s="220">
        <f t="shared" si="13"/>
        <v>12300000</v>
      </c>
      <c r="K61" s="344"/>
      <c r="L61" s="566"/>
    </row>
    <row r="62" spans="1:12">
      <c r="A62" s="194">
        <v>1546790</v>
      </c>
      <c r="B62" s="194" t="s">
        <v>4783</v>
      </c>
      <c r="C62" s="195">
        <v>43659</v>
      </c>
      <c r="D62" s="195">
        <v>43662</v>
      </c>
      <c r="E62" s="194">
        <f t="shared" si="11"/>
        <v>3</v>
      </c>
      <c r="F62" s="194">
        <v>1</v>
      </c>
      <c r="G62" s="194" t="s">
        <v>2405</v>
      </c>
      <c r="H62" s="194">
        <f t="shared" si="12"/>
        <v>3</v>
      </c>
      <c r="I62" s="219">
        <v>3650000</v>
      </c>
      <c r="J62" s="220">
        <f t="shared" si="13"/>
        <v>10950000</v>
      </c>
      <c r="K62" s="344"/>
      <c r="L62" s="194"/>
    </row>
    <row r="63" spans="1:12">
      <c r="A63" s="194">
        <v>1522703</v>
      </c>
      <c r="B63" s="194" t="s">
        <v>4784</v>
      </c>
      <c r="C63" s="195">
        <v>43659</v>
      </c>
      <c r="D63" s="195">
        <v>43661</v>
      </c>
      <c r="E63" s="194">
        <f t="shared" si="11"/>
        <v>2</v>
      </c>
      <c r="F63" s="194">
        <v>2</v>
      </c>
      <c r="G63" s="194" t="s">
        <v>37</v>
      </c>
      <c r="H63" s="194">
        <f t="shared" si="12"/>
        <v>4</v>
      </c>
      <c r="I63" s="219">
        <v>4050000</v>
      </c>
      <c r="J63" s="220">
        <f t="shared" si="13"/>
        <v>16200000</v>
      </c>
      <c r="K63" s="344"/>
      <c r="L63" s="194" t="s">
        <v>4785</v>
      </c>
    </row>
    <row r="64" spans="1:12">
      <c r="A64" s="194">
        <v>1519523</v>
      </c>
      <c r="B64" s="194" t="s">
        <v>4786</v>
      </c>
      <c r="C64" s="195">
        <v>43660</v>
      </c>
      <c r="D64" s="195">
        <v>43663</v>
      </c>
      <c r="E64" s="194">
        <f t="shared" si="11"/>
        <v>3</v>
      </c>
      <c r="F64" s="194">
        <v>2</v>
      </c>
      <c r="G64" s="194" t="s">
        <v>37</v>
      </c>
      <c r="H64" s="194">
        <f t="shared" si="12"/>
        <v>6</v>
      </c>
      <c r="I64" s="219">
        <v>4050000</v>
      </c>
      <c r="J64" s="220">
        <f t="shared" si="13"/>
        <v>24300000</v>
      </c>
      <c r="K64" s="344"/>
      <c r="L64" s="194"/>
    </row>
    <row r="65" spans="1:12">
      <c r="A65" s="194">
        <v>1529110</v>
      </c>
      <c r="B65" s="194" t="s">
        <v>4787</v>
      </c>
      <c r="C65" s="195">
        <v>43660</v>
      </c>
      <c r="D65" s="195">
        <v>43662</v>
      </c>
      <c r="E65" s="194">
        <f t="shared" si="11"/>
        <v>2</v>
      </c>
      <c r="F65" s="194">
        <v>3</v>
      </c>
      <c r="G65" s="194" t="s">
        <v>2405</v>
      </c>
      <c r="H65" s="194">
        <f t="shared" si="12"/>
        <v>6</v>
      </c>
      <c r="I65" s="219">
        <v>4250000</v>
      </c>
      <c r="J65" s="220">
        <f t="shared" si="13"/>
        <v>25500000</v>
      </c>
      <c r="K65" s="344"/>
      <c r="L65" s="194" t="s">
        <v>2171</v>
      </c>
    </row>
    <row r="66" spans="1:12">
      <c r="A66" s="194">
        <v>1529107</v>
      </c>
      <c r="B66" s="194" t="s">
        <v>4788</v>
      </c>
      <c r="C66" s="195">
        <v>43660</v>
      </c>
      <c r="D66" s="195">
        <v>43662</v>
      </c>
      <c r="E66" s="194">
        <f t="shared" si="11"/>
        <v>2</v>
      </c>
      <c r="F66" s="194">
        <v>3</v>
      </c>
      <c r="G66" s="194" t="s">
        <v>37</v>
      </c>
      <c r="H66" s="194">
        <f t="shared" si="12"/>
        <v>6</v>
      </c>
      <c r="I66" s="219">
        <v>4050000</v>
      </c>
      <c r="J66" s="220">
        <f t="shared" si="13"/>
        <v>24300000</v>
      </c>
      <c r="K66" s="344"/>
      <c r="L66" s="194" t="s">
        <v>4789</v>
      </c>
    </row>
    <row r="67" spans="1:12">
      <c r="A67" s="567">
        <v>1531883</v>
      </c>
      <c r="B67" s="567" t="s">
        <v>4790</v>
      </c>
      <c r="C67" s="568">
        <v>43660</v>
      </c>
      <c r="D67" s="568">
        <v>43662</v>
      </c>
      <c r="E67" s="194">
        <f t="shared" si="11"/>
        <v>2</v>
      </c>
      <c r="F67" s="567">
        <v>1</v>
      </c>
      <c r="G67" s="567" t="s">
        <v>2405</v>
      </c>
      <c r="H67" s="567">
        <f t="shared" si="12"/>
        <v>2</v>
      </c>
      <c r="I67" s="581">
        <v>4800000</v>
      </c>
      <c r="J67" s="582">
        <f t="shared" si="13"/>
        <v>9600000</v>
      </c>
      <c r="K67" s="345"/>
      <c r="L67" s="194"/>
    </row>
    <row r="68" spans="1:12">
      <c r="A68" s="569">
        <v>1551058</v>
      </c>
      <c r="B68" s="569" t="s">
        <v>4791</v>
      </c>
      <c r="C68" s="570">
        <v>43656</v>
      </c>
      <c r="D68" s="200">
        <v>43658</v>
      </c>
      <c r="E68" s="199">
        <f t="shared" si="11"/>
        <v>2</v>
      </c>
      <c r="F68" s="569">
        <v>1</v>
      </c>
      <c r="G68" s="569" t="s">
        <v>2405</v>
      </c>
      <c r="H68" s="569">
        <f t="shared" si="12"/>
        <v>2</v>
      </c>
      <c r="I68" s="583">
        <v>3650000</v>
      </c>
      <c r="J68" s="584">
        <f t="shared" si="13"/>
        <v>7300000</v>
      </c>
      <c r="K68" s="231">
        <f>SUM(J68:J79)</f>
        <v>163300000</v>
      </c>
      <c r="L68" s="199"/>
    </row>
    <row r="69" spans="1:12">
      <c r="A69" s="569">
        <v>1549196</v>
      </c>
      <c r="B69" s="569" t="s">
        <v>4792</v>
      </c>
      <c r="C69" s="570">
        <v>43659</v>
      </c>
      <c r="D69" s="570">
        <v>43661</v>
      </c>
      <c r="E69" s="199">
        <f t="shared" si="11"/>
        <v>2</v>
      </c>
      <c r="F69" s="569">
        <v>1</v>
      </c>
      <c r="G69" s="569" t="s">
        <v>2405</v>
      </c>
      <c r="H69" s="569">
        <f t="shared" si="12"/>
        <v>2</v>
      </c>
      <c r="I69" s="583">
        <v>3650000</v>
      </c>
      <c r="J69" s="584">
        <f t="shared" si="13"/>
        <v>7300000</v>
      </c>
      <c r="K69" s="346"/>
      <c r="L69" s="569"/>
    </row>
    <row r="70" spans="1:12">
      <c r="A70" s="199">
        <v>1550248</v>
      </c>
      <c r="B70" s="199" t="s">
        <v>4793</v>
      </c>
      <c r="C70" s="200">
        <v>43659</v>
      </c>
      <c r="D70" s="200">
        <v>43663</v>
      </c>
      <c r="E70" s="199">
        <f t="shared" si="11"/>
        <v>4</v>
      </c>
      <c r="F70" s="199">
        <v>3</v>
      </c>
      <c r="G70" s="199" t="s">
        <v>2405</v>
      </c>
      <c r="H70" s="199">
        <f t="shared" si="12"/>
        <v>12</v>
      </c>
      <c r="I70" s="229">
        <v>3650000</v>
      </c>
      <c r="J70" s="230">
        <f t="shared" ref="J70:J78" si="14">I70*E70*F70</f>
        <v>43800000</v>
      </c>
      <c r="K70" s="346"/>
      <c r="L70" s="199"/>
    </row>
    <row r="71" spans="1:12">
      <c r="A71" s="199">
        <v>1526729</v>
      </c>
      <c r="B71" s="199" t="s">
        <v>4794</v>
      </c>
      <c r="C71" s="200">
        <v>43661</v>
      </c>
      <c r="D71" s="200">
        <v>43663</v>
      </c>
      <c r="E71" s="199">
        <f t="shared" si="11"/>
        <v>2</v>
      </c>
      <c r="F71" s="199">
        <v>2</v>
      </c>
      <c r="G71" s="199" t="s">
        <v>37</v>
      </c>
      <c r="H71" s="199">
        <f t="shared" si="12"/>
        <v>4</v>
      </c>
      <c r="I71" s="229">
        <v>4050000</v>
      </c>
      <c r="J71" s="230">
        <f t="shared" si="14"/>
        <v>16200000</v>
      </c>
      <c r="K71" s="346"/>
      <c r="L71" s="199"/>
    </row>
    <row r="72" spans="1:12">
      <c r="A72" s="199">
        <v>1528567</v>
      </c>
      <c r="B72" s="199" t="s">
        <v>4795</v>
      </c>
      <c r="C72" s="200">
        <v>43661</v>
      </c>
      <c r="D72" s="200">
        <v>43664</v>
      </c>
      <c r="E72" s="199">
        <f t="shared" si="11"/>
        <v>3</v>
      </c>
      <c r="F72" s="199">
        <v>1</v>
      </c>
      <c r="G72" s="199" t="s">
        <v>37</v>
      </c>
      <c r="H72" s="199">
        <f t="shared" si="12"/>
        <v>3</v>
      </c>
      <c r="I72" s="229">
        <v>4050000</v>
      </c>
      <c r="J72" s="230">
        <f t="shared" si="14"/>
        <v>12150000</v>
      </c>
      <c r="K72" s="346"/>
      <c r="L72" s="199"/>
    </row>
    <row r="73" spans="1:12">
      <c r="A73" s="199">
        <v>1547216</v>
      </c>
      <c r="B73" s="199" t="s">
        <v>4796</v>
      </c>
      <c r="C73" s="200">
        <v>43661</v>
      </c>
      <c r="D73" s="200">
        <v>43663</v>
      </c>
      <c r="E73" s="199">
        <f t="shared" si="11"/>
        <v>2</v>
      </c>
      <c r="F73" s="199">
        <v>1</v>
      </c>
      <c r="G73" s="199" t="s">
        <v>2405</v>
      </c>
      <c r="H73" s="199">
        <f t="shared" si="12"/>
        <v>2</v>
      </c>
      <c r="I73" s="229">
        <v>3650000</v>
      </c>
      <c r="J73" s="230">
        <f t="shared" si="14"/>
        <v>7300000</v>
      </c>
      <c r="K73" s="346"/>
      <c r="L73" s="199"/>
    </row>
    <row r="74" spans="1:12">
      <c r="A74" s="199">
        <v>1547214</v>
      </c>
      <c r="B74" s="199" t="s">
        <v>4797</v>
      </c>
      <c r="C74" s="200">
        <v>43661</v>
      </c>
      <c r="D74" s="200">
        <v>43663</v>
      </c>
      <c r="E74" s="199">
        <f t="shared" si="11"/>
        <v>2</v>
      </c>
      <c r="F74" s="199">
        <v>1</v>
      </c>
      <c r="G74" s="199" t="s">
        <v>2405</v>
      </c>
      <c r="H74" s="199">
        <f t="shared" si="12"/>
        <v>2</v>
      </c>
      <c r="I74" s="229">
        <v>3650000</v>
      </c>
      <c r="J74" s="230">
        <f t="shared" si="14"/>
        <v>7300000</v>
      </c>
      <c r="K74" s="346"/>
      <c r="L74" s="199"/>
    </row>
    <row r="75" spans="1:12">
      <c r="A75" s="199">
        <v>1547211</v>
      </c>
      <c r="B75" s="199" t="s">
        <v>4798</v>
      </c>
      <c r="C75" s="200">
        <v>43661</v>
      </c>
      <c r="D75" s="200">
        <v>43663</v>
      </c>
      <c r="E75" s="199">
        <f t="shared" si="11"/>
        <v>2</v>
      </c>
      <c r="F75" s="199">
        <v>1</v>
      </c>
      <c r="G75" s="199" t="s">
        <v>2405</v>
      </c>
      <c r="H75" s="199">
        <f t="shared" si="12"/>
        <v>2</v>
      </c>
      <c r="I75" s="229">
        <v>3650000</v>
      </c>
      <c r="J75" s="230">
        <f t="shared" si="14"/>
        <v>7300000</v>
      </c>
      <c r="K75" s="346"/>
      <c r="L75" s="199"/>
    </row>
    <row r="76" spans="1:12">
      <c r="A76" s="199">
        <v>1534915</v>
      </c>
      <c r="B76" s="199" t="s">
        <v>4799</v>
      </c>
      <c r="C76" s="200">
        <v>43661</v>
      </c>
      <c r="D76" s="200">
        <v>43665</v>
      </c>
      <c r="E76" s="199">
        <f t="shared" si="11"/>
        <v>4</v>
      </c>
      <c r="F76" s="199">
        <v>1</v>
      </c>
      <c r="G76" s="199" t="s">
        <v>2405</v>
      </c>
      <c r="H76" s="199">
        <f t="shared" si="12"/>
        <v>4</v>
      </c>
      <c r="I76" s="229">
        <v>4250000</v>
      </c>
      <c r="J76" s="230">
        <f t="shared" si="14"/>
        <v>17000000</v>
      </c>
      <c r="K76" s="346"/>
      <c r="L76" s="199"/>
    </row>
    <row r="77" spans="1:12">
      <c r="A77" s="199">
        <v>1532618</v>
      </c>
      <c r="B77" s="199" t="s">
        <v>4800</v>
      </c>
      <c r="C77" s="200">
        <v>43662</v>
      </c>
      <c r="D77" s="200">
        <v>43664</v>
      </c>
      <c r="E77" s="199">
        <f t="shared" si="11"/>
        <v>2</v>
      </c>
      <c r="F77" s="199">
        <v>2</v>
      </c>
      <c r="G77" s="199" t="s">
        <v>2405</v>
      </c>
      <c r="H77" s="199">
        <f t="shared" si="12"/>
        <v>4</v>
      </c>
      <c r="I77" s="229">
        <v>4250000</v>
      </c>
      <c r="J77" s="230">
        <f t="shared" si="14"/>
        <v>17000000</v>
      </c>
      <c r="K77" s="346"/>
      <c r="L77" s="199" t="s">
        <v>4801</v>
      </c>
    </row>
    <row r="78" spans="1:12">
      <c r="A78" s="199">
        <v>1548708</v>
      </c>
      <c r="B78" s="199" t="s">
        <v>4802</v>
      </c>
      <c r="C78" s="200">
        <v>43662</v>
      </c>
      <c r="D78" s="200">
        <v>43663</v>
      </c>
      <c r="E78" s="199">
        <f t="shared" si="11"/>
        <v>1</v>
      </c>
      <c r="F78" s="199">
        <v>1</v>
      </c>
      <c r="G78" s="199" t="s">
        <v>2405</v>
      </c>
      <c r="H78" s="199">
        <f t="shared" si="12"/>
        <v>1</v>
      </c>
      <c r="I78" s="229">
        <v>3650000</v>
      </c>
      <c r="J78" s="230">
        <f t="shared" si="14"/>
        <v>3650000</v>
      </c>
      <c r="K78" s="346"/>
      <c r="L78" s="199" t="s">
        <v>4666</v>
      </c>
    </row>
    <row r="79" spans="1:12">
      <c r="A79" s="199">
        <v>1515068</v>
      </c>
      <c r="B79" s="199" t="s">
        <v>4803</v>
      </c>
      <c r="C79" s="200">
        <v>43662</v>
      </c>
      <c r="D79" s="200">
        <v>43664</v>
      </c>
      <c r="E79" s="199">
        <f t="shared" si="11"/>
        <v>2</v>
      </c>
      <c r="F79" s="199">
        <v>2</v>
      </c>
      <c r="G79" s="199" t="s">
        <v>2405</v>
      </c>
      <c r="H79" s="199">
        <f t="shared" si="12"/>
        <v>4</v>
      </c>
      <c r="I79" s="229">
        <v>4250000</v>
      </c>
      <c r="J79" s="230">
        <f t="shared" ref="J79:J84" si="15">I79*H79</f>
        <v>17000000</v>
      </c>
      <c r="K79" s="347"/>
      <c r="L79" s="199" t="s">
        <v>1936</v>
      </c>
    </row>
    <row r="80" spans="1:12">
      <c r="A80" s="571">
        <v>1552080</v>
      </c>
      <c r="B80" s="571" t="s">
        <v>4804</v>
      </c>
      <c r="C80" s="572">
        <v>43659</v>
      </c>
      <c r="D80" s="572">
        <v>43661</v>
      </c>
      <c r="E80" s="571">
        <f t="shared" si="11"/>
        <v>2</v>
      </c>
      <c r="F80" s="571">
        <v>3</v>
      </c>
      <c r="G80" s="571" t="s">
        <v>2405</v>
      </c>
      <c r="H80" s="571">
        <f t="shared" si="12"/>
        <v>6</v>
      </c>
      <c r="I80" s="585">
        <v>3650000</v>
      </c>
      <c r="J80" s="586">
        <f t="shared" si="15"/>
        <v>21900000</v>
      </c>
      <c r="K80" s="587">
        <f>SUM(J80:J98)</f>
        <v>279620000</v>
      </c>
      <c r="L80" s="571" t="s">
        <v>4666</v>
      </c>
    </row>
    <row r="81" spans="1:12">
      <c r="A81" s="571">
        <v>1551079</v>
      </c>
      <c r="B81" s="571" t="s">
        <v>4805</v>
      </c>
      <c r="C81" s="572">
        <v>43660</v>
      </c>
      <c r="D81" s="572">
        <v>43661</v>
      </c>
      <c r="E81" s="571">
        <f t="shared" si="11"/>
        <v>1</v>
      </c>
      <c r="F81" s="571">
        <v>2</v>
      </c>
      <c r="G81" s="571" t="s">
        <v>868</v>
      </c>
      <c r="H81" s="571">
        <f t="shared" si="12"/>
        <v>2</v>
      </c>
      <c r="I81" s="585">
        <v>4100000</v>
      </c>
      <c r="J81" s="586">
        <f t="shared" si="15"/>
        <v>8200000</v>
      </c>
      <c r="K81" s="588"/>
      <c r="L81" s="571" t="s">
        <v>4666</v>
      </c>
    </row>
    <row r="82" ht="27" spans="1:12">
      <c r="A82" s="571">
        <v>1551376</v>
      </c>
      <c r="B82" s="571" t="s">
        <v>4806</v>
      </c>
      <c r="C82" s="572">
        <v>43660</v>
      </c>
      <c r="D82" s="572">
        <v>43661</v>
      </c>
      <c r="E82" s="571">
        <f t="shared" si="11"/>
        <v>1</v>
      </c>
      <c r="F82" s="571">
        <v>1</v>
      </c>
      <c r="G82" s="571" t="s">
        <v>2405</v>
      </c>
      <c r="H82" s="571">
        <f t="shared" si="12"/>
        <v>1</v>
      </c>
      <c r="I82" s="585">
        <v>3650000</v>
      </c>
      <c r="J82" s="586">
        <f t="shared" si="15"/>
        <v>3650000</v>
      </c>
      <c r="K82" s="588"/>
      <c r="L82" s="589" t="s">
        <v>4684</v>
      </c>
    </row>
    <row r="83" spans="1:12">
      <c r="A83" s="571">
        <v>1551043</v>
      </c>
      <c r="B83" s="571" t="s">
        <v>4807</v>
      </c>
      <c r="C83" s="572">
        <v>43661</v>
      </c>
      <c r="D83" s="572">
        <v>43663</v>
      </c>
      <c r="E83" s="571">
        <f t="shared" si="11"/>
        <v>2</v>
      </c>
      <c r="F83" s="571">
        <v>3</v>
      </c>
      <c r="G83" s="571" t="s">
        <v>2405</v>
      </c>
      <c r="H83" s="571">
        <f t="shared" si="12"/>
        <v>6</v>
      </c>
      <c r="I83" s="585">
        <v>3650000</v>
      </c>
      <c r="J83" s="586">
        <f t="shared" si="15"/>
        <v>21900000</v>
      </c>
      <c r="K83" s="588"/>
      <c r="L83" s="571" t="s">
        <v>4666</v>
      </c>
    </row>
    <row r="84" spans="1:12">
      <c r="A84" s="573">
        <v>1531888</v>
      </c>
      <c r="B84" s="573" t="s">
        <v>4808</v>
      </c>
      <c r="C84" s="574">
        <v>43663</v>
      </c>
      <c r="D84" s="574">
        <v>43664</v>
      </c>
      <c r="E84" s="573">
        <f t="shared" si="11"/>
        <v>1</v>
      </c>
      <c r="F84" s="573">
        <v>1</v>
      </c>
      <c r="G84" s="573" t="s">
        <v>2405</v>
      </c>
      <c r="H84" s="573">
        <f t="shared" si="12"/>
        <v>1</v>
      </c>
      <c r="I84" s="590">
        <v>4800000</v>
      </c>
      <c r="J84" s="591">
        <f t="shared" si="15"/>
        <v>4800000</v>
      </c>
      <c r="K84" s="588"/>
      <c r="L84" s="571"/>
    </row>
    <row r="85" spans="1:12">
      <c r="A85" s="571">
        <v>1553086</v>
      </c>
      <c r="B85" s="571" t="s">
        <v>4809</v>
      </c>
      <c r="C85" s="572">
        <v>43663</v>
      </c>
      <c r="D85" s="572">
        <v>43667</v>
      </c>
      <c r="E85" s="571">
        <f t="shared" si="11"/>
        <v>4</v>
      </c>
      <c r="F85" s="571">
        <v>2</v>
      </c>
      <c r="G85" s="571" t="s">
        <v>37</v>
      </c>
      <c r="H85" s="571">
        <f t="shared" si="12"/>
        <v>8</v>
      </c>
      <c r="I85" s="585">
        <v>3450000</v>
      </c>
      <c r="J85" s="586">
        <f>I85*E85*F85</f>
        <v>27600000</v>
      </c>
      <c r="K85" s="588"/>
      <c r="L85" s="571" t="s">
        <v>4666</v>
      </c>
    </row>
    <row r="86" spans="1:12">
      <c r="A86" s="571">
        <v>1513979</v>
      </c>
      <c r="B86" s="571" t="s">
        <v>4810</v>
      </c>
      <c r="C86" s="572">
        <v>43663</v>
      </c>
      <c r="D86" s="572">
        <v>43665</v>
      </c>
      <c r="E86" s="571">
        <f t="shared" si="11"/>
        <v>2</v>
      </c>
      <c r="F86" s="571">
        <v>1</v>
      </c>
      <c r="G86" s="571" t="s">
        <v>2405</v>
      </c>
      <c r="H86" s="571">
        <f t="shared" si="12"/>
        <v>2</v>
      </c>
      <c r="I86" s="585">
        <v>4250000</v>
      </c>
      <c r="J86" s="586">
        <f t="shared" ref="J86:J105" si="16">I86*H86</f>
        <v>8500000</v>
      </c>
      <c r="K86" s="588"/>
      <c r="L86" s="571" t="s">
        <v>4811</v>
      </c>
    </row>
    <row r="87" spans="1:12">
      <c r="A87" s="575">
        <v>1515207</v>
      </c>
      <c r="B87" s="571" t="s">
        <v>4812</v>
      </c>
      <c r="C87" s="576">
        <v>43663</v>
      </c>
      <c r="D87" s="576">
        <v>43665</v>
      </c>
      <c r="E87" s="575">
        <f t="shared" si="11"/>
        <v>2</v>
      </c>
      <c r="F87" s="575">
        <v>3</v>
      </c>
      <c r="G87" s="575" t="s">
        <v>2405</v>
      </c>
      <c r="H87" s="575">
        <f t="shared" si="12"/>
        <v>6</v>
      </c>
      <c r="I87" s="592">
        <v>4250000</v>
      </c>
      <c r="J87" s="586">
        <f t="shared" si="16"/>
        <v>25500000</v>
      </c>
      <c r="K87" s="588"/>
      <c r="L87" s="575"/>
    </row>
    <row r="88" spans="1:12">
      <c r="A88" s="575">
        <v>1530094</v>
      </c>
      <c r="B88" s="571" t="s">
        <v>4813</v>
      </c>
      <c r="C88" s="576">
        <v>43663</v>
      </c>
      <c r="D88" s="576">
        <v>43664</v>
      </c>
      <c r="E88" s="575">
        <f t="shared" si="11"/>
        <v>1</v>
      </c>
      <c r="F88" s="575">
        <v>1</v>
      </c>
      <c r="G88" s="575" t="s">
        <v>37</v>
      </c>
      <c r="H88" s="575">
        <f t="shared" si="12"/>
        <v>1</v>
      </c>
      <c r="I88" s="592">
        <v>4050000</v>
      </c>
      <c r="J88" s="586">
        <f t="shared" si="16"/>
        <v>4050000</v>
      </c>
      <c r="K88" s="588"/>
      <c r="L88" s="575" t="s">
        <v>1936</v>
      </c>
    </row>
    <row r="89" spans="1:12">
      <c r="A89" s="575">
        <v>1553537</v>
      </c>
      <c r="B89" s="571" t="s">
        <v>4814</v>
      </c>
      <c r="C89" s="576">
        <v>43663</v>
      </c>
      <c r="D89" s="576">
        <v>43665</v>
      </c>
      <c r="E89" s="575">
        <f t="shared" si="11"/>
        <v>2</v>
      </c>
      <c r="F89" s="575">
        <v>1</v>
      </c>
      <c r="G89" s="575" t="s">
        <v>2405</v>
      </c>
      <c r="H89" s="575">
        <f t="shared" si="12"/>
        <v>2</v>
      </c>
      <c r="I89" s="592">
        <v>3650000</v>
      </c>
      <c r="J89" s="586">
        <f t="shared" si="16"/>
        <v>7300000</v>
      </c>
      <c r="K89" s="588"/>
      <c r="L89" s="575" t="s">
        <v>4815</v>
      </c>
    </row>
    <row r="90" spans="1:12">
      <c r="A90" s="575">
        <v>1547729</v>
      </c>
      <c r="B90" s="571" t="s">
        <v>4816</v>
      </c>
      <c r="C90" s="576">
        <v>43664</v>
      </c>
      <c r="D90" s="576">
        <v>43667</v>
      </c>
      <c r="E90" s="575">
        <f t="shared" si="11"/>
        <v>3</v>
      </c>
      <c r="F90" s="575">
        <v>1</v>
      </c>
      <c r="G90" s="575" t="s">
        <v>868</v>
      </c>
      <c r="H90" s="575">
        <f t="shared" si="12"/>
        <v>3</v>
      </c>
      <c r="I90" s="592">
        <v>4100000</v>
      </c>
      <c r="J90" s="586">
        <f t="shared" si="16"/>
        <v>12300000</v>
      </c>
      <c r="K90" s="588"/>
      <c r="L90" s="571" t="s">
        <v>4666</v>
      </c>
    </row>
    <row r="91" spans="1:12">
      <c r="A91" s="575">
        <v>1530107</v>
      </c>
      <c r="B91" s="571" t="s">
        <v>4813</v>
      </c>
      <c r="C91" s="576">
        <v>43664</v>
      </c>
      <c r="D91" s="576">
        <v>43665</v>
      </c>
      <c r="E91" s="575">
        <f t="shared" si="11"/>
        <v>1</v>
      </c>
      <c r="F91" s="575">
        <v>1</v>
      </c>
      <c r="G91" s="575" t="s">
        <v>37</v>
      </c>
      <c r="H91" s="575">
        <f t="shared" si="12"/>
        <v>1</v>
      </c>
      <c r="I91" s="592">
        <v>4050000</v>
      </c>
      <c r="J91" s="586">
        <f t="shared" si="16"/>
        <v>4050000</v>
      </c>
      <c r="K91" s="588"/>
      <c r="L91" s="575"/>
    </row>
    <row r="92" spans="1:12">
      <c r="A92" s="575">
        <v>1530905</v>
      </c>
      <c r="B92" s="571" t="s">
        <v>4817</v>
      </c>
      <c r="C92" s="576">
        <v>43665</v>
      </c>
      <c r="D92" s="576">
        <v>43667</v>
      </c>
      <c r="E92" s="575">
        <f t="shared" si="11"/>
        <v>2</v>
      </c>
      <c r="F92" s="575">
        <v>3</v>
      </c>
      <c r="G92" s="575" t="s">
        <v>37</v>
      </c>
      <c r="H92" s="575">
        <f t="shared" si="12"/>
        <v>6</v>
      </c>
      <c r="I92" s="592">
        <v>4050000</v>
      </c>
      <c r="J92" s="586">
        <f t="shared" si="16"/>
        <v>24300000</v>
      </c>
      <c r="K92" s="588"/>
      <c r="L92" s="575" t="s">
        <v>4818</v>
      </c>
    </row>
    <row r="93" spans="1:12">
      <c r="A93" s="575">
        <v>1546875</v>
      </c>
      <c r="B93" s="571" t="s">
        <v>4819</v>
      </c>
      <c r="C93" s="576">
        <v>43665</v>
      </c>
      <c r="D93" s="576">
        <v>43668</v>
      </c>
      <c r="E93" s="575">
        <f t="shared" si="11"/>
        <v>3</v>
      </c>
      <c r="F93" s="575">
        <v>1</v>
      </c>
      <c r="G93" s="575" t="s">
        <v>2405</v>
      </c>
      <c r="H93" s="575">
        <f t="shared" si="12"/>
        <v>3</v>
      </c>
      <c r="I93" s="592">
        <v>3650000</v>
      </c>
      <c r="J93" s="586">
        <f t="shared" si="16"/>
        <v>10950000</v>
      </c>
      <c r="K93" s="588"/>
      <c r="L93" s="575" t="s">
        <v>4674</v>
      </c>
    </row>
    <row r="94" spans="1:12">
      <c r="A94" s="571">
        <v>1509008</v>
      </c>
      <c r="B94" s="571" t="s">
        <v>4820</v>
      </c>
      <c r="C94" s="572">
        <v>43665</v>
      </c>
      <c r="D94" s="572">
        <v>43667</v>
      </c>
      <c r="E94" s="571">
        <f t="shared" si="11"/>
        <v>2</v>
      </c>
      <c r="F94" s="571">
        <v>5</v>
      </c>
      <c r="G94" s="571" t="s">
        <v>37</v>
      </c>
      <c r="H94" s="571">
        <f t="shared" si="12"/>
        <v>10</v>
      </c>
      <c r="I94" s="585">
        <v>4050000</v>
      </c>
      <c r="J94" s="586">
        <f t="shared" si="16"/>
        <v>40500000</v>
      </c>
      <c r="K94" s="588"/>
      <c r="L94" s="571"/>
    </row>
    <row r="95" spans="1:12">
      <c r="A95" s="571">
        <v>1545514</v>
      </c>
      <c r="B95" s="571" t="s">
        <v>4821</v>
      </c>
      <c r="C95" s="572">
        <v>43665</v>
      </c>
      <c r="D95" s="572">
        <v>43668</v>
      </c>
      <c r="E95" s="571">
        <f t="shared" si="11"/>
        <v>3</v>
      </c>
      <c r="F95" s="571">
        <v>1</v>
      </c>
      <c r="G95" s="571" t="s">
        <v>868</v>
      </c>
      <c r="H95" s="571">
        <f t="shared" si="12"/>
        <v>3</v>
      </c>
      <c r="I95" s="585">
        <v>4100000</v>
      </c>
      <c r="J95" s="586">
        <f t="shared" si="16"/>
        <v>12300000</v>
      </c>
      <c r="K95" s="588"/>
      <c r="L95" s="571" t="s">
        <v>4666</v>
      </c>
    </row>
    <row r="96" spans="1:12">
      <c r="A96" s="571">
        <v>1516242</v>
      </c>
      <c r="B96" s="571" t="s">
        <v>4822</v>
      </c>
      <c r="C96" s="572">
        <v>43665</v>
      </c>
      <c r="D96" s="572">
        <v>43667</v>
      </c>
      <c r="E96" s="571">
        <f t="shared" si="11"/>
        <v>2</v>
      </c>
      <c r="F96" s="571">
        <v>2</v>
      </c>
      <c r="G96" s="571" t="s">
        <v>37</v>
      </c>
      <c r="H96" s="571">
        <f t="shared" si="12"/>
        <v>4</v>
      </c>
      <c r="I96" s="585">
        <v>4050000</v>
      </c>
      <c r="J96" s="586">
        <f t="shared" si="16"/>
        <v>16200000</v>
      </c>
      <c r="K96" s="588"/>
      <c r="L96" s="571" t="s">
        <v>3321</v>
      </c>
    </row>
    <row r="97" spans="1:12">
      <c r="A97" s="571">
        <v>1548951</v>
      </c>
      <c r="B97" s="571" t="s">
        <v>4823</v>
      </c>
      <c r="C97" s="572">
        <v>43665</v>
      </c>
      <c r="D97" s="572">
        <v>43668</v>
      </c>
      <c r="E97" s="571">
        <f t="shared" si="11"/>
        <v>3</v>
      </c>
      <c r="F97" s="571">
        <v>1</v>
      </c>
      <c r="G97" s="571" t="s">
        <v>2405</v>
      </c>
      <c r="H97" s="571">
        <f t="shared" si="12"/>
        <v>3</v>
      </c>
      <c r="I97" s="585">
        <v>3650000</v>
      </c>
      <c r="J97" s="586">
        <f t="shared" si="16"/>
        <v>10950000</v>
      </c>
      <c r="K97" s="588"/>
      <c r="L97" s="571"/>
    </row>
    <row r="98" spans="1:12">
      <c r="A98" s="571">
        <v>1554044</v>
      </c>
      <c r="B98" s="571" t="s">
        <v>4824</v>
      </c>
      <c r="C98" s="572">
        <v>43665</v>
      </c>
      <c r="D98" s="572">
        <v>43668</v>
      </c>
      <c r="E98" s="571">
        <f t="shared" si="11"/>
        <v>3</v>
      </c>
      <c r="F98" s="571">
        <v>1</v>
      </c>
      <c r="G98" s="571" t="s">
        <v>4825</v>
      </c>
      <c r="H98" s="571">
        <f t="shared" si="12"/>
        <v>3</v>
      </c>
      <c r="I98" s="585">
        <v>4890000</v>
      </c>
      <c r="J98" s="586">
        <f t="shared" si="16"/>
        <v>14670000</v>
      </c>
      <c r="K98" s="593"/>
      <c r="L98" s="571" t="s">
        <v>4666</v>
      </c>
    </row>
    <row r="99" spans="1:12">
      <c r="A99" s="199">
        <v>1554799</v>
      </c>
      <c r="B99" s="199" t="s">
        <v>4826</v>
      </c>
      <c r="C99" s="200">
        <v>43659</v>
      </c>
      <c r="D99" s="200">
        <v>43661</v>
      </c>
      <c r="E99" s="199">
        <f t="shared" si="11"/>
        <v>2</v>
      </c>
      <c r="F99" s="199">
        <v>1</v>
      </c>
      <c r="G99" s="199" t="s">
        <v>868</v>
      </c>
      <c r="H99" s="199">
        <f t="shared" si="12"/>
        <v>2</v>
      </c>
      <c r="I99" s="229">
        <v>4100000</v>
      </c>
      <c r="J99" s="230">
        <f t="shared" si="16"/>
        <v>8200000</v>
      </c>
      <c r="K99" s="231">
        <f>SUM(J99:J123)</f>
        <v>480370000</v>
      </c>
      <c r="L99" s="199" t="s">
        <v>4674</v>
      </c>
    </row>
    <row r="100" spans="1:12">
      <c r="A100" s="199">
        <v>1555506</v>
      </c>
      <c r="B100" s="199" t="s">
        <v>4827</v>
      </c>
      <c r="C100" s="200">
        <v>43659</v>
      </c>
      <c r="D100" s="200">
        <v>43660</v>
      </c>
      <c r="E100" s="199">
        <f t="shared" si="11"/>
        <v>1</v>
      </c>
      <c r="F100" s="199">
        <v>1</v>
      </c>
      <c r="G100" s="199" t="s">
        <v>37</v>
      </c>
      <c r="H100" s="199">
        <f t="shared" si="12"/>
        <v>1</v>
      </c>
      <c r="I100" s="229">
        <v>3450000</v>
      </c>
      <c r="J100" s="230">
        <f t="shared" si="16"/>
        <v>3450000</v>
      </c>
      <c r="K100" s="346"/>
      <c r="L100" s="199" t="s">
        <v>4828</v>
      </c>
    </row>
    <row r="101" spans="1:12">
      <c r="A101" s="199">
        <v>1555894</v>
      </c>
      <c r="B101" s="199" t="s">
        <v>4829</v>
      </c>
      <c r="C101" s="200">
        <v>43660</v>
      </c>
      <c r="D101" s="200">
        <v>43662</v>
      </c>
      <c r="E101" s="199">
        <f t="shared" si="11"/>
        <v>2</v>
      </c>
      <c r="F101" s="199">
        <v>2</v>
      </c>
      <c r="G101" s="199" t="s">
        <v>37</v>
      </c>
      <c r="H101" s="199">
        <f t="shared" si="12"/>
        <v>4</v>
      </c>
      <c r="I101" s="229">
        <v>3450000</v>
      </c>
      <c r="J101" s="230">
        <f t="shared" si="16"/>
        <v>13800000</v>
      </c>
      <c r="K101" s="346"/>
      <c r="L101" s="199" t="s">
        <v>4828</v>
      </c>
    </row>
    <row r="102" spans="1:12">
      <c r="A102" s="199">
        <v>1555895</v>
      </c>
      <c r="B102" s="199" t="s">
        <v>4830</v>
      </c>
      <c r="C102" s="200">
        <v>43660</v>
      </c>
      <c r="D102" s="200">
        <v>43662</v>
      </c>
      <c r="E102" s="199">
        <f t="shared" si="11"/>
        <v>2</v>
      </c>
      <c r="F102" s="199">
        <v>1</v>
      </c>
      <c r="G102" s="199" t="s">
        <v>37</v>
      </c>
      <c r="H102" s="199">
        <f t="shared" si="12"/>
        <v>2</v>
      </c>
      <c r="I102" s="229">
        <v>3450000</v>
      </c>
      <c r="J102" s="230">
        <f t="shared" si="16"/>
        <v>6900000</v>
      </c>
      <c r="K102" s="346"/>
      <c r="L102" s="199" t="s">
        <v>4828</v>
      </c>
    </row>
    <row r="103" spans="1:12">
      <c r="A103" s="199">
        <v>1555818</v>
      </c>
      <c r="B103" s="199" t="s">
        <v>4831</v>
      </c>
      <c r="C103" s="200">
        <v>43660</v>
      </c>
      <c r="D103" s="200">
        <v>43662</v>
      </c>
      <c r="E103" s="199">
        <f t="shared" si="11"/>
        <v>2</v>
      </c>
      <c r="F103" s="199">
        <v>1</v>
      </c>
      <c r="G103" s="199" t="s">
        <v>37</v>
      </c>
      <c r="H103" s="199">
        <f t="shared" si="12"/>
        <v>2</v>
      </c>
      <c r="I103" s="229">
        <v>3450000</v>
      </c>
      <c r="J103" s="230">
        <f t="shared" si="16"/>
        <v>6900000</v>
      </c>
      <c r="K103" s="346"/>
      <c r="L103" s="199" t="s">
        <v>4828</v>
      </c>
    </row>
    <row r="104" spans="1:12">
      <c r="A104" s="199">
        <v>1554688</v>
      </c>
      <c r="B104" s="199" t="s">
        <v>4832</v>
      </c>
      <c r="C104" s="200">
        <v>43660</v>
      </c>
      <c r="D104" s="200">
        <v>43663</v>
      </c>
      <c r="E104" s="199">
        <f t="shared" si="11"/>
        <v>3</v>
      </c>
      <c r="F104" s="199">
        <v>1</v>
      </c>
      <c r="G104" s="199" t="s">
        <v>37</v>
      </c>
      <c r="H104" s="199">
        <f t="shared" si="12"/>
        <v>3</v>
      </c>
      <c r="I104" s="229">
        <v>3450000</v>
      </c>
      <c r="J104" s="230">
        <f t="shared" si="16"/>
        <v>10350000</v>
      </c>
      <c r="K104" s="346"/>
      <c r="L104" s="199" t="s">
        <v>4828</v>
      </c>
    </row>
    <row r="105" spans="1:12">
      <c r="A105" s="199">
        <v>1554685</v>
      </c>
      <c r="B105" s="199" t="s">
        <v>4833</v>
      </c>
      <c r="C105" s="200">
        <v>43660</v>
      </c>
      <c r="D105" s="200">
        <v>43661</v>
      </c>
      <c r="E105" s="199">
        <f t="shared" si="11"/>
        <v>1</v>
      </c>
      <c r="F105" s="199">
        <v>1</v>
      </c>
      <c r="G105" s="199" t="s">
        <v>868</v>
      </c>
      <c r="H105" s="199">
        <f t="shared" si="12"/>
        <v>1</v>
      </c>
      <c r="I105" s="229">
        <v>4100000</v>
      </c>
      <c r="J105" s="230">
        <f t="shared" si="16"/>
        <v>4100000</v>
      </c>
      <c r="K105" s="346"/>
      <c r="L105" s="199" t="s">
        <v>4828</v>
      </c>
    </row>
    <row r="106" spans="1:12">
      <c r="A106" s="199">
        <v>1553775</v>
      </c>
      <c r="B106" s="199" t="s">
        <v>4834</v>
      </c>
      <c r="C106" s="200">
        <v>43660</v>
      </c>
      <c r="D106" s="200">
        <v>43662</v>
      </c>
      <c r="E106" s="199">
        <f t="shared" si="11"/>
        <v>2</v>
      </c>
      <c r="F106" s="199">
        <v>1</v>
      </c>
      <c r="G106" s="199" t="s">
        <v>868</v>
      </c>
      <c r="H106" s="199">
        <f t="shared" si="12"/>
        <v>2</v>
      </c>
      <c r="I106" s="229">
        <v>4100000</v>
      </c>
      <c r="J106" s="230">
        <f t="shared" ref="J106:J111" si="17">I106*E106*F106</f>
        <v>8200000</v>
      </c>
      <c r="K106" s="346"/>
      <c r="L106" s="199" t="s">
        <v>4828</v>
      </c>
    </row>
    <row r="107" spans="1:12">
      <c r="A107" s="199">
        <v>1555919</v>
      </c>
      <c r="B107" s="199" t="s">
        <v>4835</v>
      </c>
      <c r="C107" s="200">
        <v>43662</v>
      </c>
      <c r="D107" s="200">
        <v>43664</v>
      </c>
      <c r="E107" s="199">
        <f t="shared" si="11"/>
        <v>2</v>
      </c>
      <c r="F107" s="199">
        <v>1</v>
      </c>
      <c r="G107" s="199" t="s">
        <v>37</v>
      </c>
      <c r="H107" s="199">
        <f t="shared" si="12"/>
        <v>2</v>
      </c>
      <c r="I107" s="229">
        <v>3450000</v>
      </c>
      <c r="J107" s="230">
        <f t="shared" si="17"/>
        <v>6900000</v>
      </c>
      <c r="K107" s="346"/>
      <c r="L107" s="199" t="s">
        <v>4828</v>
      </c>
    </row>
    <row r="108" spans="1:12">
      <c r="A108" s="199">
        <v>1553401</v>
      </c>
      <c r="B108" s="199" t="s">
        <v>4836</v>
      </c>
      <c r="C108" s="200">
        <v>43662</v>
      </c>
      <c r="D108" s="200">
        <v>43665</v>
      </c>
      <c r="E108" s="199">
        <f t="shared" si="11"/>
        <v>3</v>
      </c>
      <c r="F108" s="199">
        <v>1</v>
      </c>
      <c r="G108" s="199" t="s">
        <v>3001</v>
      </c>
      <c r="H108" s="199">
        <f t="shared" si="12"/>
        <v>3</v>
      </c>
      <c r="I108" s="229">
        <v>4890000</v>
      </c>
      <c r="J108" s="230">
        <f>I108*H108</f>
        <v>14670000</v>
      </c>
      <c r="K108" s="346"/>
      <c r="L108" s="199" t="s">
        <v>4828</v>
      </c>
    </row>
    <row r="109" spans="1:12">
      <c r="A109" s="199">
        <v>1553640</v>
      </c>
      <c r="B109" s="199" t="s">
        <v>4837</v>
      </c>
      <c r="C109" s="200">
        <v>43662</v>
      </c>
      <c r="D109" s="200">
        <v>43664</v>
      </c>
      <c r="E109" s="199">
        <f t="shared" si="11"/>
        <v>2</v>
      </c>
      <c r="F109" s="199">
        <v>2</v>
      </c>
      <c r="G109" s="199" t="s">
        <v>868</v>
      </c>
      <c r="H109" s="199">
        <f t="shared" si="12"/>
        <v>4</v>
      </c>
      <c r="I109" s="229">
        <v>4100000</v>
      </c>
      <c r="J109" s="230">
        <f t="shared" si="17"/>
        <v>16400000</v>
      </c>
      <c r="K109" s="346"/>
      <c r="L109" s="199" t="s">
        <v>4828</v>
      </c>
    </row>
    <row r="110" spans="1:12">
      <c r="A110" s="199">
        <v>1553628</v>
      </c>
      <c r="B110" s="199" t="s">
        <v>4838</v>
      </c>
      <c r="C110" s="200">
        <v>43662</v>
      </c>
      <c r="D110" s="200">
        <v>43664</v>
      </c>
      <c r="E110" s="199">
        <f t="shared" si="11"/>
        <v>2</v>
      </c>
      <c r="F110" s="199">
        <v>4</v>
      </c>
      <c r="G110" s="199" t="s">
        <v>868</v>
      </c>
      <c r="H110" s="199">
        <f t="shared" si="12"/>
        <v>8</v>
      </c>
      <c r="I110" s="229">
        <v>4100000</v>
      </c>
      <c r="J110" s="230">
        <f t="shared" si="17"/>
        <v>32800000</v>
      </c>
      <c r="K110" s="346"/>
      <c r="L110" s="199" t="s">
        <v>4828</v>
      </c>
    </row>
    <row r="111" spans="1:12">
      <c r="A111" s="199">
        <v>1553536</v>
      </c>
      <c r="B111" s="199" t="s">
        <v>4839</v>
      </c>
      <c r="C111" s="200">
        <v>43663</v>
      </c>
      <c r="D111" s="200">
        <v>43665</v>
      </c>
      <c r="E111" s="199">
        <f t="shared" si="11"/>
        <v>2</v>
      </c>
      <c r="F111" s="199">
        <v>1</v>
      </c>
      <c r="G111" s="199" t="s">
        <v>2405</v>
      </c>
      <c r="H111" s="199">
        <f t="shared" si="12"/>
        <v>2</v>
      </c>
      <c r="I111" s="229">
        <v>3650000</v>
      </c>
      <c r="J111" s="230">
        <f t="shared" si="17"/>
        <v>7300000</v>
      </c>
      <c r="K111" s="346"/>
      <c r="L111" s="199" t="s">
        <v>4828</v>
      </c>
    </row>
    <row r="112" spans="1:12">
      <c r="A112" s="199">
        <v>1535699</v>
      </c>
      <c r="B112" s="199" t="s">
        <v>4840</v>
      </c>
      <c r="C112" s="200">
        <v>43666</v>
      </c>
      <c r="D112" s="200">
        <v>43669</v>
      </c>
      <c r="E112" s="199">
        <f t="shared" si="11"/>
        <v>3</v>
      </c>
      <c r="F112" s="199">
        <v>1</v>
      </c>
      <c r="G112" s="199" t="s">
        <v>37</v>
      </c>
      <c r="H112" s="199">
        <f t="shared" si="12"/>
        <v>3</v>
      </c>
      <c r="I112" s="229">
        <v>4050000</v>
      </c>
      <c r="J112" s="230">
        <f t="shared" ref="J112:J116" si="18">I112*H112</f>
        <v>12150000</v>
      </c>
      <c r="K112" s="346"/>
      <c r="L112" s="199"/>
    </row>
    <row r="113" spans="1:12">
      <c r="A113" s="199">
        <v>1548970</v>
      </c>
      <c r="B113" s="199" t="s">
        <v>4841</v>
      </c>
      <c r="C113" s="200">
        <v>43666</v>
      </c>
      <c r="D113" s="200">
        <v>43668</v>
      </c>
      <c r="E113" s="199">
        <f t="shared" si="11"/>
        <v>2</v>
      </c>
      <c r="F113" s="199">
        <v>5</v>
      </c>
      <c r="G113" s="199" t="s">
        <v>2405</v>
      </c>
      <c r="H113" s="199">
        <f t="shared" si="12"/>
        <v>10</v>
      </c>
      <c r="I113" s="229">
        <v>3650000</v>
      </c>
      <c r="J113" s="230">
        <f t="shared" ref="J113:J118" si="19">I113*E113*F113</f>
        <v>36500000</v>
      </c>
      <c r="K113" s="346"/>
      <c r="L113" s="199" t="s">
        <v>4674</v>
      </c>
    </row>
    <row r="114" spans="1:12">
      <c r="A114" s="199">
        <v>1507470</v>
      </c>
      <c r="B114" s="199" t="s">
        <v>4842</v>
      </c>
      <c r="C114" s="200">
        <v>43667</v>
      </c>
      <c r="D114" s="200">
        <v>43670</v>
      </c>
      <c r="E114" s="199">
        <f t="shared" ref="E114:E168" si="20">D114-C114</f>
        <v>3</v>
      </c>
      <c r="F114" s="199">
        <v>1</v>
      </c>
      <c r="G114" s="199" t="s">
        <v>2405</v>
      </c>
      <c r="H114" s="199">
        <f t="shared" ref="H114:H173" si="21">F114*E114</f>
        <v>3</v>
      </c>
      <c r="I114" s="229">
        <v>4250000</v>
      </c>
      <c r="J114" s="230">
        <f t="shared" si="18"/>
        <v>12750000</v>
      </c>
      <c r="K114" s="346"/>
      <c r="L114" s="199"/>
    </row>
    <row r="115" spans="1:12">
      <c r="A115" s="577">
        <v>1546096</v>
      </c>
      <c r="B115" s="577" t="s">
        <v>4843</v>
      </c>
      <c r="C115" s="578">
        <v>43667</v>
      </c>
      <c r="D115" s="578">
        <v>43670</v>
      </c>
      <c r="E115" s="577">
        <f t="shared" si="20"/>
        <v>3</v>
      </c>
      <c r="F115" s="577">
        <v>1</v>
      </c>
      <c r="G115" s="569" t="s">
        <v>2405</v>
      </c>
      <c r="H115" s="569">
        <f t="shared" si="21"/>
        <v>3</v>
      </c>
      <c r="I115" s="583">
        <v>3650000</v>
      </c>
      <c r="J115" s="584">
        <f t="shared" si="18"/>
        <v>10950000</v>
      </c>
      <c r="K115" s="346"/>
      <c r="L115" s="569" t="s">
        <v>4844</v>
      </c>
    </row>
    <row r="116" ht="54" spans="1:12">
      <c r="A116" s="577">
        <v>1547691</v>
      </c>
      <c r="B116" s="577" t="s">
        <v>4845</v>
      </c>
      <c r="C116" s="578">
        <v>43667</v>
      </c>
      <c r="D116" s="578">
        <v>43672</v>
      </c>
      <c r="E116" s="577">
        <f t="shared" si="20"/>
        <v>5</v>
      </c>
      <c r="F116" s="577">
        <v>4</v>
      </c>
      <c r="G116" s="569" t="s">
        <v>2405</v>
      </c>
      <c r="H116" s="569">
        <f t="shared" si="21"/>
        <v>20</v>
      </c>
      <c r="I116" s="583">
        <v>3650000</v>
      </c>
      <c r="J116" s="584">
        <f t="shared" si="18"/>
        <v>73000000</v>
      </c>
      <c r="K116" s="346"/>
      <c r="L116" s="594" t="s">
        <v>4846</v>
      </c>
    </row>
    <row r="117" spans="1:12">
      <c r="A117" s="199">
        <v>1551811</v>
      </c>
      <c r="B117" s="199" t="s">
        <v>4847</v>
      </c>
      <c r="C117" s="200">
        <v>43667</v>
      </c>
      <c r="D117" s="200">
        <v>43671</v>
      </c>
      <c r="E117" s="199">
        <f t="shared" si="20"/>
        <v>4</v>
      </c>
      <c r="F117" s="199">
        <v>1</v>
      </c>
      <c r="G117" s="199" t="s">
        <v>37</v>
      </c>
      <c r="H117" s="199">
        <f t="shared" si="21"/>
        <v>4</v>
      </c>
      <c r="I117" s="229">
        <v>3450000</v>
      </c>
      <c r="J117" s="230">
        <f t="shared" si="19"/>
        <v>13800000</v>
      </c>
      <c r="K117" s="346"/>
      <c r="L117" s="199" t="s">
        <v>4848</v>
      </c>
    </row>
    <row r="118" spans="1:12">
      <c r="A118" s="236">
        <v>1553131</v>
      </c>
      <c r="B118" s="236" t="s">
        <v>4849</v>
      </c>
      <c r="C118" s="256">
        <v>43668</v>
      </c>
      <c r="D118" s="256">
        <v>43671</v>
      </c>
      <c r="E118" s="236">
        <f t="shared" si="20"/>
        <v>3</v>
      </c>
      <c r="F118" s="236">
        <v>3</v>
      </c>
      <c r="G118" s="199" t="s">
        <v>2405</v>
      </c>
      <c r="H118" s="199">
        <f t="shared" si="21"/>
        <v>9</v>
      </c>
      <c r="I118" s="229">
        <v>3650000</v>
      </c>
      <c r="J118" s="230">
        <f t="shared" si="19"/>
        <v>32850000</v>
      </c>
      <c r="K118" s="346"/>
      <c r="L118" s="199" t="s">
        <v>4848</v>
      </c>
    </row>
    <row r="119" spans="1:12">
      <c r="A119" s="236">
        <v>1515659</v>
      </c>
      <c r="B119" s="236" t="s">
        <v>4850</v>
      </c>
      <c r="C119" s="256">
        <v>43668</v>
      </c>
      <c r="D119" s="256">
        <v>43672</v>
      </c>
      <c r="E119" s="236">
        <f t="shared" si="20"/>
        <v>4</v>
      </c>
      <c r="F119" s="236">
        <v>1</v>
      </c>
      <c r="G119" s="199" t="s">
        <v>2405</v>
      </c>
      <c r="H119" s="199">
        <f t="shared" si="21"/>
        <v>4</v>
      </c>
      <c r="I119" s="229">
        <v>4250000</v>
      </c>
      <c r="J119" s="230">
        <f t="shared" ref="J119:J121" si="22">I119*H119</f>
        <v>17000000</v>
      </c>
      <c r="K119" s="346"/>
      <c r="L119" s="199" t="s">
        <v>3437</v>
      </c>
    </row>
    <row r="120" spans="1:12">
      <c r="A120" s="236">
        <v>1544840</v>
      </c>
      <c r="B120" s="236" t="s">
        <v>4851</v>
      </c>
      <c r="C120" s="256">
        <v>43668</v>
      </c>
      <c r="D120" s="256">
        <v>43672</v>
      </c>
      <c r="E120" s="236">
        <f t="shared" si="20"/>
        <v>4</v>
      </c>
      <c r="F120" s="236">
        <v>1</v>
      </c>
      <c r="G120" s="199" t="s">
        <v>2405</v>
      </c>
      <c r="H120" s="199">
        <f t="shared" si="21"/>
        <v>4</v>
      </c>
      <c r="I120" s="229">
        <v>3650000</v>
      </c>
      <c r="J120" s="230">
        <f t="shared" si="22"/>
        <v>14600000</v>
      </c>
      <c r="K120" s="346"/>
      <c r="L120" s="199" t="s">
        <v>4852</v>
      </c>
    </row>
    <row r="121" spans="1:12">
      <c r="A121" s="236">
        <v>1515620</v>
      </c>
      <c r="B121" s="236" t="s">
        <v>4853</v>
      </c>
      <c r="C121" s="256">
        <v>43668</v>
      </c>
      <c r="D121" s="256">
        <v>43672</v>
      </c>
      <c r="E121" s="236">
        <f t="shared" si="20"/>
        <v>4</v>
      </c>
      <c r="F121" s="236">
        <v>1</v>
      </c>
      <c r="G121" s="199" t="s">
        <v>2405</v>
      </c>
      <c r="H121" s="199">
        <f t="shared" si="21"/>
        <v>4</v>
      </c>
      <c r="I121" s="229">
        <v>4250000</v>
      </c>
      <c r="J121" s="230">
        <f t="shared" si="22"/>
        <v>17000000</v>
      </c>
      <c r="K121" s="346"/>
      <c r="L121" s="199" t="s">
        <v>1936</v>
      </c>
    </row>
    <row r="122" spans="1:12">
      <c r="A122" s="199">
        <v>1549909</v>
      </c>
      <c r="B122" s="199" t="s">
        <v>4854</v>
      </c>
      <c r="C122" s="200">
        <v>43668</v>
      </c>
      <c r="D122" s="200">
        <v>43671</v>
      </c>
      <c r="E122" s="199">
        <f t="shared" si="20"/>
        <v>3</v>
      </c>
      <c r="F122" s="199">
        <v>4</v>
      </c>
      <c r="G122" s="199" t="s">
        <v>37</v>
      </c>
      <c r="H122" s="199">
        <f t="shared" si="21"/>
        <v>12</v>
      </c>
      <c r="I122" s="229">
        <v>3450000</v>
      </c>
      <c r="J122" s="230">
        <f>I122*E122*F122</f>
        <v>41400000</v>
      </c>
      <c r="K122" s="346"/>
      <c r="L122" s="199" t="s">
        <v>4848</v>
      </c>
    </row>
    <row r="123" spans="1:12">
      <c r="A123" s="236">
        <v>1544835</v>
      </c>
      <c r="B123" s="236" t="s">
        <v>4855</v>
      </c>
      <c r="C123" s="256">
        <v>43668</v>
      </c>
      <c r="D123" s="256">
        <v>43672</v>
      </c>
      <c r="E123" s="236">
        <f t="shared" si="20"/>
        <v>4</v>
      </c>
      <c r="F123" s="236">
        <v>4</v>
      </c>
      <c r="G123" s="199" t="s">
        <v>2405</v>
      </c>
      <c r="H123" s="199">
        <f t="shared" si="21"/>
        <v>16</v>
      </c>
      <c r="I123" s="229">
        <v>3650000</v>
      </c>
      <c r="J123" s="230">
        <f t="shared" ref="J123:J127" si="23">I123*H123</f>
        <v>58400000</v>
      </c>
      <c r="K123" s="347"/>
      <c r="L123" s="199" t="s">
        <v>4848</v>
      </c>
    </row>
    <row r="124" spans="1:12">
      <c r="A124" s="579">
        <v>1558421</v>
      </c>
      <c r="B124" s="579" t="s">
        <v>4856</v>
      </c>
      <c r="C124" s="580">
        <v>43662</v>
      </c>
      <c r="D124" s="580">
        <v>43664</v>
      </c>
      <c r="E124" s="579">
        <f t="shared" si="20"/>
        <v>2</v>
      </c>
      <c r="F124" s="579">
        <v>1</v>
      </c>
      <c r="G124" s="194" t="s">
        <v>37</v>
      </c>
      <c r="H124" s="194">
        <f t="shared" si="21"/>
        <v>2</v>
      </c>
      <c r="I124" s="219">
        <v>3450000</v>
      </c>
      <c r="J124" s="220">
        <f t="shared" si="23"/>
        <v>6900000</v>
      </c>
      <c r="K124" s="343">
        <f>SUM(J124:J135)</f>
        <v>105750000</v>
      </c>
      <c r="L124" s="194"/>
    </row>
    <row r="125" spans="1:12">
      <c r="A125" s="194">
        <v>1559413</v>
      </c>
      <c r="B125" s="194" t="s">
        <v>4857</v>
      </c>
      <c r="C125" s="195">
        <v>43663</v>
      </c>
      <c r="D125" s="195">
        <v>43664</v>
      </c>
      <c r="E125" s="194">
        <f t="shared" si="20"/>
        <v>1</v>
      </c>
      <c r="F125" s="194">
        <v>1</v>
      </c>
      <c r="G125" s="194" t="s">
        <v>868</v>
      </c>
      <c r="H125" s="194">
        <f t="shared" si="21"/>
        <v>1</v>
      </c>
      <c r="I125" s="219">
        <v>4100000</v>
      </c>
      <c r="J125" s="220">
        <f>I125*E125*F125</f>
        <v>4100000</v>
      </c>
      <c r="K125" s="344"/>
      <c r="L125" s="194"/>
    </row>
    <row r="126" spans="1:12">
      <c r="A126" s="579">
        <v>1558427</v>
      </c>
      <c r="B126" s="579" t="s">
        <v>4858</v>
      </c>
      <c r="C126" s="580">
        <v>43663</v>
      </c>
      <c r="D126" s="580">
        <v>43664</v>
      </c>
      <c r="E126" s="579">
        <f t="shared" si="20"/>
        <v>1</v>
      </c>
      <c r="F126" s="579">
        <v>1</v>
      </c>
      <c r="G126" s="194" t="s">
        <v>37</v>
      </c>
      <c r="H126" s="194">
        <f t="shared" si="21"/>
        <v>1</v>
      </c>
      <c r="I126" s="219">
        <v>3450000</v>
      </c>
      <c r="J126" s="220">
        <f t="shared" si="23"/>
        <v>3450000</v>
      </c>
      <c r="K126" s="344"/>
      <c r="L126" s="194"/>
    </row>
    <row r="127" spans="1:12">
      <c r="A127" s="579">
        <v>1557967</v>
      </c>
      <c r="B127" s="579" t="s">
        <v>4859</v>
      </c>
      <c r="C127" s="580">
        <v>43663</v>
      </c>
      <c r="D127" s="580">
        <v>43664</v>
      </c>
      <c r="E127" s="579">
        <f t="shared" si="20"/>
        <v>1</v>
      </c>
      <c r="F127" s="579">
        <v>1</v>
      </c>
      <c r="G127" s="194" t="s">
        <v>37</v>
      </c>
      <c r="H127" s="194">
        <f t="shared" si="21"/>
        <v>1</v>
      </c>
      <c r="I127" s="219">
        <v>3450000</v>
      </c>
      <c r="J127" s="220">
        <f t="shared" si="23"/>
        <v>3450000</v>
      </c>
      <c r="K127" s="344"/>
      <c r="L127" s="194"/>
    </row>
    <row r="128" spans="1:12">
      <c r="A128" s="194">
        <v>1559197</v>
      </c>
      <c r="B128" s="194" t="s">
        <v>4860</v>
      </c>
      <c r="C128" s="195">
        <v>43664</v>
      </c>
      <c r="D128" s="195">
        <v>43667</v>
      </c>
      <c r="E128" s="194">
        <f t="shared" si="20"/>
        <v>3</v>
      </c>
      <c r="F128" s="194">
        <v>2</v>
      </c>
      <c r="G128" s="194" t="s">
        <v>387</v>
      </c>
      <c r="H128" s="194">
        <f t="shared" si="21"/>
        <v>6</v>
      </c>
      <c r="I128" s="219">
        <v>3450000</v>
      </c>
      <c r="J128" s="220">
        <f>I128*E128*F128</f>
        <v>20700000</v>
      </c>
      <c r="K128" s="344"/>
      <c r="L128" s="194"/>
    </row>
    <row r="129" spans="1:12">
      <c r="A129" s="579">
        <v>1557006</v>
      </c>
      <c r="B129" s="579" t="s">
        <v>4861</v>
      </c>
      <c r="C129" s="580">
        <v>43664</v>
      </c>
      <c r="D129" s="580">
        <v>43666</v>
      </c>
      <c r="E129" s="579">
        <f t="shared" si="20"/>
        <v>2</v>
      </c>
      <c r="F129" s="579">
        <v>1</v>
      </c>
      <c r="G129" s="194" t="s">
        <v>37</v>
      </c>
      <c r="H129" s="194">
        <f t="shared" si="21"/>
        <v>2</v>
      </c>
      <c r="I129" s="219">
        <v>3450000</v>
      </c>
      <c r="J129" s="220">
        <f t="shared" ref="J129:J131" si="24">I129*H129</f>
        <v>6900000</v>
      </c>
      <c r="K129" s="344"/>
      <c r="L129" s="194"/>
    </row>
    <row r="130" spans="1:12">
      <c r="A130" s="579">
        <v>1550933</v>
      </c>
      <c r="B130" s="579" t="s">
        <v>4862</v>
      </c>
      <c r="C130" s="580">
        <v>43664</v>
      </c>
      <c r="D130" s="580">
        <v>43666</v>
      </c>
      <c r="E130" s="579">
        <f t="shared" si="20"/>
        <v>2</v>
      </c>
      <c r="F130" s="579">
        <v>2</v>
      </c>
      <c r="G130" s="194" t="s">
        <v>2405</v>
      </c>
      <c r="H130" s="194">
        <f t="shared" si="21"/>
        <v>4</v>
      </c>
      <c r="I130" s="219">
        <v>3650000</v>
      </c>
      <c r="J130" s="220">
        <f t="shared" si="24"/>
        <v>14600000</v>
      </c>
      <c r="K130" s="344"/>
      <c r="L130" s="194"/>
    </row>
    <row r="131" spans="1:12">
      <c r="A131" s="579">
        <v>1557980</v>
      </c>
      <c r="B131" s="579" t="s">
        <v>4859</v>
      </c>
      <c r="C131" s="580">
        <v>43666</v>
      </c>
      <c r="D131" s="580">
        <v>43668</v>
      </c>
      <c r="E131" s="579">
        <f t="shared" si="20"/>
        <v>2</v>
      </c>
      <c r="F131" s="579">
        <v>1</v>
      </c>
      <c r="G131" s="194" t="s">
        <v>37</v>
      </c>
      <c r="H131" s="194">
        <f t="shared" si="21"/>
        <v>2</v>
      </c>
      <c r="I131" s="219">
        <v>3450000</v>
      </c>
      <c r="J131" s="220">
        <f t="shared" si="24"/>
        <v>6900000</v>
      </c>
      <c r="K131" s="344"/>
      <c r="L131" s="194"/>
    </row>
    <row r="132" spans="1:12">
      <c r="A132" s="194">
        <v>1557002</v>
      </c>
      <c r="B132" s="194" t="s">
        <v>4863</v>
      </c>
      <c r="C132" s="195">
        <v>43668</v>
      </c>
      <c r="D132" s="195">
        <v>43669</v>
      </c>
      <c r="E132" s="194">
        <f t="shared" si="20"/>
        <v>1</v>
      </c>
      <c r="F132" s="194">
        <v>1</v>
      </c>
      <c r="G132" s="194" t="s">
        <v>37</v>
      </c>
      <c r="H132" s="194">
        <f t="shared" si="21"/>
        <v>1</v>
      </c>
      <c r="I132" s="219">
        <v>3450000</v>
      </c>
      <c r="J132" s="220">
        <f t="shared" ref="J132:J135" si="25">I132*E132*F132</f>
        <v>3450000</v>
      </c>
      <c r="K132" s="344"/>
      <c r="L132" s="194" t="s">
        <v>4666</v>
      </c>
    </row>
    <row r="133" spans="1:12">
      <c r="A133" s="579">
        <v>1558448</v>
      </c>
      <c r="B133" s="579" t="s">
        <v>4864</v>
      </c>
      <c r="C133" s="580">
        <v>43669</v>
      </c>
      <c r="D133" s="580">
        <v>43672</v>
      </c>
      <c r="E133" s="579">
        <f t="shared" si="20"/>
        <v>3</v>
      </c>
      <c r="F133" s="579">
        <v>2</v>
      </c>
      <c r="G133" s="194" t="s">
        <v>37</v>
      </c>
      <c r="H133" s="194">
        <f t="shared" si="21"/>
        <v>6</v>
      </c>
      <c r="I133" s="219">
        <v>3450000</v>
      </c>
      <c r="J133" s="220">
        <f t="shared" ref="J133:J140" si="26">I133*H133</f>
        <v>20700000</v>
      </c>
      <c r="K133" s="344"/>
      <c r="L133" s="194" t="s">
        <v>4848</v>
      </c>
    </row>
    <row r="134" spans="1:12">
      <c r="A134" s="194">
        <v>1550037</v>
      </c>
      <c r="B134" s="194" t="s">
        <v>4865</v>
      </c>
      <c r="C134" s="195">
        <v>43669</v>
      </c>
      <c r="D134" s="195">
        <v>43671</v>
      </c>
      <c r="E134" s="194">
        <f t="shared" si="20"/>
        <v>2</v>
      </c>
      <c r="F134" s="194">
        <v>1</v>
      </c>
      <c r="G134" s="194" t="s">
        <v>2405</v>
      </c>
      <c r="H134" s="194">
        <f t="shared" si="21"/>
        <v>2</v>
      </c>
      <c r="I134" s="219">
        <v>3650000</v>
      </c>
      <c r="J134" s="220">
        <f t="shared" si="25"/>
        <v>7300000</v>
      </c>
      <c r="K134" s="344"/>
      <c r="L134" s="194" t="s">
        <v>4848</v>
      </c>
    </row>
    <row r="135" spans="1:12">
      <c r="A135" s="579">
        <v>1550564</v>
      </c>
      <c r="B135" s="579" t="s">
        <v>4866</v>
      </c>
      <c r="C135" s="580">
        <v>43669</v>
      </c>
      <c r="D135" s="580">
        <v>43671</v>
      </c>
      <c r="E135" s="579">
        <f t="shared" si="20"/>
        <v>2</v>
      </c>
      <c r="F135" s="579">
        <v>1</v>
      </c>
      <c r="G135" s="194" t="s">
        <v>2405</v>
      </c>
      <c r="H135" s="194">
        <f t="shared" si="21"/>
        <v>2</v>
      </c>
      <c r="I135" s="219">
        <v>3650000</v>
      </c>
      <c r="J135" s="220">
        <f t="shared" si="25"/>
        <v>7300000</v>
      </c>
      <c r="K135" s="345"/>
      <c r="L135" s="194" t="s">
        <v>4867</v>
      </c>
    </row>
    <row r="136" spans="1:12">
      <c r="A136" s="236">
        <v>1527115</v>
      </c>
      <c r="B136" s="236" t="s">
        <v>4868</v>
      </c>
      <c r="C136" s="256">
        <v>43670</v>
      </c>
      <c r="D136" s="256">
        <v>43672</v>
      </c>
      <c r="E136" s="236">
        <f t="shared" si="20"/>
        <v>2</v>
      </c>
      <c r="F136" s="236">
        <v>2</v>
      </c>
      <c r="G136" s="199" t="s">
        <v>868</v>
      </c>
      <c r="H136" s="199">
        <f t="shared" si="21"/>
        <v>4</v>
      </c>
      <c r="I136" s="229">
        <v>4700000</v>
      </c>
      <c r="J136" s="230">
        <f t="shared" si="26"/>
        <v>18800000</v>
      </c>
      <c r="K136" s="231">
        <f>SUM(J136:J142)</f>
        <v>92900000</v>
      </c>
      <c r="L136" s="199"/>
    </row>
    <row r="137" spans="1:12">
      <c r="A137" s="236">
        <v>1528548</v>
      </c>
      <c r="B137" s="236" t="s">
        <v>4869</v>
      </c>
      <c r="C137" s="256">
        <v>43670</v>
      </c>
      <c r="D137" s="256">
        <v>43673</v>
      </c>
      <c r="E137" s="236">
        <f t="shared" si="20"/>
        <v>3</v>
      </c>
      <c r="F137" s="236">
        <v>1</v>
      </c>
      <c r="G137" s="199" t="s">
        <v>37</v>
      </c>
      <c r="H137" s="199">
        <f t="shared" si="21"/>
        <v>3</v>
      </c>
      <c r="I137" s="229">
        <v>4050000</v>
      </c>
      <c r="J137" s="230">
        <f t="shared" si="26"/>
        <v>12150000</v>
      </c>
      <c r="K137" s="346"/>
      <c r="L137" s="199"/>
    </row>
    <row r="138" spans="1:12">
      <c r="A138" s="236">
        <v>1527888</v>
      </c>
      <c r="B138" s="236" t="s">
        <v>4870</v>
      </c>
      <c r="C138" s="256">
        <v>43670</v>
      </c>
      <c r="D138" s="256">
        <v>43671</v>
      </c>
      <c r="E138" s="236">
        <f t="shared" si="20"/>
        <v>1</v>
      </c>
      <c r="F138" s="236">
        <v>1</v>
      </c>
      <c r="G138" s="199" t="s">
        <v>37</v>
      </c>
      <c r="H138" s="199">
        <f t="shared" si="21"/>
        <v>1</v>
      </c>
      <c r="I138" s="229">
        <v>4050000</v>
      </c>
      <c r="J138" s="230">
        <f t="shared" si="26"/>
        <v>4050000</v>
      </c>
      <c r="K138" s="346"/>
      <c r="L138" s="199"/>
    </row>
    <row r="139" spans="1:12">
      <c r="A139" s="236">
        <v>1530219</v>
      </c>
      <c r="B139" s="236" t="s">
        <v>4871</v>
      </c>
      <c r="C139" s="256">
        <v>43670</v>
      </c>
      <c r="D139" s="256">
        <v>43672</v>
      </c>
      <c r="E139" s="236">
        <f t="shared" si="20"/>
        <v>2</v>
      </c>
      <c r="F139" s="236">
        <v>1</v>
      </c>
      <c r="G139" s="199" t="s">
        <v>37</v>
      </c>
      <c r="H139" s="199">
        <f t="shared" si="21"/>
        <v>2</v>
      </c>
      <c r="I139" s="229">
        <v>4050000</v>
      </c>
      <c r="J139" s="230">
        <f t="shared" si="26"/>
        <v>8100000</v>
      </c>
      <c r="K139" s="346"/>
      <c r="L139" s="199"/>
    </row>
    <row r="140" spans="1:12">
      <c r="A140" s="236">
        <v>1533717</v>
      </c>
      <c r="B140" s="236" t="s">
        <v>4872</v>
      </c>
      <c r="C140" s="256">
        <v>43670</v>
      </c>
      <c r="D140" s="256">
        <v>43672</v>
      </c>
      <c r="E140" s="236">
        <f t="shared" si="20"/>
        <v>2</v>
      </c>
      <c r="F140" s="236">
        <v>2</v>
      </c>
      <c r="G140" s="199" t="s">
        <v>2405</v>
      </c>
      <c r="H140" s="199">
        <f t="shared" si="21"/>
        <v>4</v>
      </c>
      <c r="I140" s="229">
        <v>4250000</v>
      </c>
      <c r="J140" s="230">
        <f t="shared" si="26"/>
        <v>17000000</v>
      </c>
      <c r="K140" s="346"/>
      <c r="L140" s="199"/>
    </row>
    <row r="141" spans="1:12">
      <c r="A141" s="199">
        <v>1557373</v>
      </c>
      <c r="B141" s="199" t="s">
        <v>4873</v>
      </c>
      <c r="C141" s="200">
        <v>43670</v>
      </c>
      <c r="D141" s="200">
        <v>43672</v>
      </c>
      <c r="E141" s="199">
        <f t="shared" si="20"/>
        <v>2</v>
      </c>
      <c r="F141" s="199">
        <v>1</v>
      </c>
      <c r="G141" s="199" t="s">
        <v>2405</v>
      </c>
      <c r="H141" s="199">
        <f t="shared" si="21"/>
        <v>2</v>
      </c>
      <c r="I141" s="229">
        <v>3650000</v>
      </c>
      <c r="J141" s="230">
        <f t="shared" ref="J141:J146" si="27">I141*E141*F141</f>
        <v>7300000</v>
      </c>
      <c r="K141" s="346"/>
      <c r="L141" s="199"/>
    </row>
    <row r="142" spans="1:12">
      <c r="A142" s="236">
        <v>1532835</v>
      </c>
      <c r="B142" s="236" t="s">
        <v>4874</v>
      </c>
      <c r="C142" s="256">
        <v>43670</v>
      </c>
      <c r="D142" s="256">
        <v>43673</v>
      </c>
      <c r="E142" s="236">
        <f t="shared" si="20"/>
        <v>3</v>
      </c>
      <c r="F142" s="236">
        <v>2</v>
      </c>
      <c r="G142" s="199" t="s">
        <v>2405</v>
      </c>
      <c r="H142" s="199">
        <f t="shared" si="21"/>
        <v>6</v>
      </c>
      <c r="I142" s="229">
        <v>4250000</v>
      </c>
      <c r="J142" s="230">
        <f t="shared" ref="J142:J145" si="28">I142*H142</f>
        <v>25500000</v>
      </c>
      <c r="K142" s="347"/>
      <c r="L142" s="199" t="s">
        <v>4875</v>
      </c>
    </row>
    <row r="143" spans="1:12">
      <c r="A143" s="595">
        <v>1560758</v>
      </c>
      <c r="B143" s="595" t="s">
        <v>4876</v>
      </c>
      <c r="C143" s="596">
        <v>43664</v>
      </c>
      <c r="D143" s="596">
        <v>43665</v>
      </c>
      <c r="E143" s="595">
        <f t="shared" si="20"/>
        <v>1</v>
      </c>
      <c r="F143" s="595">
        <v>1</v>
      </c>
      <c r="G143" s="177" t="s">
        <v>2405</v>
      </c>
      <c r="H143" s="177">
        <f t="shared" si="21"/>
        <v>1</v>
      </c>
      <c r="I143" s="207">
        <v>3650000</v>
      </c>
      <c r="J143" s="208">
        <f t="shared" si="28"/>
        <v>3650000</v>
      </c>
      <c r="K143" s="613">
        <f>SUM(J143:J148)</f>
        <v>57800000</v>
      </c>
      <c r="L143" s="177" t="s">
        <v>4666</v>
      </c>
    </row>
    <row r="144" spans="1:12">
      <c r="A144" s="177">
        <v>1559688</v>
      </c>
      <c r="B144" s="177" t="s">
        <v>4877</v>
      </c>
      <c r="C144" s="179">
        <v>43665</v>
      </c>
      <c r="D144" s="179">
        <v>43666</v>
      </c>
      <c r="E144" s="177">
        <f t="shared" si="20"/>
        <v>1</v>
      </c>
      <c r="F144" s="177">
        <v>1</v>
      </c>
      <c r="G144" s="177" t="s">
        <v>868</v>
      </c>
      <c r="H144" s="177">
        <f t="shared" si="21"/>
        <v>1</v>
      </c>
      <c r="I144" s="207">
        <v>4100000</v>
      </c>
      <c r="J144" s="208">
        <f t="shared" si="27"/>
        <v>4100000</v>
      </c>
      <c r="K144" s="614"/>
      <c r="L144" s="177"/>
    </row>
    <row r="145" spans="1:12">
      <c r="A145" s="595">
        <v>1559758</v>
      </c>
      <c r="B145" s="595" t="s">
        <v>4878</v>
      </c>
      <c r="C145" s="596">
        <v>43665</v>
      </c>
      <c r="D145" s="596">
        <v>43666</v>
      </c>
      <c r="E145" s="595">
        <f t="shared" si="20"/>
        <v>1</v>
      </c>
      <c r="F145" s="595">
        <v>1</v>
      </c>
      <c r="G145" s="177" t="s">
        <v>37</v>
      </c>
      <c r="H145" s="177">
        <f t="shared" si="21"/>
        <v>1</v>
      </c>
      <c r="I145" s="207">
        <v>3450000</v>
      </c>
      <c r="J145" s="208">
        <f t="shared" si="28"/>
        <v>3450000</v>
      </c>
      <c r="K145" s="614"/>
      <c r="L145" s="177" t="s">
        <v>4684</v>
      </c>
    </row>
    <row r="146" spans="1:12">
      <c r="A146" s="177">
        <v>1560238</v>
      </c>
      <c r="B146" s="177" t="s">
        <v>4879</v>
      </c>
      <c r="C146" s="179">
        <v>43670</v>
      </c>
      <c r="D146" s="179">
        <v>43672</v>
      </c>
      <c r="E146" s="177">
        <f t="shared" si="20"/>
        <v>2</v>
      </c>
      <c r="F146" s="177">
        <v>1</v>
      </c>
      <c r="G146" s="177" t="s">
        <v>2405</v>
      </c>
      <c r="H146" s="177">
        <f t="shared" si="21"/>
        <v>2</v>
      </c>
      <c r="I146" s="207">
        <v>3650000</v>
      </c>
      <c r="J146" s="208">
        <f t="shared" si="27"/>
        <v>7300000</v>
      </c>
      <c r="K146" s="614"/>
      <c r="L146" s="177" t="s">
        <v>4666</v>
      </c>
    </row>
    <row r="147" spans="1:12">
      <c r="A147" s="595">
        <v>1547709</v>
      </c>
      <c r="B147" s="595" t="s">
        <v>4880</v>
      </c>
      <c r="C147" s="596">
        <v>43671</v>
      </c>
      <c r="D147" s="596">
        <v>43673</v>
      </c>
      <c r="E147" s="595">
        <f t="shared" si="20"/>
        <v>2</v>
      </c>
      <c r="F147" s="595">
        <v>1</v>
      </c>
      <c r="G147" s="177" t="s">
        <v>37</v>
      </c>
      <c r="H147" s="177">
        <f t="shared" si="21"/>
        <v>2</v>
      </c>
      <c r="I147" s="207">
        <v>3450000</v>
      </c>
      <c r="J147" s="208">
        <f t="shared" ref="J147:J149" si="29">I147*H147</f>
        <v>6900000</v>
      </c>
      <c r="K147" s="614"/>
      <c r="L147" s="177" t="s">
        <v>4684</v>
      </c>
    </row>
    <row r="148" spans="1:12">
      <c r="A148" s="595">
        <v>1535559</v>
      </c>
      <c r="B148" s="595" t="s">
        <v>4881</v>
      </c>
      <c r="C148" s="596">
        <v>43671</v>
      </c>
      <c r="D148" s="596">
        <v>43675</v>
      </c>
      <c r="E148" s="595">
        <f t="shared" si="20"/>
        <v>4</v>
      </c>
      <c r="F148" s="595">
        <v>2</v>
      </c>
      <c r="G148" s="177" t="s">
        <v>37</v>
      </c>
      <c r="H148" s="177">
        <f t="shared" si="21"/>
        <v>8</v>
      </c>
      <c r="I148" s="207">
        <v>4050000</v>
      </c>
      <c r="J148" s="208">
        <f t="shared" si="29"/>
        <v>32400000</v>
      </c>
      <c r="K148" s="209"/>
      <c r="L148" s="177"/>
    </row>
    <row r="149" spans="1:12">
      <c r="A149" s="597">
        <v>1560994</v>
      </c>
      <c r="B149" s="597" t="s">
        <v>4882</v>
      </c>
      <c r="C149" s="598">
        <v>43666</v>
      </c>
      <c r="D149" s="598">
        <v>43668</v>
      </c>
      <c r="E149" s="597">
        <f t="shared" si="20"/>
        <v>2</v>
      </c>
      <c r="F149" s="597">
        <v>2</v>
      </c>
      <c r="G149" s="571" t="s">
        <v>37</v>
      </c>
      <c r="H149" s="571">
        <f t="shared" si="21"/>
        <v>4</v>
      </c>
      <c r="I149" s="585">
        <v>3450000</v>
      </c>
      <c r="J149" s="586">
        <f t="shared" si="29"/>
        <v>13800000</v>
      </c>
      <c r="K149" s="587">
        <f>SUM(J149:J175)</f>
        <v>280540000</v>
      </c>
      <c r="L149" s="571" t="s">
        <v>4666</v>
      </c>
    </row>
    <row r="150" spans="1:12">
      <c r="A150" s="571">
        <v>1562736</v>
      </c>
      <c r="B150" s="571" t="s">
        <v>4883</v>
      </c>
      <c r="C150" s="572">
        <v>43667</v>
      </c>
      <c r="D150" s="572">
        <v>43668</v>
      </c>
      <c r="E150" s="571">
        <f t="shared" si="20"/>
        <v>1</v>
      </c>
      <c r="F150" s="571">
        <v>1</v>
      </c>
      <c r="G150" s="571" t="s">
        <v>37</v>
      </c>
      <c r="H150" s="571">
        <f t="shared" si="21"/>
        <v>1</v>
      </c>
      <c r="I150" s="585">
        <v>3450000</v>
      </c>
      <c r="J150" s="586">
        <f>I150*E150*F150</f>
        <v>3450000</v>
      </c>
      <c r="K150" s="588"/>
      <c r="L150" s="571"/>
    </row>
    <row r="151" spans="1:12">
      <c r="A151" s="571">
        <v>1562002</v>
      </c>
      <c r="B151" s="571" t="s">
        <v>4884</v>
      </c>
      <c r="C151" s="572">
        <v>43667</v>
      </c>
      <c r="D151" s="572">
        <v>43670</v>
      </c>
      <c r="E151" s="571">
        <f t="shared" si="20"/>
        <v>3</v>
      </c>
      <c r="F151" s="571">
        <v>1</v>
      </c>
      <c r="G151" s="571" t="s">
        <v>37</v>
      </c>
      <c r="H151" s="571">
        <f t="shared" si="21"/>
        <v>3</v>
      </c>
      <c r="I151" s="585">
        <v>3450000</v>
      </c>
      <c r="J151" s="586">
        <f>I151*E151*F151</f>
        <v>10350000</v>
      </c>
      <c r="K151" s="588"/>
      <c r="L151" s="571"/>
    </row>
    <row r="152" spans="1:12">
      <c r="A152" s="597">
        <v>1561822</v>
      </c>
      <c r="B152" s="597" t="s">
        <v>4885</v>
      </c>
      <c r="C152" s="598">
        <v>43667</v>
      </c>
      <c r="D152" s="598">
        <v>43668</v>
      </c>
      <c r="E152" s="597">
        <f t="shared" si="20"/>
        <v>1</v>
      </c>
      <c r="F152" s="597">
        <v>1</v>
      </c>
      <c r="G152" s="571" t="s">
        <v>2405</v>
      </c>
      <c r="H152" s="571">
        <f t="shared" si="21"/>
        <v>1</v>
      </c>
      <c r="I152" s="585">
        <v>3650000</v>
      </c>
      <c r="J152" s="586">
        <f t="shared" ref="J152:J165" si="30">I152*H152</f>
        <v>3650000</v>
      </c>
      <c r="K152" s="588"/>
      <c r="L152" s="571" t="s">
        <v>4666</v>
      </c>
    </row>
    <row r="153" spans="1:12">
      <c r="A153" s="597">
        <v>1562714</v>
      </c>
      <c r="B153" s="597" t="s">
        <v>4886</v>
      </c>
      <c r="C153" s="598">
        <v>43667</v>
      </c>
      <c r="D153" s="598">
        <v>43670</v>
      </c>
      <c r="E153" s="597">
        <f t="shared" si="20"/>
        <v>3</v>
      </c>
      <c r="F153" s="597">
        <v>1</v>
      </c>
      <c r="G153" s="571" t="s">
        <v>37</v>
      </c>
      <c r="H153" s="571">
        <f t="shared" si="21"/>
        <v>3</v>
      </c>
      <c r="I153" s="585">
        <v>3450000</v>
      </c>
      <c r="J153" s="586">
        <f t="shared" si="30"/>
        <v>10350000</v>
      </c>
      <c r="K153" s="588"/>
      <c r="L153" s="571" t="s">
        <v>4668</v>
      </c>
    </row>
    <row r="154" spans="1:12">
      <c r="A154" s="597">
        <v>1562767</v>
      </c>
      <c r="B154" s="597" t="s">
        <v>4887</v>
      </c>
      <c r="C154" s="598">
        <v>43667</v>
      </c>
      <c r="D154" s="598">
        <v>43669</v>
      </c>
      <c r="E154" s="597">
        <f t="shared" si="20"/>
        <v>2</v>
      </c>
      <c r="F154" s="597">
        <v>1</v>
      </c>
      <c r="G154" s="571" t="s">
        <v>2405</v>
      </c>
      <c r="H154" s="571">
        <f t="shared" si="21"/>
        <v>2</v>
      </c>
      <c r="I154" s="585">
        <v>3650000</v>
      </c>
      <c r="J154" s="586">
        <f t="shared" si="30"/>
        <v>7300000</v>
      </c>
      <c r="K154" s="588"/>
      <c r="L154" s="571" t="s">
        <v>4888</v>
      </c>
    </row>
    <row r="155" spans="1:12">
      <c r="A155" s="597">
        <v>1563525</v>
      </c>
      <c r="B155" s="597" t="s">
        <v>4889</v>
      </c>
      <c r="C155" s="598">
        <v>43667</v>
      </c>
      <c r="D155" s="598">
        <v>43668</v>
      </c>
      <c r="E155" s="597">
        <f t="shared" si="20"/>
        <v>1</v>
      </c>
      <c r="F155" s="597">
        <v>1</v>
      </c>
      <c r="G155" s="571" t="s">
        <v>37</v>
      </c>
      <c r="H155" s="571">
        <f t="shared" si="21"/>
        <v>1</v>
      </c>
      <c r="I155" s="585">
        <v>3450000</v>
      </c>
      <c r="J155" s="586">
        <f t="shared" si="30"/>
        <v>3450000</v>
      </c>
      <c r="K155" s="588"/>
      <c r="L155" s="571" t="s">
        <v>4666</v>
      </c>
    </row>
    <row r="156" spans="1:12">
      <c r="A156" s="597">
        <v>1545288</v>
      </c>
      <c r="B156" s="597" t="s">
        <v>4890</v>
      </c>
      <c r="C156" s="598">
        <v>43671</v>
      </c>
      <c r="D156" s="598">
        <v>43674</v>
      </c>
      <c r="E156" s="597">
        <f t="shared" si="20"/>
        <v>3</v>
      </c>
      <c r="F156" s="597">
        <v>2</v>
      </c>
      <c r="G156" s="571" t="s">
        <v>2405</v>
      </c>
      <c r="H156" s="571">
        <f t="shared" si="21"/>
        <v>6</v>
      </c>
      <c r="I156" s="585">
        <v>3650000</v>
      </c>
      <c r="J156" s="586">
        <f t="shared" si="30"/>
        <v>21900000</v>
      </c>
      <c r="K156" s="588"/>
      <c r="L156" s="571" t="s">
        <v>4848</v>
      </c>
    </row>
    <row r="157" spans="1:12">
      <c r="A157" s="597">
        <v>1557909</v>
      </c>
      <c r="B157" s="597" t="s">
        <v>4891</v>
      </c>
      <c r="C157" s="598">
        <v>43672</v>
      </c>
      <c r="D157" s="598">
        <v>43675</v>
      </c>
      <c r="E157" s="597">
        <f t="shared" si="20"/>
        <v>3</v>
      </c>
      <c r="F157" s="597">
        <v>1</v>
      </c>
      <c r="G157" s="571" t="s">
        <v>37</v>
      </c>
      <c r="H157" s="571">
        <f t="shared" si="21"/>
        <v>3</v>
      </c>
      <c r="I157" s="585">
        <v>3450000</v>
      </c>
      <c r="J157" s="586">
        <f t="shared" si="30"/>
        <v>10350000</v>
      </c>
      <c r="K157" s="588"/>
      <c r="L157" s="571" t="s">
        <v>4848</v>
      </c>
    </row>
    <row r="158" spans="1:12">
      <c r="A158" s="597">
        <v>1524197</v>
      </c>
      <c r="B158" s="597" t="s">
        <v>4892</v>
      </c>
      <c r="C158" s="598">
        <v>43672</v>
      </c>
      <c r="D158" s="598">
        <v>43673</v>
      </c>
      <c r="E158" s="597">
        <f t="shared" si="20"/>
        <v>1</v>
      </c>
      <c r="F158" s="597">
        <v>1</v>
      </c>
      <c r="G158" s="571" t="s">
        <v>2405</v>
      </c>
      <c r="H158" s="571">
        <f t="shared" si="21"/>
        <v>1</v>
      </c>
      <c r="I158" s="585">
        <v>4250000</v>
      </c>
      <c r="J158" s="586">
        <f t="shared" si="30"/>
        <v>4250000</v>
      </c>
      <c r="K158" s="588"/>
      <c r="L158" s="571" t="s">
        <v>4893</v>
      </c>
    </row>
    <row r="159" spans="1:12">
      <c r="A159" s="597">
        <v>1551198</v>
      </c>
      <c r="B159" s="597" t="s">
        <v>4894</v>
      </c>
      <c r="C159" s="598">
        <v>43672</v>
      </c>
      <c r="D159" s="598">
        <v>43675</v>
      </c>
      <c r="E159" s="597">
        <f t="shared" si="20"/>
        <v>3</v>
      </c>
      <c r="F159" s="597">
        <v>1</v>
      </c>
      <c r="G159" s="571" t="s">
        <v>2405</v>
      </c>
      <c r="H159" s="571">
        <f t="shared" si="21"/>
        <v>3</v>
      </c>
      <c r="I159" s="585">
        <v>3650000</v>
      </c>
      <c r="J159" s="586">
        <f t="shared" si="30"/>
        <v>10950000</v>
      </c>
      <c r="K159" s="588"/>
      <c r="L159" s="571" t="s">
        <v>4848</v>
      </c>
    </row>
    <row r="160" spans="1:12">
      <c r="A160" s="597">
        <v>1523534</v>
      </c>
      <c r="B160" s="571" t="s">
        <v>4895</v>
      </c>
      <c r="C160" s="598">
        <v>43672</v>
      </c>
      <c r="D160" s="598">
        <v>43674</v>
      </c>
      <c r="E160" s="597">
        <f t="shared" si="20"/>
        <v>2</v>
      </c>
      <c r="F160" s="597">
        <v>2</v>
      </c>
      <c r="G160" s="571" t="s">
        <v>37</v>
      </c>
      <c r="H160" s="571">
        <f t="shared" si="21"/>
        <v>4</v>
      </c>
      <c r="I160" s="585">
        <v>4050000</v>
      </c>
      <c r="J160" s="586">
        <f t="shared" si="30"/>
        <v>16200000</v>
      </c>
      <c r="K160" s="588"/>
      <c r="L160" s="571" t="s">
        <v>4896</v>
      </c>
    </row>
    <row r="161" spans="1:12">
      <c r="A161" s="597">
        <v>1549148</v>
      </c>
      <c r="B161" s="597" t="s">
        <v>4897</v>
      </c>
      <c r="C161" s="598">
        <v>43672</v>
      </c>
      <c r="D161" s="598">
        <v>43673</v>
      </c>
      <c r="E161" s="597">
        <f t="shared" si="20"/>
        <v>1</v>
      </c>
      <c r="F161" s="597">
        <v>1</v>
      </c>
      <c r="G161" s="571" t="s">
        <v>2405</v>
      </c>
      <c r="H161" s="571">
        <f t="shared" si="21"/>
        <v>1</v>
      </c>
      <c r="I161" s="585">
        <v>3650000</v>
      </c>
      <c r="J161" s="586">
        <f t="shared" si="30"/>
        <v>3650000</v>
      </c>
      <c r="K161" s="588"/>
      <c r="L161" s="571" t="s">
        <v>4848</v>
      </c>
    </row>
    <row r="162" spans="1:12">
      <c r="A162" s="597">
        <v>1561431</v>
      </c>
      <c r="B162" s="597" t="s">
        <v>4898</v>
      </c>
      <c r="C162" s="598">
        <v>43672</v>
      </c>
      <c r="D162" s="598">
        <v>43673</v>
      </c>
      <c r="E162" s="597">
        <f t="shared" si="20"/>
        <v>1</v>
      </c>
      <c r="F162" s="597">
        <v>1</v>
      </c>
      <c r="G162" s="571" t="s">
        <v>868</v>
      </c>
      <c r="H162" s="571">
        <f t="shared" si="21"/>
        <v>1</v>
      </c>
      <c r="I162" s="585">
        <v>4100000</v>
      </c>
      <c r="J162" s="586">
        <f t="shared" si="30"/>
        <v>4100000</v>
      </c>
      <c r="K162" s="588"/>
      <c r="L162" s="571" t="s">
        <v>4666</v>
      </c>
    </row>
    <row r="163" spans="1:12">
      <c r="A163" s="597">
        <v>1561296</v>
      </c>
      <c r="B163" s="597" t="s">
        <v>4899</v>
      </c>
      <c r="C163" s="598">
        <v>43673</v>
      </c>
      <c r="D163" s="598">
        <v>43675</v>
      </c>
      <c r="E163" s="597">
        <f t="shared" si="20"/>
        <v>2</v>
      </c>
      <c r="F163" s="597">
        <v>1</v>
      </c>
      <c r="G163" s="571" t="s">
        <v>868</v>
      </c>
      <c r="H163" s="571">
        <f t="shared" si="21"/>
        <v>2</v>
      </c>
      <c r="I163" s="585">
        <v>4100000</v>
      </c>
      <c r="J163" s="586">
        <f t="shared" si="30"/>
        <v>8200000</v>
      </c>
      <c r="K163" s="588"/>
      <c r="L163" s="571" t="s">
        <v>4848</v>
      </c>
    </row>
    <row r="164" spans="1:12">
      <c r="A164" s="597">
        <v>1561295</v>
      </c>
      <c r="B164" s="597" t="s">
        <v>4900</v>
      </c>
      <c r="C164" s="598">
        <v>43673</v>
      </c>
      <c r="D164" s="598">
        <v>43675</v>
      </c>
      <c r="E164" s="597">
        <f t="shared" si="20"/>
        <v>2</v>
      </c>
      <c r="F164" s="597">
        <v>1</v>
      </c>
      <c r="G164" s="571" t="s">
        <v>868</v>
      </c>
      <c r="H164" s="571">
        <f t="shared" si="21"/>
        <v>2</v>
      </c>
      <c r="I164" s="585">
        <v>4100000</v>
      </c>
      <c r="J164" s="586">
        <f t="shared" si="30"/>
        <v>8200000</v>
      </c>
      <c r="K164" s="588"/>
      <c r="L164" s="571" t="s">
        <v>4848</v>
      </c>
    </row>
    <row r="165" spans="1:12">
      <c r="A165" s="597">
        <v>1524202</v>
      </c>
      <c r="B165" s="597" t="s">
        <v>4892</v>
      </c>
      <c r="C165" s="598">
        <v>43673</v>
      </c>
      <c r="D165" s="598">
        <v>43674</v>
      </c>
      <c r="E165" s="597">
        <f t="shared" si="20"/>
        <v>1</v>
      </c>
      <c r="F165" s="597">
        <v>1</v>
      </c>
      <c r="G165" s="571" t="s">
        <v>2405</v>
      </c>
      <c r="H165" s="571">
        <f t="shared" si="21"/>
        <v>1</v>
      </c>
      <c r="I165" s="585">
        <v>4250000</v>
      </c>
      <c r="J165" s="586">
        <f t="shared" si="30"/>
        <v>4250000</v>
      </c>
      <c r="K165" s="588"/>
      <c r="L165" s="571" t="s">
        <v>4893</v>
      </c>
    </row>
    <row r="166" spans="1:12">
      <c r="A166" s="571">
        <v>1550042</v>
      </c>
      <c r="B166" s="571" t="s">
        <v>4901</v>
      </c>
      <c r="C166" s="572">
        <v>43671</v>
      </c>
      <c r="D166" s="572">
        <v>43675</v>
      </c>
      <c r="E166" s="571">
        <f t="shared" si="20"/>
        <v>4</v>
      </c>
      <c r="F166" s="571">
        <v>1</v>
      </c>
      <c r="G166" s="571" t="s">
        <v>2405</v>
      </c>
      <c r="H166" s="571">
        <f t="shared" si="21"/>
        <v>4</v>
      </c>
      <c r="I166" s="585">
        <v>3650000</v>
      </c>
      <c r="J166" s="586">
        <f>I166*E166*F166</f>
        <v>14600000</v>
      </c>
      <c r="K166" s="588"/>
      <c r="L166" s="571" t="s">
        <v>4848</v>
      </c>
    </row>
    <row r="167" spans="1:12">
      <c r="A167" s="597">
        <v>1519125</v>
      </c>
      <c r="B167" s="597" t="s">
        <v>4902</v>
      </c>
      <c r="C167" s="598">
        <v>43671</v>
      </c>
      <c r="D167" s="598">
        <v>43674</v>
      </c>
      <c r="E167" s="597">
        <f t="shared" si="20"/>
        <v>3</v>
      </c>
      <c r="F167" s="597">
        <v>2</v>
      </c>
      <c r="G167" s="571" t="s">
        <v>37</v>
      </c>
      <c r="H167" s="571">
        <f t="shared" si="21"/>
        <v>6</v>
      </c>
      <c r="I167" s="585">
        <v>4050000</v>
      </c>
      <c r="J167" s="586">
        <f>I167*H167</f>
        <v>24300000</v>
      </c>
      <c r="K167" s="588"/>
      <c r="L167" s="571" t="s">
        <v>4903</v>
      </c>
    </row>
    <row r="168" spans="1:12">
      <c r="A168" s="599">
        <v>1515493</v>
      </c>
      <c r="B168" s="600" t="s">
        <v>4904</v>
      </c>
      <c r="C168" s="601">
        <v>43672</v>
      </c>
      <c r="D168" s="601">
        <v>43674</v>
      </c>
      <c r="E168" s="602">
        <f t="shared" si="20"/>
        <v>2</v>
      </c>
      <c r="F168" s="602">
        <v>4</v>
      </c>
      <c r="G168" s="571" t="s">
        <v>37</v>
      </c>
      <c r="H168" s="571">
        <f t="shared" si="21"/>
        <v>8</v>
      </c>
      <c r="I168" s="585">
        <v>4050000</v>
      </c>
      <c r="J168" s="586">
        <f>I168*H168</f>
        <v>32400000</v>
      </c>
      <c r="K168" s="588"/>
      <c r="L168" s="571"/>
    </row>
    <row r="169" spans="1:12">
      <c r="A169" s="603"/>
      <c r="B169" s="604"/>
      <c r="C169" s="605"/>
      <c r="D169" s="605"/>
      <c r="E169" s="606"/>
      <c r="F169" s="606"/>
      <c r="G169" s="571" t="s">
        <v>4905</v>
      </c>
      <c r="H169" s="571">
        <f t="shared" si="21"/>
        <v>0</v>
      </c>
      <c r="I169" s="585">
        <v>320000</v>
      </c>
      <c r="J169" s="586">
        <f>I169*F168*E168</f>
        <v>2560000</v>
      </c>
      <c r="K169" s="588"/>
      <c r="L169" s="571"/>
    </row>
    <row r="170" spans="1:12">
      <c r="A170" s="599">
        <v>1515531</v>
      </c>
      <c r="B170" s="600" t="s">
        <v>4906</v>
      </c>
      <c r="C170" s="601">
        <v>43672</v>
      </c>
      <c r="D170" s="601">
        <v>43674</v>
      </c>
      <c r="E170" s="602">
        <f t="shared" ref="E170:E173" si="31">D170-C170</f>
        <v>2</v>
      </c>
      <c r="F170" s="602">
        <v>2</v>
      </c>
      <c r="G170" s="571" t="s">
        <v>37</v>
      </c>
      <c r="H170" s="571">
        <f t="shared" si="21"/>
        <v>4</v>
      </c>
      <c r="I170" s="585">
        <v>4050000</v>
      </c>
      <c r="J170" s="586">
        <f t="shared" ref="J170:J173" si="32">I170*E170*F170</f>
        <v>16200000</v>
      </c>
      <c r="K170" s="588"/>
      <c r="L170" s="571"/>
    </row>
    <row r="171" spans="1:12">
      <c r="A171" s="603"/>
      <c r="B171" s="604"/>
      <c r="C171" s="605"/>
      <c r="D171" s="605"/>
      <c r="E171" s="606"/>
      <c r="F171" s="606"/>
      <c r="G171" s="571" t="s">
        <v>4905</v>
      </c>
      <c r="H171" s="571">
        <f t="shared" si="21"/>
        <v>0</v>
      </c>
      <c r="I171" s="585">
        <v>320000</v>
      </c>
      <c r="J171" s="586">
        <f>I171*F170*E170</f>
        <v>1280000</v>
      </c>
      <c r="K171" s="588"/>
      <c r="L171" s="571"/>
    </row>
    <row r="172" spans="1:12">
      <c r="A172" s="571">
        <v>1561434</v>
      </c>
      <c r="B172" s="571" t="s">
        <v>4907</v>
      </c>
      <c r="C172" s="572">
        <v>43672</v>
      </c>
      <c r="D172" s="572">
        <v>43673</v>
      </c>
      <c r="E172" s="571">
        <f t="shared" si="31"/>
        <v>1</v>
      </c>
      <c r="F172" s="571">
        <v>1</v>
      </c>
      <c r="G172" s="571" t="s">
        <v>868</v>
      </c>
      <c r="H172" s="571">
        <f t="shared" si="21"/>
        <v>1</v>
      </c>
      <c r="I172" s="585">
        <v>4100000</v>
      </c>
      <c r="J172" s="586">
        <f t="shared" si="32"/>
        <v>4100000</v>
      </c>
      <c r="K172" s="588"/>
      <c r="L172" s="571"/>
    </row>
    <row r="173" spans="1:12">
      <c r="A173" s="571">
        <v>1561432</v>
      </c>
      <c r="B173" s="571" t="s">
        <v>4908</v>
      </c>
      <c r="C173" s="572">
        <v>43672</v>
      </c>
      <c r="D173" s="572">
        <v>43673</v>
      </c>
      <c r="E173" s="571">
        <f t="shared" si="31"/>
        <v>1</v>
      </c>
      <c r="F173" s="571">
        <v>1</v>
      </c>
      <c r="G173" s="571" t="s">
        <v>868</v>
      </c>
      <c r="H173" s="571">
        <f t="shared" si="21"/>
        <v>1</v>
      </c>
      <c r="I173" s="585">
        <v>4100000</v>
      </c>
      <c r="J173" s="586">
        <f t="shared" si="32"/>
        <v>4100000</v>
      </c>
      <c r="K173" s="588"/>
      <c r="L173" s="571"/>
    </row>
    <row r="174" spans="1:12">
      <c r="A174" s="603">
        <v>1535992</v>
      </c>
      <c r="B174" s="571" t="s">
        <v>4909</v>
      </c>
      <c r="C174" s="605">
        <v>43673</v>
      </c>
      <c r="D174" s="605">
        <v>43675</v>
      </c>
      <c r="E174" s="606">
        <v>2</v>
      </c>
      <c r="F174" s="606">
        <v>3</v>
      </c>
      <c r="G174" s="571" t="s">
        <v>37</v>
      </c>
      <c r="H174" s="571">
        <v>2</v>
      </c>
      <c r="I174" s="585">
        <v>4050000</v>
      </c>
      <c r="J174" s="586">
        <f>I174*F174*E174</f>
        <v>24300000</v>
      </c>
      <c r="K174" s="588"/>
      <c r="L174" s="571"/>
    </row>
    <row r="175" spans="1:12">
      <c r="A175" s="571">
        <v>1559733</v>
      </c>
      <c r="B175" s="571" t="s">
        <v>4910</v>
      </c>
      <c r="C175" s="572">
        <v>43673</v>
      </c>
      <c r="D175" s="572">
        <v>43676</v>
      </c>
      <c r="E175" s="571">
        <f t="shared" ref="E175:E194" si="33">D175-C175</f>
        <v>3</v>
      </c>
      <c r="F175" s="571">
        <v>1</v>
      </c>
      <c r="G175" s="571" t="s">
        <v>868</v>
      </c>
      <c r="H175" s="571">
        <f t="shared" ref="H175:H188" si="34">F175*E175</f>
        <v>3</v>
      </c>
      <c r="I175" s="585">
        <v>4100000</v>
      </c>
      <c r="J175" s="586">
        <f>I175*E175*F175</f>
        <v>12300000</v>
      </c>
      <c r="K175" s="593"/>
      <c r="L175" s="571"/>
    </row>
    <row r="176" spans="1:12">
      <c r="A176" s="607">
        <v>1564766</v>
      </c>
      <c r="B176" s="607" t="s">
        <v>4911</v>
      </c>
      <c r="C176" s="608">
        <v>43669</v>
      </c>
      <c r="D176" s="608">
        <v>43671</v>
      </c>
      <c r="E176" s="607">
        <v>1</v>
      </c>
      <c r="F176" s="607">
        <v>2</v>
      </c>
      <c r="G176" s="196" t="s">
        <v>868</v>
      </c>
      <c r="H176" s="196">
        <f t="shared" si="34"/>
        <v>2</v>
      </c>
      <c r="I176" s="224">
        <v>4700000</v>
      </c>
      <c r="J176" s="225">
        <f t="shared" ref="J176:J188" si="35">I176*H176</f>
        <v>9400000</v>
      </c>
      <c r="K176" s="285">
        <f>SUM(J176:J182)</f>
        <v>116000000</v>
      </c>
      <c r="L176" s="196" t="s">
        <v>4709</v>
      </c>
    </row>
    <row r="177" spans="1:12">
      <c r="A177" s="607">
        <v>1563900</v>
      </c>
      <c r="B177" s="607" t="s">
        <v>4912</v>
      </c>
      <c r="C177" s="608">
        <v>43670</v>
      </c>
      <c r="D177" s="608">
        <v>43672</v>
      </c>
      <c r="E177" s="607">
        <f t="shared" si="33"/>
        <v>2</v>
      </c>
      <c r="F177" s="607">
        <v>1</v>
      </c>
      <c r="G177" s="196" t="s">
        <v>868</v>
      </c>
      <c r="H177" s="196">
        <f t="shared" si="34"/>
        <v>2</v>
      </c>
      <c r="I177" s="224">
        <v>4100000</v>
      </c>
      <c r="J177" s="225">
        <f t="shared" si="35"/>
        <v>8200000</v>
      </c>
      <c r="K177" s="615"/>
      <c r="L177" s="196" t="s">
        <v>4666</v>
      </c>
    </row>
    <row r="178" spans="1:12">
      <c r="A178" s="607">
        <v>1565404</v>
      </c>
      <c r="B178" s="607" t="s">
        <v>4913</v>
      </c>
      <c r="C178" s="608">
        <v>43672</v>
      </c>
      <c r="D178" s="608">
        <v>43677</v>
      </c>
      <c r="E178" s="607">
        <f t="shared" si="33"/>
        <v>5</v>
      </c>
      <c r="F178" s="607">
        <v>1</v>
      </c>
      <c r="G178" s="196" t="s">
        <v>868</v>
      </c>
      <c r="H178" s="196">
        <f t="shared" si="34"/>
        <v>5</v>
      </c>
      <c r="I178" s="224">
        <v>4700000</v>
      </c>
      <c r="J178" s="225">
        <f t="shared" si="35"/>
        <v>23500000</v>
      </c>
      <c r="K178" s="615"/>
      <c r="L178" s="196" t="s">
        <v>4756</v>
      </c>
    </row>
    <row r="179" spans="1:12">
      <c r="A179" s="607">
        <v>1565399</v>
      </c>
      <c r="B179" s="607" t="s">
        <v>4914</v>
      </c>
      <c r="C179" s="608">
        <v>43672</v>
      </c>
      <c r="D179" s="608">
        <v>43674</v>
      </c>
      <c r="E179" s="607">
        <f t="shared" si="33"/>
        <v>2</v>
      </c>
      <c r="F179" s="607">
        <v>1</v>
      </c>
      <c r="G179" s="196" t="s">
        <v>868</v>
      </c>
      <c r="H179" s="196">
        <f t="shared" si="34"/>
        <v>2</v>
      </c>
      <c r="I179" s="224">
        <v>4700000</v>
      </c>
      <c r="J179" s="225">
        <f t="shared" si="35"/>
        <v>9400000</v>
      </c>
      <c r="K179" s="615"/>
      <c r="L179" s="196"/>
    </row>
    <row r="180" spans="1:12">
      <c r="A180" s="607">
        <v>1565343</v>
      </c>
      <c r="B180" s="607" t="s">
        <v>4915</v>
      </c>
      <c r="C180" s="608">
        <v>43672</v>
      </c>
      <c r="D180" s="608">
        <v>43674</v>
      </c>
      <c r="E180" s="607">
        <f t="shared" si="33"/>
        <v>2</v>
      </c>
      <c r="F180" s="607">
        <v>4</v>
      </c>
      <c r="G180" s="196" t="s">
        <v>2405</v>
      </c>
      <c r="H180" s="196">
        <f t="shared" si="34"/>
        <v>8</v>
      </c>
      <c r="I180" s="224">
        <v>4250000</v>
      </c>
      <c r="J180" s="225">
        <f t="shared" si="35"/>
        <v>34000000</v>
      </c>
      <c r="K180" s="615"/>
      <c r="L180" s="196" t="s">
        <v>4756</v>
      </c>
    </row>
    <row r="181" spans="1:12">
      <c r="A181" s="607">
        <v>1564085</v>
      </c>
      <c r="B181" s="607" t="s">
        <v>4916</v>
      </c>
      <c r="C181" s="608">
        <v>43673</v>
      </c>
      <c r="D181" s="608">
        <v>43675</v>
      </c>
      <c r="E181" s="607">
        <f t="shared" si="33"/>
        <v>2</v>
      </c>
      <c r="F181" s="607">
        <v>1</v>
      </c>
      <c r="G181" s="196" t="s">
        <v>868</v>
      </c>
      <c r="H181" s="196">
        <f t="shared" si="34"/>
        <v>2</v>
      </c>
      <c r="I181" s="224">
        <v>3450000</v>
      </c>
      <c r="J181" s="225">
        <f t="shared" si="35"/>
        <v>6900000</v>
      </c>
      <c r="K181" s="615"/>
      <c r="L181" s="196" t="s">
        <v>4666</v>
      </c>
    </row>
    <row r="182" spans="1:12">
      <c r="A182" s="607">
        <v>1559046</v>
      </c>
      <c r="B182" s="607" t="s">
        <v>4917</v>
      </c>
      <c r="C182" s="608">
        <v>43673</v>
      </c>
      <c r="D182" s="608">
        <v>43675</v>
      </c>
      <c r="E182" s="607">
        <f t="shared" si="33"/>
        <v>2</v>
      </c>
      <c r="F182" s="607">
        <v>3</v>
      </c>
      <c r="G182" s="196" t="s">
        <v>868</v>
      </c>
      <c r="H182" s="196">
        <f t="shared" si="34"/>
        <v>6</v>
      </c>
      <c r="I182" s="224">
        <v>4100000</v>
      </c>
      <c r="J182" s="225">
        <f t="shared" si="35"/>
        <v>24600000</v>
      </c>
      <c r="K182" s="616"/>
      <c r="L182" s="196"/>
    </row>
    <row r="183" spans="1:12">
      <c r="A183" s="550">
        <v>1566527</v>
      </c>
      <c r="B183" s="550" t="s">
        <v>4918</v>
      </c>
      <c r="C183" s="551">
        <v>43671</v>
      </c>
      <c r="D183" s="551">
        <v>43674</v>
      </c>
      <c r="E183" s="550">
        <f t="shared" si="33"/>
        <v>3</v>
      </c>
      <c r="F183" s="550">
        <v>1</v>
      </c>
      <c r="G183" s="550" t="s">
        <v>2405</v>
      </c>
      <c r="H183" s="550">
        <f t="shared" si="34"/>
        <v>3</v>
      </c>
      <c r="I183" s="558">
        <v>4250000</v>
      </c>
      <c r="J183" s="559">
        <f t="shared" si="35"/>
        <v>12750000</v>
      </c>
      <c r="K183" s="617">
        <f>SUM(J183:J215)</f>
        <v>365360000</v>
      </c>
      <c r="L183" s="550"/>
    </row>
    <row r="184" spans="1:12">
      <c r="A184" s="550">
        <v>1567247</v>
      </c>
      <c r="B184" s="550" t="s">
        <v>4504</v>
      </c>
      <c r="C184" s="551">
        <v>43671</v>
      </c>
      <c r="D184" s="551">
        <v>43672</v>
      </c>
      <c r="E184" s="550">
        <f t="shared" si="33"/>
        <v>1</v>
      </c>
      <c r="F184" s="550">
        <v>1</v>
      </c>
      <c r="G184" s="550" t="s">
        <v>2405</v>
      </c>
      <c r="H184" s="550">
        <f t="shared" si="34"/>
        <v>1</v>
      </c>
      <c r="I184" s="558">
        <v>4250000</v>
      </c>
      <c r="J184" s="559">
        <f t="shared" si="35"/>
        <v>4250000</v>
      </c>
      <c r="K184" s="617"/>
      <c r="L184" s="550"/>
    </row>
    <row r="185" spans="1:12">
      <c r="A185" s="550">
        <v>1568115</v>
      </c>
      <c r="B185" s="550" t="s">
        <v>4919</v>
      </c>
      <c r="C185" s="551">
        <v>43672</v>
      </c>
      <c r="D185" s="551">
        <v>43675</v>
      </c>
      <c r="E185" s="550">
        <f t="shared" si="33"/>
        <v>3</v>
      </c>
      <c r="F185" s="550">
        <v>1</v>
      </c>
      <c r="G185" s="550" t="s">
        <v>37</v>
      </c>
      <c r="H185" s="550">
        <f t="shared" si="34"/>
        <v>3</v>
      </c>
      <c r="I185" s="558">
        <v>4050000</v>
      </c>
      <c r="J185" s="559">
        <f t="shared" si="35"/>
        <v>12150000</v>
      </c>
      <c r="K185" s="617"/>
      <c r="L185" s="550" t="s">
        <v>4756</v>
      </c>
    </row>
    <row r="186" spans="1:12">
      <c r="A186" s="550">
        <v>1568079</v>
      </c>
      <c r="B186" s="550" t="s">
        <v>4920</v>
      </c>
      <c r="C186" s="551">
        <v>43672</v>
      </c>
      <c r="D186" s="551">
        <v>43674</v>
      </c>
      <c r="E186" s="550">
        <f t="shared" si="33"/>
        <v>2</v>
      </c>
      <c r="F186" s="550">
        <v>4</v>
      </c>
      <c r="G186" s="550" t="s">
        <v>37</v>
      </c>
      <c r="H186" s="550">
        <f t="shared" si="34"/>
        <v>8</v>
      </c>
      <c r="I186" s="558">
        <v>4050000</v>
      </c>
      <c r="J186" s="559">
        <f t="shared" si="35"/>
        <v>32400000</v>
      </c>
      <c r="K186" s="617"/>
      <c r="L186" s="550" t="s">
        <v>4756</v>
      </c>
    </row>
    <row r="187" spans="1:12">
      <c r="A187" s="550">
        <v>1567655</v>
      </c>
      <c r="B187" s="550" t="s">
        <v>4921</v>
      </c>
      <c r="C187" s="551">
        <v>43673</v>
      </c>
      <c r="D187" s="551">
        <v>43675</v>
      </c>
      <c r="E187" s="550">
        <f t="shared" si="33"/>
        <v>2</v>
      </c>
      <c r="F187" s="550">
        <v>2</v>
      </c>
      <c r="G187" s="550" t="s">
        <v>37</v>
      </c>
      <c r="H187" s="550">
        <f t="shared" si="34"/>
        <v>4</v>
      </c>
      <c r="I187" s="558">
        <v>4050000</v>
      </c>
      <c r="J187" s="559">
        <f t="shared" si="35"/>
        <v>16200000</v>
      </c>
      <c r="K187" s="617"/>
      <c r="L187" s="550" t="s">
        <v>4756</v>
      </c>
    </row>
    <row r="188" spans="1:12">
      <c r="A188" s="609">
        <v>1548357</v>
      </c>
      <c r="B188" s="610" t="s">
        <v>4922</v>
      </c>
      <c r="C188" s="611">
        <v>43674</v>
      </c>
      <c r="D188" s="611">
        <v>43676</v>
      </c>
      <c r="E188" s="612">
        <f t="shared" si="33"/>
        <v>2</v>
      </c>
      <c r="F188" s="612">
        <v>2</v>
      </c>
      <c r="G188" s="550" t="s">
        <v>2405</v>
      </c>
      <c r="H188" s="550">
        <f t="shared" si="34"/>
        <v>4</v>
      </c>
      <c r="I188" s="558">
        <v>3650000</v>
      </c>
      <c r="J188" s="559">
        <f t="shared" si="35"/>
        <v>14600000</v>
      </c>
      <c r="K188" s="617"/>
      <c r="L188" s="550" t="s">
        <v>4923</v>
      </c>
    </row>
    <row r="189" spans="1:12">
      <c r="A189" s="609">
        <v>1548423</v>
      </c>
      <c r="B189" s="610" t="s">
        <v>4924</v>
      </c>
      <c r="C189" s="611">
        <v>43674</v>
      </c>
      <c r="D189" s="611">
        <v>43678</v>
      </c>
      <c r="E189" s="612">
        <f t="shared" si="33"/>
        <v>4</v>
      </c>
      <c r="F189" s="612">
        <v>2</v>
      </c>
      <c r="G189" s="550" t="s">
        <v>37</v>
      </c>
      <c r="H189" s="550">
        <f>E189*F189</f>
        <v>8</v>
      </c>
      <c r="I189" s="558">
        <v>3450000</v>
      </c>
      <c r="J189" s="559">
        <f>H189*I189</f>
        <v>27600000</v>
      </c>
      <c r="K189" s="617"/>
      <c r="L189" s="550" t="s">
        <v>4848</v>
      </c>
    </row>
    <row r="190" spans="1:12">
      <c r="A190" s="550">
        <v>1517788</v>
      </c>
      <c r="B190" s="550" t="s">
        <v>4925</v>
      </c>
      <c r="C190" s="551">
        <v>43674</v>
      </c>
      <c r="D190" s="551">
        <v>43676</v>
      </c>
      <c r="E190" s="550">
        <f t="shared" si="33"/>
        <v>2</v>
      </c>
      <c r="F190" s="550">
        <v>1</v>
      </c>
      <c r="G190" s="550" t="s">
        <v>37</v>
      </c>
      <c r="H190" s="550">
        <f t="shared" ref="H190:H194" si="36">F190*E190</f>
        <v>2</v>
      </c>
      <c r="I190" s="558">
        <v>4050000</v>
      </c>
      <c r="J190" s="559">
        <f t="shared" ref="J190:J194" si="37">I190*E190*F190</f>
        <v>8100000</v>
      </c>
      <c r="K190" s="617"/>
      <c r="L190" s="550"/>
    </row>
    <row r="191" spans="1:12">
      <c r="A191" s="550">
        <v>1522595</v>
      </c>
      <c r="B191" s="550" t="s">
        <v>4926</v>
      </c>
      <c r="C191" s="551">
        <v>43674</v>
      </c>
      <c r="D191" s="551">
        <v>43675</v>
      </c>
      <c r="E191" s="550">
        <f t="shared" si="33"/>
        <v>1</v>
      </c>
      <c r="F191" s="550">
        <v>1</v>
      </c>
      <c r="G191" s="550" t="s">
        <v>37</v>
      </c>
      <c r="H191" s="550">
        <f t="shared" si="36"/>
        <v>1</v>
      </c>
      <c r="I191" s="558">
        <v>4050000</v>
      </c>
      <c r="J191" s="559">
        <f t="shared" si="37"/>
        <v>4050000</v>
      </c>
      <c r="K191" s="617"/>
      <c r="L191" s="550"/>
    </row>
    <row r="192" spans="1:12">
      <c r="A192" s="550">
        <v>1554785</v>
      </c>
      <c r="B192" s="550" t="s">
        <v>4927</v>
      </c>
      <c r="C192" s="551">
        <v>43674</v>
      </c>
      <c r="D192" s="551">
        <v>43676</v>
      </c>
      <c r="E192" s="550">
        <f t="shared" si="33"/>
        <v>2</v>
      </c>
      <c r="F192" s="550">
        <v>1</v>
      </c>
      <c r="G192" s="550" t="s">
        <v>2405</v>
      </c>
      <c r="H192" s="550">
        <f t="shared" si="36"/>
        <v>2</v>
      </c>
      <c r="I192" s="558">
        <v>3650000</v>
      </c>
      <c r="J192" s="559">
        <f>I192*H192</f>
        <v>7300000</v>
      </c>
      <c r="K192" s="617"/>
      <c r="L192" s="550" t="s">
        <v>4848</v>
      </c>
    </row>
    <row r="193" spans="1:12">
      <c r="A193" s="550">
        <v>1549018</v>
      </c>
      <c r="B193" s="550" t="s">
        <v>4928</v>
      </c>
      <c r="C193" s="551">
        <v>43674</v>
      </c>
      <c r="D193" s="551">
        <v>43676</v>
      </c>
      <c r="E193" s="550">
        <f t="shared" si="33"/>
        <v>2</v>
      </c>
      <c r="F193" s="550">
        <v>1</v>
      </c>
      <c r="G193" s="550" t="s">
        <v>2405</v>
      </c>
      <c r="H193" s="550">
        <f t="shared" si="36"/>
        <v>2</v>
      </c>
      <c r="I193" s="558">
        <v>3650000</v>
      </c>
      <c r="J193" s="559">
        <f t="shared" si="37"/>
        <v>7300000</v>
      </c>
      <c r="K193" s="617"/>
      <c r="L193" s="550" t="s">
        <v>4848</v>
      </c>
    </row>
    <row r="194" spans="1:12">
      <c r="A194" s="550">
        <v>1551514</v>
      </c>
      <c r="B194" s="550" t="s">
        <v>4929</v>
      </c>
      <c r="C194" s="551">
        <v>43674</v>
      </c>
      <c r="D194" s="551">
        <v>43678</v>
      </c>
      <c r="E194" s="550">
        <f t="shared" si="33"/>
        <v>4</v>
      </c>
      <c r="F194" s="550">
        <v>1</v>
      </c>
      <c r="G194" s="550" t="s">
        <v>37</v>
      </c>
      <c r="H194" s="550">
        <f t="shared" si="36"/>
        <v>4</v>
      </c>
      <c r="I194" s="558">
        <v>3450000</v>
      </c>
      <c r="J194" s="559">
        <f t="shared" si="37"/>
        <v>13800000</v>
      </c>
      <c r="K194" s="617"/>
      <c r="L194" s="550" t="s">
        <v>4848</v>
      </c>
    </row>
    <row r="195" spans="1:12">
      <c r="A195" s="550">
        <v>1527660</v>
      </c>
      <c r="B195" s="550" t="s">
        <v>4930</v>
      </c>
      <c r="C195" s="551">
        <v>43674</v>
      </c>
      <c r="D195" s="551">
        <v>43678</v>
      </c>
      <c r="E195" s="550">
        <v>4</v>
      </c>
      <c r="F195" s="550">
        <v>1</v>
      </c>
      <c r="G195" s="550" t="s">
        <v>37</v>
      </c>
      <c r="H195" s="550">
        <v>4</v>
      </c>
      <c r="I195" s="558">
        <v>4050000</v>
      </c>
      <c r="J195" s="559">
        <f>I195*H195</f>
        <v>16200000</v>
      </c>
      <c r="K195" s="617"/>
      <c r="L195" s="550" t="s">
        <v>2171</v>
      </c>
    </row>
    <row r="196" spans="1:12">
      <c r="A196" s="550">
        <v>1551653</v>
      </c>
      <c r="B196" s="550" t="s">
        <v>4931</v>
      </c>
      <c r="C196" s="551">
        <v>43674</v>
      </c>
      <c r="D196" s="551">
        <v>43676</v>
      </c>
      <c r="E196" s="550">
        <f t="shared" ref="E196:E215" si="38">D196-C196</f>
        <v>2</v>
      </c>
      <c r="F196" s="550">
        <v>2</v>
      </c>
      <c r="G196" s="550" t="s">
        <v>868</v>
      </c>
      <c r="H196" s="550">
        <f t="shared" ref="H196:H215" si="39">F196*E196</f>
        <v>4</v>
      </c>
      <c r="I196" s="558">
        <v>4100000</v>
      </c>
      <c r="J196" s="559">
        <f t="shared" ref="J196:J198" si="40">I196*E196*F196</f>
        <v>16400000</v>
      </c>
      <c r="K196" s="617"/>
      <c r="L196" s="550" t="s">
        <v>4848</v>
      </c>
    </row>
    <row r="197" spans="1:12">
      <c r="A197" s="550">
        <v>1522691</v>
      </c>
      <c r="B197" s="550" t="s">
        <v>4932</v>
      </c>
      <c r="C197" s="551">
        <v>43674</v>
      </c>
      <c r="D197" s="551">
        <v>43675</v>
      </c>
      <c r="E197" s="550">
        <f t="shared" si="38"/>
        <v>1</v>
      </c>
      <c r="F197" s="550">
        <v>1</v>
      </c>
      <c r="G197" s="550" t="s">
        <v>37</v>
      </c>
      <c r="H197" s="550">
        <f t="shared" si="39"/>
        <v>1</v>
      </c>
      <c r="I197" s="558">
        <v>4050000</v>
      </c>
      <c r="J197" s="559">
        <f t="shared" si="40"/>
        <v>4050000</v>
      </c>
      <c r="K197" s="617"/>
      <c r="L197" s="550"/>
    </row>
    <row r="198" spans="1:12">
      <c r="A198" s="550">
        <v>1565846</v>
      </c>
      <c r="B198" s="550" t="s">
        <v>4933</v>
      </c>
      <c r="C198" s="551">
        <v>43674</v>
      </c>
      <c r="D198" s="551">
        <v>43675</v>
      </c>
      <c r="E198" s="550">
        <f t="shared" si="38"/>
        <v>1</v>
      </c>
      <c r="F198" s="550">
        <v>1</v>
      </c>
      <c r="G198" s="550" t="s">
        <v>2405</v>
      </c>
      <c r="H198" s="550">
        <f t="shared" si="39"/>
        <v>1</v>
      </c>
      <c r="I198" s="558">
        <v>4250000</v>
      </c>
      <c r="J198" s="559">
        <f t="shared" si="40"/>
        <v>4250000</v>
      </c>
      <c r="K198" s="617"/>
      <c r="L198" s="550"/>
    </row>
    <row r="199" spans="1:12">
      <c r="A199" s="550">
        <v>1563662</v>
      </c>
      <c r="B199" s="550" t="s">
        <v>4934</v>
      </c>
      <c r="C199" s="551">
        <v>43675</v>
      </c>
      <c r="D199" s="551">
        <v>43678</v>
      </c>
      <c r="E199" s="550">
        <f t="shared" si="38"/>
        <v>3</v>
      </c>
      <c r="F199" s="550">
        <v>1</v>
      </c>
      <c r="G199" s="550" t="s">
        <v>868</v>
      </c>
      <c r="H199" s="550">
        <f t="shared" si="39"/>
        <v>3</v>
      </c>
      <c r="I199" s="558">
        <v>4100000</v>
      </c>
      <c r="J199" s="559">
        <f>I199*H199</f>
        <v>12300000</v>
      </c>
      <c r="K199" s="617"/>
      <c r="L199" s="550" t="s">
        <v>4666</v>
      </c>
    </row>
    <row r="200" spans="1:12">
      <c r="A200" s="550">
        <v>1526642</v>
      </c>
      <c r="B200" s="550" t="s">
        <v>4935</v>
      </c>
      <c r="C200" s="551">
        <v>43675</v>
      </c>
      <c r="D200" s="551">
        <v>43677</v>
      </c>
      <c r="E200" s="550">
        <f t="shared" si="38"/>
        <v>2</v>
      </c>
      <c r="F200" s="550">
        <v>2</v>
      </c>
      <c r="G200" s="550" t="s">
        <v>2405</v>
      </c>
      <c r="H200" s="550">
        <f t="shared" si="39"/>
        <v>4</v>
      </c>
      <c r="I200" s="558">
        <v>4250000</v>
      </c>
      <c r="J200" s="559">
        <f t="shared" ref="J200:J215" si="41">I200*E200*F200</f>
        <v>17000000</v>
      </c>
      <c r="K200" s="617"/>
      <c r="L200" s="550"/>
    </row>
    <row r="201" spans="1:12">
      <c r="A201" s="550">
        <v>1558391</v>
      </c>
      <c r="B201" s="550" t="s">
        <v>4936</v>
      </c>
      <c r="C201" s="551">
        <v>43675</v>
      </c>
      <c r="D201" s="551">
        <v>43678</v>
      </c>
      <c r="E201" s="550">
        <f t="shared" si="38"/>
        <v>3</v>
      </c>
      <c r="F201" s="550">
        <v>1</v>
      </c>
      <c r="G201" s="550" t="s">
        <v>37</v>
      </c>
      <c r="H201" s="550">
        <f t="shared" si="39"/>
        <v>3</v>
      </c>
      <c r="I201" s="558">
        <v>3450000</v>
      </c>
      <c r="J201" s="559">
        <f t="shared" si="41"/>
        <v>10350000</v>
      </c>
      <c r="K201" s="617"/>
      <c r="L201" s="550"/>
    </row>
    <row r="202" spans="1:12">
      <c r="A202" s="550">
        <v>1548386</v>
      </c>
      <c r="B202" s="550" t="s">
        <v>4937</v>
      </c>
      <c r="C202" s="551">
        <v>43675</v>
      </c>
      <c r="D202" s="551">
        <v>43678</v>
      </c>
      <c r="E202" s="550">
        <f t="shared" si="38"/>
        <v>3</v>
      </c>
      <c r="F202" s="550">
        <v>1</v>
      </c>
      <c r="G202" s="550" t="s">
        <v>37</v>
      </c>
      <c r="H202" s="550">
        <f t="shared" si="39"/>
        <v>3</v>
      </c>
      <c r="I202" s="558">
        <v>3450000</v>
      </c>
      <c r="J202" s="559">
        <f t="shared" si="41"/>
        <v>10350000</v>
      </c>
      <c r="K202" s="617"/>
      <c r="L202" s="550" t="s">
        <v>4848</v>
      </c>
    </row>
    <row r="203" spans="1:12">
      <c r="A203" s="550">
        <v>1554381</v>
      </c>
      <c r="B203" s="550" t="s">
        <v>4938</v>
      </c>
      <c r="C203" s="551">
        <v>43675</v>
      </c>
      <c r="D203" s="551">
        <v>43677</v>
      </c>
      <c r="E203" s="550">
        <f t="shared" si="38"/>
        <v>2</v>
      </c>
      <c r="F203" s="550">
        <v>2</v>
      </c>
      <c r="G203" s="550" t="s">
        <v>37</v>
      </c>
      <c r="H203" s="550">
        <f t="shared" si="39"/>
        <v>4</v>
      </c>
      <c r="I203" s="558">
        <v>3450000</v>
      </c>
      <c r="J203" s="559">
        <f t="shared" si="41"/>
        <v>13800000</v>
      </c>
      <c r="K203" s="617"/>
      <c r="L203" s="550" t="s">
        <v>4848</v>
      </c>
    </row>
    <row r="204" spans="1:12">
      <c r="A204" s="550">
        <v>1543353</v>
      </c>
      <c r="B204" s="550" t="s">
        <v>4939</v>
      </c>
      <c r="C204" s="551">
        <v>43676</v>
      </c>
      <c r="D204" s="551">
        <v>43677</v>
      </c>
      <c r="E204" s="550">
        <f t="shared" si="38"/>
        <v>1</v>
      </c>
      <c r="F204" s="550">
        <v>2</v>
      </c>
      <c r="G204" s="550" t="s">
        <v>3001</v>
      </c>
      <c r="H204" s="550">
        <f t="shared" si="39"/>
        <v>2</v>
      </c>
      <c r="I204" s="558">
        <v>4890000</v>
      </c>
      <c r="J204" s="559">
        <f t="shared" si="41"/>
        <v>9780000</v>
      </c>
      <c r="K204" s="617"/>
      <c r="L204" s="550"/>
    </row>
    <row r="205" spans="1:12">
      <c r="A205" s="550">
        <v>1543383</v>
      </c>
      <c r="B205" s="550" t="s">
        <v>4940</v>
      </c>
      <c r="C205" s="551">
        <v>43676</v>
      </c>
      <c r="D205" s="551">
        <v>43677</v>
      </c>
      <c r="E205" s="550">
        <f t="shared" si="38"/>
        <v>1</v>
      </c>
      <c r="F205" s="550">
        <v>1</v>
      </c>
      <c r="G205" s="550" t="s">
        <v>3001</v>
      </c>
      <c r="H205" s="550">
        <f t="shared" si="39"/>
        <v>1</v>
      </c>
      <c r="I205" s="558">
        <v>4890000</v>
      </c>
      <c r="J205" s="559">
        <f t="shared" si="41"/>
        <v>4890000</v>
      </c>
      <c r="K205" s="617"/>
      <c r="L205" s="550"/>
    </row>
    <row r="206" spans="1:12">
      <c r="A206" s="550">
        <v>1545889</v>
      </c>
      <c r="B206" s="550" t="s">
        <v>4941</v>
      </c>
      <c r="C206" s="551">
        <v>43676</v>
      </c>
      <c r="D206" s="551">
        <v>43678</v>
      </c>
      <c r="E206" s="550">
        <f t="shared" si="38"/>
        <v>2</v>
      </c>
      <c r="F206" s="550">
        <v>3</v>
      </c>
      <c r="G206" s="550" t="s">
        <v>2405</v>
      </c>
      <c r="H206" s="550">
        <f t="shared" si="39"/>
        <v>6</v>
      </c>
      <c r="I206" s="558">
        <v>3650000</v>
      </c>
      <c r="J206" s="559">
        <f t="shared" si="41"/>
        <v>21900000</v>
      </c>
      <c r="K206" s="617"/>
      <c r="L206" s="550"/>
    </row>
    <row r="207" spans="1:12">
      <c r="A207" s="550">
        <v>1561706</v>
      </c>
      <c r="B207" s="550" t="s">
        <v>4942</v>
      </c>
      <c r="C207" s="551">
        <v>43676</v>
      </c>
      <c r="D207" s="551">
        <v>43678</v>
      </c>
      <c r="E207" s="550">
        <f t="shared" si="38"/>
        <v>2</v>
      </c>
      <c r="F207" s="550">
        <v>2</v>
      </c>
      <c r="G207" s="550" t="s">
        <v>37</v>
      </c>
      <c r="H207" s="550">
        <f t="shared" si="39"/>
        <v>4</v>
      </c>
      <c r="I207" s="558">
        <v>3450000</v>
      </c>
      <c r="J207" s="559">
        <f t="shared" si="41"/>
        <v>13800000</v>
      </c>
      <c r="K207" s="617"/>
      <c r="L207" s="550"/>
    </row>
    <row r="208" spans="1:12">
      <c r="A208" s="550">
        <v>1528522</v>
      </c>
      <c r="B208" s="550" t="s">
        <v>4943</v>
      </c>
      <c r="C208" s="551">
        <v>43677</v>
      </c>
      <c r="D208" s="551">
        <v>43678</v>
      </c>
      <c r="E208" s="550">
        <f t="shared" si="38"/>
        <v>1</v>
      </c>
      <c r="F208" s="550">
        <v>1</v>
      </c>
      <c r="G208" s="550" t="s">
        <v>3001</v>
      </c>
      <c r="H208" s="550">
        <f t="shared" si="39"/>
        <v>1</v>
      </c>
      <c r="I208" s="558">
        <v>5490000</v>
      </c>
      <c r="J208" s="559">
        <f t="shared" si="41"/>
        <v>5490000</v>
      </c>
      <c r="K208" s="617"/>
      <c r="L208" s="550"/>
    </row>
    <row r="209" spans="1:12">
      <c r="A209" s="550">
        <v>1537907</v>
      </c>
      <c r="B209" s="550" t="s">
        <v>4944</v>
      </c>
      <c r="C209" s="551">
        <v>43677</v>
      </c>
      <c r="D209" s="551">
        <v>43678</v>
      </c>
      <c r="E209" s="550">
        <f t="shared" si="38"/>
        <v>1</v>
      </c>
      <c r="F209" s="550">
        <v>1</v>
      </c>
      <c r="G209" s="550" t="s">
        <v>37</v>
      </c>
      <c r="H209" s="550">
        <f t="shared" si="39"/>
        <v>1</v>
      </c>
      <c r="I209" s="558">
        <v>4050000</v>
      </c>
      <c r="J209" s="559">
        <f t="shared" si="41"/>
        <v>4050000</v>
      </c>
      <c r="K209" s="617"/>
      <c r="L209" s="550"/>
    </row>
    <row r="210" spans="1:12">
      <c r="A210" s="550">
        <v>1548905</v>
      </c>
      <c r="B210" s="550" t="s">
        <v>4945</v>
      </c>
      <c r="C210" s="551">
        <v>43677</v>
      </c>
      <c r="D210" s="551">
        <v>43678</v>
      </c>
      <c r="E210" s="550">
        <f t="shared" si="38"/>
        <v>1</v>
      </c>
      <c r="F210" s="550">
        <v>2</v>
      </c>
      <c r="G210" s="550" t="s">
        <v>868</v>
      </c>
      <c r="H210" s="550">
        <f t="shared" si="39"/>
        <v>2</v>
      </c>
      <c r="I210" s="558">
        <v>4100000</v>
      </c>
      <c r="J210" s="559">
        <f t="shared" si="41"/>
        <v>8200000</v>
      </c>
      <c r="K210" s="617"/>
      <c r="L210" s="550"/>
    </row>
    <row r="211" spans="1:12">
      <c r="A211" s="550">
        <v>1550108</v>
      </c>
      <c r="B211" s="550" t="s">
        <v>4946</v>
      </c>
      <c r="C211" s="551">
        <v>43677</v>
      </c>
      <c r="D211" s="551">
        <v>43678</v>
      </c>
      <c r="E211" s="550">
        <f t="shared" si="38"/>
        <v>1</v>
      </c>
      <c r="F211" s="550">
        <v>3</v>
      </c>
      <c r="G211" s="550" t="s">
        <v>2405</v>
      </c>
      <c r="H211" s="550">
        <f t="shared" si="39"/>
        <v>3</v>
      </c>
      <c r="I211" s="558">
        <v>3650000</v>
      </c>
      <c r="J211" s="559">
        <f t="shared" si="41"/>
        <v>10950000</v>
      </c>
      <c r="K211" s="617"/>
      <c r="L211" s="550"/>
    </row>
    <row r="212" spans="1:12">
      <c r="A212" s="550">
        <v>1553236</v>
      </c>
      <c r="B212" s="550" t="s">
        <v>4947</v>
      </c>
      <c r="C212" s="551">
        <v>43677</v>
      </c>
      <c r="D212" s="551">
        <v>43678</v>
      </c>
      <c r="E212" s="550">
        <f t="shared" si="38"/>
        <v>1</v>
      </c>
      <c r="F212" s="550">
        <v>1</v>
      </c>
      <c r="G212" s="550" t="s">
        <v>2405</v>
      </c>
      <c r="H212" s="550">
        <f t="shared" si="39"/>
        <v>1</v>
      </c>
      <c r="I212" s="558">
        <v>3650000</v>
      </c>
      <c r="J212" s="559">
        <f t="shared" si="41"/>
        <v>3650000</v>
      </c>
      <c r="K212" s="617"/>
      <c r="L212" s="550"/>
    </row>
    <row r="213" spans="1:12">
      <c r="A213" s="550">
        <v>1555021</v>
      </c>
      <c r="B213" s="550" t="s">
        <v>4948</v>
      </c>
      <c r="C213" s="551">
        <v>43677</v>
      </c>
      <c r="D213" s="551">
        <v>43678</v>
      </c>
      <c r="E213" s="550">
        <f t="shared" si="38"/>
        <v>1</v>
      </c>
      <c r="F213" s="550">
        <v>1</v>
      </c>
      <c r="G213" s="550" t="s">
        <v>37</v>
      </c>
      <c r="H213" s="550">
        <f t="shared" si="39"/>
        <v>1</v>
      </c>
      <c r="I213" s="558">
        <v>3450000</v>
      </c>
      <c r="J213" s="559">
        <f t="shared" si="41"/>
        <v>3450000</v>
      </c>
      <c r="K213" s="617"/>
      <c r="L213" s="550"/>
    </row>
    <row r="214" spans="1:12">
      <c r="A214" s="550">
        <v>1559796</v>
      </c>
      <c r="B214" s="550" t="s">
        <v>4949</v>
      </c>
      <c r="C214" s="551">
        <v>43677</v>
      </c>
      <c r="D214" s="551">
        <v>43678</v>
      </c>
      <c r="E214" s="550">
        <f t="shared" si="38"/>
        <v>1</v>
      </c>
      <c r="F214" s="550">
        <v>3</v>
      </c>
      <c r="G214" s="550" t="s">
        <v>37</v>
      </c>
      <c r="H214" s="550">
        <f t="shared" si="39"/>
        <v>3</v>
      </c>
      <c r="I214" s="558">
        <v>3450000</v>
      </c>
      <c r="J214" s="559">
        <f t="shared" si="41"/>
        <v>10350000</v>
      </c>
      <c r="K214" s="617"/>
      <c r="L214" s="550" t="s">
        <v>4848</v>
      </c>
    </row>
    <row r="215" spans="1:12">
      <c r="A215" s="550">
        <v>1563206</v>
      </c>
      <c r="B215" s="550" t="s">
        <v>4950</v>
      </c>
      <c r="C215" s="551">
        <v>43677</v>
      </c>
      <c r="D215" s="551">
        <v>43678</v>
      </c>
      <c r="E215" s="550">
        <f t="shared" si="38"/>
        <v>1</v>
      </c>
      <c r="F215" s="550">
        <v>1</v>
      </c>
      <c r="G215" s="550" t="s">
        <v>2405</v>
      </c>
      <c r="H215" s="550">
        <f t="shared" si="39"/>
        <v>1</v>
      </c>
      <c r="I215" s="558">
        <v>3650000</v>
      </c>
      <c r="J215" s="559">
        <f t="shared" si="41"/>
        <v>3650000</v>
      </c>
      <c r="K215" s="617"/>
      <c r="L215" s="550" t="s">
        <v>4951</v>
      </c>
    </row>
    <row r="216" spans="1:12">
      <c r="A216" s="618"/>
      <c r="B216" s="618"/>
      <c r="C216" s="618"/>
      <c r="D216" s="618"/>
      <c r="E216" s="618"/>
      <c r="F216" s="618"/>
      <c r="G216" s="618"/>
      <c r="H216" s="618"/>
      <c r="I216" s="618"/>
      <c r="J216" s="619"/>
      <c r="K216" s="618"/>
      <c r="L216" s="618"/>
    </row>
    <row r="217" spans="1:12">
      <c r="A217" s="618"/>
      <c r="B217" s="618"/>
      <c r="C217" s="618"/>
      <c r="D217" s="618"/>
      <c r="E217" s="618"/>
      <c r="F217" s="618"/>
      <c r="G217" s="618"/>
      <c r="H217" s="618"/>
      <c r="I217" s="618"/>
      <c r="J217" s="619"/>
      <c r="K217" s="618"/>
      <c r="L217" s="618"/>
    </row>
    <row r="218" spans="1:12">
      <c r="A218" s="618"/>
      <c r="B218" s="618"/>
      <c r="C218" s="618"/>
      <c r="D218" s="618"/>
      <c r="E218" s="618"/>
      <c r="F218" s="618"/>
      <c r="G218" s="618"/>
      <c r="H218" s="618"/>
      <c r="I218" s="618"/>
      <c r="J218" s="619"/>
      <c r="K218" s="618"/>
      <c r="L218" s="618"/>
    </row>
    <row r="219" spans="1:12">
      <c r="A219" s="618"/>
      <c r="B219" s="618"/>
      <c r="C219" s="618"/>
      <c r="D219" s="618"/>
      <c r="E219" s="618"/>
      <c r="F219" s="618"/>
      <c r="G219" s="618"/>
      <c r="H219" s="618"/>
      <c r="I219" s="618"/>
      <c r="J219" s="619"/>
      <c r="K219" s="618"/>
      <c r="L219" s="618"/>
    </row>
    <row r="220" spans="1:12">
      <c r="A220" s="618"/>
      <c r="B220" s="618"/>
      <c r="C220" s="618"/>
      <c r="D220" s="618"/>
      <c r="E220" s="618"/>
      <c r="F220" s="618"/>
      <c r="G220" s="618"/>
      <c r="H220" s="618"/>
      <c r="I220" s="618"/>
      <c r="J220" s="619"/>
      <c r="K220" s="618"/>
      <c r="L220" s="618"/>
    </row>
    <row r="221" spans="1:12">
      <c r="A221" s="618"/>
      <c r="B221" s="618"/>
      <c r="C221" s="618"/>
      <c r="D221" s="618"/>
      <c r="E221" s="618"/>
      <c r="F221" s="618"/>
      <c r="G221" s="618"/>
      <c r="H221" s="618"/>
      <c r="I221" s="618"/>
      <c r="J221" s="619"/>
      <c r="K221" s="618"/>
      <c r="L221" s="618"/>
    </row>
    <row r="222" spans="1:12">
      <c r="A222" s="618"/>
      <c r="B222" s="618"/>
      <c r="C222" s="618"/>
      <c r="D222" s="618"/>
      <c r="E222" s="618"/>
      <c r="F222" s="618"/>
      <c r="G222" s="618"/>
      <c r="H222" s="618"/>
      <c r="I222" s="618"/>
      <c r="J222" s="619"/>
      <c r="K222" s="618"/>
      <c r="L222" s="618"/>
    </row>
    <row r="223" spans="1:12">
      <c r="A223" s="618"/>
      <c r="B223" s="618"/>
      <c r="C223" s="618"/>
      <c r="D223" s="618"/>
      <c r="E223" s="618"/>
      <c r="F223" s="618"/>
      <c r="G223" s="618"/>
      <c r="H223" s="618"/>
      <c r="I223" s="618"/>
      <c r="J223" s="619"/>
      <c r="K223" s="618"/>
      <c r="L223" s="618"/>
    </row>
    <row r="224" spans="1:12">
      <c r="A224" s="618"/>
      <c r="B224" s="618"/>
      <c r="C224" s="618"/>
      <c r="D224" s="618"/>
      <c r="E224" s="618"/>
      <c r="F224" s="618"/>
      <c r="G224" s="618"/>
      <c r="H224" s="618"/>
      <c r="I224" s="618"/>
      <c r="J224" s="619"/>
      <c r="K224" s="618"/>
      <c r="L224" s="618"/>
    </row>
    <row r="225" spans="1:12">
      <c r="A225" s="618"/>
      <c r="B225" s="618"/>
      <c r="C225" s="618"/>
      <c r="D225" s="618"/>
      <c r="E225" s="618"/>
      <c r="F225" s="618"/>
      <c r="G225" s="618"/>
      <c r="H225" s="618"/>
      <c r="I225" s="618"/>
      <c r="J225" s="619"/>
      <c r="K225" s="618"/>
      <c r="L225" s="618"/>
    </row>
    <row r="226" spans="1:12">
      <c r="A226" s="618"/>
      <c r="B226" s="618"/>
      <c r="C226" s="618"/>
      <c r="D226" s="618"/>
      <c r="E226" s="618"/>
      <c r="F226" s="618"/>
      <c r="G226" s="618"/>
      <c r="H226" s="618"/>
      <c r="I226" s="618"/>
      <c r="J226" s="619"/>
      <c r="K226" s="618"/>
      <c r="L226" s="618"/>
    </row>
    <row r="227" spans="1:12">
      <c r="A227" s="618"/>
      <c r="B227" s="618"/>
      <c r="C227" s="618"/>
      <c r="D227" s="618"/>
      <c r="E227" s="618"/>
      <c r="F227" s="618"/>
      <c r="G227" s="618"/>
      <c r="H227" s="618"/>
      <c r="I227" s="618"/>
      <c r="J227" s="619"/>
      <c r="K227" s="618"/>
      <c r="L227" s="618"/>
    </row>
    <row r="228" spans="1:12">
      <c r="A228" s="618"/>
      <c r="B228" s="618"/>
      <c r="C228" s="618"/>
      <c r="D228" s="618"/>
      <c r="E228" s="618"/>
      <c r="F228" s="618"/>
      <c r="G228" s="618"/>
      <c r="H228" s="618"/>
      <c r="I228" s="618"/>
      <c r="J228" s="619"/>
      <c r="K228" s="618"/>
      <c r="L228" s="618"/>
    </row>
  </sheetData>
  <mergeCells count="45">
    <mergeCell ref="A4:A5"/>
    <mergeCell ref="A17:A18"/>
    <mergeCell ref="A48:A49"/>
    <mergeCell ref="A168:A169"/>
    <mergeCell ref="A170:A171"/>
    <mergeCell ref="B4:B5"/>
    <mergeCell ref="B168:B169"/>
    <mergeCell ref="B170:B171"/>
    <mergeCell ref="C4:C5"/>
    <mergeCell ref="C17:C18"/>
    <mergeCell ref="C48:C49"/>
    <mergeCell ref="C168:C169"/>
    <mergeCell ref="C170:C171"/>
    <mergeCell ref="D4:D5"/>
    <mergeCell ref="D17:D18"/>
    <mergeCell ref="D48:D49"/>
    <mergeCell ref="D168:D169"/>
    <mergeCell ref="D170:D171"/>
    <mergeCell ref="E4:E5"/>
    <mergeCell ref="E17:E18"/>
    <mergeCell ref="E48:E49"/>
    <mergeCell ref="E168:E169"/>
    <mergeCell ref="E170:E171"/>
    <mergeCell ref="F4:F5"/>
    <mergeCell ref="F168:F169"/>
    <mergeCell ref="F170:F171"/>
    <mergeCell ref="G4:G5"/>
    <mergeCell ref="H4:H5"/>
    <mergeCell ref="I4:I5"/>
    <mergeCell ref="J4:J5"/>
    <mergeCell ref="K4:K5"/>
    <mergeCell ref="K6:K33"/>
    <mergeCell ref="K34:K41"/>
    <mergeCell ref="K42:K58"/>
    <mergeCell ref="K59:K67"/>
    <mergeCell ref="K68:K79"/>
    <mergeCell ref="K80:K98"/>
    <mergeCell ref="K99:K123"/>
    <mergeCell ref="K124:K135"/>
    <mergeCell ref="K136:K142"/>
    <mergeCell ref="K143:K148"/>
    <mergeCell ref="K149:K175"/>
    <mergeCell ref="K176:K182"/>
    <mergeCell ref="K183:K215"/>
    <mergeCell ref="L4:L5"/>
  </mergeCells>
  <conditionalFormatting sqref="A50:A1048576 A1:A48">
    <cfRule type="duplicateValues" dxfId="1" priority="1"/>
  </conditionalFormatting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6"/>
  <sheetViews>
    <sheetView workbookViewId="0">
      <selection activeCell="M3" sqref="M3"/>
    </sheetView>
  </sheetViews>
  <sheetFormatPr defaultColWidth="9" defaultRowHeight="13.5"/>
  <cols>
    <col min="1" max="1" width="9.14166666666667" style="359"/>
    <col min="2" max="2" width="10" style="164" customWidth="1"/>
    <col min="3" max="3" width="39.7083333333333" style="164" customWidth="1"/>
    <col min="4" max="4" width="9" style="164"/>
    <col min="5" max="5" width="9.70833333333333" style="164" customWidth="1"/>
    <col min="6" max="7" width="9" style="164"/>
    <col min="8" max="8" width="11.7083333333333" style="164" customWidth="1"/>
    <col min="9" max="9" width="14.1416666666667" style="164" customWidth="1"/>
    <col min="10" max="10" width="14.5666666666667" style="164" customWidth="1"/>
    <col min="11" max="11" width="18.7083333333333" style="164" customWidth="1"/>
    <col min="12" max="12" width="16" style="164" customWidth="1"/>
    <col min="13" max="13" width="22.5666666666667" style="164" customWidth="1"/>
  </cols>
  <sheetData>
    <row r="1" ht="25.5" spans="1:11">
      <c r="A1" s="165" t="s">
        <v>4952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25.5" spans="1:13">
      <c r="A2" s="360"/>
      <c r="B2" s="165"/>
      <c r="C2" s="165"/>
      <c r="D2" s="165"/>
      <c r="E2" s="165"/>
      <c r="F2" s="165"/>
      <c r="G2" s="165"/>
      <c r="H2" s="165"/>
      <c r="I2" s="165"/>
      <c r="J2" s="165"/>
      <c r="K2" s="411" t="s">
        <v>4953</v>
      </c>
      <c r="M2" s="164">
        <f>'Jul19-2'!L3-K3</f>
        <v>1862737280</v>
      </c>
    </row>
    <row r="3" spans="1:13">
      <c r="A3" s="361"/>
      <c r="B3" s="166"/>
      <c r="C3" s="362"/>
      <c r="D3" s="363"/>
      <c r="E3" s="363"/>
      <c r="F3" s="364"/>
      <c r="G3" s="365"/>
      <c r="H3" s="170" t="s">
        <v>21</v>
      </c>
      <c r="I3" s="412">
        <f>SUM(I6:I195)-I27-I191-I37-I194</f>
        <v>673</v>
      </c>
      <c r="J3" s="413"/>
      <c r="K3" s="413">
        <f>SUM(K6:K197)</f>
        <v>2328260000</v>
      </c>
      <c r="L3" s="414"/>
      <c r="M3" s="414"/>
    </row>
    <row r="4" spans="1:13">
      <c r="A4" s="366" t="s">
        <v>24</v>
      </c>
      <c r="B4" s="171" t="s">
        <v>25</v>
      </c>
      <c r="C4" s="171" t="s">
        <v>26</v>
      </c>
      <c r="D4" s="173" t="s">
        <v>27</v>
      </c>
      <c r="E4" s="173" t="s">
        <v>28</v>
      </c>
      <c r="F4" s="171" t="s">
        <v>29</v>
      </c>
      <c r="G4" s="174" t="s">
        <v>30</v>
      </c>
      <c r="H4" s="174" t="s">
        <v>2400</v>
      </c>
      <c r="I4" s="415" t="s">
        <v>32</v>
      </c>
      <c r="J4" s="204" t="s">
        <v>33</v>
      </c>
      <c r="K4" s="204" t="s">
        <v>34</v>
      </c>
      <c r="L4" s="204" t="s">
        <v>167</v>
      </c>
      <c r="M4" s="204" t="s">
        <v>168</v>
      </c>
    </row>
    <row r="5" spans="1:13">
      <c r="A5" s="366"/>
      <c r="B5" s="171"/>
      <c r="C5" s="171"/>
      <c r="D5" s="173"/>
      <c r="E5" s="173"/>
      <c r="F5" s="171"/>
      <c r="G5" s="174"/>
      <c r="H5" s="174"/>
      <c r="I5" s="415"/>
      <c r="J5" s="204"/>
      <c r="K5" s="204"/>
      <c r="L5" s="204"/>
      <c r="M5" s="204"/>
    </row>
    <row r="6" spans="1:13">
      <c r="A6" s="367">
        <v>358557</v>
      </c>
      <c r="B6" s="180">
        <v>1512884</v>
      </c>
      <c r="C6" s="181" t="s">
        <v>4954</v>
      </c>
      <c r="D6" s="182">
        <v>43678</v>
      </c>
      <c r="E6" s="182">
        <v>43681</v>
      </c>
      <c r="F6" s="180">
        <f t="shared" ref="F6:F36" si="0">E6-D6</f>
        <v>3</v>
      </c>
      <c r="G6" s="183">
        <v>1</v>
      </c>
      <c r="H6" s="180" t="s">
        <v>2405</v>
      </c>
      <c r="I6" s="180">
        <f t="shared" ref="I6:I25" si="1">G6*F6</f>
        <v>3</v>
      </c>
      <c r="J6" s="210">
        <v>4250000</v>
      </c>
      <c r="K6" s="211">
        <f t="shared" ref="K6:K9" si="2">J6*F6*G6</f>
        <v>12750000</v>
      </c>
      <c r="L6" s="212">
        <f>SUM(K6:K21)</f>
        <v>303130000</v>
      </c>
      <c r="M6" s="213" t="s">
        <v>1936</v>
      </c>
    </row>
    <row r="7" spans="1:13">
      <c r="A7" s="367">
        <v>369807</v>
      </c>
      <c r="B7" s="180">
        <v>1560222</v>
      </c>
      <c r="C7" s="181" t="s">
        <v>4955</v>
      </c>
      <c r="D7" s="182">
        <v>43678</v>
      </c>
      <c r="E7" s="182">
        <v>43681</v>
      </c>
      <c r="F7" s="180">
        <f t="shared" si="0"/>
        <v>3</v>
      </c>
      <c r="G7" s="183">
        <v>1</v>
      </c>
      <c r="H7" s="180" t="s">
        <v>3046</v>
      </c>
      <c r="I7" s="180">
        <f>F7*G7</f>
        <v>3</v>
      </c>
      <c r="J7" s="210">
        <v>5680000</v>
      </c>
      <c r="K7" s="211">
        <f>J7*I7</f>
        <v>17040000</v>
      </c>
      <c r="L7" s="214"/>
      <c r="M7" s="213"/>
    </row>
    <row r="8" spans="1:13">
      <c r="A8" s="367">
        <v>368041</v>
      </c>
      <c r="B8" s="180">
        <v>1555022</v>
      </c>
      <c r="C8" s="181" t="s">
        <v>4956</v>
      </c>
      <c r="D8" s="182">
        <v>43678</v>
      </c>
      <c r="E8" s="182">
        <v>43681</v>
      </c>
      <c r="F8" s="180">
        <f t="shared" si="0"/>
        <v>3</v>
      </c>
      <c r="G8" s="183">
        <v>1</v>
      </c>
      <c r="H8" s="180" t="s">
        <v>37</v>
      </c>
      <c r="I8" s="180">
        <f t="shared" si="1"/>
        <v>3</v>
      </c>
      <c r="J8" s="210">
        <v>3450000</v>
      </c>
      <c r="K8" s="211">
        <f t="shared" si="2"/>
        <v>10350000</v>
      </c>
      <c r="L8" s="214"/>
      <c r="M8" s="213" t="s">
        <v>4848</v>
      </c>
    </row>
    <row r="9" spans="1:13">
      <c r="A9" s="367">
        <v>363889</v>
      </c>
      <c r="B9" s="180">
        <v>1537906</v>
      </c>
      <c r="C9" s="180" t="s">
        <v>4944</v>
      </c>
      <c r="D9" s="182">
        <v>43678</v>
      </c>
      <c r="E9" s="182">
        <v>43679</v>
      </c>
      <c r="F9" s="180">
        <f t="shared" si="0"/>
        <v>1</v>
      </c>
      <c r="G9" s="180">
        <v>1</v>
      </c>
      <c r="H9" s="180" t="s">
        <v>37</v>
      </c>
      <c r="I9" s="180">
        <f t="shared" si="1"/>
        <v>1</v>
      </c>
      <c r="J9" s="416">
        <v>4050000</v>
      </c>
      <c r="K9" s="211">
        <f t="shared" si="2"/>
        <v>4050000</v>
      </c>
      <c r="L9" s="214"/>
      <c r="M9" s="417"/>
    </row>
    <row r="10" spans="1:13">
      <c r="A10" s="184">
        <v>368362</v>
      </c>
      <c r="B10" s="185">
        <v>1556250</v>
      </c>
      <c r="C10" s="185" t="s">
        <v>4957</v>
      </c>
      <c r="D10" s="186">
        <v>43678</v>
      </c>
      <c r="E10" s="186">
        <v>43682</v>
      </c>
      <c r="F10" s="185">
        <f t="shared" si="0"/>
        <v>4</v>
      </c>
      <c r="G10" s="185">
        <v>1</v>
      </c>
      <c r="H10" s="185" t="s">
        <v>37</v>
      </c>
      <c r="I10" s="185">
        <f t="shared" si="1"/>
        <v>4</v>
      </c>
      <c r="J10" s="215">
        <v>3450000</v>
      </c>
      <c r="K10" s="216">
        <f>J10*I10</f>
        <v>13800000</v>
      </c>
      <c r="L10" s="214"/>
      <c r="M10" s="185"/>
    </row>
    <row r="11" spans="1:13">
      <c r="A11" s="367">
        <v>361772</v>
      </c>
      <c r="B11" s="180">
        <v>1528523</v>
      </c>
      <c r="C11" s="181" t="s">
        <v>4943</v>
      </c>
      <c r="D11" s="182">
        <v>43678</v>
      </c>
      <c r="E11" s="182">
        <v>43679</v>
      </c>
      <c r="F11" s="180">
        <f t="shared" si="0"/>
        <v>1</v>
      </c>
      <c r="G11" s="183">
        <v>1</v>
      </c>
      <c r="H11" s="180" t="s">
        <v>4958</v>
      </c>
      <c r="I11" s="180">
        <f t="shared" si="1"/>
        <v>1</v>
      </c>
      <c r="J11" s="210">
        <v>5490000</v>
      </c>
      <c r="K11" s="211">
        <f t="shared" ref="K11:K26" si="3">J11*F11*G11</f>
        <v>5490000</v>
      </c>
      <c r="L11" s="214"/>
      <c r="M11" s="213"/>
    </row>
    <row r="12" spans="1:13">
      <c r="A12" s="367" t="s">
        <v>4959</v>
      </c>
      <c r="B12" s="180">
        <v>1550109</v>
      </c>
      <c r="C12" s="180" t="s">
        <v>4946</v>
      </c>
      <c r="D12" s="182">
        <v>43678</v>
      </c>
      <c r="E12" s="182">
        <v>43681</v>
      </c>
      <c r="F12" s="180">
        <f t="shared" si="0"/>
        <v>3</v>
      </c>
      <c r="G12" s="180">
        <v>3</v>
      </c>
      <c r="H12" s="180" t="s">
        <v>2405</v>
      </c>
      <c r="I12" s="180">
        <f t="shared" si="1"/>
        <v>9</v>
      </c>
      <c r="J12" s="416">
        <v>3650000</v>
      </c>
      <c r="K12" s="211">
        <f t="shared" si="3"/>
        <v>32850000</v>
      </c>
      <c r="L12" s="214"/>
      <c r="M12" s="417"/>
    </row>
    <row r="13" spans="1:13">
      <c r="A13" s="367">
        <v>361147</v>
      </c>
      <c r="B13" s="180">
        <v>1526494</v>
      </c>
      <c r="C13" s="181" t="s">
        <v>4960</v>
      </c>
      <c r="D13" s="182">
        <v>43678</v>
      </c>
      <c r="E13" s="182">
        <v>43681</v>
      </c>
      <c r="F13" s="180">
        <f t="shared" si="0"/>
        <v>3</v>
      </c>
      <c r="G13" s="368">
        <v>1</v>
      </c>
      <c r="H13" s="368" t="s">
        <v>2405</v>
      </c>
      <c r="I13" s="180">
        <f t="shared" si="1"/>
        <v>3</v>
      </c>
      <c r="J13" s="418">
        <v>4250000</v>
      </c>
      <c r="K13" s="211">
        <f t="shared" si="3"/>
        <v>12750000</v>
      </c>
      <c r="L13" s="214"/>
      <c r="M13" s="368"/>
    </row>
    <row r="14" spans="1:13">
      <c r="A14" s="367">
        <v>360550</v>
      </c>
      <c r="B14" s="180">
        <v>1524582</v>
      </c>
      <c r="C14" s="181" t="s">
        <v>4961</v>
      </c>
      <c r="D14" s="182">
        <v>43678</v>
      </c>
      <c r="E14" s="182">
        <v>43681</v>
      </c>
      <c r="F14" s="180">
        <f t="shared" si="0"/>
        <v>3</v>
      </c>
      <c r="G14" s="369">
        <v>1</v>
      </c>
      <c r="H14" s="180" t="s">
        <v>4962</v>
      </c>
      <c r="I14" s="180">
        <f t="shared" si="1"/>
        <v>3</v>
      </c>
      <c r="J14" s="419">
        <v>4250000</v>
      </c>
      <c r="K14" s="211">
        <f t="shared" si="3"/>
        <v>12750000</v>
      </c>
      <c r="L14" s="214"/>
      <c r="M14" s="420"/>
    </row>
    <row r="15" spans="1:13">
      <c r="A15" s="367">
        <v>368034</v>
      </c>
      <c r="B15" s="180">
        <v>1554550</v>
      </c>
      <c r="C15" s="181" t="s">
        <v>4963</v>
      </c>
      <c r="D15" s="182">
        <v>43678</v>
      </c>
      <c r="E15" s="182">
        <v>43680</v>
      </c>
      <c r="F15" s="180">
        <f t="shared" si="0"/>
        <v>2</v>
      </c>
      <c r="G15" s="369">
        <v>1</v>
      </c>
      <c r="H15" s="180" t="s">
        <v>37</v>
      </c>
      <c r="I15" s="180">
        <f t="shared" si="1"/>
        <v>2</v>
      </c>
      <c r="J15" s="419">
        <v>3450000</v>
      </c>
      <c r="K15" s="211">
        <f t="shared" si="3"/>
        <v>6900000</v>
      </c>
      <c r="L15" s="214"/>
      <c r="M15" s="213" t="s">
        <v>4964</v>
      </c>
    </row>
    <row r="16" spans="1:13">
      <c r="A16" s="367" t="s">
        <v>4965</v>
      </c>
      <c r="B16" s="180">
        <v>1559797</v>
      </c>
      <c r="C16" s="181" t="s">
        <v>4949</v>
      </c>
      <c r="D16" s="182">
        <v>43678</v>
      </c>
      <c r="E16" s="182">
        <v>43682</v>
      </c>
      <c r="F16" s="180">
        <f t="shared" si="0"/>
        <v>4</v>
      </c>
      <c r="G16" s="369">
        <v>3</v>
      </c>
      <c r="H16" s="180" t="s">
        <v>37</v>
      </c>
      <c r="I16" s="180">
        <f t="shared" si="1"/>
        <v>12</v>
      </c>
      <c r="J16" s="419">
        <v>3450000</v>
      </c>
      <c r="K16" s="211">
        <f t="shared" si="3"/>
        <v>41400000</v>
      </c>
      <c r="L16" s="214"/>
      <c r="M16" s="213" t="s">
        <v>4848</v>
      </c>
    </row>
    <row r="17" spans="1:13">
      <c r="A17" s="367">
        <v>369146</v>
      </c>
      <c r="B17" s="180">
        <v>1561603</v>
      </c>
      <c r="C17" s="181" t="s">
        <v>4966</v>
      </c>
      <c r="D17" s="182">
        <v>43678</v>
      </c>
      <c r="E17" s="182">
        <v>43680</v>
      </c>
      <c r="F17" s="180">
        <f t="shared" si="0"/>
        <v>2</v>
      </c>
      <c r="G17" s="369">
        <v>1</v>
      </c>
      <c r="H17" s="180" t="s">
        <v>37</v>
      </c>
      <c r="I17" s="180">
        <f t="shared" si="1"/>
        <v>2</v>
      </c>
      <c r="J17" s="419">
        <v>3450000</v>
      </c>
      <c r="K17" s="211">
        <f t="shared" si="3"/>
        <v>6900000</v>
      </c>
      <c r="L17" s="214"/>
      <c r="M17" s="213" t="s">
        <v>4848</v>
      </c>
    </row>
    <row r="18" spans="1:13">
      <c r="A18" s="367" t="s">
        <v>4967</v>
      </c>
      <c r="B18" s="180">
        <v>1561707</v>
      </c>
      <c r="C18" s="181" t="s">
        <v>4942</v>
      </c>
      <c r="D18" s="182">
        <v>43678</v>
      </c>
      <c r="E18" s="182">
        <v>43682</v>
      </c>
      <c r="F18" s="180">
        <f t="shared" si="0"/>
        <v>4</v>
      </c>
      <c r="G18" s="369">
        <v>2</v>
      </c>
      <c r="H18" s="180" t="s">
        <v>37</v>
      </c>
      <c r="I18" s="180">
        <f t="shared" si="1"/>
        <v>8</v>
      </c>
      <c r="J18" s="419">
        <v>3450000</v>
      </c>
      <c r="K18" s="211">
        <f t="shared" si="3"/>
        <v>27600000</v>
      </c>
      <c r="L18" s="214"/>
      <c r="M18" s="213" t="s">
        <v>4848</v>
      </c>
    </row>
    <row r="19" ht="54" spans="1:13">
      <c r="A19" s="370">
        <v>362113</v>
      </c>
      <c r="B19" s="371">
        <v>1530146</v>
      </c>
      <c r="C19" s="181" t="s">
        <v>4968</v>
      </c>
      <c r="D19" s="372">
        <v>43679</v>
      </c>
      <c r="E19" s="372">
        <v>43684</v>
      </c>
      <c r="F19" s="371">
        <f t="shared" si="0"/>
        <v>5</v>
      </c>
      <c r="G19" s="183">
        <v>1</v>
      </c>
      <c r="H19" s="371" t="s">
        <v>2405</v>
      </c>
      <c r="I19" s="371">
        <f t="shared" si="1"/>
        <v>5</v>
      </c>
      <c r="J19" s="210">
        <v>4250000</v>
      </c>
      <c r="K19" s="421">
        <f t="shared" si="3"/>
        <v>21250000</v>
      </c>
      <c r="L19" s="214"/>
      <c r="M19" s="213" t="s">
        <v>4969</v>
      </c>
    </row>
    <row r="20" ht="40.5" spans="1:13">
      <c r="A20" s="370" t="s">
        <v>4970</v>
      </c>
      <c r="B20" s="371">
        <v>1535014</v>
      </c>
      <c r="C20" s="373" t="s">
        <v>4971</v>
      </c>
      <c r="D20" s="372">
        <v>43679</v>
      </c>
      <c r="E20" s="372">
        <v>43681</v>
      </c>
      <c r="F20" s="371">
        <f t="shared" si="0"/>
        <v>2</v>
      </c>
      <c r="G20" s="183">
        <v>3</v>
      </c>
      <c r="H20" s="371" t="s">
        <v>2405</v>
      </c>
      <c r="I20" s="371">
        <f t="shared" si="1"/>
        <v>6</v>
      </c>
      <c r="J20" s="210">
        <v>4250000</v>
      </c>
      <c r="K20" s="421">
        <f t="shared" si="3"/>
        <v>25500000</v>
      </c>
      <c r="L20" s="214"/>
      <c r="M20" s="213" t="s">
        <v>4972</v>
      </c>
    </row>
    <row r="21" spans="1:13">
      <c r="A21" s="367" t="s">
        <v>4973</v>
      </c>
      <c r="B21" s="180">
        <v>1560264</v>
      </c>
      <c r="C21" s="181" t="s">
        <v>4974</v>
      </c>
      <c r="D21" s="372">
        <v>43679</v>
      </c>
      <c r="E21" s="372">
        <v>43684</v>
      </c>
      <c r="F21" s="371">
        <f t="shared" si="0"/>
        <v>5</v>
      </c>
      <c r="G21" s="183">
        <v>3</v>
      </c>
      <c r="H21" s="371" t="s">
        <v>37</v>
      </c>
      <c r="I21" s="180">
        <f t="shared" si="1"/>
        <v>15</v>
      </c>
      <c r="J21" s="210">
        <v>3450000</v>
      </c>
      <c r="K21" s="211">
        <f t="shared" si="3"/>
        <v>51750000</v>
      </c>
      <c r="L21" s="218"/>
      <c r="M21" s="213" t="s">
        <v>4848</v>
      </c>
    </row>
    <row r="22" spans="1:13">
      <c r="A22" s="374" t="s">
        <v>4975</v>
      </c>
      <c r="B22" s="374">
        <v>1559664</v>
      </c>
      <c r="C22" s="375" t="s">
        <v>4976</v>
      </c>
      <c r="D22" s="376">
        <v>43680</v>
      </c>
      <c r="E22" s="376">
        <v>43682</v>
      </c>
      <c r="F22" s="377">
        <f t="shared" si="0"/>
        <v>2</v>
      </c>
      <c r="G22" s="378">
        <v>1</v>
      </c>
      <c r="H22" s="377" t="s">
        <v>2405</v>
      </c>
      <c r="I22" s="381">
        <f t="shared" si="1"/>
        <v>2</v>
      </c>
      <c r="J22" s="422">
        <v>3650000</v>
      </c>
      <c r="K22" s="423">
        <f t="shared" si="3"/>
        <v>7300000</v>
      </c>
      <c r="L22" s="424">
        <f>SUM(K22:K27)</f>
        <v>146650000</v>
      </c>
      <c r="M22" s="425" t="s">
        <v>4977</v>
      </c>
    </row>
    <row r="23" spans="1:13">
      <c r="A23" s="379"/>
      <c r="B23" s="379"/>
      <c r="C23" s="375" t="s">
        <v>4978</v>
      </c>
      <c r="D23" s="376">
        <v>43682</v>
      </c>
      <c r="E23" s="376">
        <v>43685</v>
      </c>
      <c r="F23" s="377">
        <f t="shared" si="0"/>
        <v>3</v>
      </c>
      <c r="G23" s="378">
        <v>1</v>
      </c>
      <c r="H23" s="377" t="s">
        <v>4979</v>
      </c>
      <c r="I23" s="381">
        <f t="shared" si="1"/>
        <v>3</v>
      </c>
      <c r="J23" s="422">
        <v>4850000</v>
      </c>
      <c r="K23" s="423">
        <f t="shared" si="3"/>
        <v>14550000</v>
      </c>
      <c r="L23" s="426"/>
      <c r="M23" s="427"/>
    </row>
    <row r="24" spans="1:13">
      <c r="A24" s="380" t="s">
        <v>4980</v>
      </c>
      <c r="B24" s="381">
        <v>1559320</v>
      </c>
      <c r="C24" s="375" t="s">
        <v>4981</v>
      </c>
      <c r="D24" s="376">
        <v>43680</v>
      </c>
      <c r="E24" s="376">
        <v>43685</v>
      </c>
      <c r="F24" s="377">
        <f t="shared" si="0"/>
        <v>5</v>
      </c>
      <c r="G24" s="378">
        <v>4</v>
      </c>
      <c r="H24" s="377" t="s">
        <v>2405</v>
      </c>
      <c r="I24" s="381">
        <f t="shared" si="1"/>
        <v>20</v>
      </c>
      <c r="J24" s="422">
        <v>3650000</v>
      </c>
      <c r="K24" s="423">
        <f t="shared" si="3"/>
        <v>73000000</v>
      </c>
      <c r="L24" s="426"/>
      <c r="M24" s="428" t="s">
        <v>4848</v>
      </c>
    </row>
    <row r="25" spans="1:13">
      <c r="A25" s="380" t="s">
        <v>4982</v>
      </c>
      <c r="B25" s="381">
        <v>1524341</v>
      </c>
      <c r="C25" s="375" t="s">
        <v>4983</v>
      </c>
      <c r="D25" s="382">
        <v>43680</v>
      </c>
      <c r="E25" s="382">
        <v>43683</v>
      </c>
      <c r="F25" s="381">
        <f t="shared" si="0"/>
        <v>3</v>
      </c>
      <c r="G25" s="383">
        <v>3</v>
      </c>
      <c r="H25" s="381" t="s">
        <v>868</v>
      </c>
      <c r="I25" s="381">
        <f t="shared" si="1"/>
        <v>9</v>
      </c>
      <c r="J25" s="429">
        <v>4700000</v>
      </c>
      <c r="K25" s="423">
        <f t="shared" si="3"/>
        <v>42300000</v>
      </c>
      <c r="L25" s="426"/>
      <c r="M25" s="430"/>
    </row>
    <row r="26" spans="1:13">
      <c r="A26" s="380">
        <v>363029</v>
      </c>
      <c r="B26" s="381">
        <v>1535104</v>
      </c>
      <c r="C26" s="375" t="s">
        <v>4984</v>
      </c>
      <c r="D26" s="382">
        <v>43680</v>
      </c>
      <c r="E26" s="382">
        <v>43681</v>
      </c>
      <c r="F26" s="381">
        <f t="shared" si="0"/>
        <v>1</v>
      </c>
      <c r="G26" s="383">
        <v>1</v>
      </c>
      <c r="H26" s="381" t="s">
        <v>868</v>
      </c>
      <c r="I26" s="381">
        <f>F26*G26</f>
        <v>1</v>
      </c>
      <c r="J26" s="429">
        <v>4700000</v>
      </c>
      <c r="K26" s="423">
        <f t="shared" si="3"/>
        <v>4700000</v>
      </c>
      <c r="L26" s="426"/>
      <c r="M26" s="430"/>
    </row>
    <row r="27" spans="1:13">
      <c r="A27" s="384">
        <v>362712</v>
      </c>
      <c r="B27" s="381">
        <v>1530133</v>
      </c>
      <c r="C27" s="385" t="s">
        <v>4985</v>
      </c>
      <c r="D27" s="386">
        <v>43680</v>
      </c>
      <c r="E27" s="386">
        <v>43681</v>
      </c>
      <c r="F27" s="387">
        <f t="shared" si="0"/>
        <v>1</v>
      </c>
      <c r="G27" s="388">
        <v>1</v>
      </c>
      <c r="H27" s="387" t="s">
        <v>2405</v>
      </c>
      <c r="I27" s="387">
        <v>1</v>
      </c>
      <c r="J27" s="431">
        <v>4800000</v>
      </c>
      <c r="K27" s="432">
        <f t="shared" ref="K27:K29" si="4">J27*I27</f>
        <v>4800000</v>
      </c>
      <c r="L27" s="433"/>
      <c r="M27" s="430"/>
    </row>
    <row r="28" spans="1:13">
      <c r="A28" s="193">
        <v>368350</v>
      </c>
      <c r="B28" s="194">
        <v>1555923</v>
      </c>
      <c r="C28" s="194" t="s">
        <v>4986</v>
      </c>
      <c r="D28" s="195">
        <v>43680</v>
      </c>
      <c r="E28" s="195">
        <v>43685</v>
      </c>
      <c r="F28" s="194">
        <f t="shared" si="0"/>
        <v>5</v>
      </c>
      <c r="G28" s="194">
        <v>1</v>
      </c>
      <c r="H28" s="194" t="s">
        <v>37</v>
      </c>
      <c r="I28" s="194">
        <f t="shared" ref="I28:I36" si="5">G28*F28</f>
        <v>5</v>
      </c>
      <c r="J28" s="219">
        <v>3450000</v>
      </c>
      <c r="K28" s="220">
        <f t="shared" si="4"/>
        <v>17250000</v>
      </c>
      <c r="L28" s="434">
        <f>SUM(K28:K41)</f>
        <v>234550000</v>
      </c>
      <c r="M28" s="194"/>
    </row>
    <row r="29" spans="1:13">
      <c r="A29" s="193">
        <v>369006</v>
      </c>
      <c r="B29" s="194">
        <v>1559083</v>
      </c>
      <c r="C29" s="194" t="s">
        <v>4987</v>
      </c>
      <c r="D29" s="195">
        <v>43680</v>
      </c>
      <c r="E29" s="195">
        <v>43682</v>
      </c>
      <c r="F29" s="194">
        <f t="shared" si="0"/>
        <v>2</v>
      </c>
      <c r="G29" s="194">
        <v>1</v>
      </c>
      <c r="H29" s="194" t="s">
        <v>37</v>
      </c>
      <c r="I29" s="194">
        <f t="shared" si="5"/>
        <v>2</v>
      </c>
      <c r="J29" s="219">
        <v>3450000</v>
      </c>
      <c r="K29" s="220">
        <f t="shared" si="4"/>
        <v>6900000</v>
      </c>
      <c r="L29" s="221"/>
      <c r="M29" s="194"/>
    </row>
    <row r="30" spans="1:13">
      <c r="A30" s="389">
        <v>363881</v>
      </c>
      <c r="B30" s="390">
        <v>1538251</v>
      </c>
      <c r="C30" s="390" t="s">
        <v>4988</v>
      </c>
      <c r="D30" s="391">
        <v>43680</v>
      </c>
      <c r="E30" s="391">
        <v>43682</v>
      </c>
      <c r="F30" s="390">
        <f t="shared" si="0"/>
        <v>2</v>
      </c>
      <c r="G30" s="390">
        <v>1</v>
      </c>
      <c r="H30" s="390" t="s">
        <v>37</v>
      </c>
      <c r="I30" s="390">
        <f t="shared" si="5"/>
        <v>2</v>
      </c>
      <c r="J30" s="435">
        <v>4050000</v>
      </c>
      <c r="K30" s="436">
        <f t="shared" ref="K30:K34" si="6">J30*F30*G30</f>
        <v>8100000</v>
      </c>
      <c r="L30" s="221"/>
      <c r="M30" s="437"/>
    </row>
    <row r="31" spans="1:13">
      <c r="A31" s="389">
        <v>363323</v>
      </c>
      <c r="B31" s="390">
        <v>1536706</v>
      </c>
      <c r="C31" s="390" t="s">
        <v>4989</v>
      </c>
      <c r="D31" s="391">
        <v>43680</v>
      </c>
      <c r="E31" s="391">
        <v>43682</v>
      </c>
      <c r="F31" s="390">
        <f t="shared" si="0"/>
        <v>2</v>
      </c>
      <c r="G31" s="390">
        <v>1</v>
      </c>
      <c r="H31" s="390" t="s">
        <v>37</v>
      </c>
      <c r="I31" s="390">
        <f t="shared" si="5"/>
        <v>2</v>
      </c>
      <c r="J31" s="435">
        <v>4050000</v>
      </c>
      <c r="K31" s="436">
        <f t="shared" si="6"/>
        <v>8100000</v>
      </c>
      <c r="L31" s="221"/>
      <c r="M31" s="437"/>
    </row>
    <row r="32" spans="1:13">
      <c r="A32" s="193">
        <v>368353</v>
      </c>
      <c r="B32" s="194">
        <v>1554563</v>
      </c>
      <c r="C32" s="194" t="s">
        <v>4990</v>
      </c>
      <c r="D32" s="195">
        <v>43680</v>
      </c>
      <c r="E32" s="195">
        <v>43687</v>
      </c>
      <c r="F32" s="194">
        <f t="shared" si="0"/>
        <v>7</v>
      </c>
      <c r="G32" s="194">
        <v>1</v>
      </c>
      <c r="H32" s="194" t="s">
        <v>37</v>
      </c>
      <c r="I32" s="194">
        <f t="shared" si="5"/>
        <v>7</v>
      </c>
      <c r="J32" s="219">
        <v>4650000</v>
      </c>
      <c r="K32" s="220">
        <f>J32*I32</f>
        <v>32550000</v>
      </c>
      <c r="L32" s="221"/>
      <c r="M32" s="194"/>
    </row>
    <row r="33" spans="1:13">
      <c r="A33" s="389" t="s">
        <v>4991</v>
      </c>
      <c r="B33" s="390">
        <v>1538182</v>
      </c>
      <c r="C33" s="390" t="s">
        <v>4992</v>
      </c>
      <c r="D33" s="391">
        <v>43680</v>
      </c>
      <c r="E33" s="391">
        <v>43682</v>
      </c>
      <c r="F33" s="390">
        <f t="shared" si="0"/>
        <v>2</v>
      </c>
      <c r="G33" s="390">
        <v>2</v>
      </c>
      <c r="H33" s="390" t="s">
        <v>2405</v>
      </c>
      <c r="I33" s="390">
        <f t="shared" si="5"/>
        <v>4</v>
      </c>
      <c r="J33" s="435">
        <v>4250000</v>
      </c>
      <c r="K33" s="436">
        <f t="shared" si="6"/>
        <v>17000000</v>
      </c>
      <c r="L33" s="221"/>
      <c r="M33" s="437"/>
    </row>
    <row r="34" spans="1:13">
      <c r="A34" s="389">
        <v>363863</v>
      </c>
      <c r="B34" s="390">
        <v>1538253</v>
      </c>
      <c r="C34" s="390" t="s">
        <v>4993</v>
      </c>
      <c r="D34" s="391">
        <v>43680</v>
      </c>
      <c r="E34" s="391">
        <v>43682</v>
      </c>
      <c r="F34" s="390">
        <f t="shared" si="0"/>
        <v>2</v>
      </c>
      <c r="G34" s="390">
        <v>1</v>
      </c>
      <c r="H34" s="390" t="s">
        <v>37</v>
      </c>
      <c r="I34" s="390">
        <f t="shared" si="5"/>
        <v>2</v>
      </c>
      <c r="J34" s="435">
        <v>4050000</v>
      </c>
      <c r="K34" s="436">
        <f t="shared" si="6"/>
        <v>8100000</v>
      </c>
      <c r="L34" s="221"/>
      <c r="M34" s="437"/>
    </row>
    <row r="35" spans="1:13">
      <c r="A35" s="389">
        <v>362823</v>
      </c>
      <c r="B35" s="390">
        <v>1534484</v>
      </c>
      <c r="C35" s="392" t="s">
        <v>4994</v>
      </c>
      <c r="D35" s="393">
        <v>43681</v>
      </c>
      <c r="E35" s="393">
        <v>43682</v>
      </c>
      <c r="F35" s="394">
        <f t="shared" si="0"/>
        <v>1</v>
      </c>
      <c r="G35" s="395">
        <v>1</v>
      </c>
      <c r="H35" s="394" t="s">
        <v>37</v>
      </c>
      <c r="I35" s="394">
        <f t="shared" si="5"/>
        <v>1</v>
      </c>
      <c r="J35" s="438">
        <v>4050000</v>
      </c>
      <c r="K35" s="439">
        <f>J35*I35</f>
        <v>4050000</v>
      </c>
      <c r="L35" s="221"/>
      <c r="M35" s="440"/>
    </row>
    <row r="36" spans="1:13">
      <c r="A36" s="396" t="s">
        <v>4995</v>
      </c>
      <c r="B36" s="396">
        <v>1553510</v>
      </c>
      <c r="C36" s="390" t="s">
        <v>4996</v>
      </c>
      <c r="D36" s="397">
        <v>43681</v>
      </c>
      <c r="E36" s="397">
        <v>43686</v>
      </c>
      <c r="F36" s="396">
        <f t="shared" si="0"/>
        <v>5</v>
      </c>
      <c r="G36" s="398">
        <v>2</v>
      </c>
      <c r="H36" s="399" t="s">
        <v>37</v>
      </c>
      <c r="I36" s="390">
        <f t="shared" si="5"/>
        <v>10</v>
      </c>
      <c r="J36" s="435">
        <v>3450000</v>
      </c>
      <c r="K36" s="436">
        <f t="shared" ref="K36:K73" si="7">J36*F36*G36</f>
        <v>34500000</v>
      </c>
      <c r="L36" s="221"/>
      <c r="M36" s="437"/>
    </row>
    <row r="37" spans="1:13">
      <c r="A37" s="400"/>
      <c r="B37" s="400"/>
      <c r="C37" s="390" t="s">
        <v>4997</v>
      </c>
      <c r="D37" s="401"/>
      <c r="E37" s="401"/>
      <c r="F37" s="400"/>
      <c r="G37" s="390">
        <v>1</v>
      </c>
      <c r="H37" s="402"/>
      <c r="I37" s="390">
        <f>G37*F36</f>
        <v>5</v>
      </c>
      <c r="J37" s="435">
        <v>320000</v>
      </c>
      <c r="K37" s="436">
        <f>J37*G37*F36</f>
        <v>1600000</v>
      </c>
      <c r="L37" s="221"/>
      <c r="M37" s="437"/>
    </row>
    <row r="38" spans="1:13">
      <c r="A38" s="389" t="s">
        <v>4998</v>
      </c>
      <c r="B38" s="390">
        <v>1530674</v>
      </c>
      <c r="C38" s="392" t="s">
        <v>4999</v>
      </c>
      <c r="D38" s="391">
        <v>43682</v>
      </c>
      <c r="E38" s="391">
        <v>43685</v>
      </c>
      <c r="F38" s="390">
        <f t="shared" ref="F38:F101" si="8">E38-D38</f>
        <v>3</v>
      </c>
      <c r="G38" s="395">
        <v>3</v>
      </c>
      <c r="H38" s="390" t="s">
        <v>37</v>
      </c>
      <c r="I38" s="390">
        <f t="shared" ref="I38:I73" si="9">G38*F38</f>
        <v>9</v>
      </c>
      <c r="J38" s="441">
        <v>4050000</v>
      </c>
      <c r="K38" s="436">
        <f t="shared" si="7"/>
        <v>36450000</v>
      </c>
      <c r="L38" s="221"/>
      <c r="M38" s="442"/>
    </row>
    <row r="39" spans="1:13">
      <c r="A39" s="389">
        <v>369326</v>
      </c>
      <c r="B39" s="390">
        <v>1562457</v>
      </c>
      <c r="C39" s="390" t="s">
        <v>5000</v>
      </c>
      <c r="D39" s="391">
        <v>43682</v>
      </c>
      <c r="E39" s="391">
        <v>43684</v>
      </c>
      <c r="F39" s="390">
        <f t="shared" si="8"/>
        <v>2</v>
      </c>
      <c r="G39" s="390">
        <v>1</v>
      </c>
      <c r="H39" s="390" t="s">
        <v>4436</v>
      </c>
      <c r="I39" s="390">
        <f t="shared" si="9"/>
        <v>2</v>
      </c>
      <c r="J39" s="435">
        <f>3650000+1200000</f>
        <v>4850000</v>
      </c>
      <c r="K39" s="436">
        <f t="shared" si="7"/>
        <v>9700000</v>
      </c>
      <c r="L39" s="221"/>
      <c r="M39" s="437"/>
    </row>
    <row r="40" spans="1:13">
      <c r="A40" s="389" t="s">
        <v>5001</v>
      </c>
      <c r="B40" s="390">
        <v>1536890</v>
      </c>
      <c r="C40" s="392" t="s">
        <v>5002</v>
      </c>
      <c r="D40" s="391">
        <v>43682</v>
      </c>
      <c r="E40" s="391">
        <v>43685</v>
      </c>
      <c r="F40" s="390">
        <f t="shared" si="8"/>
        <v>3</v>
      </c>
      <c r="G40" s="395">
        <v>3</v>
      </c>
      <c r="H40" s="390" t="s">
        <v>37</v>
      </c>
      <c r="I40" s="390">
        <f t="shared" si="9"/>
        <v>9</v>
      </c>
      <c r="J40" s="441">
        <v>4050000</v>
      </c>
      <c r="K40" s="436">
        <f t="shared" si="7"/>
        <v>36450000</v>
      </c>
      <c r="L40" s="221"/>
      <c r="M40" s="442"/>
    </row>
    <row r="41" spans="1:13">
      <c r="A41" s="389">
        <v>368036</v>
      </c>
      <c r="B41" s="390">
        <v>1554716</v>
      </c>
      <c r="C41" s="392" t="s">
        <v>5003</v>
      </c>
      <c r="D41" s="391">
        <v>43682</v>
      </c>
      <c r="E41" s="391">
        <v>43686</v>
      </c>
      <c r="F41" s="390">
        <f t="shared" si="8"/>
        <v>4</v>
      </c>
      <c r="G41" s="395">
        <v>1</v>
      </c>
      <c r="H41" s="390" t="s">
        <v>37</v>
      </c>
      <c r="I41" s="390">
        <f t="shared" si="9"/>
        <v>4</v>
      </c>
      <c r="J41" s="441">
        <v>3450000</v>
      </c>
      <c r="K41" s="436">
        <f t="shared" si="7"/>
        <v>13800000</v>
      </c>
      <c r="L41" s="223"/>
      <c r="M41" s="442" t="s">
        <v>4848</v>
      </c>
    </row>
    <row r="42" spans="1:13">
      <c r="A42" s="380">
        <v>369131</v>
      </c>
      <c r="B42" s="381">
        <v>1560350</v>
      </c>
      <c r="C42" s="375" t="s">
        <v>5004</v>
      </c>
      <c r="D42" s="382">
        <v>43681</v>
      </c>
      <c r="E42" s="382">
        <v>43684</v>
      </c>
      <c r="F42" s="381">
        <f t="shared" si="8"/>
        <v>3</v>
      </c>
      <c r="G42" s="383">
        <v>1</v>
      </c>
      <c r="H42" s="381" t="s">
        <v>37</v>
      </c>
      <c r="I42" s="381">
        <f t="shared" si="9"/>
        <v>3</v>
      </c>
      <c r="J42" s="429">
        <v>3450000</v>
      </c>
      <c r="K42" s="423">
        <f t="shared" si="7"/>
        <v>10350000</v>
      </c>
      <c r="L42" s="424">
        <f>SUM(K42:K60)</f>
        <v>432910000</v>
      </c>
      <c r="M42" s="430"/>
    </row>
    <row r="43" ht="81" spans="1:13">
      <c r="A43" s="380" t="s">
        <v>5005</v>
      </c>
      <c r="B43" s="381">
        <v>1532994</v>
      </c>
      <c r="C43" s="403" t="s">
        <v>5006</v>
      </c>
      <c r="D43" s="382">
        <v>43684</v>
      </c>
      <c r="E43" s="382">
        <v>43687</v>
      </c>
      <c r="F43" s="381">
        <f t="shared" si="8"/>
        <v>3</v>
      </c>
      <c r="G43" s="383">
        <v>2</v>
      </c>
      <c r="H43" s="381" t="s">
        <v>37</v>
      </c>
      <c r="I43" s="381">
        <f t="shared" si="9"/>
        <v>6</v>
      </c>
      <c r="J43" s="429">
        <v>4050000</v>
      </c>
      <c r="K43" s="443">
        <f t="shared" si="7"/>
        <v>24300000</v>
      </c>
      <c r="L43" s="426"/>
      <c r="M43" s="430" t="s">
        <v>5007</v>
      </c>
    </row>
    <row r="44" spans="1:13">
      <c r="A44" s="380">
        <v>363266</v>
      </c>
      <c r="B44" s="381">
        <v>1535512</v>
      </c>
      <c r="C44" s="375" t="s">
        <v>5008</v>
      </c>
      <c r="D44" s="382">
        <v>43684</v>
      </c>
      <c r="E44" s="382">
        <v>43686</v>
      </c>
      <c r="F44" s="381">
        <f t="shared" si="8"/>
        <v>2</v>
      </c>
      <c r="G44" s="383">
        <v>1</v>
      </c>
      <c r="H44" s="381" t="s">
        <v>2405</v>
      </c>
      <c r="I44" s="381">
        <f t="shared" si="9"/>
        <v>2</v>
      </c>
      <c r="J44" s="429">
        <v>4250000</v>
      </c>
      <c r="K44" s="423">
        <f t="shared" si="7"/>
        <v>8500000</v>
      </c>
      <c r="L44" s="426"/>
      <c r="M44" s="428"/>
    </row>
    <row r="45" ht="40.5" spans="1:13">
      <c r="A45" s="380" t="s">
        <v>5009</v>
      </c>
      <c r="B45" s="381">
        <v>1550880</v>
      </c>
      <c r="C45" s="404" t="s">
        <v>5010</v>
      </c>
      <c r="D45" s="382">
        <v>43684</v>
      </c>
      <c r="E45" s="382">
        <v>43686</v>
      </c>
      <c r="F45" s="381">
        <f t="shared" si="8"/>
        <v>2</v>
      </c>
      <c r="G45" s="383">
        <v>4</v>
      </c>
      <c r="H45" s="381" t="s">
        <v>2405</v>
      </c>
      <c r="I45" s="381">
        <f t="shared" si="9"/>
        <v>8</v>
      </c>
      <c r="J45" s="429">
        <v>3650000</v>
      </c>
      <c r="K45" s="423">
        <f t="shared" si="7"/>
        <v>29200000</v>
      </c>
      <c r="L45" s="426"/>
      <c r="M45" s="428" t="s">
        <v>4666</v>
      </c>
    </row>
    <row r="46" spans="1:13">
      <c r="A46" s="380" t="s">
        <v>5011</v>
      </c>
      <c r="B46" s="381">
        <v>1558192</v>
      </c>
      <c r="C46" s="404" t="s">
        <v>5012</v>
      </c>
      <c r="D46" s="382">
        <v>43684</v>
      </c>
      <c r="E46" s="382">
        <v>43689</v>
      </c>
      <c r="F46" s="381">
        <f t="shared" si="8"/>
        <v>5</v>
      </c>
      <c r="G46" s="383">
        <v>2</v>
      </c>
      <c r="H46" s="381" t="s">
        <v>37</v>
      </c>
      <c r="I46" s="381">
        <f t="shared" si="9"/>
        <v>10</v>
      </c>
      <c r="J46" s="429">
        <v>3450000</v>
      </c>
      <c r="K46" s="423">
        <f t="shared" si="7"/>
        <v>34500000</v>
      </c>
      <c r="L46" s="426"/>
      <c r="M46" s="428" t="s">
        <v>5013</v>
      </c>
    </row>
    <row r="47" spans="1:13">
      <c r="A47" s="380" t="s">
        <v>5014</v>
      </c>
      <c r="B47" s="381">
        <v>1557100</v>
      </c>
      <c r="C47" s="404" t="s">
        <v>5015</v>
      </c>
      <c r="D47" s="382">
        <v>43684</v>
      </c>
      <c r="E47" s="382">
        <v>43686</v>
      </c>
      <c r="F47" s="381">
        <f t="shared" si="8"/>
        <v>2</v>
      </c>
      <c r="G47" s="383">
        <v>4</v>
      </c>
      <c r="H47" s="381" t="s">
        <v>37</v>
      </c>
      <c r="I47" s="381">
        <f t="shared" si="9"/>
        <v>8</v>
      </c>
      <c r="J47" s="429">
        <v>3450000</v>
      </c>
      <c r="K47" s="423">
        <f t="shared" si="7"/>
        <v>27600000</v>
      </c>
      <c r="L47" s="426"/>
      <c r="M47" s="430" t="s">
        <v>4951</v>
      </c>
    </row>
    <row r="48" spans="1:13">
      <c r="A48" s="380" t="s">
        <v>5016</v>
      </c>
      <c r="B48" s="381">
        <v>1557094</v>
      </c>
      <c r="C48" s="404" t="s">
        <v>5015</v>
      </c>
      <c r="D48" s="382">
        <v>43684</v>
      </c>
      <c r="E48" s="382">
        <v>43686</v>
      </c>
      <c r="F48" s="381">
        <f t="shared" si="8"/>
        <v>2</v>
      </c>
      <c r="G48" s="383">
        <v>4</v>
      </c>
      <c r="H48" s="381" t="s">
        <v>37</v>
      </c>
      <c r="I48" s="381">
        <f t="shared" si="9"/>
        <v>8</v>
      </c>
      <c r="J48" s="429">
        <v>3450000</v>
      </c>
      <c r="K48" s="423">
        <f t="shared" si="7"/>
        <v>27600000</v>
      </c>
      <c r="L48" s="426"/>
      <c r="M48" s="430" t="s">
        <v>4852</v>
      </c>
    </row>
    <row r="49" spans="1:13">
      <c r="A49" s="380">
        <v>369084</v>
      </c>
      <c r="B49" s="381">
        <v>1558760</v>
      </c>
      <c r="C49" s="404" t="s">
        <v>5017</v>
      </c>
      <c r="D49" s="382">
        <v>43685</v>
      </c>
      <c r="E49" s="382">
        <v>43689</v>
      </c>
      <c r="F49" s="381">
        <f t="shared" si="8"/>
        <v>4</v>
      </c>
      <c r="G49" s="383">
        <v>1</v>
      </c>
      <c r="H49" s="381" t="s">
        <v>868</v>
      </c>
      <c r="I49" s="381">
        <f t="shared" si="9"/>
        <v>4</v>
      </c>
      <c r="J49" s="429">
        <v>4100000</v>
      </c>
      <c r="K49" s="423">
        <f t="shared" si="7"/>
        <v>16400000</v>
      </c>
      <c r="L49" s="426"/>
      <c r="M49" s="430"/>
    </row>
    <row r="50" spans="1:13">
      <c r="A50" s="380">
        <v>359526</v>
      </c>
      <c r="B50" s="381">
        <v>1518399</v>
      </c>
      <c r="C50" s="375" t="s">
        <v>5018</v>
      </c>
      <c r="D50" s="382">
        <v>43685</v>
      </c>
      <c r="E50" s="382">
        <v>43689</v>
      </c>
      <c r="F50" s="381">
        <f t="shared" si="8"/>
        <v>4</v>
      </c>
      <c r="G50" s="378">
        <v>1</v>
      </c>
      <c r="H50" s="381" t="s">
        <v>37</v>
      </c>
      <c r="I50" s="381">
        <f t="shared" si="9"/>
        <v>4</v>
      </c>
      <c r="J50" s="422">
        <v>4050000</v>
      </c>
      <c r="K50" s="423">
        <f t="shared" si="7"/>
        <v>16200000</v>
      </c>
      <c r="L50" s="426"/>
      <c r="M50" s="444"/>
    </row>
    <row r="51" spans="1:13">
      <c r="A51" s="380">
        <v>369080</v>
      </c>
      <c r="B51" s="381">
        <v>1558765</v>
      </c>
      <c r="C51" s="375" t="s">
        <v>5019</v>
      </c>
      <c r="D51" s="382">
        <v>43685</v>
      </c>
      <c r="E51" s="382">
        <v>43689</v>
      </c>
      <c r="F51" s="381">
        <f t="shared" si="8"/>
        <v>4</v>
      </c>
      <c r="G51" s="378">
        <v>1</v>
      </c>
      <c r="H51" s="381" t="s">
        <v>868</v>
      </c>
      <c r="I51" s="381">
        <f t="shared" si="9"/>
        <v>4</v>
      </c>
      <c r="J51" s="422">
        <v>4100000</v>
      </c>
      <c r="K51" s="423">
        <f t="shared" si="7"/>
        <v>16400000</v>
      </c>
      <c r="L51" s="426"/>
      <c r="M51" s="444"/>
    </row>
    <row r="52" spans="1:13">
      <c r="A52" s="380">
        <v>362079</v>
      </c>
      <c r="B52" s="381">
        <v>1529533</v>
      </c>
      <c r="C52" s="375" t="s">
        <v>5020</v>
      </c>
      <c r="D52" s="382">
        <v>43685</v>
      </c>
      <c r="E52" s="382">
        <v>43688</v>
      </c>
      <c r="F52" s="381">
        <f t="shared" si="8"/>
        <v>3</v>
      </c>
      <c r="G52" s="378">
        <v>1</v>
      </c>
      <c r="H52" s="381" t="s">
        <v>37</v>
      </c>
      <c r="I52" s="381">
        <f t="shared" si="9"/>
        <v>3</v>
      </c>
      <c r="J52" s="422">
        <v>4050000</v>
      </c>
      <c r="K52" s="423">
        <f t="shared" si="7"/>
        <v>12150000</v>
      </c>
      <c r="L52" s="426"/>
      <c r="M52" s="428"/>
    </row>
    <row r="53" spans="1:13">
      <c r="A53" s="380">
        <v>369659</v>
      </c>
      <c r="B53" s="381">
        <v>1558989</v>
      </c>
      <c r="C53" s="375" t="s">
        <v>5021</v>
      </c>
      <c r="D53" s="382">
        <v>43686</v>
      </c>
      <c r="E53" s="382">
        <v>43690</v>
      </c>
      <c r="F53" s="381">
        <f t="shared" si="8"/>
        <v>4</v>
      </c>
      <c r="G53" s="378">
        <v>1</v>
      </c>
      <c r="H53" s="381" t="s">
        <v>2405</v>
      </c>
      <c r="I53" s="381">
        <f t="shared" si="9"/>
        <v>4</v>
      </c>
      <c r="J53" s="422">
        <v>4890000</v>
      </c>
      <c r="K53" s="423">
        <f t="shared" si="7"/>
        <v>19560000</v>
      </c>
      <c r="L53" s="426"/>
      <c r="M53" s="428" t="s">
        <v>5022</v>
      </c>
    </row>
    <row r="54" spans="1:13">
      <c r="A54" s="380" t="s">
        <v>5023</v>
      </c>
      <c r="B54" s="381">
        <v>1560310</v>
      </c>
      <c r="C54" s="375" t="s">
        <v>5024</v>
      </c>
      <c r="D54" s="382">
        <v>43686</v>
      </c>
      <c r="E54" s="382">
        <v>43691</v>
      </c>
      <c r="F54" s="381">
        <f t="shared" si="8"/>
        <v>5</v>
      </c>
      <c r="G54" s="378">
        <v>3</v>
      </c>
      <c r="H54" s="381" t="s">
        <v>37</v>
      </c>
      <c r="I54" s="381">
        <f t="shared" si="9"/>
        <v>15</v>
      </c>
      <c r="J54" s="422">
        <v>3450000</v>
      </c>
      <c r="K54" s="423">
        <f t="shared" si="7"/>
        <v>51750000</v>
      </c>
      <c r="L54" s="426"/>
      <c r="M54" s="430" t="s">
        <v>4848</v>
      </c>
    </row>
    <row r="55" spans="1:13">
      <c r="A55" s="380">
        <v>356492</v>
      </c>
      <c r="B55" s="381">
        <v>1505582</v>
      </c>
      <c r="C55" s="375" t="s">
        <v>5025</v>
      </c>
      <c r="D55" s="382">
        <v>43686</v>
      </c>
      <c r="E55" s="382">
        <v>43688</v>
      </c>
      <c r="F55" s="381">
        <f t="shared" si="8"/>
        <v>2</v>
      </c>
      <c r="G55" s="378">
        <v>1</v>
      </c>
      <c r="H55" s="381" t="s">
        <v>2405</v>
      </c>
      <c r="I55" s="381">
        <f t="shared" si="9"/>
        <v>2</v>
      </c>
      <c r="J55" s="422">
        <v>4250000</v>
      </c>
      <c r="K55" s="423">
        <f t="shared" si="7"/>
        <v>8500000</v>
      </c>
      <c r="L55" s="426"/>
      <c r="M55" s="428"/>
    </row>
    <row r="56" spans="1:13">
      <c r="A56" s="380">
        <v>359304</v>
      </c>
      <c r="B56" s="381">
        <v>1516865</v>
      </c>
      <c r="C56" s="375" t="s">
        <v>5026</v>
      </c>
      <c r="D56" s="382">
        <v>43686</v>
      </c>
      <c r="E56" s="382">
        <v>43689</v>
      </c>
      <c r="F56" s="381">
        <f t="shared" si="8"/>
        <v>3</v>
      </c>
      <c r="G56" s="378">
        <v>1</v>
      </c>
      <c r="H56" s="381" t="s">
        <v>2405</v>
      </c>
      <c r="I56" s="381">
        <f t="shared" si="9"/>
        <v>3</v>
      </c>
      <c r="J56" s="422">
        <v>4250000</v>
      </c>
      <c r="K56" s="423">
        <f t="shared" si="7"/>
        <v>12750000</v>
      </c>
      <c r="L56" s="426"/>
      <c r="M56" s="428"/>
    </row>
    <row r="57" ht="27" spans="1:13">
      <c r="A57" s="380">
        <v>359303</v>
      </c>
      <c r="B57" s="381">
        <v>1516863</v>
      </c>
      <c r="C57" s="405" t="s">
        <v>5027</v>
      </c>
      <c r="D57" s="382">
        <v>43686</v>
      </c>
      <c r="E57" s="382">
        <v>43689</v>
      </c>
      <c r="F57" s="381">
        <f t="shared" si="8"/>
        <v>3</v>
      </c>
      <c r="G57" s="383">
        <v>1</v>
      </c>
      <c r="H57" s="381" t="s">
        <v>4678</v>
      </c>
      <c r="I57" s="381">
        <f t="shared" si="9"/>
        <v>3</v>
      </c>
      <c r="J57" s="429">
        <f>4050000+1200000</f>
        <v>5250000</v>
      </c>
      <c r="K57" s="423">
        <f t="shared" si="7"/>
        <v>15750000</v>
      </c>
      <c r="L57" s="426"/>
      <c r="M57" s="430" t="s">
        <v>4580</v>
      </c>
    </row>
    <row r="58" spans="1:13">
      <c r="A58" s="380" t="s">
        <v>5028</v>
      </c>
      <c r="B58" s="381">
        <v>1516860</v>
      </c>
      <c r="C58" s="375" t="s">
        <v>5029</v>
      </c>
      <c r="D58" s="382">
        <v>43686</v>
      </c>
      <c r="E58" s="382">
        <v>43689</v>
      </c>
      <c r="F58" s="381">
        <f t="shared" si="8"/>
        <v>3</v>
      </c>
      <c r="G58" s="378">
        <v>2</v>
      </c>
      <c r="H58" s="381" t="s">
        <v>37</v>
      </c>
      <c r="I58" s="381">
        <f t="shared" si="9"/>
        <v>6</v>
      </c>
      <c r="J58" s="422">
        <v>4050000</v>
      </c>
      <c r="K58" s="423">
        <f t="shared" si="7"/>
        <v>24300000</v>
      </c>
      <c r="L58" s="426"/>
      <c r="M58" s="428"/>
    </row>
    <row r="59" spans="1:13">
      <c r="A59" s="380">
        <v>362116</v>
      </c>
      <c r="B59" s="381">
        <v>1530145</v>
      </c>
      <c r="C59" s="375" t="s">
        <v>5030</v>
      </c>
      <c r="D59" s="382">
        <v>43686</v>
      </c>
      <c r="E59" s="382">
        <v>43688</v>
      </c>
      <c r="F59" s="381">
        <f t="shared" si="8"/>
        <v>2</v>
      </c>
      <c r="G59" s="378">
        <v>1</v>
      </c>
      <c r="H59" s="381" t="s">
        <v>37</v>
      </c>
      <c r="I59" s="381">
        <f t="shared" si="9"/>
        <v>2</v>
      </c>
      <c r="J59" s="422">
        <v>4050000</v>
      </c>
      <c r="K59" s="423">
        <f t="shared" si="7"/>
        <v>8100000</v>
      </c>
      <c r="L59" s="426"/>
      <c r="M59" s="428"/>
    </row>
    <row r="60" spans="1:13">
      <c r="A60" s="380" t="s">
        <v>5031</v>
      </c>
      <c r="B60" s="381">
        <v>1560289</v>
      </c>
      <c r="C60" s="375" t="s">
        <v>5032</v>
      </c>
      <c r="D60" s="382">
        <v>43686</v>
      </c>
      <c r="E60" s="382">
        <v>43691</v>
      </c>
      <c r="F60" s="381">
        <f t="shared" si="8"/>
        <v>5</v>
      </c>
      <c r="G60" s="378">
        <v>4</v>
      </c>
      <c r="H60" s="381" t="s">
        <v>37</v>
      </c>
      <c r="I60" s="381">
        <f t="shared" si="9"/>
        <v>20</v>
      </c>
      <c r="J60" s="422">
        <v>3450000</v>
      </c>
      <c r="K60" s="423">
        <f t="shared" si="7"/>
        <v>69000000</v>
      </c>
      <c r="L60" s="433"/>
      <c r="M60" s="428" t="s">
        <v>4674</v>
      </c>
    </row>
    <row r="61" spans="1:13">
      <c r="A61" s="406">
        <v>368005</v>
      </c>
      <c r="B61" s="407">
        <v>1554977</v>
      </c>
      <c r="C61" s="408" t="s">
        <v>5033</v>
      </c>
      <c r="D61" s="409">
        <v>43687</v>
      </c>
      <c r="E61" s="409">
        <v>43690</v>
      </c>
      <c r="F61" s="407">
        <f t="shared" si="8"/>
        <v>3</v>
      </c>
      <c r="G61" s="410">
        <v>1</v>
      </c>
      <c r="H61" s="407" t="s">
        <v>868</v>
      </c>
      <c r="I61" s="407">
        <f t="shared" si="9"/>
        <v>3</v>
      </c>
      <c r="J61" s="445">
        <v>4100000</v>
      </c>
      <c r="K61" s="446">
        <f t="shared" si="7"/>
        <v>12300000</v>
      </c>
      <c r="L61" s="447">
        <f>SUM(K61:K70)</f>
        <v>105680000</v>
      </c>
      <c r="M61" s="448"/>
    </row>
    <row r="62" spans="1:13">
      <c r="A62" s="406">
        <v>365939</v>
      </c>
      <c r="B62" s="407">
        <v>1546654</v>
      </c>
      <c r="C62" s="408" t="s">
        <v>5034</v>
      </c>
      <c r="D62" s="409">
        <v>43687</v>
      </c>
      <c r="E62" s="409">
        <v>43688</v>
      </c>
      <c r="F62" s="407">
        <f t="shared" si="8"/>
        <v>1</v>
      </c>
      <c r="G62" s="410">
        <v>1</v>
      </c>
      <c r="H62" s="407" t="s">
        <v>2405</v>
      </c>
      <c r="I62" s="407">
        <f t="shared" si="9"/>
        <v>1</v>
      </c>
      <c r="J62" s="445">
        <v>3650000</v>
      </c>
      <c r="K62" s="446">
        <f t="shared" si="7"/>
        <v>3650000</v>
      </c>
      <c r="L62" s="449"/>
      <c r="M62" s="448" t="s">
        <v>4674</v>
      </c>
    </row>
    <row r="63" spans="1:13">
      <c r="A63" s="406">
        <v>363357</v>
      </c>
      <c r="B63" s="407">
        <v>1535879</v>
      </c>
      <c r="C63" s="408" t="s">
        <v>5035</v>
      </c>
      <c r="D63" s="409">
        <v>43687</v>
      </c>
      <c r="E63" s="409">
        <v>43689</v>
      </c>
      <c r="F63" s="407">
        <f t="shared" si="8"/>
        <v>2</v>
      </c>
      <c r="G63" s="410">
        <v>1</v>
      </c>
      <c r="H63" s="407" t="s">
        <v>37</v>
      </c>
      <c r="I63" s="407">
        <f t="shared" si="9"/>
        <v>2</v>
      </c>
      <c r="J63" s="445">
        <v>5490000</v>
      </c>
      <c r="K63" s="446">
        <f t="shared" si="7"/>
        <v>10980000</v>
      </c>
      <c r="L63" s="449"/>
      <c r="M63" s="448"/>
    </row>
    <row r="64" spans="1:13">
      <c r="A64" s="406">
        <v>363524</v>
      </c>
      <c r="B64" s="407">
        <v>1535988</v>
      </c>
      <c r="C64" s="408" t="s">
        <v>5036</v>
      </c>
      <c r="D64" s="409">
        <v>43687</v>
      </c>
      <c r="E64" s="409">
        <v>43689</v>
      </c>
      <c r="F64" s="407">
        <f t="shared" si="8"/>
        <v>2</v>
      </c>
      <c r="G64" s="410">
        <v>1</v>
      </c>
      <c r="H64" s="407" t="s">
        <v>37</v>
      </c>
      <c r="I64" s="407">
        <f t="shared" si="9"/>
        <v>2</v>
      </c>
      <c r="J64" s="445">
        <v>4050000</v>
      </c>
      <c r="K64" s="446">
        <f t="shared" si="7"/>
        <v>8100000</v>
      </c>
      <c r="L64" s="449"/>
      <c r="M64" s="448"/>
    </row>
    <row r="65" spans="1:13">
      <c r="A65" s="406">
        <v>368027</v>
      </c>
      <c r="B65" s="407">
        <v>1555284</v>
      </c>
      <c r="C65" s="450" t="s">
        <v>5037</v>
      </c>
      <c r="D65" s="409">
        <v>43688</v>
      </c>
      <c r="E65" s="409">
        <v>43690</v>
      </c>
      <c r="F65" s="407">
        <f t="shared" si="8"/>
        <v>2</v>
      </c>
      <c r="G65" s="410">
        <v>1</v>
      </c>
      <c r="H65" s="451" t="s">
        <v>868</v>
      </c>
      <c r="I65" s="407">
        <f t="shared" si="9"/>
        <v>2</v>
      </c>
      <c r="J65" s="445">
        <v>4100000</v>
      </c>
      <c r="K65" s="446">
        <f t="shared" si="7"/>
        <v>8200000</v>
      </c>
      <c r="L65" s="449"/>
      <c r="M65" s="448" t="s">
        <v>4674</v>
      </c>
    </row>
    <row r="66" spans="1:13">
      <c r="A66" s="406">
        <v>371812</v>
      </c>
      <c r="B66" s="407">
        <v>1574135</v>
      </c>
      <c r="C66" s="407" t="s">
        <v>5038</v>
      </c>
      <c r="D66" s="409">
        <v>43688</v>
      </c>
      <c r="E66" s="409">
        <v>43690</v>
      </c>
      <c r="F66" s="407">
        <f t="shared" si="8"/>
        <v>2</v>
      </c>
      <c r="G66" s="407">
        <v>1</v>
      </c>
      <c r="H66" s="407" t="s">
        <v>37</v>
      </c>
      <c r="I66" s="407">
        <f t="shared" si="9"/>
        <v>2</v>
      </c>
      <c r="J66" s="488">
        <v>4050000</v>
      </c>
      <c r="K66" s="446">
        <f t="shared" si="7"/>
        <v>8100000</v>
      </c>
      <c r="L66" s="449"/>
      <c r="M66" s="489"/>
    </row>
    <row r="67" spans="1:13">
      <c r="A67" s="406">
        <v>368030</v>
      </c>
      <c r="B67" s="407">
        <v>1555305</v>
      </c>
      <c r="C67" s="450" t="s">
        <v>5039</v>
      </c>
      <c r="D67" s="409">
        <v>43688</v>
      </c>
      <c r="E67" s="409">
        <v>43690</v>
      </c>
      <c r="F67" s="407">
        <f t="shared" si="8"/>
        <v>2</v>
      </c>
      <c r="G67" s="410">
        <v>1</v>
      </c>
      <c r="H67" s="451" t="s">
        <v>868</v>
      </c>
      <c r="I67" s="407">
        <f t="shared" si="9"/>
        <v>2</v>
      </c>
      <c r="J67" s="445">
        <v>4100000</v>
      </c>
      <c r="K67" s="446">
        <f t="shared" si="7"/>
        <v>8200000</v>
      </c>
      <c r="L67" s="449"/>
      <c r="M67" s="448" t="s">
        <v>4674</v>
      </c>
    </row>
    <row r="68" spans="1:13">
      <c r="A68" s="452" t="s">
        <v>5040</v>
      </c>
      <c r="B68" s="452">
        <v>1547015</v>
      </c>
      <c r="C68" s="450" t="s">
        <v>5041</v>
      </c>
      <c r="D68" s="409">
        <v>43688</v>
      </c>
      <c r="E68" s="409">
        <v>43693</v>
      </c>
      <c r="F68" s="407">
        <f t="shared" si="8"/>
        <v>5</v>
      </c>
      <c r="G68" s="410">
        <v>2</v>
      </c>
      <c r="H68" s="453" t="s">
        <v>37</v>
      </c>
      <c r="I68" s="407">
        <f t="shared" si="9"/>
        <v>10</v>
      </c>
      <c r="J68" s="445">
        <v>3650000</v>
      </c>
      <c r="K68" s="446">
        <f t="shared" si="7"/>
        <v>36500000</v>
      </c>
      <c r="L68" s="449"/>
      <c r="M68" s="448"/>
    </row>
    <row r="69" spans="1:13">
      <c r="A69" s="454"/>
      <c r="B69" s="454"/>
      <c r="C69" s="455"/>
      <c r="D69" s="409">
        <v>43693</v>
      </c>
      <c r="E69" s="409">
        <v>43694</v>
      </c>
      <c r="F69" s="407">
        <f t="shared" si="8"/>
        <v>1</v>
      </c>
      <c r="G69" s="410">
        <v>2</v>
      </c>
      <c r="H69" s="456"/>
      <c r="I69" s="407">
        <f t="shared" si="9"/>
        <v>2</v>
      </c>
      <c r="J69" s="445">
        <v>2700000</v>
      </c>
      <c r="K69" s="446">
        <f t="shared" si="7"/>
        <v>5400000</v>
      </c>
      <c r="L69" s="449"/>
      <c r="M69" s="448"/>
    </row>
    <row r="70" spans="1:13">
      <c r="A70" s="406">
        <v>363949</v>
      </c>
      <c r="B70" s="407">
        <v>1539432</v>
      </c>
      <c r="C70" s="408" t="s">
        <v>5042</v>
      </c>
      <c r="D70" s="409">
        <v>43689</v>
      </c>
      <c r="E70" s="409">
        <v>43690</v>
      </c>
      <c r="F70" s="407">
        <f t="shared" si="8"/>
        <v>1</v>
      </c>
      <c r="G70" s="410">
        <v>1</v>
      </c>
      <c r="H70" s="407" t="s">
        <v>2405</v>
      </c>
      <c r="I70" s="407">
        <f t="shared" si="9"/>
        <v>1</v>
      </c>
      <c r="J70" s="445">
        <v>4250000</v>
      </c>
      <c r="K70" s="446">
        <f t="shared" si="7"/>
        <v>4250000</v>
      </c>
      <c r="L70" s="490"/>
      <c r="M70" s="448" t="s">
        <v>2171</v>
      </c>
    </row>
    <row r="71" spans="1:13">
      <c r="A71" s="367" t="s">
        <v>5043</v>
      </c>
      <c r="B71" s="180">
        <v>1566499</v>
      </c>
      <c r="C71" s="181" t="s">
        <v>5044</v>
      </c>
      <c r="D71" s="182">
        <v>43690</v>
      </c>
      <c r="E71" s="182">
        <v>43692</v>
      </c>
      <c r="F71" s="180">
        <f t="shared" si="8"/>
        <v>2</v>
      </c>
      <c r="G71" s="183">
        <v>2</v>
      </c>
      <c r="H71" s="180" t="s">
        <v>2405</v>
      </c>
      <c r="I71" s="180">
        <f t="shared" si="9"/>
        <v>4</v>
      </c>
      <c r="J71" s="210">
        <v>4250000</v>
      </c>
      <c r="K71" s="211">
        <f t="shared" si="7"/>
        <v>17000000</v>
      </c>
      <c r="L71" s="212">
        <f>SUM(K71:K122)</f>
        <v>414700000</v>
      </c>
      <c r="M71" s="213" t="s">
        <v>4641</v>
      </c>
    </row>
    <row r="72" spans="1:13">
      <c r="A72" s="367">
        <v>361361</v>
      </c>
      <c r="B72" s="180">
        <v>1527881</v>
      </c>
      <c r="C72" s="181" t="s">
        <v>5045</v>
      </c>
      <c r="D72" s="182">
        <v>43690</v>
      </c>
      <c r="E72" s="182">
        <v>43692</v>
      </c>
      <c r="F72" s="180">
        <f t="shared" si="8"/>
        <v>2</v>
      </c>
      <c r="G72" s="183">
        <v>1</v>
      </c>
      <c r="H72" s="180" t="s">
        <v>37</v>
      </c>
      <c r="I72" s="180">
        <f t="shared" si="9"/>
        <v>2</v>
      </c>
      <c r="J72" s="210">
        <v>4050000</v>
      </c>
      <c r="K72" s="491">
        <f t="shared" si="7"/>
        <v>8100000</v>
      </c>
      <c r="L72" s="214"/>
      <c r="M72" s="213"/>
    </row>
    <row r="73" spans="1:13">
      <c r="A73" s="457" t="s">
        <v>5046</v>
      </c>
      <c r="B73" s="457">
        <v>1551429</v>
      </c>
      <c r="C73" s="458" t="s">
        <v>5047</v>
      </c>
      <c r="D73" s="182">
        <v>43691</v>
      </c>
      <c r="E73" s="182">
        <v>43693</v>
      </c>
      <c r="F73" s="180">
        <f t="shared" si="8"/>
        <v>2</v>
      </c>
      <c r="G73" s="457">
        <v>2</v>
      </c>
      <c r="H73" s="459" t="s">
        <v>37</v>
      </c>
      <c r="I73" s="180">
        <f t="shared" si="9"/>
        <v>4</v>
      </c>
      <c r="J73" s="416">
        <v>3450000</v>
      </c>
      <c r="K73" s="211">
        <f t="shared" si="7"/>
        <v>13800000</v>
      </c>
      <c r="L73" s="214"/>
      <c r="M73" s="417"/>
    </row>
    <row r="74" spans="1:13">
      <c r="A74" s="460"/>
      <c r="B74" s="460"/>
      <c r="C74" s="461"/>
      <c r="D74" s="182">
        <v>43693</v>
      </c>
      <c r="E74" s="182">
        <v>43694</v>
      </c>
      <c r="F74" s="180">
        <f t="shared" si="8"/>
        <v>1</v>
      </c>
      <c r="G74" s="460"/>
      <c r="H74" s="462"/>
      <c r="I74" s="180">
        <f>G73*F74</f>
        <v>2</v>
      </c>
      <c r="J74" s="416">
        <v>2500000</v>
      </c>
      <c r="K74" s="211">
        <f>J74*F74*G73</f>
        <v>5000000</v>
      </c>
      <c r="L74" s="214"/>
      <c r="M74" s="417"/>
    </row>
    <row r="75" spans="1:13">
      <c r="A75" s="463" t="s">
        <v>5048</v>
      </c>
      <c r="B75" s="463">
        <v>1510569</v>
      </c>
      <c r="C75" s="373" t="s">
        <v>5049</v>
      </c>
      <c r="D75" s="182">
        <v>43691</v>
      </c>
      <c r="E75" s="182">
        <v>43693</v>
      </c>
      <c r="F75" s="180">
        <f t="shared" si="8"/>
        <v>2</v>
      </c>
      <c r="G75" s="370">
        <v>4</v>
      </c>
      <c r="H75" s="180" t="s">
        <v>37</v>
      </c>
      <c r="I75" s="180">
        <f>G75*F75</f>
        <v>8</v>
      </c>
      <c r="J75" s="416">
        <v>4050000</v>
      </c>
      <c r="K75" s="211">
        <f>J75*F75*G75</f>
        <v>32400000</v>
      </c>
      <c r="L75" s="214"/>
      <c r="M75" s="417"/>
    </row>
    <row r="76" spans="1:13">
      <c r="A76" s="464"/>
      <c r="B76" s="464"/>
      <c r="C76" s="373"/>
      <c r="D76" s="182">
        <v>43693</v>
      </c>
      <c r="E76" s="182">
        <v>43694</v>
      </c>
      <c r="F76" s="180">
        <f t="shared" si="8"/>
        <v>1</v>
      </c>
      <c r="G76" s="370"/>
      <c r="H76" s="180" t="s">
        <v>37</v>
      </c>
      <c r="I76" s="180">
        <f>G75*F76</f>
        <v>4</v>
      </c>
      <c r="J76" s="416">
        <v>2900000</v>
      </c>
      <c r="K76" s="211">
        <f t="shared" ref="K76:K82" si="10">J76*I76</f>
        <v>11600000</v>
      </c>
      <c r="L76" s="214"/>
      <c r="M76" s="417"/>
    </row>
    <row r="77" spans="1:13">
      <c r="A77" s="463" t="s">
        <v>5050</v>
      </c>
      <c r="B77" s="465">
        <v>1560344</v>
      </c>
      <c r="C77" s="466" t="s">
        <v>5051</v>
      </c>
      <c r="D77" s="182">
        <v>43691</v>
      </c>
      <c r="E77" s="182">
        <v>43693</v>
      </c>
      <c r="F77" s="180">
        <f t="shared" si="8"/>
        <v>2</v>
      </c>
      <c r="G77" s="370">
        <v>2</v>
      </c>
      <c r="H77" s="467" t="s">
        <v>37</v>
      </c>
      <c r="I77" s="180">
        <f t="shared" ref="I77:I80" si="11">F77*G77</f>
        <v>4</v>
      </c>
      <c r="J77" s="416">
        <v>3450000</v>
      </c>
      <c r="K77" s="211">
        <v>18800000</v>
      </c>
      <c r="L77" s="214"/>
      <c r="M77" s="472"/>
    </row>
    <row r="78" spans="1:13">
      <c r="A78" s="464"/>
      <c r="B78" s="468"/>
      <c r="C78" s="469"/>
      <c r="D78" s="182">
        <v>43693</v>
      </c>
      <c r="E78" s="182">
        <v>43694</v>
      </c>
      <c r="F78" s="180">
        <f t="shared" si="8"/>
        <v>1</v>
      </c>
      <c r="G78" s="370">
        <v>2</v>
      </c>
      <c r="H78" s="467" t="s">
        <v>37</v>
      </c>
      <c r="I78" s="180">
        <f t="shared" si="11"/>
        <v>2</v>
      </c>
      <c r="J78" s="416">
        <v>2500000</v>
      </c>
      <c r="K78" s="211"/>
      <c r="L78" s="214"/>
      <c r="M78" s="472"/>
    </row>
    <row r="79" spans="1:13">
      <c r="A79" s="463">
        <v>369102</v>
      </c>
      <c r="B79" s="470">
        <v>1560197</v>
      </c>
      <c r="C79" s="466" t="s">
        <v>5052</v>
      </c>
      <c r="D79" s="182">
        <v>43692</v>
      </c>
      <c r="E79" s="182">
        <v>43693</v>
      </c>
      <c r="F79" s="180">
        <f t="shared" si="8"/>
        <v>1</v>
      </c>
      <c r="G79" s="370">
        <v>1</v>
      </c>
      <c r="H79" s="467" t="s">
        <v>37</v>
      </c>
      <c r="I79" s="180">
        <f t="shared" si="11"/>
        <v>1</v>
      </c>
      <c r="J79" s="416">
        <v>3450000</v>
      </c>
      <c r="K79" s="211">
        <f t="shared" si="10"/>
        <v>3450000</v>
      </c>
      <c r="L79" s="214"/>
      <c r="M79" s="458" t="s">
        <v>4674</v>
      </c>
    </row>
    <row r="80" spans="1:13">
      <c r="A80" s="464"/>
      <c r="B80" s="471"/>
      <c r="C80" s="469"/>
      <c r="D80" s="182">
        <v>43693</v>
      </c>
      <c r="E80" s="182">
        <v>43695</v>
      </c>
      <c r="F80" s="180">
        <f t="shared" si="8"/>
        <v>2</v>
      </c>
      <c r="G80" s="370">
        <v>1</v>
      </c>
      <c r="H80" s="467" t="s">
        <v>37</v>
      </c>
      <c r="I80" s="180">
        <f t="shared" si="11"/>
        <v>2</v>
      </c>
      <c r="J80" s="416">
        <v>2500000</v>
      </c>
      <c r="K80" s="211">
        <f t="shared" si="10"/>
        <v>5000000</v>
      </c>
      <c r="L80" s="214"/>
      <c r="M80" s="461"/>
    </row>
    <row r="81" spans="1:13">
      <c r="A81" s="463" t="s">
        <v>5053</v>
      </c>
      <c r="B81" s="463">
        <v>1550846</v>
      </c>
      <c r="C81" s="466" t="s">
        <v>5054</v>
      </c>
      <c r="D81" s="182">
        <v>43692</v>
      </c>
      <c r="E81" s="182">
        <v>43693</v>
      </c>
      <c r="F81" s="180">
        <f t="shared" si="8"/>
        <v>1</v>
      </c>
      <c r="G81" s="370">
        <v>3</v>
      </c>
      <c r="H81" s="472" t="s">
        <v>37</v>
      </c>
      <c r="I81" s="180">
        <f t="shared" ref="I81:I83" si="12">G81*F81</f>
        <v>3</v>
      </c>
      <c r="J81" s="416">
        <v>3450000</v>
      </c>
      <c r="K81" s="211">
        <f t="shared" si="10"/>
        <v>10350000</v>
      </c>
      <c r="L81" s="214"/>
      <c r="M81" s="417"/>
    </row>
    <row r="82" spans="1:13">
      <c r="A82" s="464"/>
      <c r="B82" s="464"/>
      <c r="C82" s="473"/>
      <c r="D82" s="182">
        <v>43693</v>
      </c>
      <c r="E82" s="182">
        <v>43695</v>
      </c>
      <c r="F82" s="180">
        <f t="shared" si="8"/>
        <v>2</v>
      </c>
      <c r="G82" s="370">
        <v>3</v>
      </c>
      <c r="H82" s="474"/>
      <c r="I82" s="180">
        <f t="shared" si="12"/>
        <v>6</v>
      </c>
      <c r="J82" s="416">
        <v>2500000</v>
      </c>
      <c r="K82" s="211">
        <f t="shared" si="10"/>
        <v>15000000</v>
      </c>
      <c r="L82" s="214"/>
      <c r="M82" s="417"/>
    </row>
    <row r="83" spans="1:13">
      <c r="A83" s="463">
        <v>359158</v>
      </c>
      <c r="B83" s="463">
        <v>1515363</v>
      </c>
      <c r="C83" s="475" t="s">
        <v>5055</v>
      </c>
      <c r="D83" s="182">
        <v>43691</v>
      </c>
      <c r="E83" s="182">
        <v>43693</v>
      </c>
      <c r="F83" s="180">
        <f t="shared" si="8"/>
        <v>2</v>
      </c>
      <c r="G83" s="370">
        <v>1</v>
      </c>
      <c r="H83" s="475" t="s">
        <v>2405</v>
      </c>
      <c r="I83" s="180">
        <f t="shared" si="12"/>
        <v>2</v>
      </c>
      <c r="J83" s="416">
        <v>4250000</v>
      </c>
      <c r="K83" s="211">
        <f>J83*F83*G83</f>
        <v>8500000</v>
      </c>
      <c r="L83" s="214"/>
      <c r="M83" s="417"/>
    </row>
    <row r="84" spans="1:13">
      <c r="A84" s="464"/>
      <c r="B84" s="464"/>
      <c r="C84" s="475"/>
      <c r="D84" s="182">
        <v>43693</v>
      </c>
      <c r="E84" s="182">
        <v>43695</v>
      </c>
      <c r="F84" s="180">
        <f t="shared" si="8"/>
        <v>2</v>
      </c>
      <c r="G84" s="370"/>
      <c r="H84" s="475"/>
      <c r="I84" s="180">
        <f>G83*F84</f>
        <v>2</v>
      </c>
      <c r="J84" s="416">
        <v>3100000</v>
      </c>
      <c r="K84" s="211">
        <f>J84*F84*G83</f>
        <v>6200000</v>
      </c>
      <c r="L84" s="214"/>
      <c r="M84" s="417"/>
    </row>
    <row r="85" spans="1:13">
      <c r="A85" s="463">
        <v>361362</v>
      </c>
      <c r="B85" s="463">
        <v>1527825</v>
      </c>
      <c r="C85" s="459" t="s">
        <v>5056</v>
      </c>
      <c r="D85" s="182">
        <v>43692</v>
      </c>
      <c r="E85" s="182">
        <v>43693</v>
      </c>
      <c r="F85" s="180">
        <f t="shared" si="8"/>
        <v>1</v>
      </c>
      <c r="G85" s="476">
        <v>1</v>
      </c>
      <c r="H85" s="459" t="s">
        <v>2405</v>
      </c>
      <c r="I85" s="180">
        <f t="shared" ref="I85:I148" si="13">G85*F85</f>
        <v>1</v>
      </c>
      <c r="J85" s="416">
        <v>4250000</v>
      </c>
      <c r="K85" s="211">
        <f>J85*I85*G85</f>
        <v>4250000</v>
      </c>
      <c r="L85" s="214"/>
      <c r="M85" s="417"/>
    </row>
    <row r="86" spans="1:13">
      <c r="A86" s="464"/>
      <c r="B86" s="464"/>
      <c r="C86" s="462"/>
      <c r="D86" s="182">
        <v>43693</v>
      </c>
      <c r="E86" s="182">
        <v>43695</v>
      </c>
      <c r="F86" s="180">
        <f t="shared" si="8"/>
        <v>2</v>
      </c>
      <c r="G86" s="477">
        <v>1</v>
      </c>
      <c r="H86" s="462"/>
      <c r="I86" s="180">
        <f t="shared" si="13"/>
        <v>2</v>
      </c>
      <c r="J86" s="416">
        <v>3100000</v>
      </c>
      <c r="K86" s="211">
        <f t="shared" ref="K86:K89" si="14">J86*I86</f>
        <v>6200000</v>
      </c>
      <c r="L86" s="214"/>
      <c r="M86" s="417"/>
    </row>
    <row r="87" spans="1:13">
      <c r="A87" s="463">
        <v>365936</v>
      </c>
      <c r="B87" s="463">
        <v>1546517</v>
      </c>
      <c r="C87" s="459" t="s">
        <v>5057</v>
      </c>
      <c r="D87" s="182">
        <v>43692</v>
      </c>
      <c r="E87" s="182">
        <v>43693</v>
      </c>
      <c r="F87" s="180">
        <f t="shared" si="8"/>
        <v>1</v>
      </c>
      <c r="G87" s="460">
        <v>1</v>
      </c>
      <c r="H87" s="459" t="s">
        <v>37</v>
      </c>
      <c r="I87" s="180">
        <f t="shared" si="13"/>
        <v>1</v>
      </c>
      <c r="J87" s="416">
        <v>3450000</v>
      </c>
      <c r="K87" s="211">
        <f t="shared" si="14"/>
        <v>3450000</v>
      </c>
      <c r="L87" s="214"/>
      <c r="M87" s="417"/>
    </row>
    <row r="88" spans="1:13">
      <c r="A88" s="464"/>
      <c r="B88" s="464"/>
      <c r="C88" s="462"/>
      <c r="D88" s="182">
        <v>43693</v>
      </c>
      <c r="E88" s="182">
        <v>43694</v>
      </c>
      <c r="F88" s="180">
        <f t="shared" si="8"/>
        <v>1</v>
      </c>
      <c r="G88" s="460">
        <v>1</v>
      </c>
      <c r="H88" s="462"/>
      <c r="I88" s="180">
        <f t="shared" si="13"/>
        <v>1</v>
      </c>
      <c r="J88" s="416">
        <v>2500000</v>
      </c>
      <c r="K88" s="211">
        <f t="shared" si="14"/>
        <v>2500000</v>
      </c>
      <c r="L88" s="214"/>
      <c r="M88" s="417"/>
    </row>
    <row r="89" spans="1:13">
      <c r="A89" s="463">
        <v>361364</v>
      </c>
      <c r="B89" s="463">
        <v>1527821</v>
      </c>
      <c r="C89" s="459" t="s">
        <v>5058</v>
      </c>
      <c r="D89" s="182">
        <v>43692</v>
      </c>
      <c r="E89" s="182">
        <v>43693</v>
      </c>
      <c r="F89" s="180">
        <f t="shared" si="8"/>
        <v>1</v>
      </c>
      <c r="G89" s="460">
        <v>1</v>
      </c>
      <c r="H89" s="475" t="s">
        <v>2405</v>
      </c>
      <c r="I89" s="180">
        <f t="shared" si="13"/>
        <v>1</v>
      </c>
      <c r="J89" s="416">
        <v>4250000</v>
      </c>
      <c r="K89" s="211">
        <f t="shared" si="14"/>
        <v>4250000</v>
      </c>
      <c r="L89" s="214"/>
      <c r="M89" s="417"/>
    </row>
    <row r="90" spans="1:13">
      <c r="A90" s="464"/>
      <c r="B90" s="464"/>
      <c r="C90" s="462"/>
      <c r="D90" s="182">
        <v>43693</v>
      </c>
      <c r="E90" s="182">
        <v>43695</v>
      </c>
      <c r="F90" s="180">
        <f t="shared" si="8"/>
        <v>2</v>
      </c>
      <c r="G90" s="460">
        <v>1</v>
      </c>
      <c r="H90" s="475"/>
      <c r="I90" s="180">
        <f t="shared" si="13"/>
        <v>2</v>
      </c>
      <c r="J90" s="416">
        <v>3100000</v>
      </c>
      <c r="K90" s="211">
        <f t="shared" ref="K90:K99" si="15">J90*F90*G90</f>
        <v>6200000</v>
      </c>
      <c r="L90" s="214"/>
      <c r="M90" s="417"/>
    </row>
    <row r="91" spans="1:13">
      <c r="A91" s="463">
        <v>367120</v>
      </c>
      <c r="B91" s="463">
        <v>1551147</v>
      </c>
      <c r="C91" s="459" t="s">
        <v>5059</v>
      </c>
      <c r="D91" s="478">
        <v>43692</v>
      </c>
      <c r="E91" s="478">
        <v>43693</v>
      </c>
      <c r="F91" s="180">
        <f t="shared" si="8"/>
        <v>1</v>
      </c>
      <c r="G91" s="460">
        <v>1</v>
      </c>
      <c r="H91" s="475" t="s">
        <v>2536</v>
      </c>
      <c r="I91" s="180">
        <f t="shared" si="13"/>
        <v>1</v>
      </c>
      <c r="J91" s="416">
        <v>3650000</v>
      </c>
      <c r="K91" s="211">
        <f t="shared" si="15"/>
        <v>3650000</v>
      </c>
      <c r="L91" s="214"/>
      <c r="M91" s="417"/>
    </row>
    <row r="92" spans="1:13">
      <c r="A92" s="463">
        <v>367202</v>
      </c>
      <c r="B92" s="470">
        <v>1551359</v>
      </c>
      <c r="C92" s="459" t="s">
        <v>5060</v>
      </c>
      <c r="D92" s="478">
        <v>43692</v>
      </c>
      <c r="E92" s="478">
        <v>43693</v>
      </c>
      <c r="F92" s="180">
        <f t="shared" si="8"/>
        <v>1</v>
      </c>
      <c r="G92" s="460">
        <v>1</v>
      </c>
      <c r="H92" s="459" t="s">
        <v>37</v>
      </c>
      <c r="I92" s="180">
        <f t="shared" si="13"/>
        <v>1</v>
      </c>
      <c r="J92" s="416">
        <v>3450000</v>
      </c>
      <c r="K92" s="211">
        <f t="shared" si="15"/>
        <v>3450000</v>
      </c>
      <c r="L92" s="214"/>
      <c r="M92" s="472"/>
    </row>
    <row r="93" spans="1:13">
      <c r="A93" s="464"/>
      <c r="B93" s="471"/>
      <c r="C93" s="462"/>
      <c r="D93" s="478">
        <v>43693</v>
      </c>
      <c r="E93" s="478">
        <v>43695</v>
      </c>
      <c r="F93" s="180">
        <f t="shared" si="8"/>
        <v>2</v>
      </c>
      <c r="G93" s="460">
        <v>1</v>
      </c>
      <c r="H93" s="459" t="s">
        <v>37</v>
      </c>
      <c r="I93" s="180">
        <f t="shared" si="13"/>
        <v>2</v>
      </c>
      <c r="J93" s="416">
        <v>2500000</v>
      </c>
      <c r="K93" s="211">
        <f t="shared" si="15"/>
        <v>5000000</v>
      </c>
      <c r="L93" s="214"/>
      <c r="M93" s="472"/>
    </row>
    <row r="94" spans="1:13">
      <c r="A94" s="463" t="s">
        <v>5061</v>
      </c>
      <c r="B94" s="463">
        <v>1554918</v>
      </c>
      <c r="C94" s="459" t="s">
        <v>5062</v>
      </c>
      <c r="D94" s="478">
        <v>43692</v>
      </c>
      <c r="E94" s="478">
        <v>43693</v>
      </c>
      <c r="F94" s="180">
        <f t="shared" si="8"/>
        <v>1</v>
      </c>
      <c r="G94" s="460">
        <v>3</v>
      </c>
      <c r="H94" s="459" t="s">
        <v>37</v>
      </c>
      <c r="I94" s="180">
        <f t="shared" si="13"/>
        <v>3</v>
      </c>
      <c r="J94" s="416">
        <v>3450000</v>
      </c>
      <c r="K94" s="211">
        <f t="shared" si="15"/>
        <v>10350000</v>
      </c>
      <c r="L94" s="214"/>
      <c r="M94" s="472" t="s">
        <v>4828</v>
      </c>
    </row>
    <row r="95" spans="1:13">
      <c r="A95" s="463" t="s">
        <v>5061</v>
      </c>
      <c r="B95" s="463">
        <v>1554919</v>
      </c>
      <c r="C95" s="459" t="s">
        <v>5062</v>
      </c>
      <c r="D95" s="478">
        <v>43693</v>
      </c>
      <c r="E95" s="478">
        <v>43694</v>
      </c>
      <c r="F95" s="180">
        <f t="shared" si="8"/>
        <v>1</v>
      </c>
      <c r="G95" s="460">
        <v>3</v>
      </c>
      <c r="H95" s="459" t="s">
        <v>37</v>
      </c>
      <c r="I95" s="180">
        <f t="shared" si="13"/>
        <v>3</v>
      </c>
      <c r="J95" s="416">
        <v>2500000</v>
      </c>
      <c r="K95" s="211">
        <f t="shared" si="15"/>
        <v>7500000</v>
      </c>
      <c r="L95" s="214"/>
      <c r="M95" s="472" t="s">
        <v>4828</v>
      </c>
    </row>
    <row r="96" spans="1:13">
      <c r="A96" s="463">
        <v>369134</v>
      </c>
      <c r="B96" s="470">
        <v>1560918</v>
      </c>
      <c r="C96" s="459" t="s">
        <v>5063</v>
      </c>
      <c r="D96" s="478">
        <v>43692</v>
      </c>
      <c r="E96" s="478">
        <v>43693</v>
      </c>
      <c r="F96" s="180">
        <f t="shared" si="8"/>
        <v>1</v>
      </c>
      <c r="G96" s="460">
        <v>1</v>
      </c>
      <c r="H96" s="459" t="s">
        <v>4958</v>
      </c>
      <c r="I96" s="180">
        <f t="shared" si="13"/>
        <v>1</v>
      </c>
      <c r="J96" s="416">
        <v>4890000</v>
      </c>
      <c r="K96" s="211">
        <f t="shared" si="15"/>
        <v>4890000</v>
      </c>
      <c r="L96" s="214"/>
      <c r="M96" s="472" t="s">
        <v>4828</v>
      </c>
    </row>
    <row r="97" spans="1:13">
      <c r="A97" s="464"/>
      <c r="B97" s="471"/>
      <c r="C97" s="462"/>
      <c r="D97" s="478">
        <v>43693</v>
      </c>
      <c r="E97" s="478">
        <v>43697</v>
      </c>
      <c r="F97" s="180">
        <f t="shared" si="8"/>
        <v>4</v>
      </c>
      <c r="G97" s="460">
        <v>1</v>
      </c>
      <c r="H97" s="462"/>
      <c r="I97" s="180">
        <f t="shared" si="13"/>
        <v>4</v>
      </c>
      <c r="J97" s="416">
        <v>3940000</v>
      </c>
      <c r="K97" s="211">
        <f t="shared" si="15"/>
        <v>15760000</v>
      </c>
      <c r="L97" s="214"/>
      <c r="M97" s="474"/>
    </row>
    <row r="98" spans="1:13">
      <c r="A98" s="463">
        <v>367763</v>
      </c>
      <c r="B98" s="463">
        <v>1553292</v>
      </c>
      <c r="C98" s="459" t="s">
        <v>5064</v>
      </c>
      <c r="D98" s="478">
        <v>43692</v>
      </c>
      <c r="E98" s="478">
        <v>43693</v>
      </c>
      <c r="F98" s="180">
        <f t="shared" si="8"/>
        <v>1</v>
      </c>
      <c r="G98" s="460">
        <v>1</v>
      </c>
      <c r="H98" s="459" t="s">
        <v>2405</v>
      </c>
      <c r="I98" s="180">
        <f t="shared" si="13"/>
        <v>1</v>
      </c>
      <c r="J98" s="416">
        <v>3650000</v>
      </c>
      <c r="K98" s="211">
        <f t="shared" si="15"/>
        <v>3650000</v>
      </c>
      <c r="L98" s="214"/>
      <c r="M98" s="472" t="s">
        <v>4679</v>
      </c>
    </row>
    <row r="99" spans="1:13">
      <c r="A99" s="464"/>
      <c r="B99" s="464"/>
      <c r="C99" s="462"/>
      <c r="D99" s="478">
        <v>43693</v>
      </c>
      <c r="E99" s="478">
        <v>43694</v>
      </c>
      <c r="F99" s="180">
        <f t="shared" si="8"/>
        <v>1</v>
      </c>
      <c r="G99" s="460">
        <v>1</v>
      </c>
      <c r="H99" s="462"/>
      <c r="I99" s="180">
        <f t="shared" si="13"/>
        <v>1</v>
      </c>
      <c r="J99" s="416">
        <v>2700000</v>
      </c>
      <c r="K99" s="211">
        <f t="shared" si="15"/>
        <v>2700000</v>
      </c>
      <c r="L99" s="214"/>
      <c r="M99" s="474"/>
    </row>
    <row r="100" spans="1:13">
      <c r="A100" s="367">
        <v>364433</v>
      </c>
      <c r="B100" s="180">
        <v>1541346</v>
      </c>
      <c r="C100" s="462" t="s">
        <v>5065</v>
      </c>
      <c r="D100" s="479">
        <v>43693</v>
      </c>
      <c r="E100" s="479">
        <v>43695</v>
      </c>
      <c r="F100" s="180">
        <f t="shared" si="8"/>
        <v>2</v>
      </c>
      <c r="G100" s="460">
        <v>1</v>
      </c>
      <c r="H100" s="480" t="s">
        <v>37</v>
      </c>
      <c r="I100" s="180">
        <f t="shared" si="13"/>
        <v>2</v>
      </c>
      <c r="J100" s="416">
        <v>2900000</v>
      </c>
      <c r="K100" s="211">
        <f>J100*I100</f>
        <v>5800000</v>
      </c>
      <c r="L100" s="214"/>
      <c r="M100" s="417" t="s">
        <v>5066</v>
      </c>
    </row>
    <row r="101" spans="1:13">
      <c r="A101" s="367" t="s">
        <v>4454</v>
      </c>
      <c r="B101" s="180">
        <v>1512999</v>
      </c>
      <c r="C101" s="462" t="s">
        <v>4455</v>
      </c>
      <c r="D101" s="479">
        <v>43693</v>
      </c>
      <c r="E101" s="479">
        <v>43695</v>
      </c>
      <c r="F101" s="180">
        <f t="shared" si="8"/>
        <v>2</v>
      </c>
      <c r="G101" s="460">
        <v>2</v>
      </c>
      <c r="H101" s="480" t="s">
        <v>2405</v>
      </c>
      <c r="I101" s="180">
        <f t="shared" si="13"/>
        <v>4</v>
      </c>
      <c r="J101" s="416">
        <v>3100000</v>
      </c>
      <c r="K101" s="211">
        <f>J101*I101</f>
        <v>12400000</v>
      </c>
      <c r="L101" s="214"/>
      <c r="M101" s="417"/>
    </row>
    <row r="102" spans="1:13">
      <c r="A102" s="367">
        <v>357838</v>
      </c>
      <c r="B102" s="180">
        <v>1510698</v>
      </c>
      <c r="C102" s="180" t="s">
        <v>5067</v>
      </c>
      <c r="D102" s="182">
        <v>43693</v>
      </c>
      <c r="E102" s="182">
        <v>43695</v>
      </c>
      <c r="F102" s="180">
        <f t="shared" ref="F102:F165" si="16">E102-D102</f>
        <v>2</v>
      </c>
      <c r="G102" s="180">
        <v>1</v>
      </c>
      <c r="H102" s="417" t="s">
        <v>37</v>
      </c>
      <c r="I102" s="180">
        <f t="shared" si="13"/>
        <v>2</v>
      </c>
      <c r="J102" s="416">
        <v>2900000</v>
      </c>
      <c r="K102" s="211">
        <f t="shared" ref="K102:K165" si="17">J102*F102*G102</f>
        <v>5800000</v>
      </c>
      <c r="L102" s="214"/>
      <c r="M102" s="417"/>
    </row>
    <row r="103" spans="1:13">
      <c r="A103" s="367" t="s">
        <v>5068</v>
      </c>
      <c r="B103" s="180">
        <v>1555023</v>
      </c>
      <c r="C103" s="180" t="s">
        <v>5069</v>
      </c>
      <c r="D103" s="182">
        <v>43693</v>
      </c>
      <c r="E103" s="182">
        <v>43695</v>
      </c>
      <c r="F103" s="180">
        <f t="shared" si="16"/>
        <v>2</v>
      </c>
      <c r="G103" s="180">
        <v>2</v>
      </c>
      <c r="H103" s="417" t="s">
        <v>868</v>
      </c>
      <c r="I103" s="180">
        <f t="shared" si="13"/>
        <v>4</v>
      </c>
      <c r="J103" s="416">
        <v>3150000</v>
      </c>
      <c r="K103" s="211">
        <f t="shared" si="17"/>
        <v>12600000</v>
      </c>
      <c r="L103" s="214"/>
      <c r="M103" s="417" t="s">
        <v>5070</v>
      </c>
    </row>
    <row r="104" spans="1:13">
      <c r="A104" s="367">
        <v>357839</v>
      </c>
      <c r="B104" s="180">
        <v>1510733</v>
      </c>
      <c r="C104" s="180" t="s">
        <v>5071</v>
      </c>
      <c r="D104" s="182">
        <v>43693</v>
      </c>
      <c r="E104" s="182">
        <v>43695</v>
      </c>
      <c r="F104" s="180">
        <f t="shared" si="16"/>
        <v>2</v>
      </c>
      <c r="G104" s="180">
        <v>1</v>
      </c>
      <c r="H104" s="180" t="s">
        <v>37</v>
      </c>
      <c r="I104" s="180">
        <f t="shared" si="13"/>
        <v>2</v>
      </c>
      <c r="J104" s="416">
        <v>3100000</v>
      </c>
      <c r="K104" s="211">
        <f t="shared" si="17"/>
        <v>6200000</v>
      </c>
      <c r="L104" s="214"/>
      <c r="M104" s="417"/>
    </row>
    <row r="105" spans="1:13">
      <c r="A105" s="367">
        <v>358338</v>
      </c>
      <c r="B105" s="180">
        <v>1512160</v>
      </c>
      <c r="C105" s="180" t="s">
        <v>5072</v>
      </c>
      <c r="D105" s="182">
        <v>43693</v>
      </c>
      <c r="E105" s="182">
        <v>43695</v>
      </c>
      <c r="F105" s="180">
        <f t="shared" si="16"/>
        <v>2</v>
      </c>
      <c r="G105" s="180">
        <v>1</v>
      </c>
      <c r="H105" s="180" t="s">
        <v>37</v>
      </c>
      <c r="I105" s="180">
        <f t="shared" si="13"/>
        <v>2</v>
      </c>
      <c r="J105" s="416">
        <v>2900000</v>
      </c>
      <c r="K105" s="211">
        <f t="shared" si="17"/>
        <v>5800000</v>
      </c>
      <c r="L105" s="214"/>
      <c r="M105" s="417"/>
    </row>
    <row r="106" spans="1:13">
      <c r="A106" s="367">
        <v>357841</v>
      </c>
      <c r="B106" s="180">
        <v>1510908</v>
      </c>
      <c r="C106" s="180" t="s">
        <v>5073</v>
      </c>
      <c r="D106" s="182">
        <v>43693</v>
      </c>
      <c r="E106" s="182">
        <v>43695</v>
      </c>
      <c r="F106" s="180">
        <f t="shared" si="16"/>
        <v>2</v>
      </c>
      <c r="G106" s="180">
        <v>1</v>
      </c>
      <c r="H106" s="180" t="s">
        <v>2405</v>
      </c>
      <c r="I106" s="180">
        <f t="shared" si="13"/>
        <v>2</v>
      </c>
      <c r="J106" s="416">
        <v>3100000</v>
      </c>
      <c r="K106" s="211">
        <f t="shared" si="17"/>
        <v>6200000</v>
      </c>
      <c r="L106" s="214"/>
      <c r="M106" s="417"/>
    </row>
    <row r="107" spans="1:13">
      <c r="A107" s="367">
        <v>366773</v>
      </c>
      <c r="B107" s="180">
        <v>1549161</v>
      </c>
      <c r="C107" s="180" t="s">
        <v>5074</v>
      </c>
      <c r="D107" s="182">
        <v>43693</v>
      </c>
      <c r="E107" s="182">
        <v>43695</v>
      </c>
      <c r="F107" s="180">
        <f t="shared" si="16"/>
        <v>2</v>
      </c>
      <c r="G107" s="180">
        <v>1</v>
      </c>
      <c r="H107" s="180" t="s">
        <v>37</v>
      </c>
      <c r="I107" s="180">
        <f t="shared" si="13"/>
        <v>2</v>
      </c>
      <c r="J107" s="416">
        <v>2500000</v>
      </c>
      <c r="K107" s="211">
        <f t="shared" si="17"/>
        <v>5000000</v>
      </c>
      <c r="L107" s="214"/>
      <c r="M107" s="417"/>
    </row>
    <row r="108" spans="1:13">
      <c r="A108" s="367">
        <v>355617</v>
      </c>
      <c r="B108" s="180">
        <v>1502350</v>
      </c>
      <c r="C108" s="180" t="s">
        <v>5075</v>
      </c>
      <c r="D108" s="182">
        <v>43694</v>
      </c>
      <c r="E108" s="182">
        <v>43697</v>
      </c>
      <c r="F108" s="180">
        <f t="shared" si="16"/>
        <v>3</v>
      </c>
      <c r="G108" s="180">
        <v>1</v>
      </c>
      <c r="H108" s="180" t="s">
        <v>2405</v>
      </c>
      <c r="I108" s="180">
        <f t="shared" si="13"/>
        <v>3</v>
      </c>
      <c r="J108" s="416">
        <v>3100000</v>
      </c>
      <c r="K108" s="211">
        <f t="shared" si="17"/>
        <v>9300000</v>
      </c>
      <c r="L108" s="214"/>
      <c r="M108" s="417"/>
    </row>
    <row r="109" spans="1:13">
      <c r="A109" s="367">
        <v>359153</v>
      </c>
      <c r="B109" s="180">
        <v>1515372</v>
      </c>
      <c r="C109" s="180" t="s">
        <v>5076</v>
      </c>
      <c r="D109" s="182">
        <v>43694</v>
      </c>
      <c r="E109" s="182">
        <v>43696</v>
      </c>
      <c r="F109" s="180">
        <f t="shared" si="16"/>
        <v>2</v>
      </c>
      <c r="G109" s="180">
        <v>1</v>
      </c>
      <c r="H109" s="180" t="s">
        <v>2405</v>
      </c>
      <c r="I109" s="180">
        <f t="shared" si="13"/>
        <v>2</v>
      </c>
      <c r="J109" s="416">
        <v>3100000</v>
      </c>
      <c r="K109" s="211">
        <f t="shared" si="17"/>
        <v>6200000</v>
      </c>
      <c r="L109" s="214"/>
      <c r="M109" s="417"/>
    </row>
    <row r="110" spans="1:13">
      <c r="A110" s="367">
        <v>366573</v>
      </c>
      <c r="B110" s="180">
        <v>1547939</v>
      </c>
      <c r="C110" s="180" t="s">
        <v>5077</v>
      </c>
      <c r="D110" s="182">
        <v>43694</v>
      </c>
      <c r="E110" s="182">
        <v>43695</v>
      </c>
      <c r="F110" s="180">
        <f t="shared" si="16"/>
        <v>1</v>
      </c>
      <c r="G110" s="180">
        <v>1</v>
      </c>
      <c r="H110" s="180" t="s">
        <v>2405</v>
      </c>
      <c r="I110" s="180">
        <f t="shared" si="13"/>
        <v>1</v>
      </c>
      <c r="J110" s="416">
        <v>2700000</v>
      </c>
      <c r="K110" s="211">
        <f t="shared" si="17"/>
        <v>2700000</v>
      </c>
      <c r="L110" s="214"/>
      <c r="M110" s="417"/>
    </row>
    <row r="111" spans="1:13">
      <c r="A111" s="367">
        <v>363322</v>
      </c>
      <c r="B111" s="180">
        <v>1536721</v>
      </c>
      <c r="C111" s="180" t="s">
        <v>5078</v>
      </c>
      <c r="D111" s="182">
        <v>43694</v>
      </c>
      <c r="E111" s="182">
        <v>43696</v>
      </c>
      <c r="F111" s="180">
        <f t="shared" si="16"/>
        <v>2</v>
      </c>
      <c r="G111" s="180">
        <v>1</v>
      </c>
      <c r="H111" s="180" t="s">
        <v>3505</v>
      </c>
      <c r="I111" s="180">
        <f t="shared" si="13"/>
        <v>2</v>
      </c>
      <c r="J111" s="180">
        <f>2900000+1200000</f>
        <v>4100000</v>
      </c>
      <c r="K111" s="211">
        <f t="shared" si="17"/>
        <v>8200000</v>
      </c>
      <c r="L111" s="214"/>
      <c r="M111" s="417"/>
    </row>
    <row r="112" spans="1:13">
      <c r="A112" s="367">
        <v>355620</v>
      </c>
      <c r="B112" s="180">
        <v>1502351</v>
      </c>
      <c r="C112" s="180" t="s">
        <v>5079</v>
      </c>
      <c r="D112" s="182">
        <v>43694</v>
      </c>
      <c r="E112" s="182">
        <v>43697</v>
      </c>
      <c r="F112" s="180">
        <f t="shared" si="16"/>
        <v>3</v>
      </c>
      <c r="G112" s="180">
        <v>1</v>
      </c>
      <c r="H112" s="180" t="s">
        <v>2405</v>
      </c>
      <c r="I112" s="180">
        <f t="shared" si="13"/>
        <v>3</v>
      </c>
      <c r="J112" s="416">
        <v>3100000</v>
      </c>
      <c r="K112" s="211">
        <f t="shared" si="17"/>
        <v>9300000</v>
      </c>
      <c r="L112" s="214"/>
      <c r="M112" s="417"/>
    </row>
    <row r="113" spans="1:13">
      <c r="A113" s="367" t="s">
        <v>5080</v>
      </c>
      <c r="B113" s="180">
        <v>1520196</v>
      </c>
      <c r="C113" s="180" t="s">
        <v>5081</v>
      </c>
      <c r="D113" s="372">
        <v>43694</v>
      </c>
      <c r="E113" s="372">
        <v>43695</v>
      </c>
      <c r="F113" s="371">
        <f t="shared" si="16"/>
        <v>1</v>
      </c>
      <c r="G113" s="371">
        <v>2</v>
      </c>
      <c r="H113" s="371" t="s">
        <v>37</v>
      </c>
      <c r="I113" s="371">
        <f t="shared" si="13"/>
        <v>2</v>
      </c>
      <c r="J113" s="492">
        <v>2900000</v>
      </c>
      <c r="K113" s="421">
        <f t="shared" si="17"/>
        <v>5800000</v>
      </c>
      <c r="L113" s="214"/>
      <c r="M113" s="475"/>
    </row>
    <row r="114" spans="1:13">
      <c r="A114" s="367">
        <v>357624</v>
      </c>
      <c r="B114" s="180">
        <v>1509603</v>
      </c>
      <c r="C114" s="180" t="s">
        <v>5082</v>
      </c>
      <c r="D114" s="182">
        <v>43695</v>
      </c>
      <c r="E114" s="182">
        <v>43698</v>
      </c>
      <c r="F114" s="180">
        <f t="shared" si="16"/>
        <v>3</v>
      </c>
      <c r="G114" s="180">
        <v>1</v>
      </c>
      <c r="H114" s="180" t="s">
        <v>5083</v>
      </c>
      <c r="I114" s="180">
        <f t="shared" si="13"/>
        <v>3</v>
      </c>
      <c r="J114" s="416">
        <v>3100000</v>
      </c>
      <c r="K114" s="211">
        <f t="shared" si="17"/>
        <v>9300000</v>
      </c>
      <c r="L114" s="214"/>
      <c r="M114" s="417"/>
    </row>
    <row r="115" spans="1:13">
      <c r="A115" s="367">
        <v>362077</v>
      </c>
      <c r="B115" s="180">
        <v>1529495</v>
      </c>
      <c r="C115" s="180" t="s">
        <v>5084</v>
      </c>
      <c r="D115" s="182">
        <v>43695</v>
      </c>
      <c r="E115" s="182">
        <v>43698</v>
      </c>
      <c r="F115" s="180">
        <f t="shared" si="16"/>
        <v>3</v>
      </c>
      <c r="G115" s="180">
        <v>1</v>
      </c>
      <c r="H115" s="180" t="s">
        <v>37</v>
      </c>
      <c r="I115" s="180">
        <f t="shared" si="13"/>
        <v>3</v>
      </c>
      <c r="J115" s="416">
        <v>2900000</v>
      </c>
      <c r="K115" s="211">
        <f t="shared" si="17"/>
        <v>8700000</v>
      </c>
      <c r="L115" s="214"/>
      <c r="M115" s="417"/>
    </row>
    <row r="116" spans="1:13">
      <c r="A116" s="367">
        <v>359395</v>
      </c>
      <c r="B116" s="180">
        <v>1517273</v>
      </c>
      <c r="C116" s="180" t="s">
        <v>5085</v>
      </c>
      <c r="D116" s="182">
        <v>43695</v>
      </c>
      <c r="E116" s="182">
        <v>43697</v>
      </c>
      <c r="F116" s="180">
        <f t="shared" si="16"/>
        <v>2</v>
      </c>
      <c r="G116" s="180">
        <v>1</v>
      </c>
      <c r="H116" s="180" t="s">
        <v>2405</v>
      </c>
      <c r="I116" s="180">
        <f t="shared" si="13"/>
        <v>2</v>
      </c>
      <c r="J116" s="416">
        <v>3100000</v>
      </c>
      <c r="K116" s="211">
        <f t="shared" si="17"/>
        <v>6200000</v>
      </c>
      <c r="L116" s="214"/>
      <c r="M116" s="417" t="s">
        <v>5086</v>
      </c>
    </row>
    <row r="117" spans="1:13">
      <c r="A117" s="367" t="s">
        <v>5087</v>
      </c>
      <c r="B117" s="180">
        <v>1518449</v>
      </c>
      <c r="C117" s="180" t="s">
        <v>5088</v>
      </c>
      <c r="D117" s="182">
        <v>43695</v>
      </c>
      <c r="E117" s="182">
        <v>43697</v>
      </c>
      <c r="F117" s="180">
        <f t="shared" si="16"/>
        <v>2</v>
      </c>
      <c r="G117" s="180">
        <v>2</v>
      </c>
      <c r="H117" s="180" t="s">
        <v>37</v>
      </c>
      <c r="I117" s="180">
        <f t="shared" si="13"/>
        <v>4</v>
      </c>
      <c r="J117" s="416">
        <v>2900000</v>
      </c>
      <c r="K117" s="211">
        <f t="shared" si="17"/>
        <v>11600000</v>
      </c>
      <c r="L117" s="214"/>
      <c r="M117" s="417"/>
    </row>
    <row r="118" spans="1:13">
      <c r="A118" s="367">
        <v>359527</v>
      </c>
      <c r="B118" s="180">
        <v>1518448</v>
      </c>
      <c r="C118" s="180" t="s">
        <v>5089</v>
      </c>
      <c r="D118" s="182">
        <v>43695</v>
      </c>
      <c r="E118" s="182">
        <v>43697</v>
      </c>
      <c r="F118" s="180">
        <f t="shared" si="16"/>
        <v>2</v>
      </c>
      <c r="G118" s="180">
        <v>1</v>
      </c>
      <c r="H118" s="180" t="s">
        <v>37</v>
      </c>
      <c r="I118" s="180">
        <f t="shared" si="13"/>
        <v>2</v>
      </c>
      <c r="J118" s="416">
        <v>2900000</v>
      </c>
      <c r="K118" s="211">
        <f t="shared" si="17"/>
        <v>5800000</v>
      </c>
      <c r="L118" s="214"/>
      <c r="M118" s="417"/>
    </row>
    <row r="119" spans="1:13">
      <c r="A119" s="367" t="s">
        <v>5090</v>
      </c>
      <c r="B119" s="180">
        <v>1524616</v>
      </c>
      <c r="C119" s="180" t="s">
        <v>5091</v>
      </c>
      <c r="D119" s="182">
        <v>43695</v>
      </c>
      <c r="E119" s="182">
        <v>43697</v>
      </c>
      <c r="F119" s="180">
        <f t="shared" si="16"/>
        <v>2</v>
      </c>
      <c r="G119" s="180">
        <v>2</v>
      </c>
      <c r="H119" s="180" t="s">
        <v>37</v>
      </c>
      <c r="I119" s="180">
        <f t="shared" si="13"/>
        <v>4</v>
      </c>
      <c r="J119" s="416">
        <v>2900000</v>
      </c>
      <c r="K119" s="211">
        <f t="shared" si="17"/>
        <v>11600000</v>
      </c>
      <c r="L119" s="214"/>
      <c r="M119" s="417"/>
    </row>
    <row r="120" spans="1:13">
      <c r="A120" s="367">
        <v>367799</v>
      </c>
      <c r="B120" s="180">
        <v>1553627</v>
      </c>
      <c r="C120" s="180" t="s">
        <v>5092</v>
      </c>
      <c r="D120" s="182">
        <v>43695</v>
      </c>
      <c r="E120" s="182">
        <v>43698</v>
      </c>
      <c r="F120" s="180">
        <f t="shared" si="16"/>
        <v>3</v>
      </c>
      <c r="G120" s="180">
        <v>1</v>
      </c>
      <c r="H120" s="180" t="s">
        <v>37</v>
      </c>
      <c r="I120" s="180">
        <f t="shared" si="13"/>
        <v>3</v>
      </c>
      <c r="J120" s="416">
        <v>2500000</v>
      </c>
      <c r="K120" s="211">
        <f t="shared" si="17"/>
        <v>7500000</v>
      </c>
      <c r="L120" s="214"/>
      <c r="M120" s="417"/>
    </row>
    <row r="121" spans="1:13">
      <c r="A121" s="367">
        <v>364776</v>
      </c>
      <c r="B121" s="180">
        <v>1542098</v>
      </c>
      <c r="C121" s="180" t="s">
        <v>5093</v>
      </c>
      <c r="D121" s="182">
        <v>43695</v>
      </c>
      <c r="E121" s="182">
        <v>43697</v>
      </c>
      <c r="F121" s="180">
        <f t="shared" si="16"/>
        <v>2</v>
      </c>
      <c r="G121" s="180">
        <v>1</v>
      </c>
      <c r="H121" s="180" t="s">
        <v>2405</v>
      </c>
      <c r="I121" s="180">
        <f t="shared" si="13"/>
        <v>2</v>
      </c>
      <c r="J121" s="416">
        <v>3100000</v>
      </c>
      <c r="K121" s="211">
        <f t="shared" si="17"/>
        <v>6200000</v>
      </c>
      <c r="L121" s="214"/>
      <c r="M121" s="417"/>
    </row>
    <row r="122" spans="1:13">
      <c r="A122" s="367">
        <v>369648</v>
      </c>
      <c r="B122" s="180">
        <v>1563212</v>
      </c>
      <c r="C122" s="180" t="s">
        <v>5094</v>
      </c>
      <c r="D122" s="182">
        <v>43695</v>
      </c>
      <c r="E122" s="182">
        <v>43698</v>
      </c>
      <c r="F122" s="180">
        <f t="shared" si="16"/>
        <v>3</v>
      </c>
      <c r="G122" s="180">
        <v>1</v>
      </c>
      <c r="H122" s="180" t="s">
        <v>37</v>
      </c>
      <c r="I122" s="180">
        <f t="shared" si="13"/>
        <v>3</v>
      </c>
      <c r="J122" s="416">
        <v>2500000</v>
      </c>
      <c r="K122" s="211">
        <f t="shared" si="17"/>
        <v>7500000</v>
      </c>
      <c r="L122" s="218"/>
      <c r="M122" s="417" t="s">
        <v>4666</v>
      </c>
    </row>
    <row r="123" spans="1:13">
      <c r="A123" s="481">
        <v>368906</v>
      </c>
      <c r="B123" s="482">
        <v>1559196</v>
      </c>
      <c r="C123" s="482" t="s">
        <v>5095</v>
      </c>
      <c r="D123" s="483">
        <v>43696</v>
      </c>
      <c r="E123" s="483">
        <v>43698</v>
      </c>
      <c r="F123" s="482">
        <f t="shared" si="16"/>
        <v>2</v>
      </c>
      <c r="G123" s="482">
        <v>1</v>
      </c>
      <c r="H123" s="482" t="s">
        <v>37</v>
      </c>
      <c r="I123" s="482">
        <f t="shared" si="13"/>
        <v>2</v>
      </c>
      <c r="J123" s="493">
        <v>2500000</v>
      </c>
      <c r="K123" s="494">
        <f t="shared" si="17"/>
        <v>5000000</v>
      </c>
      <c r="L123" s="495">
        <f>SUM(K123:K124)</f>
        <v>23600000</v>
      </c>
      <c r="M123" s="496" t="s">
        <v>4848</v>
      </c>
    </row>
    <row r="124" spans="1:13">
      <c r="A124" s="481" t="s">
        <v>5096</v>
      </c>
      <c r="B124" s="482">
        <v>1521334</v>
      </c>
      <c r="C124" s="482" t="s">
        <v>5097</v>
      </c>
      <c r="D124" s="483">
        <v>43696</v>
      </c>
      <c r="E124" s="483">
        <v>43698</v>
      </c>
      <c r="F124" s="482">
        <f t="shared" si="16"/>
        <v>2</v>
      </c>
      <c r="G124" s="482">
        <v>3</v>
      </c>
      <c r="H124" s="482" t="s">
        <v>2405</v>
      </c>
      <c r="I124" s="482">
        <f t="shared" si="13"/>
        <v>6</v>
      </c>
      <c r="J124" s="493">
        <v>3100000</v>
      </c>
      <c r="K124" s="494">
        <f t="shared" si="17"/>
        <v>18600000</v>
      </c>
      <c r="L124" s="497"/>
      <c r="M124" s="496"/>
    </row>
    <row r="125" spans="1:13">
      <c r="A125" s="484">
        <v>368339</v>
      </c>
      <c r="B125" s="485">
        <v>1555385</v>
      </c>
      <c r="C125" s="485" t="s">
        <v>5098</v>
      </c>
      <c r="D125" s="486">
        <v>43696</v>
      </c>
      <c r="E125" s="486">
        <v>43700</v>
      </c>
      <c r="F125" s="485">
        <f t="shared" si="16"/>
        <v>4</v>
      </c>
      <c r="G125" s="485">
        <v>1</v>
      </c>
      <c r="H125" s="485" t="s">
        <v>37</v>
      </c>
      <c r="I125" s="485">
        <f t="shared" si="13"/>
        <v>4</v>
      </c>
      <c r="J125" s="498">
        <v>2500000</v>
      </c>
      <c r="K125" s="499">
        <f t="shared" si="17"/>
        <v>10000000</v>
      </c>
      <c r="L125" s="500">
        <f>SUM(K125:K129)</f>
        <v>65600000</v>
      </c>
      <c r="M125" s="501"/>
    </row>
    <row r="126" spans="1:13">
      <c r="A126" s="487" t="s">
        <v>5099</v>
      </c>
      <c r="B126" s="485">
        <v>1545710</v>
      </c>
      <c r="C126" s="485" t="s">
        <v>5100</v>
      </c>
      <c r="D126" s="486">
        <v>43696</v>
      </c>
      <c r="E126" s="486">
        <v>43700</v>
      </c>
      <c r="F126" s="485">
        <f t="shared" si="16"/>
        <v>4</v>
      </c>
      <c r="G126" s="485">
        <v>2</v>
      </c>
      <c r="H126" s="485" t="s">
        <v>2405</v>
      </c>
      <c r="I126" s="485">
        <f t="shared" si="13"/>
        <v>8</v>
      </c>
      <c r="J126" s="498">
        <v>2700000</v>
      </c>
      <c r="K126" s="499">
        <f t="shared" si="17"/>
        <v>21600000</v>
      </c>
      <c r="L126" s="502"/>
      <c r="M126" s="501"/>
    </row>
    <row r="127" spans="1:13">
      <c r="A127" s="487">
        <v>366107</v>
      </c>
      <c r="B127" s="485">
        <v>1548075</v>
      </c>
      <c r="C127" s="485" t="s">
        <v>5101</v>
      </c>
      <c r="D127" s="486">
        <v>43696</v>
      </c>
      <c r="E127" s="486">
        <v>43698</v>
      </c>
      <c r="F127" s="485">
        <f t="shared" si="16"/>
        <v>2</v>
      </c>
      <c r="G127" s="485">
        <v>3</v>
      </c>
      <c r="H127" s="485" t="s">
        <v>1960</v>
      </c>
      <c r="I127" s="485">
        <f t="shared" si="13"/>
        <v>6</v>
      </c>
      <c r="J127" s="498">
        <v>2700000</v>
      </c>
      <c r="K127" s="499">
        <f t="shared" si="17"/>
        <v>16200000</v>
      </c>
      <c r="L127" s="502"/>
      <c r="M127" s="501"/>
    </row>
    <row r="128" spans="1:13">
      <c r="A128" s="487" t="s">
        <v>5102</v>
      </c>
      <c r="B128" s="485">
        <v>1513538</v>
      </c>
      <c r="C128" s="485" t="s">
        <v>5103</v>
      </c>
      <c r="D128" s="486">
        <v>43696</v>
      </c>
      <c r="E128" s="486">
        <v>43698</v>
      </c>
      <c r="F128" s="485">
        <f t="shared" si="16"/>
        <v>2</v>
      </c>
      <c r="G128" s="485">
        <v>2</v>
      </c>
      <c r="H128" s="485" t="s">
        <v>37</v>
      </c>
      <c r="I128" s="485">
        <f t="shared" si="13"/>
        <v>4</v>
      </c>
      <c r="J128" s="498">
        <v>2900000</v>
      </c>
      <c r="K128" s="499">
        <f t="shared" si="17"/>
        <v>11600000</v>
      </c>
      <c r="L128" s="502"/>
      <c r="M128" s="501"/>
    </row>
    <row r="129" spans="1:13">
      <c r="A129" s="487">
        <v>358679</v>
      </c>
      <c r="B129" s="485">
        <v>1511363</v>
      </c>
      <c r="C129" s="485" t="s">
        <v>5104</v>
      </c>
      <c r="D129" s="486">
        <v>43696</v>
      </c>
      <c r="E129" s="486">
        <v>43698</v>
      </c>
      <c r="F129" s="485">
        <f t="shared" si="16"/>
        <v>2</v>
      </c>
      <c r="G129" s="485">
        <v>1</v>
      </c>
      <c r="H129" s="485" t="s">
        <v>2405</v>
      </c>
      <c r="I129" s="485">
        <f t="shared" si="13"/>
        <v>2</v>
      </c>
      <c r="J129" s="498">
        <v>3100000</v>
      </c>
      <c r="K129" s="499">
        <f t="shared" si="17"/>
        <v>6200000</v>
      </c>
      <c r="L129" s="517"/>
      <c r="M129" s="501"/>
    </row>
    <row r="130" spans="1:13">
      <c r="A130" s="503" t="s">
        <v>5105</v>
      </c>
      <c r="B130" s="504">
        <v>1506541</v>
      </c>
      <c r="C130" s="504" t="s">
        <v>5106</v>
      </c>
      <c r="D130" s="505">
        <v>43697</v>
      </c>
      <c r="E130" s="505">
        <v>43700</v>
      </c>
      <c r="F130" s="504">
        <f t="shared" si="16"/>
        <v>3</v>
      </c>
      <c r="G130" s="504">
        <v>2</v>
      </c>
      <c r="H130" s="504" t="s">
        <v>2405</v>
      </c>
      <c r="I130" s="504">
        <f t="shared" si="13"/>
        <v>6</v>
      </c>
      <c r="J130" s="518">
        <v>3100000</v>
      </c>
      <c r="K130" s="519">
        <f t="shared" si="17"/>
        <v>18600000</v>
      </c>
      <c r="L130" s="520">
        <f>SUM(K130:K143)</f>
        <v>144000000</v>
      </c>
      <c r="M130" s="521"/>
    </row>
    <row r="131" spans="1:13">
      <c r="A131" s="503">
        <v>363945</v>
      </c>
      <c r="B131" s="504">
        <v>1538474</v>
      </c>
      <c r="C131" s="504" t="s">
        <v>5107</v>
      </c>
      <c r="D131" s="505">
        <v>43697</v>
      </c>
      <c r="E131" s="505">
        <v>43699</v>
      </c>
      <c r="F131" s="504">
        <f t="shared" si="16"/>
        <v>2</v>
      </c>
      <c r="G131" s="504">
        <v>1</v>
      </c>
      <c r="H131" s="504" t="s">
        <v>37</v>
      </c>
      <c r="I131" s="504">
        <f t="shared" si="13"/>
        <v>2</v>
      </c>
      <c r="J131" s="518">
        <v>2900000</v>
      </c>
      <c r="K131" s="519">
        <f t="shared" si="17"/>
        <v>5800000</v>
      </c>
      <c r="L131" s="522"/>
      <c r="M131" s="521" t="s">
        <v>5108</v>
      </c>
    </row>
    <row r="132" spans="1:13">
      <c r="A132" s="503">
        <v>363929</v>
      </c>
      <c r="B132" s="504">
        <v>1538472</v>
      </c>
      <c r="C132" s="504" t="s">
        <v>5109</v>
      </c>
      <c r="D132" s="505">
        <v>43697</v>
      </c>
      <c r="E132" s="505">
        <v>43699</v>
      </c>
      <c r="F132" s="504">
        <f t="shared" si="16"/>
        <v>2</v>
      </c>
      <c r="G132" s="504">
        <v>1</v>
      </c>
      <c r="H132" s="504" t="s">
        <v>37</v>
      </c>
      <c r="I132" s="504">
        <f t="shared" si="13"/>
        <v>2</v>
      </c>
      <c r="J132" s="518">
        <v>2900000</v>
      </c>
      <c r="K132" s="519">
        <f t="shared" si="17"/>
        <v>5800000</v>
      </c>
      <c r="L132" s="522"/>
      <c r="M132" s="521" t="s">
        <v>5108</v>
      </c>
    </row>
    <row r="133" spans="1:13">
      <c r="A133" s="503" t="s">
        <v>5110</v>
      </c>
      <c r="B133" s="504">
        <v>1564751</v>
      </c>
      <c r="C133" s="504" t="s">
        <v>5111</v>
      </c>
      <c r="D133" s="505">
        <v>43697</v>
      </c>
      <c r="E133" s="505">
        <v>43699</v>
      </c>
      <c r="F133" s="504">
        <f t="shared" si="16"/>
        <v>2</v>
      </c>
      <c r="G133" s="504">
        <v>2</v>
      </c>
      <c r="H133" s="504" t="s">
        <v>37</v>
      </c>
      <c r="I133" s="504">
        <f t="shared" si="13"/>
        <v>4</v>
      </c>
      <c r="J133" s="518">
        <v>2900000</v>
      </c>
      <c r="K133" s="519">
        <f t="shared" si="17"/>
        <v>11600000</v>
      </c>
      <c r="L133" s="522"/>
      <c r="M133" s="521"/>
    </row>
    <row r="134" spans="1:13">
      <c r="A134" s="503">
        <v>368938</v>
      </c>
      <c r="B134" s="504">
        <v>1559364</v>
      </c>
      <c r="C134" s="504" t="s">
        <v>5112</v>
      </c>
      <c r="D134" s="505">
        <v>43698</v>
      </c>
      <c r="E134" s="505">
        <v>43701</v>
      </c>
      <c r="F134" s="504">
        <f t="shared" si="16"/>
        <v>3</v>
      </c>
      <c r="G134" s="504">
        <v>1</v>
      </c>
      <c r="H134" s="504" t="s">
        <v>4958</v>
      </c>
      <c r="I134" s="504">
        <f t="shared" si="13"/>
        <v>3</v>
      </c>
      <c r="J134" s="518">
        <v>3940000</v>
      </c>
      <c r="K134" s="519">
        <f t="shared" si="17"/>
        <v>11820000</v>
      </c>
      <c r="L134" s="522"/>
      <c r="M134" s="521" t="s">
        <v>4828</v>
      </c>
    </row>
    <row r="135" spans="1:13">
      <c r="A135" s="503">
        <v>368037</v>
      </c>
      <c r="B135" s="504">
        <v>1554719</v>
      </c>
      <c r="C135" s="504" t="s">
        <v>5113</v>
      </c>
      <c r="D135" s="505">
        <v>43698</v>
      </c>
      <c r="E135" s="505">
        <v>43699</v>
      </c>
      <c r="F135" s="504">
        <f t="shared" si="16"/>
        <v>1</v>
      </c>
      <c r="G135" s="504">
        <v>1</v>
      </c>
      <c r="H135" s="504" t="s">
        <v>2405</v>
      </c>
      <c r="I135" s="504">
        <f t="shared" si="13"/>
        <v>1</v>
      </c>
      <c r="J135" s="518">
        <v>2700000</v>
      </c>
      <c r="K135" s="519">
        <f t="shared" si="17"/>
        <v>2700000</v>
      </c>
      <c r="L135" s="522"/>
      <c r="M135" s="521" t="s">
        <v>4828</v>
      </c>
    </row>
    <row r="136" spans="1:13">
      <c r="A136" s="503">
        <v>359987</v>
      </c>
      <c r="B136" s="504">
        <v>1522174</v>
      </c>
      <c r="C136" s="504" t="s">
        <v>5114</v>
      </c>
      <c r="D136" s="505">
        <v>43698</v>
      </c>
      <c r="E136" s="505">
        <v>43700</v>
      </c>
      <c r="F136" s="504">
        <f t="shared" si="16"/>
        <v>2</v>
      </c>
      <c r="G136" s="504">
        <v>1</v>
      </c>
      <c r="H136" s="504" t="s">
        <v>37</v>
      </c>
      <c r="I136" s="504">
        <f t="shared" si="13"/>
        <v>2</v>
      </c>
      <c r="J136" s="518">
        <v>2900000</v>
      </c>
      <c r="K136" s="519">
        <f t="shared" si="17"/>
        <v>5800000</v>
      </c>
      <c r="L136" s="522"/>
      <c r="M136" s="521"/>
    </row>
    <row r="137" spans="1:13">
      <c r="A137" s="503">
        <v>359076</v>
      </c>
      <c r="B137" s="504">
        <v>1515391</v>
      </c>
      <c r="C137" s="504" t="s">
        <v>5115</v>
      </c>
      <c r="D137" s="505">
        <v>43698</v>
      </c>
      <c r="E137" s="505">
        <v>43701</v>
      </c>
      <c r="F137" s="504">
        <f t="shared" si="16"/>
        <v>3</v>
      </c>
      <c r="G137" s="504">
        <v>1</v>
      </c>
      <c r="H137" s="504" t="s">
        <v>37</v>
      </c>
      <c r="I137" s="504">
        <f t="shared" si="13"/>
        <v>3</v>
      </c>
      <c r="J137" s="518">
        <v>2900000</v>
      </c>
      <c r="K137" s="519">
        <f t="shared" si="17"/>
        <v>8700000</v>
      </c>
      <c r="L137" s="522"/>
      <c r="M137" s="521"/>
    </row>
    <row r="138" spans="1:13">
      <c r="A138" s="308">
        <v>373806</v>
      </c>
      <c r="B138" s="309">
        <v>1584632</v>
      </c>
      <c r="C138" s="309" t="s">
        <v>5116</v>
      </c>
      <c r="D138" s="310">
        <v>43698</v>
      </c>
      <c r="E138" s="310">
        <v>43699</v>
      </c>
      <c r="F138" s="504">
        <f t="shared" si="16"/>
        <v>1</v>
      </c>
      <c r="G138" s="309">
        <v>1</v>
      </c>
      <c r="H138" s="309" t="s">
        <v>37</v>
      </c>
      <c r="I138" s="504">
        <f t="shared" si="13"/>
        <v>1</v>
      </c>
      <c r="J138" s="318">
        <v>2900000</v>
      </c>
      <c r="K138" s="519">
        <f t="shared" si="17"/>
        <v>2900000</v>
      </c>
      <c r="L138" s="522"/>
      <c r="M138" s="309"/>
    </row>
    <row r="139" spans="1:13">
      <c r="A139" s="503" t="s">
        <v>5117</v>
      </c>
      <c r="B139" s="504">
        <v>1534964</v>
      </c>
      <c r="C139" s="504" t="s">
        <v>5118</v>
      </c>
      <c r="D139" s="505">
        <v>43698</v>
      </c>
      <c r="E139" s="505">
        <v>43701</v>
      </c>
      <c r="F139" s="504">
        <f t="shared" si="16"/>
        <v>3</v>
      </c>
      <c r="G139" s="504">
        <v>2</v>
      </c>
      <c r="H139" s="504" t="s">
        <v>2405</v>
      </c>
      <c r="I139" s="504">
        <f t="shared" si="13"/>
        <v>6</v>
      </c>
      <c r="J139" s="518">
        <v>3100000</v>
      </c>
      <c r="K139" s="519">
        <f t="shared" si="17"/>
        <v>18600000</v>
      </c>
      <c r="L139" s="522"/>
      <c r="M139" s="521"/>
    </row>
    <row r="140" spans="1:13">
      <c r="A140" s="503">
        <v>363023</v>
      </c>
      <c r="B140" s="504">
        <v>1534966</v>
      </c>
      <c r="C140" s="504" t="s">
        <v>5119</v>
      </c>
      <c r="D140" s="505">
        <v>43698</v>
      </c>
      <c r="E140" s="505">
        <v>43701</v>
      </c>
      <c r="F140" s="504">
        <f t="shared" si="16"/>
        <v>3</v>
      </c>
      <c r="G140" s="504">
        <v>1</v>
      </c>
      <c r="H140" s="504" t="s">
        <v>2405</v>
      </c>
      <c r="I140" s="504">
        <f t="shared" si="13"/>
        <v>3</v>
      </c>
      <c r="J140" s="518">
        <v>3100000</v>
      </c>
      <c r="K140" s="519">
        <f t="shared" si="17"/>
        <v>9300000</v>
      </c>
      <c r="L140" s="522"/>
      <c r="M140" s="521"/>
    </row>
    <row r="141" spans="1:13">
      <c r="A141" s="308" t="s">
        <v>5120</v>
      </c>
      <c r="B141" s="309">
        <v>1582733</v>
      </c>
      <c r="C141" s="309" t="s">
        <v>5121</v>
      </c>
      <c r="D141" s="310">
        <v>43698</v>
      </c>
      <c r="E141" s="310">
        <v>43699</v>
      </c>
      <c r="F141" s="504">
        <f t="shared" si="16"/>
        <v>1</v>
      </c>
      <c r="G141" s="309">
        <v>2</v>
      </c>
      <c r="H141" s="309" t="s">
        <v>37</v>
      </c>
      <c r="I141" s="504">
        <f t="shared" si="13"/>
        <v>2</v>
      </c>
      <c r="J141" s="318">
        <v>2900000</v>
      </c>
      <c r="K141" s="519">
        <f t="shared" si="17"/>
        <v>5800000</v>
      </c>
      <c r="L141" s="522"/>
      <c r="M141" s="309"/>
    </row>
    <row r="142" spans="1:13">
      <c r="A142" s="503" t="s">
        <v>5122</v>
      </c>
      <c r="B142" s="504">
        <v>1534676</v>
      </c>
      <c r="C142" s="504" t="s">
        <v>5123</v>
      </c>
      <c r="D142" s="505">
        <v>43698</v>
      </c>
      <c r="E142" s="505">
        <v>43701</v>
      </c>
      <c r="F142" s="504">
        <f t="shared" si="16"/>
        <v>3</v>
      </c>
      <c r="G142" s="504">
        <v>2</v>
      </c>
      <c r="H142" s="504" t="s">
        <v>3046</v>
      </c>
      <c r="I142" s="504">
        <f t="shared" si="13"/>
        <v>6</v>
      </c>
      <c r="J142" s="518">
        <v>5130000</v>
      </c>
      <c r="K142" s="519">
        <f t="shared" si="17"/>
        <v>30780000</v>
      </c>
      <c r="L142" s="522"/>
      <c r="M142" s="521"/>
    </row>
    <row r="143" spans="1:13">
      <c r="A143" s="503">
        <v>363947</v>
      </c>
      <c r="B143" s="504">
        <v>1539872</v>
      </c>
      <c r="C143" s="504" t="s">
        <v>5124</v>
      </c>
      <c r="D143" s="505">
        <v>43698</v>
      </c>
      <c r="E143" s="505">
        <v>43700</v>
      </c>
      <c r="F143" s="504">
        <f t="shared" si="16"/>
        <v>2</v>
      </c>
      <c r="G143" s="504">
        <v>1</v>
      </c>
      <c r="H143" s="504" t="s">
        <v>37</v>
      </c>
      <c r="I143" s="504">
        <f t="shared" si="13"/>
        <v>2</v>
      </c>
      <c r="J143" s="518">
        <v>2900000</v>
      </c>
      <c r="K143" s="519">
        <f t="shared" si="17"/>
        <v>5800000</v>
      </c>
      <c r="L143" s="523"/>
      <c r="M143" s="521"/>
    </row>
    <row r="144" spans="1:13">
      <c r="A144" s="506" t="s">
        <v>5125</v>
      </c>
      <c r="B144" s="507">
        <v>1537388</v>
      </c>
      <c r="C144" s="507" t="s">
        <v>5126</v>
      </c>
      <c r="D144" s="508">
        <v>43699</v>
      </c>
      <c r="E144" s="508">
        <v>43701</v>
      </c>
      <c r="F144" s="507">
        <f t="shared" si="16"/>
        <v>2</v>
      </c>
      <c r="G144" s="507">
        <v>2</v>
      </c>
      <c r="H144" s="507" t="s">
        <v>2405</v>
      </c>
      <c r="I144" s="507">
        <f t="shared" si="13"/>
        <v>4</v>
      </c>
      <c r="J144" s="524">
        <v>3100000</v>
      </c>
      <c r="K144" s="525">
        <f t="shared" si="17"/>
        <v>12400000</v>
      </c>
      <c r="L144" s="526">
        <f>SUM(K144:K179)</f>
        <v>349600000</v>
      </c>
      <c r="M144" s="527"/>
    </row>
    <row r="145" spans="1:13">
      <c r="A145" s="506" t="s">
        <v>5127</v>
      </c>
      <c r="B145" s="507">
        <v>1541521</v>
      </c>
      <c r="C145" s="507" t="s">
        <v>5128</v>
      </c>
      <c r="D145" s="508">
        <v>43699</v>
      </c>
      <c r="E145" s="508">
        <v>43701</v>
      </c>
      <c r="F145" s="507">
        <f t="shared" si="16"/>
        <v>2</v>
      </c>
      <c r="G145" s="507">
        <v>3</v>
      </c>
      <c r="H145" s="507" t="s">
        <v>37</v>
      </c>
      <c r="I145" s="507">
        <f t="shared" si="13"/>
        <v>6</v>
      </c>
      <c r="J145" s="524">
        <v>2900000</v>
      </c>
      <c r="K145" s="525">
        <f t="shared" si="17"/>
        <v>17400000</v>
      </c>
      <c r="L145" s="528"/>
      <c r="M145" s="527"/>
    </row>
    <row r="146" spans="1:13">
      <c r="A146" s="506">
        <v>357022</v>
      </c>
      <c r="B146" s="507">
        <v>1507173</v>
      </c>
      <c r="C146" s="507" t="s">
        <v>5129</v>
      </c>
      <c r="D146" s="508">
        <v>43699</v>
      </c>
      <c r="E146" s="508">
        <v>43701</v>
      </c>
      <c r="F146" s="507">
        <f t="shared" si="16"/>
        <v>2</v>
      </c>
      <c r="G146" s="507">
        <v>1</v>
      </c>
      <c r="H146" s="507" t="s">
        <v>2405</v>
      </c>
      <c r="I146" s="507">
        <f t="shared" si="13"/>
        <v>2</v>
      </c>
      <c r="J146" s="524">
        <v>3100000</v>
      </c>
      <c r="K146" s="525">
        <f t="shared" si="17"/>
        <v>6200000</v>
      </c>
      <c r="L146" s="528"/>
      <c r="M146" s="527"/>
    </row>
    <row r="147" spans="1:13">
      <c r="A147" s="506">
        <v>360528</v>
      </c>
      <c r="B147" s="507">
        <v>1524183</v>
      </c>
      <c r="C147" s="507" t="s">
        <v>5130</v>
      </c>
      <c r="D147" s="509">
        <v>43699</v>
      </c>
      <c r="E147" s="509">
        <v>43702</v>
      </c>
      <c r="F147" s="510">
        <f t="shared" si="16"/>
        <v>3</v>
      </c>
      <c r="G147" s="510">
        <v>1</v>
      </c>
      <c r="H147" s="510" t="s">
        <v>37</v>
      </c>
      <c r="I147" s="510">
        <f t="shared" si="13"/>
        <v>3</v>
      </c>
      <c r="J147" s="529">
        <v>2900000</v>
      </c>
      <c r="K147" s="525">
        <f t="shared" si="17"/>
        <v>8700000</v>
      </c>
      <c r="L147" s="528"/>
      <c r="M147" s="510"/>
    </row>
    <row r="148" spans="1:13">
      <c r="A148" s="506" t="s">
        <v>5131</v>
      </c>
      <c r="B148" s="507">
        <v>1552783</v>
      </c>
      <c r="C148" s="507" t="s">
        <v>5132</v>
      </c>
      <c r="D148" s="508">
        <v>43699</v>
      </c>
      <c r="E148" s="508">
        <v>43701</v>
      </c>
      <c r="F148" s="507">
        <f t="shared" si="16"/>
        <v>2</v>
      </c>
      <c r="G148" s="507">
        <v>2</v>
      </c>
      <c r="H148" s="507" t="s">
        <v>37</v>
      </c>
      <c r="I148" s="507">
        <f t="shared" si="13"/>
        <v>4</v>
      </c>
      <c r="J148" s="524">
        <v>2500000</v>
      </c>
      <c r="K148" s="525">
        <f t="shared" si="17"/>
        <v>10000000</v>
      </c>
      <c r="L148" s="528"/>
      <c r="M148" s="527"/>
    </row>
    <row r="149" spans="1:13">
      <c r="A149" s="506">
        <v>357020</v>
      </c>
      <c r="B149" s="507">
        <v>1507200</v>
      </c>
      <c r="C149" s="507" t="s">
        <v>5133</v>
      </c>
      <c r="D149" s="508">
        <v>43699</v>
      </c>
      <c r="E149" s="508">
        <v>43701</v>
      </c>
      <c r="F149" s="507">
        <f t="shared" si="16"/>
        <v>2</v>
      </c>
      <c r="G149" s="507">
        <v>1</v>
      </c>
      <c r="H149" s="507" t="s">
        <v>37</v>
      </c>
      <c r="I149" s="507">
        <f t="shared" ref="I149:I195" si="18">G149*F149</f>
        <v>2</v>
      </c>
      <c r="J149" s="524">
        <v>2900000</v>
      </c>
      <c r="K149" s="525">
        <f t="shared" si="17"/>
        <v>5800000</v>
      </c>
      <c r="L149" s="528"/>
      <c r="M149" s="527"/>
    </row>
    <row r="150" spans="1:13">
      <c r="A150" s="506" t="s">
        <v>5134</v>
      </c>
      <c r="B150" s="507">
        <v>1524422</v>
      </c>
      <c r="C150" s="507" t="s">
        <v>5135</v>
      </c>
      <c r="D150" s="508">
        <v>43699</v>
      </c>
      <c r="E150" s="508">
        <v>43702</v>
      </c>
      <c r="F150" s="507">
        <f t="shared" si="16"/>
        <v>3</v>
      </c>
      <c r="G150" s="507">
        <v>2</v>
      </c>
      <c r="H150" s="507" t="s">
        <v>37</v>
      </c>
      <c r="I150" s="507">
        <f t="shared" si="18"/>
        <v>6</v>
      </c>
      <c r="J150" s="524">
        <v>2900000</v>
      </c>
      <c r="K150" s="525">
        <f t="shared" si="17"/>
        <v>17400000</v>
      </c>
      <c r="L150" s="528"/>
      <c r="M150" s="527"/>
    </row>
    <row r="151" spans="1:13">
      <c r="A151" s="506" t="s">
        <v>5136</v>
      </c>
      <c r="B151" s="507">
        <v>1513951</v>
      </c>
      <c r="C151" s="507" t="s">
        <v>5137</v>
      </c>
      <c r="D151" s="508">
        <v>43699</v>
      </c>
      <c r="E151" s="508">
        <v>43702</v>
      </c>
      <c r="F151" s="507">
        <f t="shared" si="16"/>
        <v>3</v>
      </c>
      <c r="G151" s="507">
        <v>2</v>
      </c>
      <c r="H151" s="507" t="s">
        <v>37</v>
      </c>
      <c r="I151" s="507">
        <f t="shared" si="18"/>
        <v>6</v>
      </c>
      <c r="J151" s="524">
        <v>2900000</v>
      </c>
      <c r="K151" s="525">
        <f t="shared" si="17"/>
        <v>17400000</v>
      </c>
      <c r="L151" s="528"/>
      <c r="M151" s="527"/>
    </row>
    <row r="152" spans="1:13">
      <c r="A152" s="506" t="s">
        <v>5138</v>
      </c>
      <c r="B152" s="507">
        <v>1512077</v>
      </c>
      <c r="C152" s="507" t="s">
        <v>5139</v>
      </c>
      <c r="D152" s="508">
        <v>43699</v>
      </c>
      <c r="E152" s="508">
        <v>43700</v>
      </c>
      <c r="F152" s="507">
        <f t="shared" si="16"/>
        <v>1</v>
      </c>
      <c r="G152" s="507">
        <v>2</v>
      </c>
      <c r="H152" s="507" t="s">
        <v>5140</v>
      </c>
      <c r="I152" s="507">
        <f t="shared" si="18"/>
        <v>2</v>
      </c>
      <c r="J152" s="524">
        <v>4750000</v>
      </c>
      <c r="K152" s="525">
        <f t="shared" si="17"/>
        <v>9500000</v>
      </c>
      <c r="L152" s="528"/>
      <c r="M152" s="527"/>
    </row>
    <row r="153" spans="1:13">
      <c r="A153" s="506">
        <v>365050</v>
      </c>
      <c r="B153" s="507">
        <v>1543190</v>
      </c>
      <c r="C153" s="507" t="s">
        <v>5141</v>
      </c>
      <c r="D153" s="508">
        <v>43699</v>
      </c>
      <c r="E153" s="508">
        <v>43701</v>
      </c>
      <c r="F153" s="507">
        <f t="shared" si="16"/>
        <v>2</v>
      </c>
      <c r="G153" s="507">
        <v>1</v>
      </c>
      <c r="H153" s="507" t="s">
        <v>37</v>
      </c>
      <c r="I153" s="507">
        <f t="shared" si="18"/>
        <v>2</v>
      </c>
      <c r="J153" s="524">
        <v>2900000</v>
      </c>
      <c r="K153" s="525">
        <f t="shared" si="17"/>
        <v>5800000</v>
      </c>
      <c r="L153" s="528"/>
      <c r="M153" s="527" t="s">
        <v>2389</v>
      </c>
    </row>
    <row r="154" spans="1:13">
      <c r="A154" s="506">
        <v>364462</v>
      </c>
      <c r="B154" s="507">
        <v>1541168</v>
      </c>
      <c r="C154" s="507" t="s">
        <v>5142</v>
      </c>
      <c r="D154" s="508">
        <v>43700</v>
      </c>
      <c r="E154" s="508">
        <v>43702</v>
      </c>
      <c r="F154" s="507">
        <f t="shared" si="16"/>
        <v>2</v>
      </c>
      <c r="G154" s="507">
        <v>1</v>
      </c>
      <c r="H154" s="507" t="s">
        <v>37</v>
      </c>
      <c r="I154" s="507">
        <f t="shared" si="18"/>
        <v>2</v>
      </c>
      <c r="J154" s="524">
        <v>2900000</v>
      </c>
      <c r="K154" s="525">
        <f t="shared" si="17"/>
        <v>5800000</v>
      </c>
      <c r="L154" s="528"/>
      <c r="M154" s="527" t="s">
        <v>5143</v>
      </c>
    </row>
    <row r="155" spans="1:13">
      <c r="A155" s="506" t="s">
        <v>5144</v>
      </c>
      <c r="B155" s="507">
        <v>1530895</v>
      </c>
      <c r="C155" s="507" t="s">
        <v>5145</v>
      </c>
      <c r="D155" s="508">
        <v>43700</v>
      </c>
      <c r="E155" s="508">
        <v>43702</v>
      </c>
      <c r="F155" s="507">
        <f t="shared" si="16"/>
        <v>2</v>
      </c>
      <c r="G155" s="507">
        <v>3</v>
      </c>
      <c r="H155" s="507" t="s">
        <v>2405</v>
      </c>
      <c r="I155" s="507">
        <f t="shared" si="18"/>
        <v>6</v>
      </c>
      <c r="J155" s="524">
        <v>3100000</v>
      </c>
      <c r="K155" s="525">
        <f t="shared" si="17"/>
        <v>18600000</v>
      </c>
      <c r="L155" s="528"/>
      <c r="M155" s="527" t="s">
        <v>5146</v>
      </c>
    </row>
    <row r="156" spans="1:13">
      <c r="A156" s="506" t="s">
        <v>5147</v>
      </c>
      <c r="B156" s="507">
        <v>1518366</v>
      </c>
      <c r="C156" s="507" t="s">
        <v>5148</v>
      </c>
      <c r="D156" s="508">
        <v>43700</v>
      </c>
      <c r="E156" s="508">
        <v>43702</v>
      </c>
      <c r="F156" s="507">
        <f t="shared" si="16"/>
        <v>2</v>
      </c>
      <c r="G156" s="507">
        <v>2</v>
      </c>
      <c r="H156" s="507" t="s">
        <v>37</v>
      </c>
      <c r="I156" s="507">
        <f t="shared" si="18"/>
        <v>4</v>
      </c>
      <c r="J156" s="524">
        <v>2900000</v>
      </c>
      <c r="K156" s="525">
        <f t="shared" si="17"/>
        <v>11600000</v>
      </c>
      <c r="L156" s="528"/>
      <c r="M156" s="527" t="s">
        <v>2171</v>
      </c>
    </row>
    <row r="157" spans="1:13">
      <c r="A157" s="506">
        <v>359579</v>
      </c>
      <c r="B157" s="507">
        <v>1519353</v>
      </c>
      <c r="C157" s="507" t="s">
        <v>5149</v>
      </c>
      <c r="D157" s="508">
        <v>43700</v>
      </c>
      <c r="E157" s="508">
        <v>43702</v>
      </c>
      <c r="F157" s="507">
        <f t="shared" si="16"/>
        <v>2</v>
      </c>
      <c r="G157" s="507">
        <v>1</v>
      </c>
      <c r="H157" s="507" t="s">
        <v>37</v>
      </c>
      <c r="I157" s="507">
        <f t="shared" si="18"/>
        <v>2</v>
      </c>
      <c r="J157" s="524">
        <v>2900000</v>
      </c>
      <c r="K157" s="525">
        <f t="shared" si="17"/>
        <v>5800000</v>
      </c>
      <c r="L157" s="528"/>
      <c r="M157" s="527"/>
    </row>
    <row r="158" spans="1:13">
      <c r="A158" s="506">
        <v>366778</v>
      </c>
      <c r="B158" s="507">
        <v>1549463</v>
      </c>
      <c r="C158" s="507" t="s">
        <v>5150</v>
      </c>
      <c r="D158" s="508">
        <v>43701</v>
      </c>
      <c r="E158" s="508">
        <v>43703</v>
      </c>
      <c r="F158" s="507">
        <f t="shared" si="16"/>
        <v>2</v>
      </c>
      <c r="G158" s="507">
        <v>1</v>
      </c>
      <c r="H158" s="507" t="s">
        <v>2405</v>
      </c>
      <c r="I158" s="507">
        <f t="shared" si="18"/>
        <v>2</v>
      </c>
      <c r="J158" s="524">
        <v>2700000</v>
      </c>
      <c r="K158" s="525">
        <f t="shared" si="17"/>
        <v>5400000</v>
      </c>
      <c r="L158" s="528"/>
      <c r="M158" s="527"/>
    </row>
    <row r="159" spans="1:13">
      <c r="A159" s="506">
        <v>366777</v>
      </c>
      <c r="B159" s="507">
        <v>1549454</v>
      </c>
      <c r="C159" s="507" t="s">
        <v>5151</v>
      </c>
      <c r="D159" s="508">
        <v>43701</v>
      </c>
      <c r="E159" s="508">
        <v>43703</v>
      </c>
      <c r="F159" s="507">
        <f t="shared" si="16"/>
        <v>2</v>
      </c>
      <c r="G159" s="507">
        <v>1</v>
      </c>
      <c r="H159" s="507" t="s">
        <v>2405</v>
      </c>
      <c r="I159" s="507">
        <f t="shared" si="18"/>
        <v>2</v>
      </c>
      <c r="J159" s="524">
        <v>2700000</v>
      </c>
      <c r="K159" s="525">
        <f t="shared" si="17"/>
        <v>5400000</v>
      </c>
      <c r="L159" s="528"/>
      <c r="M159" s="527"/>
    </row>
    <row r="160" spans="1:13">
      <c r="A160" s="506">
        <v>366775</v>
      </c>
      <c r="B160" s="507">
        <v>1549339</v>
      </c>
      <c r="C160" s="507" t="s">
        <v>5152</v>
      </c>
      <c r="D160" s="508">
        <v>43701</v>
      </c>
      <c r="E160" s="508">
        <v>43703</v>
      </c>
      <c r="F160" s="507">
        <f t="shared" si="16"/>
        <v>2</v>
      </c>
      <c r="G160" s="507">
        <v>1</v>
      </c>
      <c r="H160" s="507" t="s">
        <v>2405</v>
      </c>
      <c r="I160" s="507">
        <f t="shared" si="18"/>
        <v>2</v>
      </c>
      <c r="J160" s="524">
        <v>2700000</v>
      </c>
      <c r="K160" s="525">
        <f t="shared" si="17"/>
        <v>5400000</v>
      </c>
      <c r="L160" s="528"/>
      <c r="M160" s="527"/>
    </row>
    <row r="161" spans="1:13">
      <c r="A161" s="506">
        <v>366284</v>
      </c>
      <c r="B161" s="507">
        <v>1548049</v>
      </c>
      <c r="C161" s="507" t="s">
        <v>5153</v>
      </c>
      <c r="D161" s="508">
        <v>43701</v>
      </c>
      <c r="E161" s="508">
        <v>43704</v>
      </c>
      <c r="F161" s="507">
        <f t="shared" si="16"/>
        <v>3</v>
      </c>
      <c r="G161" s="507">
        <v>1</v>
      </c>
      <c r="H161" s="507" t="s">
        <v>2405</v>
      </c>
      <c r="I161" s="507">
        <f t="shared" si="18"/>
        <v>3</v>
      </c>
      <c r="J161" s="524">
        <v>2700000</v>
      </c>
      <c r="K161" s="525">
        <f t="shared" si="17"/>
        <v>8100000</v>
      </c>
      <c r="L161" s="528"/>
      <c r="M161" s="527"/>
    </row>
    <row r="162" spans="1:13">
      <c r="A162" s="506">
        <v>366285</v>
      </c>
      <c r="B162" s="507">
        <v>1548045</v>
      </c>
      <c r="C162" s="507" t="s">
        <v>5154</v>
      </c>
      <c r="D162" s="508">
        <v>43701</v>
      </c>
      <c r="E162" s="508">
        <v>43704</v>
      </c>
      <c r="F162" s="507">
        <f t="shared" si="16"/>
        <v>3</v>
      </c>
      <c r="G162" s="507">
        <v>1</v>
      </c>
      <c r="H162" s="507" t="s">
        <v>2405</v>
      </c>
      <c r="I162" s="507">
        <f t="shared" si="18"/>
        <v>3</v>
      </c>
      <c r="J162" s="524">
        <v>2700000</v>
      </c>
      <c r="K162" s="525">
        <f t="shared" si="17"/>
        <v>8100000</v>
      </c>
      <c r="L162" s="528"/>
      <c r="M162" s="527"/>
    </row>
    <row r="163" spans="1:13">
      <c r="A163" s="506" t="s">
        <v>5155</v>
      </c>
      <c r="B163" s="507">
        <v>1543122</v>
      </c>
      <c r="C163" s="507" t="s">
        <v>5156</v>
      </c>
      <c r="D163" s="508">
        <v>43701</v>
      </c>
      <c r="E163" s="508">
        <v>43703</v>
      </c>
      <c r="F163" s="507">
        <f t="shared" si="16"/>
        <v>2</v>
      </c>
      <c r="G163" s="507">
        <v>2</v>
      </c>
      <c r="H163" s="507" t="s">
        <v>37</v>
      </c>
      <c r="I163" s="507">
        <f t="shared" si="18"/>
        <v>4</v>
      </c>
      <c r="J163" s="524">
        <v>2900000</v>
      </c>
      <c r="K163" s="525">
        <f t="shared" si="17"/>
        <v>11600000</v>
      </c>
      <c r="L163" s="528"/>
      <c r="M163" s="527" t="s">
        <v>5157</v>
      </c>
    </row>
    <row r="164" spans="1:13">
      <c r="A164" s="506" t="s">
        <v>5158</v>
      </c>
      <c r="B164" s="507">
        <v>1538573</v>
      </c>
      <c r="C164" s="507" t="s">
        <v>5159</v>
      </c>
      <c r="D164" s="508">
        <v>43701</v>
      </c>
      <c r="E164" s="508">
        <v>43703</v>
      </c>
      <c r="F164" s="507">
        <f t="shared" si="16"/>
        <v>2</v>
      </c>
      <c r="G164" s="507">
        <v>3</v>
      </c>
      <c r="H164" s="507" t="s">
        <v>37</v>
      </c>
      <c r="I164" s="507">
        <f t="shared" si="18"/>
        <v>6</v>
      </c>
      <c r="J164" s="524">
        <v>2900000</v>
      </c>
      <c r="K164" s="525">
        <f t="shared" si="17"/>
        <v>17400000</v>
      </c>
      <c r="L164" s="528"/>
      <c r="M164" s="527"/>
    </row>
    <row r="165" spans="1:13">
      <c r="A165" s="506">
        <v>358339</v>
      </c>
      <c r="B165" s="507">
        <v>1512267</v>
      </c>
      <c r="C165" s="507" t="s">
        <v>5160</v>
      </c>
      <c r="D165" s="508">
        <v>43701</v>
      </c>
      <c r="E165" s="508">
        <v>43702</v>
      </c>
      <c r="F165" s="507">
        <f t="shared" si="16"/>
        <v>1</v>
      </c>
      <c r="G165" s="507">
        <v>1</v>
      </c>
      <c r="H165" s="507" t="s">
        <v>2405</v>
      </c>
      <c r="I165" s="507">
        <f t="shared" si="18"/>
        <v>1</v>
      </c>
      <c r="J165" s="524">
        <v>3100000</v>
      </c>
      <c r="K165" s="525">
        <f t="shared" si="17"/>
        <v>3100000</v>
      </c>
      <c r="L165" s="528"/>
      <c r="M165" s="527"/>
    </row>
    <row r="166" spans="1:13">
      <c r="A166" s="506">
        <v>366731</v>
      </c>
      <c r="B166" s="507">
        <v>1550182</v>
      </c>
      <c r="C166" s="507" t="s">
        <v>5161</v>
      </c>
      <c r="D166" s="508">
        <v>43701</v>
      </c>
      <c r="E166" s="508">
        <v>43702</v>
      </c>
      <c r="F166" s="507">
        <f t="shared" ref="F166:F206" si="19">E166-D166</f>
        <v>1</v>
      </c>
      <c r="G166" s="507">
        <v>1</v>
      </c>
      <c r="H166" s="507" t="s">
        <v>5083</v>
      </c>
      <c r="I166" s="507">
        <f t="shared" si="18"/>
        <v>1</v>
      </c>
      <c r="J166" s="524">
        <v>2700000</v>
      </c>
      <c r="K166" s="525">
        <f t="shared" ref="K166:K195" si="20">J166*F166*G166</f>
        <v>2700000</v>
      </c>
      <c r="L166" s="528"/>
      <c r="M166" s="527"/>
    </row>
    <row r="167" spans="1:13">
      <c r="A167" s="338">
        <v>373828</v>
      </c>
      <c r="B167" s="336">
        <v>1584945</v>
      </c>
      <c r="C167" s="336" t="s">
        <v>5162</v>
      </c>
      <c r="D167" s="337">
        <v>43701</v>
      </c>
      <c r="E167" s="337">
        <v>43704</v>
      </c>
      <c r="F167" s="507">
        <f t="shared" si="19"/>
        <v>3</v>
      </c>
      <c r="G167" s="336">
        <v>1</v>
      </c>
      <c r="H167" s="336" t="s">
        <v>37</v>
      </c>
      <c r="I167" s="507">
        <f t="shared" si="18"/>
        <v>3</v>
      </c>
      <c r="J167" s="354">
        <v>2900000</v>
      </c>
      <c r="K167" s="525">
        <f t="shared" si="20"/>
        <v>8700000</v>
      </c>
      <c r="L167" s="528"/>
      <c r="M167" s="336"/>
    </row>
    <row r="168" spans="1:13">
      <c r="A168" s="506" t="s">
        <v>5163</v>
      </c>
      <c r="B168" s="507">
        <v>1555708</v>
      </c>
      <c r="C168" s="507" t="s">
        <v>5164</v>
      </c>
      <c r="D168" s="508">
        <v>43701</v>
      </c>
      <c r="E168" s="508">
        <v>43703</v>
      </c>
      <c r="F168" s="507">
        <f t="shared" si="19"/>
        <v>2</v>
      </c>
      <c r="G168" s="507">
        <v>3</v>
      </c>
      <c r="H168" s="507" t="s">
        <v>37</v>
      </c>
      <c r="I168" s="507">
        <f t="shared" si="18"/>
        <v>6</v>
      </c>
      <c r="J168" s="524">
        <v>2500000</v>
      </c>
      <c r="K168" s="525">
        <f t="shared" si="20"/>
        <v>15000000</v>
      </c>
      <c r="L168" s="528"/>
      <c r="M168" s="527"/>
    </row>
    <row r="169" spans="1:13">
      <c r="A169" s="506">
        <v>362236</v>
      </c>
      <c r="B169" s="507">
        <v>1531196</v>
      </c>
      <c r="C169" s="507" t="s">
        <v>5165</v>
      </c>
      <c r="D169" s="508">
        <v>43701</v>
      </c>
      <c r="E169" s="508">
        <v>43703</v>
      </c>
      <c r="F169" s="507">
        <f t="shared" si="19"/>
        <v>2</v>
      </c>
      <c r="G169" s="507">
        <v>1</v>
      </c>
      <c r="H169" s="507" t="s">
        <v>37</v>
      </c>
      <c r="I169" s="507">
        <f t="shared" si="18"/>
        <v>2</v>
      </c>
      <c r="J169" s="524">
        <v>2900000</v>
      </c>
      <c r="K169" s="525">
        <f t="shared" si="20"/>
        <v>5800000</v>
      </c>
      <c r="L169" s="528"/>
      <c r="M169" s="527"/>
    </row>
    <row r="170" spans="1:13">
      <c r="A170" s="506" t="s">
        <v>5166</v>
      </c>
      <c r="B170" s="507">
        <v>1539160</v>
      </c>
      <c r="C170" s="507" t="s">
        <v>5167</v>
      </c>
      <c r="D170" s="508">
        <v>43701</v>
      </c>
      <c r="E170" s="508">
        <v>43703</v>
      </c>
      <c r="F170" s="507">
        <f t="shared" si="19"/>
        <v>2</v>
      </c>
      <c r="G170" s="507">
        <v>3</v>
      </c>
      <c r="H170" s="507" t="s">
        <v>37</v>
      </c>
      <c r="I170" s="507">
        <f t="shared" si="18"/>
        <v>6</v>
      </c>
      <c r="J170" s="524">
        <v>2900000</v>
      </c>
      <c r="K170" s="525">
        <f t="shared" si="20"/>
        <v>17400000</v>
      </c>
      <c r="L170" s="528"/>
      <c r="M170" s="527" t="s">
        <v>5168</v>
      </c>
    </row>
    <row r="171" spans="1:13">
      <c r="A171" s="506" t="s">
        <v>5169</v>
      </c>
      <c r="B171" s="507">
        <v>1508416</v>
      </c>
      <c r="C171" s="507" t="s">
        <v>5170</v>
      </c>
      <c r="D171" s="508">
        <v>43702</v>
      </c>
      <c r="E171" s="508">
        <v>43705</v>
      </c>
      <c r="F171" s="507">
        <f t="shared" si="19"/>
        <v>3</v>
      </c>
      <c r="G171" s="507">
        <v>3</v>
      </c>
      <c r="H171" s="507" t="s">
        <v>2405</v>
      </c>
      <c r="I171" s="507">
        <f t="shared" si="18"/>
        <v>9</v>
      </c>
      <c r="J171" s="524">
        <v>3100000</v>
      </c>
      <c r="K171" s="525">
        <f t="shared" si="20"/>
        <v>27900000</v>
      </c>
      <c r="L171" s="528"/>
      <c r="M171" s="527"/>
    </row>
    <row r="172" spans="1:13">
      <c r="A172" s="506">
        <v>366286</v>
      </c>
      <c r="B172" s="507">
        <v>1548726</v>
      </c>
      <c r="C172" s="507" t="s">
        <v>5171</v>
      </c>
      <c r="D172" s="508">
        <v>43702</v>
      </c>
      <c r="E172" s="508">
        <v>43706</v>
      </c>
      <c r="F172" s="507">
        <f t="shared" si="19"/>
        <v>4</v>
      </c>
      <c r="G172" s="507">
        <v>1</v>
      </c>
      <c r="H172" s="507" t="s">
        <v>37</v>
      </c>
      <c r="I172" s="507">
        <f t="shared" si="18"/>
        <v>4</v>
      </c>
      <c r="J172" s="524">
        <v>2500000</v>
      </c>
      <c r="K172" s="525">
        <f t="shared" si="20"/>
        <v>10000000</v>
      </c>
      <c r="L172" s="528"/>
      <c r="M172" s="527"/>
    </row>
    <row r="173" spans="1:13">
      <c r="A173" s="506">
        <v>363345</v>
      </c>
      <c r="B173" s="507">
        <v>1535957</v>
      </c>
      <c r="C173" s="507" t="s">
        <v>5172</v>
      </c>
      <c r="D173" s="508">
        <v>43702</v>
      </c>
      <c r="E173" s="508">
        <v>43704</v>
      </c>
      <c r="F173" s="507">
        <f t="shared" si="19"/>
        <v>2</v>
      </c>
      <c r="G173" s="507">
        <v>1</v>
      </c>
      <c r="H173" s="507" t="s">
        <v>37</v>
      </c>
      <c r="I173" s="507">
        <f t="shared" si="18"/>
        <v>2</v>
      </c>
      <c r="J173" s="524">
        <v>2900000</v>
      </c>
      <c r="K173" s="525">
        <f t="shared" si="20"/>
        <v>5800000</v>
      </c>
      <c r="L173" s="528"/>
      <c r="M173" s="527"/>
    </row>
    <row r="174" spans="1:13">
      <c r="A174" s="506">
        <v>363342</v>
      </c>
      <c r="B174" s="507">
        <v>1535959</v>
      </c>
      <c r="C174" s="507" t="s">
        <v>5173</v>
      </c>
      <c r="D174" s="508">
        <v>43702</v>
      </c>
      <c r="E174" s="508">
        <v>43704</v>
      </c>
      <c r="F174" s="507">
        <f t="shared" si="19"/>
        <v>2</v>
      </c>
      <c r="G174" s="507">
        <v>1</v>
      </c>
      <c r="H174" s="507" t="s">
        <v>37</v>
      </c>
      <c r="I174" s="507">
        <f t="shared" si="18"/>
        <v>2</v>
      </c>
      <c r="J174" s="524">
        <v>2900000</v>
      </c>
      <c r="K174" s="525">
        <f t="shared" si="20"/>
        <v>5800000</v>
      </c>
      <c r="L174" s="528"/>
      <c r="M174" s="527"/>
    </row>
    <row r="175" spans="1:13">
      <c r="A175" s="506" t="s">
        <v>5174</v>
      </c>
      <c r="B175" s="507">
        <v>1523771</v>
      </c>
      <c r="C175" s="507" t="s">
        <v>5175</v>
      </c>
      <c r="D175" s="508">
        <v>43702</v>
      </c>
      <c r="E175" s="508">
        <v>43703</v>
      </c>
      <c r="F175" s="507">
        <f t="shared" si="19"/>
        <v>1</v>
      </c>
      <c r="G175" s="507">
        <v>2</v>
      </c>
      <c r="H175" s="507" t="s">
        <v>2405</v>
      </c>
      <c r="I175" s="507">
        <f t="shared" si="18"/>
        <v>2</v>
      </c>
      <c r="J175" s="524">
        <v>3100000</v>
      </c>
      <c r="K175" s="525">
        <f t="shared" si="20"/>
        <v>6200000</v>
      </c>
      <c r="L175" s="528"/>
      <c r="M175" s="527" t="s">
        <v>5176</v>
      </c>
    </row>
    <row r="176" spans="1:13">
      <c r="A176" s="506">
        <v>366691</v>
      </c>
      <c r="B176" s="507">
        <v>1548856</v>
      </c>
      <c r="C176" s="507" t="s">
        <v>5177</v>
      </c>
      <c r="D176" s="508">
        <v>43702</v>
      </c>
      <c r="E176" s="508">
        <v>43706</v>
      </c>
      <c r="F176" s="507">
        <f t="shared" si="19"/>
        <v>4</v>
      </c>
      <c r="G176" s="507">
        <v>1</v>
      </c>
      <c r="H176" s="507" t="s">
        <v>37</v>
      </c>
      <c r="I176" s="507">
        <f t="shared" si="18"/>
        <v>4</v>
      </c>
      <c r="J176" s="524">
        <v>2500000</v>
      </c>
      <c r="K176" s="525">
        <f t="shared" si="20"/>
        <v>10000000</v>
      </c>
      <c r="L176" s="528"/>
      <c r="M176" s="527"/>
    </row>
    <row r="177" spans="1:13">
      <c r="A177" s="506">
        <v>360544</v>
      </c>
      <c r="B177" s="507">
        <v>1524457</v>
      </c>
      <c r="C177" s="507" t="s">
        <v>5178</v>
      </c>
      <c r="D177" s="508">
        <v>43702</v>
      </c>
      <c r="E177" s="508">
        <v>43703</v>
      </c>
      <c r="F177" s="507">
        <f t="shared" si="19"/>
        <v>1</v>
      </c>
      <c r="G177" s="507">
        <v>1</v>
      </c>
      <c r="H177" s="507" t="s">
        <v>37</v>
      </c>
      <c r="I177" s="507">
        <f t="shared" si="18"/>
        <v>1</v>
      </c>
      <c r="J177" s="524">
        <v>2900000</v>
      </c>
      <c r="K177" s="525">
        <f t="shared" si="20"/>
        <v>2900000</v>
      </c>
      <c r="L177" s="528"/>
      <c r="M177" s="527"/>
    </row>
    <row r="178" spans="1:13">
      <c r="A178" s="506">
        <v>360546</v>
      </c>
      <c r="B178" s="507">
        <v>1524469</v>
      </c>
      <c r="C178" s="507" t="s">
        <v>5179</v>
      </c>
      <c r="D178" s="508">
        <v>43702</v>
      </c>
      <c r="E178" s="508">
        <v>43704</v>
      </c>
      <c r="F178" s="507">
        <f t="shared" si="19"/>
        <v>2</v>
      </c>
      <c r="G178" s="507">
        <v>1</v>
      </c>
      <c r="H178" s="507" t="s">
        <v>37</v>
      </c>
      <c r="I178" s="507">
        <f t="shared" si="18"/>
        <v>2</v>
      </c>
      <c r="J178" s="524">
        <v>2900000</v>
      </c>
      <c r="K178" s="525">
        <f t="shared" si="20"/>
        <v>5800000</v>
      </c>
      <c r="L178" s="528"/>
      <c r="M178" s="527"/>
    </row>
    <row r="179" spans="1:13">
      <c r="A179" s="506">
        <v>364777</v>
      </c>
      <c r="B179" s="507">
        <v>1541833</v>
      </c>
      <c r="C179" s="507" t="s">
        <v>5180</v>
      </c>
      <c r="D179" s="508">
        <v>43702</v>
      </c>
      <c r="E179" s="508">
        <v>43705</v>
      </c>
      <c r="F179" s="507">
        <f t="shared" si="19"/>
        <v>3</v>
      </c>
      <c r="G179" s="507">
        <v>1</v>
      </c>
      <c r="H179" s="507" t="s">
        <v>37</v>
      </c>
      <c r="I179" s="507">
        <f t="shared" si="18"/>
        <v>3</v>
      </c>
      <c r="J179" s="524">
        <v>2900000</v>
      </c>
      <c r="K179" s="525">
        <f t="shared" si="20"/>
        <v>8700000</v>
      </c>
      <c r="L179" s="530"/>
      <c r="M179" s="527"/>
    </row>
    <row r="180" spans="1:13">
      <c r="A180" s="193">
        <v>374303</v>
      </c>
      <c r="B180" s="194">
        <v>1588322</v>
      </c>
      <c r="C180" s="194" t="s">
        <v>5181</v>
      </c>
      <c r="D180" s="195">
        <v>43703</v>
      </c>
      <c r="E180" s="195">
        <v>43705</v>
      </c>
      <c r="F180" s="390">
        <f t="shared" si="19"/>
        <v>2</v>
      </c>
      <c r="G180" s="194">
        <v>1</v>
      </c>
      <c r="H180" s="194" t="s">
        <v>37</v>
      </c>
      <c r="I180" s="390">
        <f t="shared" si="18"/>
        <v>2</v>
      </c>
      <c r="J180" s="219">
        <v>2900000</v>
      </c>
      <c r="K180" s="436">
        <f t="shared" si="20"/>
        <v>5800000</v>
      </c>
      <c r="L180" s="343">
        <f>SUM(K180:K195)</f>
        <v>98540000</v>
      </c>
      <c r="M180" s="194"/>
    </row>
    <row r="181" spans="1:13">
      <c r="A181" s="389">
        <v>360549</v>
      </c>
      <c r="B181" s="390">
        <v>1524514</v>
      </c>
      <c r="C181" s="390" t="s">
        <v>5182</v>
      </c>
      <c r="D181" s="391">
        <v>43703</v>
      </c>
      <c r="E181" s="391">
        <v>43704</v>
      </c>
      <c r="F181" s="390">
        <f t="shared" si="19"/>
        <v>1</v>
      </c>
      <c r="G181" s="390">
        <v>1</v>
      </c>
      <c r="H181" s="390" t="s">
        <v>37</v>
      </c>
      <c r="I181" s="390">
        <f t="shared" si="18"/>
        <v>1</v>
      </c>
      <c r="J181" s="435">
        <v>2900000</v>
      </c>
      <c r="K181" s="436">
        <f t="shared" si="20"/>
        <v>2900000</v>
      </c>
      <c r="L181" s="531"/>
      <c r="M181" s="437"/>
    </row>
    <row r="182" spans="1:13">
      <c r="A182" s="389">
        <v>362154</v>
      </c>
      <c r="B182" s="390">
        <v>1530709</v>
      </c>
      <c r="C182" s="390" t="s">
        <v>5183</v>
      </c>
      <c r="D182" s="391">
        <v>43703</v>
      </c>
      <c r="E182" s="391">
        <v>43705</v>
      </c>
      <c r="F182" s="390">
        <f t="shared" si="19"/>
        <v>2</v>
      </c>
      <c r="G182" s="390">
        <v>1</v>
      </c>
      <c r="H182" s="390" t="s">
        <v>868</v>
      </c>
      <c r="I182" s="390">
        <f t="shared" si="18"/>
        <v>2</v>
      </c>
      <c r="J182" s="435">
        <v>3550000</v>
      </c>
      <c r="K182" s="436">
        <f t="shared" si="20"/>
        <v>7100000</v>
      </c>
      <c r="L182" s="531"/>
      <c r="M182" s="437"/>
    </row>
    <row r="183" spans="1:13">
      <c r="A183" s="193" t="s">
        <v>5184</v>
      </c>
      <c r="B183" s="194">
        <v>1586531</v>
      </c>
      <c r="C183" s="194" t="s">
        <v>5185</v>
      </c>
      <c r="D183" s="195">
        <v>43703</v>
      </c>
      <c r="E183" s="195">
        <v>43705</v>
      </c>
      <c r="F183" s="390">
        <f t="shared" si="19"/>
        <v>2</v>
      </c>
      <c r="G183" s="194">
        <v>2</v>
      </c>
      <c r="H183" s="194" t="s">
        <v>37</v>
      </c>
      <c r="I183" s="390">
        <f t="shared" si="18"/>
        <v>4</v>
      </c>
      <c r="J183" s="219">
        <v>2900000</v>
      </c>
      <c r="K183" s="436">
        <f t="shared" si="20"/>
        <v>11600000</v>
      </c>
      <c r="L183" s="531"/>
      <c r="M183" s="194"/>
    </row>
    <row r="184" spans="1:13">
      <c r="A184" s="389">
        <v>363348</v>
      </c>
      <c r="B184" s="390">
        <v>1535955</v>
      </c>
      <c r="C184" s="390" t="s">
        <v>5186</v>
      </c>
      <c r="D184" s="391">
        <v>43703</v>
      </c>
      <c r="E184" s="391">
        <v>43706</v>
      </c>
      <c r="F184" s="390">
        <f t="shared" si="19"/>
        <v>3</v>
      </c>
      <c r="G184" s="390">
        <v>1</v>
      </c>
      <c r="H184" s="390" t="s">
        <v>37</v>
      </c>
      <c r="I184" s="390">
        <f t="shared" si="18"/>
        <v>3</v>
      </c>
      <c r="J184" s="435">
        <v>2900000</v>
      </c>
      <c r="K184" s="436">
        <f t="shared" si="20"/>
        <v>8700000</v>
      </c>
      <c r="L184" s="531"/>
      <c r="M184" s="437" t="s">
        <v>5187</v>
      </c>
    </row>
    <row r="185" spans="1:13">
      <c r="A185" s="389">
        <v>367091</v>
      </c>
      <c r="B185" s="390">
        <v>1551563</v>
      </c>
      <c r="C185" s="390" t="s">
        <v>5188</v>
      </c>
      <c r="D185" s="391">
        <v>43704</v>
      </c>
      <c r="E185" s="391">
        <v>43706</v>
      </c>
      <c r="F185" s="390">
        <f t="shared" si="19"/>
        <v>2</v>
      </c>
      <c r="G185" s="390">
        <v>1</v>
      </c>
      <c r="H185" s="390" t="s">
        <v>2405</v>
      </c>
      <c r="I185" s="390">
        <f t="shared" si="18"/>
        <v>2</v>
      </c>
      <c r="J185" s="435">
        <v>2700000</v>
      </c>
      <c r="K185" s="436">
        <f t="shared" si="20"/>
        <v>5400000</v>
      </c>
      <c r="L185" s="531"/>
      <c r="M185" s="437"/>
    </row>
    <row r="186" spans="1:13">
      <c r="A186" s="389">
        <v>371799</v>
      </c>
      <c r="B186" s="390">
        <v>1573376</v>
      </c>
      <c r="C186" s="390" t="s">
        <v>5189</v>
      </c>
      <c r="D186" s="391">
        <v>43704</v>
      </c>
      <c r="E186" s="391">
        <v>43706</v>
      </c>
      <c r="F186" s="390">
        <f t="shared" si="19"/>
        <v>2</v>
      </c>
      <c r="G186" s="390">
        <v>1</v>
      </c>
      <c r="H186" s="390" t="s">
        <v>2405</v>
      </c>
      <c r="I186" s="390">
        <f t="shared" si="18"/>
        <v>2</v>
      </c>
      <c r="J186" s="435">
        <v>3100000</v>
      </c>
      <c r="K186" s="436">
        <f t="shared" si="20"/>
        <v>6200000</v>
      </c>
      <c r="L186" s="531"/>
      <c r="M186" s="437"/>
    </row>
    <row r="187" spans="1:13">
      <c r="A187" s="389">
        <v>362256</v>
      </c>
      <c r="B187" s="390">
        <v>1530522</v>
      </c>
      <c r="C187" s="390" t="s">
        <v>5190</v>
      </c>
      <c r="D187" s="391">
        <v>43704</v>
      </c>
      <c r="E187" s="391">
        <v>43706</v>
      </c>
      <c r="F187" s="390">
        <f t="shared" si="19"/>
        <v>2</v>
      </c>
      <c r="G187" s="390">
        <v>1</v>
      </c>
      <c r="H187" s="390" t="s">
        <v>37</v>
      </c>
      <c r="I187" s="390">
        <f t="shared" si="18"/>
        <v>2</v>
      </c>
      <c r="J187" s="435">
        <v>2900000</v>
      </c>
      <c r="K187" s="436">
        <f t="shared" si="20"/>
        <v>5800000</v>
      </c>
      <c r="L187" s="531"/>
      <c r="M187" s="437"/>
    </row>
    <row r="188" spans="1:13">
      <c r="A188" s="389" t="s">
        <v>5191</v>
      </c>
      <c r="B188" s="390">
        <v>1533860</v>
      </c>
      <c r="C188" s="390" t="s">
        <v>5192</v>
      </c>
      <c r="D188" s="391">
        <v>43704</v>
      </c>
      <c r="E188" s="391">
        <v>43706</v>
      </c>
      <c r="F188" s="390">
        <f t="shared" si="19"/>
        <v>2</v>
      </c>
      <c r="G188" s="390">
        <v>2</v>
      </c>
      <c r="H188" s="390" t="s">
        <v>37</v>
      </c>
      <c r="I188" s="390">
        <f t="shared" si="18"/>
        <v>4</v>
      </c>
      <c r="J188" s="435">
        <v>2900000</v>
      </c>
      <c r="K188" s="436">
        <f t="shared" si="20"/>
        <v>11600000</v>
      </c>
      <c r="L188" s="531"/>
      <c r="M188" s="437"/>
    </row>
    <row r="189" spans="1:13">
      <c r="A189" s="389">
        <v>373505</v>
      </c>
      <c r="B189" s="390">
        <v>1582598</v>
      </c>
      <c r="C189" s="390" t="s">
        <v>5193</v>
      </c>
      <c r="D189" s="391">
        <v>43705</v>
      </c>
      <c r="E189" s="391">
        <v>43706</v>
      </c>
      <c r="F189" s="390">
        <f t="shared" si="19"/>
        <v>1</v>
      </c>
      <c r="G189" s="390">
        <v>1</v>
      </c>
      <c r="H189" s="390" t="s">
        <v>2405</v>
      </c>
      <c r="I189" s="390">
        <f t="shared" si="18"/>
        <v>1</v>
      </c>
      <c r="J189" s="435">
        <v>3100000</v>
      </c>
      <c r="K189" s="436">
        <f t="shared" si="20"/>
        <v>3100000</v>
      </c>
      <c r="L189" s="531"/>
      <c r="M189" s="437"/>
    </row>
    <row r="190" spans="1:13">
      <c r="A190" s="389">
        <v>367618</v>
      </c>
      <c r="B190" s="390">
        <v>1553061</v>
      </c>
      <c r="C190" s="390" t="s">
        <v>5194</v>
      </c>
      <c r="D190" s="391">
        <v>43705</v>
      </c>
      <c r="E190" s="391">
        <v>43707</v>
      </c>
      <c r="F190" s="390">
        <f t="shared" si="19"/>
        <v>2</v>
      </c>
      <c r="G190" s="390">
        <v>1</v>
      </c>
      <c r="H190" s="390" t="s">
        <v>2405</v>
      </c>
      <c r="I190" s="390">
        <f t="shared" si="18"/>
        <v>2</v>
      </c>
      <c r="J190" s="435">
        <v>2700000</v>
      </c>
      <c r="K190" s="436">
        <f t="shared" si="20"/>
        <v>5400000</v>
      </c>
      <c r="L190" s="531"/>
      <c r="M190" s="437"/>
    </row>
    <row r="191" spans="1:13">
      <c r="A191" s="511">
        <v>366036</v>
      </c>
      <c r="B191" s="512">
        <v>1545002</v>
      </c>
      <c r="C191" s="512" t="s">
        <v>5195</v>
      </c>
      <c r="D191" s="513">
        <v>43705</v>
      </c>
      <c r="E191" s="513">
        <v>43706</v>
      </c>
      <c r="F191" s="512">
        <f t="shared" si="19"/>
        <v>1</v>
      </c>
      <c r="G191" s="512">
        <v>1</v>
      </c>
      <c r="H191" s="512" t="s">
        <v>37</v>
      </c>
      <c r="I191" s="512">
        <f t="shared" si="18"/>
        <v>1</v>
      </c>
      <c r="J191" s="532">
        <v>4100000</v>
      </c>
      <c r="K191" s="533">
        <f t="shared" si="20"/>
        <v>4100000</v>
      </c>
      <c r="L191" s="531"/>
      <c r="M191" s="534"/>
    </row>
    <row r="192" spans="1:13">
      <c r="A192" s="514">
        <v>367180</v>
      </c>
      <c r="B192" s="515">
        <v>1549150</v>
      </c>
      <c r="C192" s="516" t="s">
        <v>5196</v>
      </c>
      <c r="D192" s="391">
        <v>43705</v>
      </c>
      <c r="E192" s="391">
        <v>43708</v>
      </c>
      <c r="F192" s="390">
        <f t="shared" si="19"/>
        <v>3</v>
      </c>
      <c r="G192" s="390">
        <v>1</v>
      </c>
      <c r="H192" s="390" t="s">
        <v>2405</v>
      </c>
      <c r="I192" s="390">
        <f t="shared" si="18"/>
        <v>3</v>
      </c>
      <c r="J192" s="435">
        <v>2700000</v>
      </c>
      <c r="K192" s="436">
        <f t="shared" si="20"/>
        <v>8100000</v>
      </c>
      <c r="L192" s="531"/>
      <c r="M192" s="437"/>
    </row>
    <row r="193" spans="1:13">
      <c r="A193" s="535"/>
      <c r="B193" s="536"/>
      <c r="C193" s="537"/>
      <c r="D193" s="391">
        <v>43708</v>
      </c>
      <c r="E193" s="391">
        <v>43709</v>
      </c>
      <c r="F193" s="390">
        <f t="shared" si="19"/>
        <v>1</v>
      </c>
      <c r="G193" s="390">
        <v>1</v>
      </c>
      <c r="H193" s="390" t="s">
        <v>2405</v>
      </c>
      <c r="I193" s="390">
        <f t="shared" si="18"/>
        <v>1</v>
      </c>
      <c r="J193" s="435">
        <v>3650000</v>
      </c>
      <c r="K193" s="436">
        <f t="shared" si="20"/>
        <v>3650000</v>
      </c>
      <c r="L193" s="531"/>
      <c r="M193" s="437"/>
    </row>
    <row r="194" spans="1:13">
      <c r="A194" s="511">
        <v>367802</v>
      </c>
      <c r="B194" s="512">
        <v>1551835</v>
      </c>
      <c r="C194" s="512" t="s">
        <v>5197</v>
      </c>
      <c r="D194" s="513">
        <v>43705</v>
      </c>
      <c r="E194" s="513">
        <v>43706</v>
      </c>
      <c r="F194" s="512">
        <f t="shared" si="19"/>
        <v>1</v>
      </c>
      <c r="G194" s="512">
        <v>1</v>
      </c>
      <c r="H194" s="512" t="s">
        <v>37</v>
      </c>
      <c r="I194" s="512">
        <f t="shared" si="18"/>
        <v>1</v>
      </c>
      <c r="J194" s="532">
        <v>3690000</v>
      </c>
      <c r="K194" s="533">
        <f t="shared" si="20"/>
        <v>3690000</v>
      </c>
      <c r="L194" s="531"/>
      <c r="M194" s="534" t="s">
        <v>5198</v>
      </c>
    </row>
    <row r="195" spans="1:13">
      <c r="A195" s="389">
        <v>368934</v>
      </c>
      <c r="B195" s="390">
        <v>1558209</v>
      </c>
      <c r="C195" s="390" t="s">
        <v>5199</v>
      </c>
      <c r="D195" s="391">
        <v>43705</v>
      </c>
      <c r="E195" s="391">
        <v>43707</v>
      </c>
      <c r="F195" s="390">
        <f t="shared" si="19"/>
        <v>2</v>
      </c>
      <c r="G195" s="390">
        <v>1</v>
      </c>
      <c r="H195" s="390" t="s">
        <v>2405</v>
      </c>
      <c r="I195" s="390">
        <f t="shared" si="18"/>
        <v>2</v>
      </c>
      <c r="J195" s="435">
        <v>2700000</v>
      </c>
      <c r="K195" s="436">
        <f t="shared" si="20"/>
        <v>5400000</v>
      </c>
      <c r="L195" s="544"/>
      <c r="M195" s="437"/>
    </row>
    <row r="196" spans="1:13">
      <c r="A196" s="198" t="s">
        <v>5200</v>
      </c>
      <c r="B196" s="196">
        <v>1574433</v>
      </c>
      <c r="C196" s="196" t="s">
        <v>5201</v>
      </c>
      <c r="D196" s="197">
        <v>43705</v>
      </c>
      <c r="E196" s="197">
        <v>43706</v>
      </c>
      <c r="F196" s="196">
        <f t="shared" si="19"/>
        <v>1</v>
      </c>
      <c r="G196" s="196">
        <v>2</v>
      </c>
      <c r="H196" s="196" t="s">
        <v>2405</v>
      </c>
      <c r="I196" s="196">
        <f>F196*G196</f>
        <v>2</v>
      </c>
      <c r="J196" s="224">
        <v>3100000</v>
      </c>
      <c r="K196" s="225">
        <f>J196*I196</f>
        <v>6200000</v>
      </c>
      <c r="L196" s="545">
        <f>SUM(K196:K196)</f>
        <v>6200000</v>
      </c>
      <c r="M196" s="196"/>
    </row>
    <row r="197" spans="1:13">
      <c r="A197" s="538">
        <v>372049</v>
      </c>
      <c r="B197" s="539">
        <v>1574352</v>
      </c>
      <c r="C197" s="539" t="s">
        <v>5202</v>
      </c>
      <c r="D197" s="540">
        <v>43706</v>
      </c>
      <c r="E197" s="540">
        <v>43707</v>
      </c>
      <c r="F197" s="541">
        <f t="shared" si="19"/>
        <v>1</v>
      </c>
      <c r="G197" s="539">
        <v>1</v>
      </c>
      <c r="H197" s="539" t="s">
        <v>2405</v>
      </c>
      <c r="I197" s="541">
        <f t="shared" ref="I197:I206" si="21">G197*F197</f>
        <v>1</v>
      </c>
      <c r="J197" s="539">
        <v>3100000</v>
      </c>
      <c r="K197" s="546">
        <f t="shared" ref="K197:K206" si="22">J197*F197*G197</f>
        <v>3100000</v>
      </c>
      <c r="L197" s="547">
        <f>K197</f>
        <v>3100000</v>
      </c>
      <c r="M197" s="539"/>
    </row>
    <row r="198" spans="1:13">
      <c r="A198" s="542"/>
      <c r="B198" s="341"/>
      <c r="C198" s="341"/>
      <c r="D198" s="341"/>
      <c r="E198" s="341"/>
      <c r="F198" s="543">
        <f t="shared" si="19"/>
        <v>0</v>
      </c>
      <c r="G198" s="341"/>
      <c r="H198" s="341"/>
      <c r="I198" s="543">
        <f t="shared" si="21"/>
        <v>0</v>
      </c>
      <c r="J198" s="341"/>
      <c r="K198" s="548">
        <f t="shared" si="22"/>
        <v>0</v>
      </c>
      <c r="L198" s="341"/>
      <c r="M198" s="341"/>
    </row>
    <row r="199" spans="1:13">
      <c r="A199" s="542"/>
      <c r="B199" s="341"/>
      <c r="C199" s="341"/>
      <c r="D199" s="341"/>
      <c r="E199" s="341"/>
      <c r="F199" s="543">
        <f t="shared" si="19"/>
        <v>0</v>
      </c>
      <c r="G199" s="341"/>
      <c r="H199" s="341"/>
      <c r="I199" s="543">
        <f t="shared" si="21"/>
        <v>0</v>
      </c>
      <c r="J199" s="341"/>
      <c r="K199" s="548">
        <f t="shared" si="22"/>
        <v>0</v>
      </c>
      <c r="L199" s="341"/>
      <c r="M199" s="341"/>
    </row>
    <row r="200" spans="1:13">
      <c r="A200" s="542"/>
      <c r="B200" s="341"/>
      <c r="C200" s="341"/>
      <c r="D200" s="341"/>
      <c r="E200" s="341"/>
      <c r="F200" s="543">
        <f t="shared" si="19"/>
        <v>0</v>
      </c>
      <c r="G200" s="341"/>
      <c r="H200" s="341"/>
      <c r="I200" s="543">
        <f t="shared" si="21"/>
        <v>0</v>
      </c>
      <c r="J200" s="341"/>
      <c r="K200" s="548">
        <f t="shared" si="22"/>
        <v>0</v>
      </c>
      <c r="L200" s="341"/>
      <c r="M200" s="341"/>
    </row>
    <row r="201" spans="1:13">
      <c r="A201" s="542"/>
      <c r="B201" s="341"/>
      <c r="C201" s="341"/>
      <c r="D201" s="341"/>
      <c r="E201" s="341"/>
      <c r="F201" s="543">
        <f t="shared" si="19"/>
        <v>0</v>
      </c>
      <c r="G201" s="341"/>
      <c r="H201" s="341"/>
      <c r="I201" s="543">
        <f t="shared" si="21"/>
        <v>0</v>
      </c>
      <c r="J201" s="341"/>
      <c r="K201" s="548">
        <f t="shared" si="22"/>
        <v>0</v>
      </c>
      <c r="L201" s="341"/>
      <c r="M201" s="341"/>
    </row>
    <row r="202" spans="1:13">
      <c r="A202" s="542"/>
      <c r="B202" s="341"/>
      <c r="C202" s="341"/>
      <c r="D202" s="341"/>
      <c r="E202" s="341"/>
      <c r="F202" s="543">
        <f t="shared" si="19"/>
        <v>0</v>
      </c>
      <c r="G202" s="341"/>
      <c r="H202" s="341"/>
      <c r="I202" s="543">
        <f t="shared" si="21"/>
        <v>0</v>
      </c>
      <c r="J202" s="341"/>
      <c r="K202" s="548">
        <f t="shared" si="22"/>
        <v>0</v>
      </c>
      <c r="L202" s="341"/>
      <c r="M202" s="341"/>
    </row>
    <row r="203" spans="1:13">
      <c r="A203" s="542"/>
      <c r="B203" s="341"/>
      <c r="C203" s="341"/>
      <c r="D203" s="341"/>
      <c r="E203" s="341"/>
      <c r="F203" s="543">
        <f t="shared" si="19"/>
        <v>0</v>
      </c>
      <c r="G203" s="341"/>
      <c r="H203" s="341"/>
      <c r="I203" s="543">
        <f t="shared" si="21"/>
        <v>0</v>
      </c>
      <c r="J203" s="341"/>
      <c r="K203" s="548">
        <f t="shared" si="22"/>
        <v>0</v>
      </c>
      <c r="L203" s="341"/>
      <c r="M203" s="341"/>
    </row>
    <row r="204" spans="1:13">
      <c r="A204" s="542"/>
      <c r="B204" s="341"/>
      <c r="C204" s="341"/>
      <c r="D204" s="341"/>
      <c r="E204" s="341"/>
      <c r="F204" s="543">
        <f t="shared" si="19"/>
        <v>0</v>
      </c>
      <c r="G204" s="341"/>
      <c r="H204" s="341"/>
      <c r="I204" s="543">
        <f t="shared" si="21"/>
        <v>0</v>
      </c>
      <c r="J204" s="341"/>
      <c r="K204" s="548">
        <f t="shared" si="22"/>
        <v>0</v>
      </c>
      <c r="L204" s="341"/>
      <c r="M204" s="341"/>
    </row>
    <row r="205" spans="1:13">
      <c r="A205" s="542"/>
      <c r="B205" s="341"/>
      <c r="C205" s="341"/>
      <c r="D205" s="341"/>
      <c r="E205" s="341"/>
      <c r="F205" s="543">
        <f t="shared" si="19"/>
        <v>0</v>
      </c>
      <c r="G205" s="341"/>
      <c r="H205" s="341"/>
      <c r="I205" s="543">
        <f t="shared" si="21"/>
        <v>0</v>
      </c>
      <c r="J205" s="341"/>
      <c r="K205" s="548">
        <f t="shared" si="22"/>
        <v>0</v>
      </c>
      <c r="L205" s="341"/>
      <c r="M205" s="341"/>
    </row>
    <row r="206" spans="1:13">
      <c r="A206" s="542"/>
      <c r="B206" s="341"/>
      <c r="C206" s="341"/>
      <c r="D206" s="341"/>
      <c r="E206" s="341"/>
      <c r="F206" s="543">
        <f t="shared" si="19"/>
        <v>0</v>
      </c>
      <c r="G206" s="341"/>
      <c r="H206" s="341"/>
      <c r="I206" s="543">
        <f t="shared" si="21"/>
        <v>0</v>
      </c>
      <c r="J206" s="341"/>
      <c r="K206" s="548">
        <f t="shared" si="22"/>
        <v>0</v>
      </c>
      <c r="L206" s="341"/>
      <c r="M206" s="341"/>
    </row>
  </sheetData>
  <mergeCells count="91">
    <mergeCell ref="A1:K1"/>
    <mergeCell ref="A4:A5"/>
    <mergeCell ref="A22:A23"/>
    <mergeCell ref="A36:A37"/>
    <mergeCell ref="A68:A69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2:A93"/>
    <mergeCell ref="A96:A97"/>
    <mergeCell ref="A98:A99"/>
    <mergeCell ref="A192:A193"/>
    <mergeCell ref="B4:B5"/>
    <mergeCell ref="B22:B23"/>
    <mergeCell ref="B36:B37"/>
    <mergeCell ref="B68:B69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2:B93"/>
    <mergeCell ref="B96:B97"/>
    <mergeCell ref="B98:B99"/>
    <mergeCell ref="B192:B193"/>
    <mergeCell ref="C4:C5"/>
    <mergeCell ref="C68:C69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2:C93"/>
    <mergeCell ref="C96:C97"/>
    <mergeCell ref="C98:C99"/>
    <mergeCell ref="C192:C193"/>
    <mergeCell ref="D4:D5"/>
    <mergeCell ref="D36:D37"/>
    <mergeCell ref="E4:E5"/>
    <mergeCell ref="E36:E37"/>
    <mergeCell ref="F4:F5"/>
    <mergeCell ref="F36:F37"/>
    <mergeCell ref="G4:G5"/>
    <mergeCell ref="G73:G74"/>
    <mergeCell ref="G75:G76"/>
    <mergeCell ref="G83:G84"/>
    <mergeCell ref="H4:H5"/>
    <mergeCell ref="H36:H37"/>
    <mergeCell ref="H68:H69"/>
    <mergeCell ref="H73:H74"/>
    <mergeCell ref="H81:H82"/>
    <mergeCell ref="H83:H84"/>
    <mergeCell ref="H85:H86"/>
    <mergeCell ref="H87:H88"/>
    <mergeCell ref="H89:H90"/>
    <mergeCell ref="H96:H97"/>
    <mergeCell ref="H98:H99"/>
    <mergeCell ref="I4:I5"/>
    <mergeCell ref="J4:J5"/>
    <mergeCell ref="K4:K5"/>
    <mergeCell ref="L4:L5"/>
    <mergeCell ref="L6:L21"/>
    <mergeCell ref="L22:L27"/>
    <mergeCell ref="L28:L41"/>
    <mergeCell ref="L42:L60"/>
    <mergeCell ref="L61:L70"/>
    <mergeCell ref="L71:L122"/>
    <mergeCell ref="L123:L124"/>
    <mergeCell ref="L125:L129"/>
    <mergeCell ref="L130:L143"/>
    <mergeCell ref="L144:L179"/>
    <mergeCell ref="L180:L195"/>
    <mergeCell ref="M4:M5"/>
    <mergeCell ref="M22:M23"/>
    <mergeCell ref="M79:M80"/>
    <mergeCell ref="M96:M97"/>
    <mergeCell ref="M98:M99"/>
  </mergeCells>
  <conditionalFormatting sqref="B6:B197">
    <cfRule type="duplicateValues" dxfId="0" priority="1"/>
  </conditionalFormatting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9"/>
  <sheetViews>
    <sheetView topLeftCell="D1" workbookViewId="0">
      <selection activeCell="O15" sqref="O15"/>
    </sheetView>
  </sheetViews>
  <sheetFormatPr defaultColWidth="9" defaultRowHeight="13.5"/>
  <cols>
    <col min="1" max="1" width="9" style="164"/>
    <col min="2" max="2" width="10" style="164" customWidth="1"/>
    <col min="3" max="3" width="42.2833333333333" style="164" customWidth="1"/>
    <col min="4" max="7" width="9" style="164"/>
    <col min="8" max="8" width="11" style="164" customWidth="1"/>
    <col min="9" max="9" width="11.1416666666667" style="164" customWidth="1"/>
    <col min="10" max="10" width="14.5666666666667" style="164" customWidth="1"/>
    <col min="11" max="11" width="15.2833333333333" style="164" customWidth="1"/>
    <col min="12" max="12" width="16" style="164" customWidth="1"/>
    <col min="13" max="13" width="20.5666666666667" style="164" customWidth="1"/>
    <col min="14" max="14" width="11.5"/>
  </cols>
  <sheetData>
    <row r="1" ht="25.5" spans="1:11">
      <c r="A1" s="165" t="s">
        <v>5203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ht="25.5" spans="1:17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P2" t="s">
        <v>5204</v>
      </c>
      <c r="Q2" s="233">
        <v>890972160</v>
      </c>
    </row>
    <row r="3" ht="25.5" spans="1:17">
      <c r="A3" s="166"/>
      <c r="B3" s="166"/>
      <c r="C3" s="167"/>
      <c r="D3" s="168"/>
      <c r="E3" s="168"/>
      <c r="F3" s="169"/>
      <c r="G3" s="165"/>
      <c r="H3" s="170" t="s">
        <v>21</v>
      </c>
      <c r="I3" s="201">
        <f>SUM(I6:I255)</f>
        <v>725</v>
      </c>
      <c r="J3" s="202"/>
      <c r="K3" s="202">
        <f>SUM(K6:K255)</f>
        <v>2627920000</v>
      </c>
      <c r="L3" s="203" t="s">
        <v>5205</v>
      </c>
      <c r="N3">
        <f>'Aug-1'!M2-K3+Q2+Q3</f>
        <v>1016761600</v>
      </c>
      <c r="P3" t="s">
        <v>5204</v>
      </c>
      <c r="Q3" s="233">
        <v>890972160</v>
      </c>
    </row>
    <row r="4" spans="1:13">
      <c r="A4" s="171" t="s">
        <v>24</v>
      </c>
      <c r="B4" s="172" t="s">
        <v>25</v>
      </c>
      <c r="C4" s="172" t="s">
        <v>26</v>
      </c>
      <c r="D4" s="173" t="s">
        <v>27</v>
      </c>
      <c r="E4" s="173" t="s">
        <v>28</v>
      </c>
      <c r="F4" s="171" t="s">
        <v>29</v>
      </c>
      <c r="G4" s="174" t="s">
        <v>30</v>
      </c>
      <c r="H4" s="174" t="s">
        <v>2400</v>
      </c>
      <c r="I4" s="174" t="s">
        <v>32</v>
      </c>
      <c r="J4" s="204" t="s">
        <v>33</v>
      </c>
      <c r="K4" s="204" t="s">
        <v>34</v>
      </c>
      <c r="L4" s="205" t="s">
        <v>167</v>
      </c>
      <c r="M4" s="204" t="s">
        <v>168</v>
      </c>
    </row>
    <row r="5" spans="1:13">
      <c r="A5" s="171"/>
      <c r="B5" s="175"/>
      <c r="C5" s="175"/>
      <c r="D5" s="173"/>
      <c r="E5" s="173"/>
      <c r="F5" s="171"/>
      <c r="G5" s="174"/>
      <c r="H5" s="174"/>
      <c r="I5" s="174"/>
      <c r="J5" s="204"/>
      <c r="K5" s="204"/>
      <c r="L5" s="206"/>
      <c r="M5" s="204"/>
    </row>
    <row r="6" ht="27" spans="1:13">
      <c r="A6" s="176" t="s">
        <v>5206</v>
      </c>
      <c r="B6" s="177">
        <v>1550849</v>
      </c>
      <c r="C6" s="178" t="s">
        <v>5207</v>
      </c>
      <c r="D6" s="179">
        <v>43693</v>
      </c>
      <c r="E6" s="179">
        <v>43695</v>
      </c>
      <c r="F6" s="177">
        <f t="shared" ref="F6:F44" si="0">E6-D6</f>
        <v>2</v>
      </c>
      <c r="G6" s="177">
        <v>3</v>
      </c>
      <c r="H6" s="177" t="s">
        <v>37</v>
      </c>
      <c r="I6" s="177">
        <f t="shared" ref="I6:I44" si="1">G6*F6</f>
        <v>6</v>
      </c>
      <c r="J6" s="207">
        <v>2500000</v>
      </c>
      <c r="K6" s="208">
        <f t="shared" ref="K6:K44" si="2">J6*I6</f>
        <v>15000000</v>
      </c>
      <c r="L6" s="209"/>
      <c r="M6" s="177" t="s">
        <v>4681</v>
      </c>
    </row>
    <row r="7" spans="1:13">
      <c r="A7" s="180">
        <v>367654</v>
      </c>
      <c r="B7" s="180">
        <v>1553237</v>
      </c>
      <c r="C7" s="181" t="s">
        <v>5208</v>
      </c>
      <c r="D7" s="182">
        <v>43678</v>
      </c>
      <c r="E7" s="182">
        <v>43679</v>
      </c>
      <c r="F7" s="180">
        <f t="shared" si="0"/>
        <v>1</v>
      </c>
      <c r="G7" s="183">
        <v>1</v>
      </c>
      <c r="H7" s="180" t="s">
        <v>2405</v>
      </c>
      <c r="I7" s="180">
        <f t="shared" si="1"/>
        <v>1</v>
      </c>
      <c r="J7" s="210">
        <v>3650000</v>
      </c>
      <c r="K7" s="211">
        <f>J7*F7*G7</f>
        <v>3650000</v>
      </c>
      <c r="L7" s="212">
        <f>SUM(K7:K50)</f>
        <v>624150000</v>
      </c>
      <c r="M7" s="213" t="s">
        <v>4674</v>
      </c>
    </row>
    <row r="8" spans="1:13">
      <c r="A8" s="180">
        <v>367762</v>
      </c>
      <c r="B8" s="180">
        <v>1553239</v>
      </c>
      <c r="C8" s="181" t="s">
        <v>4716</v>
      </c>
      <c r="D8" s="182">
        <v>43678</v>
      </c>
      <c r="E8" s="182">
        <v>43679</v>
      </c>
      <c r="F8" s="180">
        <f t="shared" si="0"/>
        <v>1</v>
      </c>
      <c r="G8" s="183">
        <v>1</v>
      </c>
      <c r="H8" s="180" t="s">
        <v>2405</v>
      </c>
      <c r="I8" s="180">
        <f t="shared" si="1"/>
        <v>1</v>
      </c>
      <c r="J8" s="210">
        <v>3650000</v>
      </c>
      <c r="K8" s="211">
        <f>J8*F8*G8</f>
        <v>3650000</v>
      </c>
      <c r="L8" s="214"/>
      <c r="M8" s="213" t="s">
        <v>4674</v>
      </c>
    </row>
    <row r="9" spans="1:13">
      <c r="A9" s="184">
        <v>366122</v>
      </c>
      <c r="B9" s="185">
        <v>1548177</v>
      </c>
      <c r="C9" s="185" t="s">
        <v>5209</v>
      </c>
      <c r="D9" s="186">
        <v>43678</v>
      </c>
      <c r="E9" s="186">
        <v>43681</v>
      </c>
      <c r="F9" s="185">
        <f t="shared" si="0"/>
        <v>3</v>
      </c>
      <c r="G9" s="185">
        <v>1</v>
      </c>
      <c r="H9" s="185" t="s">
        <v>37</v>
      </c>
      <c r="I9" s="185">
        <f t="shared" si="1"/>
        <v>3</v>
      </c>
      <c r="J9" s="215">
        <v>3450000</v>
      </c>
      <c r="K9" s="216">
        <f t="shared" si="2"/>
        <v>10350000</v>
      </c>
      <c r="L9" s="214"/>
      <c r="M9" s="217" t="s">
        <v>4848</v>
      </c>
    </row>
    <row r="10" spans="1:13">
      <c r="A10" s="184">
        <v>366534</v>
      </c>
      <c r="B10" s="185">
        <v>1549756</v>
      </c>
      <c r="C10" s="185" t="s">
        <v>5210</v>
      </c>
      <c r="D10" s="186">
        <v>43678</v>
      </c>
      <c r="E10" s="186">
        <v>43680</v>
      </c>
      <c r="F10" s="185">
        <f t="shared" si="0"/>
        <v>2</v>
      </c>
      <c r="G10" s="185">
        <v>1</v>
      </c>
      <c r="H10" s="185" t="s">
        <v>2405</v>
      </c>
      <c r="I10" s="185">
        <f t="shared" si="1"/>
        <v>2</v>
      </c>
      <c r="J10" s="215">
        <v>3650000</v>
      </c>
      <c r="K10" s="216">
        <f t="shared" si="2"/>
        <v>7300000</v>
      </c>
      <c r="L10" s="214"/>
      <c r="M10" s="185" t="s">
        <v>4681</v>
      </c>
    </row>
    <row r="11" spans="1:13">
      <c r="A11" s="185">
        <v>367621</v>
      </c>
      <c r="B11" s="185">
        <v>1552908</v>
      </c>
      <c r="C11" s="185" t="s">
        <v>4715</v>
      </c>
      <c r="D11" s="186">
        <v>43678</v>
      </c>
      <c r="E11" s="186">
        <v>43680</v>
      </c>
      <c r="F11" s="185">
        <f t="shared" si="0"/>
        <v>2</v>
      </c>
      <c r="G11" s="185">
        <v>1</v>
      </c>
      <c r="H11" s="185" t="s">
        <v>2405</v>
      </c>
      <c r="I11" s="185">
        <f t="shared" si="1"/>
        <v>2</v>
      </c>
      <c r="J11" s="215">
        <v>3650000</v>
      </c>
      <c r="K11" s="216">
        <f t="shared" si="2"/>
        <v>7300000</v>
      </c>
      <c r="L11" s="214"/>
      <c r="M11" s="185" t="s">
        <v>4681</v>
      </c>
    </row>
    <row r="12" spans="1:13">
      <c r="A12" s="184">
        <v>365776</v>
      </c>
      <c r="B12" s="185">
        <v>1538606</v>
      </c>
      <c r="C12" s="185" t="s">
        <v>5211</v>
      </c>
      <c r="D12" s="186">
        <v>43678</v>
      </c>
      <c r="E12" s="186">
        <v>43681</v>
      </c>
      <c r="F12" s="185">
        <f t="shared" si="0"/>
        <v>3</v>
      </c>
      <c r="G12" s="185">
        <v>1</v>
      </c>
      <c r="H12" s="185" t="s">
        <v>37</v>
      </c>
      <c r="I12" s="185">
        <f t="shared" si="1"/>
        <v>3</v>
      </c>
      <c r="J12" s="215">
        <v>3450000</v>
      </c>
      <c r="K12" s="216">
        <f t="shared" si="2"/>
        <v>10350000</v>
      </c>
      <c r="L12" s="214"/>
      <c r="M12" s="185" t="s">
        <v>4681</v>
      </c>
    </row>
    <row r="13" spans="1:13">
      <c r="A13" s="184" t="s">
        <v>5212</v>
      </c>
      <c r="B13" s="185">
        <v>1548906</v>
      </c>
      <c r="C13" s="185" t="s">
        <v>4945</v>
      </c>
      <c r="D13" s="186">
        <v>43678</v>
      </c>
      <c r="E13" s="186">
        <v>43680</v>
      </c>
      <c r="F13" s="185">
        <f t="shared" si="0"/>
        <v>2</v>
      </c>
      <c r="G13" s="185">
        <v>2</v>
      </c>
      <c r="H13" s="185" t="s">
        <v>868</v>
      </c>
      <c r="I13" s="185">
        <f t="shared" si="1"/>
        <v>4</v>
      </c>
      <c r="J13" s="215">
        <v>4100000</v>
      </c>
      <c r="K13" s="216">
        <f t="shared" si="2"/>
        <v>16400000</v>
      </c>
      <c r="L13" s="214"/>
      <c r="M13" s="185" t="s">
        <v>4681</v>
      </c>
    </row>
    <row r="14" spans="1:13">
      <c r="A14" s="184">
        <v>365788</v>
      </c>
      <c r="B14" s="185">
        <v>1544446</v>
      </c>
      <c r="C14" s="185" t="s">
        <v>5213</v>
      </c>
      <c r="D14" s="186">
        <v>43678</v>
      </c>
      <c r="E14" s="186">
        <v>43683</v>
      </c>
      <c r="F14" s="185">
        <f t="shared" si="0"/>
        <v>5</v>
      </c>
      <c r="G14" s="185">
        <v>1</v>
      </c>
      <c r="H14" s="185" t="s">
        <v>37</v>
      </c>
      <c r="I14" s="185">
        <f t="shared" si="1"/>
        <v>5</v>
      </c>
      <c r="J14" s="215">
        <v>3450000</v>
      </c>
      <c r="K14" s="216">
        <f t="shared" si="2"/>
        <v>17250000</v>
      </c>
      <c r="L14" s="214"/>
      <c r="M14" s="185" t="s">
        <v>4681</v>
      </c>
    </row>
    <row r="15" spans="1:13">
      <c r="A15" s="185">
        <v>366698</v>
      </c>
      <c r="B15" s="185">
        <v>1548973</v>
      </c>
      <c r="C15" s="185" t="s">
        <v>5214</v>
      </c>
      <c r="D15" s="186">
        <v>43678</v>
      </c>
      <c r="E15" s="186">
        <v>43681</v>
      </c>
      <c r="F15" s="185">
        <f t="shared" si="0"/>
        <v>3</v>
      </c>
      <c r="G15" s="185">
        <v>1</v>
      </c>
      <c r="H15" s="185" t="s">
        <v>37</v>
      </c>
      <c r="I15" s="185">
        <f t="shared" si="1"/>
        <v>3</v>
      </c>
      <c r="J15" s="215">
        <v>3450000</v>
      </c>
      <c r="K15" s="216">
        <f t="shared" si="2"/>
        <v>10350000</v>
      </c>
      <c r="L15" s="214"/>
      <c r="M15" s="185" t="s">
        <v>4681</v>
      </c>
    </row>
    <row r="16" spans="1:13">
      <c r="A16" s="185">
        <v>369003</v>
      </c>
      <c r="B16" s="185">
        <v>1560104</v>
      </c>
      <c r="C16" s="185" t="s">
        <v>5215</v>
      </c>
      <c r="D16" s="186">
        <v>43678</v>
      </c>
      <c r="E16" s="186">
        <v>43679</v>
      </c>
      <c r="F16" s="185">
        <f t="shared" si="0"/>
        <v>1</v>
      </c>
      <c r="G16" s="185">
        <v>1</v>
      </c>
      <c r="H16" s="185" t="s">
        <v>37</v>
      </c>
      <c r="I16" s="185">
        <f t="shared" si="1"/>
        <v>1</v>
      </c>
      <c r="J16" s="215">
        <v>3450000</v>
      </c>
      <c r="K16" s="216">
        <f t="shared" si="2"/>
        <v>3450000</v>
      </c>
      <c r="L16" s="214"/>
      <c r="M16" s="185" t="s">
        <v>4681</v>
      </c>
    </row>
    <row r="17" spans="1:13">
      <c r="A17" s="184">
        <v>365778</v>
      </c>
      <c r="B17" s="185">
        <v>1544450</v>
      </c>
      <c r="C17" s="185" t="s">
        <v>5216</v>
      </c>
      <c r="D17" s="186">
        <v>43678</v>
      </c>
      <c r="E17" s="186">
        <v>43683</v>
      </c>
      <c r="F17" s="185">
        <f t="shared" si="0"/>
        <v>5</v>
      </c>
      <c r="G17" s="185">
        <v>1</v>
      </c>
      <c r="H17" s="185" t="s">
        <v>37</v>
      </c>
      <c r="I17" s="185">
        <f t="shared" si="1"/>
        <v>5</v>
      </c>
      <c r="J17" s="215">
        <v>3450000</v>
      </c>
      <c r="K17" s="216">
        <f t="shared" si="2"/>
        <v>17250000</v>
      </c>
      <c r="L17" s="214"/>
      <c r="M17" s="185" t="s">
        <v>4681</v>
      </c>
    </row>
    <row r="18" spans="1:13">
      <c r="A18" s="184">
        <v>367566</v>
      </c>
      <c r="B18" s="185">
        <v>1552476</v>
      </c>
      <c r="C18" s="185" t="s">
        <v>5217</v>
      </c>
      <c r="D18" s="186">
        <v>43678</v>
      </c>
      <c r="E18" s="186">
        <v>43682</v>
      </c>
      <c r="F18" s="185">
        <f t="shared" si="0"/>
        <v>4</v>
      </c>
      <c r="G18" s="185">
        <v>1</v>
      </c>
      <c r="H18" s="185" t="s">
        <v>4678</v>
      </c>
      <c r="I18" s="185">
        <f t="shared" si="1"/>
        <v>4</v>
      </c>
      <c r="J18" s="215">
        <f>3450000+1200000</f>
        <v>4650000</v>
      </c>
      <c r="K18" s="216">
        <f t="shared" si="2"/>
        <v>18600000</v>
      </c>
      <c r="L18" s="214"/>
      <c r="M18" s="185" t="s">
        <v>5218</v>
      </c>
    </row>
    <row r="19" spans="1:13">
      <c r="A19" s="184" t="s">
        <v>5219</v>
      </c>
      <c r="B19" s="185">
        <v>1539162</v>
      </c>
      <c r="C19" s="185" t="s">
        <v>5220</v>
      </c>
      <c r="D19" s="186">
        <v>43679</v>
      </c>
      <c r="E19" s="186">
        <v>43681</v>
      </c>
      <c r="F19" s="185">
        <f t="shared" si="0"/>
        <v>2</v>
      </c>
      <c r="G19" s="185">
        <v>2</v>
      </c>
      <c r="H19" s="185" t="s">
        <v>37</v>
      </c>
      <c r="I19" s="185">
        <f t="shared" si="1"/>
        <v>4</v>
      </c>
      <c r="J19" s="215">
        <v>4050000</v>
      </c>
      <c r="K19" s="216">
        <f t="shared" si="2"/>
        <v>16200000</v>
      </c>
      <c r="L19" s="214"/>
      <c r="M19" s="185"/>
    </row>
    <row r="20" spans="1:13">
      <c r="A20" s="184">
        <v>365765</v>
      </c>
      <c r="B20" s="185">
        <v>1545925</v>
      </c>
      <c r="C20" s="185" t="s">
        <v>5221</v>
      </c>
      <c r="D20" s="186">
        <v>43679</v>
      </c>
      <c r="E20" s="186">
        <v>43681</v>
      </c>
      <c r="F20" s="185">
        <f t="shared" si="0"/>
        <v>2</v>
      </c>
      <c r="G20" s="185">
        <v>1</v>
      </c>
      <c r="H20" s="185" t="s">
        <v>37</v>
      </c>
      <c r="I20" s="185">
        <f t="shared" si="1"/>
        <v>2</v>
      </c>
      <c r="J20" s="215">
        <v>3450000</v>
      </c>
      <c r="K20" s="216">
        <f t="shared" si="2"/>
        <v>6900000</v>
      </c>
      <c r="L20" s="214"/>
      <c r="M20" s="185" t="s">
        <v>4681</v>
      </c>
    </row>
    <row r="21" spans="1:13">
      <c r="A21" s="184">
        <v>365949</v>
      </c>
      <c r="B21" s="185">
        <v>1547175</v>
      </c>
      <c r="C21" s="185" t="s">
        <v>5222</v>
      </c>
      <c r="D21" s="186">
        <v>43679</v>
      </c>
      <c r="E21" s="186">
        <v>43682</v>
      </c>
      <c r="F21" s="185">
        <f t="shared" si="0"/>
        <v>3</v>
      </c>
      <c r="G21" s="185">
        <v>1</v>
      </c>
      <c r="H21" s="185" t="s">
        <v>2405</v>
      </c>
      <c r="I21" s="185">
        <f t="shared" si="1"/>
        <v>3</v>
      </c>
      <c r="J21" s="215">
        <v>3650000</v>
      </c>
      <c r="K21" s="216">
        <f t="shared" si="2"/>
        <v>10950000</v>
      </c>
      <c r="L21" s="214"/>
      <c r="M21" s="185" t="s">
        <v>4681</v>
      </c>
    </row>
    <row r="22" spans="1:13">
      <c r="A22" s="185">
        <v>366593</v>
      </c>
      <c r="B22" s="185">
        <v>1549907</v>
      </c>
      <c r="C22" s="185" t="s">
        <v>5223</v>
      </c>
      <c r="D22" s="186">
        <v>43679</v>
      </c>
      <c r="E22" s="186">
        <v>43684</v>
      </c>
      <c r="F22" s="185">
        <f t="shared" si="0"/>
        <v>5</v>
      </c>
      <c r="G22" s="185">
        <v>1</v>
      </c>
      <c r="H22" s="185" t="s">
        <v>2405</v>
      </c>
      <c r="I22" s="185">
        <f t="shared" si="1"/>
        <v>5</v>
      </c>
      <c r="J22" s="215">
        <v>3650000</v>
      </c>
      <c r="K22" s="216">
        <f t="shared" si="2"/>
        <v>18250000</v>
      </c>
      <c r="L22" s="214"/>
      <c r="M22" s="185" t="s">
        <v>4681</v>
      </c>
    </row>
    <row r="23" spans="1:13">
      <c r="A23" s="184">
        <v>365919</v>
      </c>
      <c r="B23" s="185">
        <v>1546999</v>
      </c>
      <c r="C23" s="185" t="s">
        <v>5224</v>
      </c>
      <c r="D23" s="186">
        <v>43679</v>
      </c>
      <c r="E23" s="186">
        <v>43681</v>
      </c>
      <c r="F23" s="185">
        <f t="shared" si="0"/>
        <v>2</v>
      </c>
      <c r="G23" s="185">
        <v>1</v>
      </c>
      <c r="H23" s="185" t="s">
        <v>37</v>
      </c>
      <c r="I23" s="185">
        <f t="shared" si="1"/>
        <v>2</v>
      </c>
      <c r="J23" s="215">
        <v>3450000</v>
      </c>
      <c r="K23" s="216">
        <f t="shared" si="2"/>
        <v>6900000</v>
      </c>
      <c r="L23" s="214"/>
      <c r="M23" s="185" t="s">
        <v>4681</v>
      </c>
    </row>
    <row r="24" spans="1:13">
      <c r="A24" s="184">
        <v>365780</v>
      </c>
      <c r="B24" s="185">
        <v>1538683</v>
      </c>
      <c r="C24" s="185" t="s">
        <v>5225</v>
      </c>
      <c r="D24" s="186">
        <v>43680</v>
      </c>
      <c r="E24" s="186">
        <v>43682</v>
      </c>
      <c r="F24" s="185">
        <f t="shared" si="0"/>
        <v>2</v>
      </c>
      <c r="G24" s="185">
        <v>1</v>
      </c>
      <c r="H24" s="185" t="s">
        <v>2405</v>
      </c>
      <c r="I24" s="185">
        <f t="shared" si="1"/>
        <v>2</v>
      </c>
      <c r="J24" s="215">
        <v>3650000</v>
      </c>
      <c r="K24" s="216">
        <f t="shared" si="2"/>
        <v>7300000</v>
      </c>
      <c r="L24" s="214"/>
      <c r="M24" s="185" t="s">
        <v>4681</v>
      </c>
    </row>
    <row r="25" spans="1:13">
      <c r="A25" s="184" t="s">
        <v>5226</v>
      </c>
      <c r="B25" s="185">
        <v>1551227</v>
      </c>
      <c r="C25" s="185" t="s">
        <v>5227</v>
      </c>
      <c r="D25" s="186">
        <v>43680</v>
      </c>
      <c r="E25" s="186">
        <v>43685</v>
      </c>
      <c r="F25" s="185">
        <f t="shared" si="0"/>
        <v>5</v>
      </c>
      <c r="G25" s="185">
        <v>5</v>
      </c>
      <c r="H25" s="185" t="s">
        <v>2405</v>
      </c>
      <c r="I25" s="185">
        <f t="shared" si="1"/>
        <v>25</v>
      </c>
      <c r="J25" s="215">
        <v>3650000</v>
      </c>
      <c r="K25" s="216">
        <f t="shared" si="2"/>
        <v>91250000</v>
      </c>
      <c r="L25" s="214"/>
      <c r="M25" s="185" t="s">
        <v>4681</v>
      </c>
    </row>
    <row r="26" spans="1:13">
      <c r="A26" s="184" t="s">
        <v>5228</v>
      </c>
      <c r="B26" s="185">
        <v>1555713</v>
      </c>
      <c r="C26" s="185" t="s">
        <v>5229</v>
      </c>
      <c r="D26" s="186">
        <v>43680</v>
      </c>
      <c r="E26" s="186">
        <v>43682</v>
      </c>
      <c r="F26" s="185">
        <f t="shared" si="0"/>
        <v>2</v>
      </c>
      <c r="G26" s="185">
        <v>3</v>
      </c>
      <c r="H26" s="185" t="s">
        <v>868</v>
      </c>
      <c r="I26" s="185">
        <f t="shared" si="1"/>
        <v>6</v>
      </c>
      <c r="J26" s="215">
        <v>4100000</v>
      </c>
      <c r="K26" s="216">
        <f t="shared" si="2"/>
        <v>24600000</v>
      </c>
      <c r="L26" s="214"/>
      <c r="M26" s="185" t="s">
        <v>4681</v>
      </c>
    </row>
    <row r="27" spans="1:13">
      <c r="A27" s="184" t="s">
        <v>5230</v>
      </c>
      <c r="B27" s="185">
        <v>1555670</v>
      </c>
      <c r="C27" s="185" t="s">
        <v>5231</v>
      </c>
      <c r="D27" s="186">
        <v>43680</v>
      </c>
      <c r="E27" s="186">
        <v>43685</v>
      </c>
      <c r="F27" s="185">
        <f t="shared" si="0"/>
        <v>5</v>
      </c>
      <c r="G27" s="185">
        <v>2</v>
      </c>
      <c r="H27" s="185" t="s">
        <v>37</v>
      </c>
      <c r="I27" s="185">
        <f t="shared" si="1"/>
        <v>10</v>
      </c>
      <c r="J27" s="215">
        <v>3450000</v>
      </c>
      <c r="K27" s="216">
        <f t="shared" si="2"/>
        <v>34500000</v>
      </c>
      <c r="L27" s="214"/>
      <c r="M27" s="185" t="s">
        <v>4681</v>
      </c>
    </row>
    <row r="28" spans="1:13">
      <c r="A28" s="184">
        <v>365781</v>
      </c>
      <c r="B28" s="185">
        <v>1543482</v>
      </c>
      <c r="C28" s="185" t="s">
        <v>5232</v>
      </c>
      <c r="D28" s="186">
        <v>43680</v>
      </c>
      <c r="E28" s="186">
        <v>43682</v>
      </c>
      <c r="F28" s="185">
        <f t="shared" si="0"/>
        <v>2</v>
      </c>
      <c r="G28" s="185">
        <v>1</v>
      </c>
      <c r="H28" s="185" t="s">
        <v>4436</v>
      </c>
      <c r="I28" s="185">
        <f t="shared" si="1"/>
        <v>2</v>
      </c>
      <c r="J28" s="215">
        <v>4850000</v>
      </c>
      <c r="K28" s="216">
        <f t="shared" si="2"/>
        <v>9700000</v>
      </c>
      <c r="L28" s="214"/>
      <c r="M28" s="185" t="s">
        <v>4681</v>
      </c>
    </row>
    <row r="29" spans="1:13">
      <c r="A29" s="184">
        <v>369051</v>
      </c>
      <c r="B29" s="185">
        <v>1558665</v>
      </c>
      <c r="C29" s="185" t="s">
        <v>5233</v>
      </c>
      <c r="D29" s="186">
        <v>43680</v>
      </c>
      <c r="E29" s="186">
        <v>43682</v>
      </c>
      <c r="F29" s="185">
        <f t="shared" si="0"/>
        <v>2</v>
      </c>
      <c r="G29" s="185">
        <v>1</v>
      </c>
      <c r="H29" s="185" t="s">
        <v>37</v>
      </c>
      <c r="I29" s="185">
        <f t="shared" si="1"/>
        <v>2</v>
      </c>
      <c r="J29" s="215">
        <v>3450000</v>
      </c>
      <c r="K29" s="216">
        <f t="shared" si="2"/>
        <v>6900000</v>
      </c>
      <c r="L29" s="214"/>
      <c r="M29" s="185"/>
    </row>
    <row r="30" spans="1:13">
      <c r="A30" s="184">
        <v>369147</v>
      </c>
      <c r="B30" s="185">
        <v>1560468</v>
      </c>
      <c r="C30" s="185" t="s">
        <v>5234</v>
      </c>
      <c r="D30" s="186">
        <v>43681</v>
      </c>
      <c r="E30" s="186">
        <v>43684</v>
      </c>
      <c r="F30" s="185">
        <f t="shared" si="0"/>
        <v>3</v>
      </c>
      <c r="G30" s="185">
        <v>1</v>
      </c>
      <c r="H30" s="185" t="s">
        <v>37</v>
      </c>
      <c r="I30" s="185">
        <f t="shared" si="1"/>
        <v>3</v>
      </c>
      <c r="J30" s="215">
        <v>3450000</v>
      </c>
      <c r="K30" s="216">
        <f t="shared" si="2"/>
        <v>10350000</v>
      </c>
      <c r="L30" s="214"/>
      <c r="M30" s="185" t="s">
        <v>4679</v>
      </c>
    </row>
    <row r="31" spans="1:13">
      <c r="A31" s="184" t="s">
        <v>5235</v>
      </c>
      <c r="B31" s="185">
        <v>1547443</v>
      </c>
      <c r="C31" s="185" t="s">
        <v>5236</v>
      </c>
      <c r="D31" s="186">
        <v>43681</v>
      </c>
      <c r="E31" s="186">
        <v>43685</v>
      </c>
      <c r="F31" s="185">
        <f t="shared" si="0"/>
        <v>4</v>
      </c>
      <c r="G31" s="185">
        <v>2</v>
      </c>
      <c r="H31" s="185" t="s">
        <v>2405</v>
      </c>
      <c r="I31" s="185">
        <f t="shared" si="1"/>
        <v>8</v>
      </c>
      <c r="J31" s="215">
        <v>3650000</v>
      </c>
      <c r="K31" s="216">
        <f t="shared" si="2"/>
        <v>29200000</v>
      </c>
      <c r="L31" s="214"/>
      <c r="M31" s="185" t="s">
        <v>5237</v>
      </c>
    </row>
    <row r="32" spans="1:13">
      <c r="A32" s="184" t="s">
        <v>5238</v>
      </c>
      <c r="B32" s="185">
        <v>1557136</v>
      </c>
      <c r="C32" s="185" t="s">
        <v>5239</v>
      </c>
      <c r="D32" s="186">
        <v>43682</v>
      </c>
      <c r="E32" s="186">
        <v>43686</v>
      </c>
      <c r="F32" s="185">
        <f t="shared" si="0"/>
        <v>4</v>
      </c>
      <c r="G32" s="185">
        <v>2</v>
      </c>
      <c r="H32" s="185" t="s">
        <v>37</v>
      </c>
      <c r="I32" s="185">
        <f t="shared" si="1"/>
        <v>8</v>
      </c>
      <c r="J32" s="215">
        <v>3450000</v>
      </c>
      <c r="K32" s="216">
        <f t="shared" si="2"/>
        <v>27600000</v>
      </c>
      <c r="L32" s="214"/>
      <c r="M32" s="185" t="s">
        <v>4681</v>
      </c>
    </row>
    <row r="33" spans="1:13">
      <c r="A33" s="185">
        <v>366699</v>
      </c>
      <c r="B33" s="185">
        <v>1548762</v>
      </c>
      <c r="C33" s="185" t="s">
        <v>5240</v>
      </c>
      <c r="D33" s="186">
        <v>43682</v>
      </c>
      <c r="E33" s="186">
        <v>43685</v>
      </c>
      <c r="F33" s="185">
        <f t="shared" si="0"/>
        <v>3</v>
      </c>
      <c r="G33" s="185">
        <v>1</v>
      </c>
      <c r="H33" s="185" t="s">
        <v>2405</v>
      </c>
      <c r="I33" s="185">
        <f t="shared" si="1"/>
        <v>3</v>
      </c>
      <c r="J33" s="215">
        <v>3650000</v>
      </c>
      <c r="K33" s="216">
        <f t="shared" si="2"/>
        <v>10950000</v>
      </c>
      <c r="L33" s="214"/>
      <c r="M33" s="185" t="s">
        <v>5241</v>
      </c>
    </row>
    <row r="34" spans="1:13">
      <c r="A34" s="184" t="s">
        <v>5242</v>
      </c>
      <c r="B34" s="185">
        <v>1563315</v>
      </c>
      <c r="C34" s="185" t="s">
        <v>5243</v>
      </c>
      <c r="D34" s="186">
        <v>43682</v>
      </c>
      <c r="E34" s="186">
        <v>43684</v>
      </c>
      <c r="F34" s="185">
        <f t="shared" si="0"/>
        <v>2</v>
      </c>
      <c r="G34" s="185">
        <v>2</v>
      </c>
      <c r="H34" s="185" t="s">
        <v>2405</v>
      </c>
      <c r="I34" s="185">
        <f t="shared" si="1"/>
        <v>4</v>
      </c>
      <c r="J34" s="215">
        <v>3650000</v>
      </c>
      <c r="K34" s="216">
        <f t="shared" si="2"/>
        <v>14600000</v>
      </c>
      <c r="L34" s="214"/>
      <c r="M34" s="185" t="s">
        <v>4666</v>
      </c>
    </row>
    <row r="35" spans="1:13">
      <c r="A35" s="184">
        <v>363887</v>
      </c>
      <c r="B35" s="185">
        <v>1538863</v>
      </c>
      <c r="C35" s="185" t="s">
        <v>5244</v>
      </c>
      <c r="D35" s="186">
        <v>43684</v>
      </c>
      <c r="E35" s="186">
        <v>43685</v>
      </c>
      <c r="F35" s="185">
        <f t="shared" si="0"/>
        <v>1</v>
      </c>
      <c r="G35" s="185">
        <v>1</v>
      </c>
      <c r="H35" s="185" t="s">
        <v>37</v>
      </c>
      <c r="I35" s="185">
        <f t="shared" si="1"/>
        <v>1</v>
      </c>
      <c r="J35" s="215">
        <v>4050000</v>
      </c>
      <c r="K35" s="216">
        <f t="shared" si="2"/>
        <v>4050000</v>
      </c>
      <c r="L35" s="214"/>
      <c r="M35" s="185"/>
    </row>
    <row r="36" spans="1:13">
      <c r="A36" s="184">
        <v>363906</v>
      </c>
      <c r="B36" s="185">
        <v>1538805</v>
      </c>
      <c r="C36" s="185" t="s">
        <v>5245</v>
      </c>
      <c r="D36" s="186">
        <v>43684</v>
      </c>
      <c r="E36" s="186">
        <v>43685</v>
      </c>
      <c r="F36" s="185">
        <f t="shared" si="0"/>
        <v>1</v>
      </c>
      <c r="G36" s="185">
        <v>1</v>
      </c>
      <c r="H36" s="185" t="s">
        <v>37</v>
      </c>
      <c r="I36" s="185">
        <f t="shared" si="1"/>
        <v>1</v>
      </c>
      <c r="J36" s="215">
        <v>4050000</v>
      </c>
      <c r="K36" s="216">
        <f t="shared" si="2"/>
        <v>4050000</v>
      </c>
      <c r="L36" s="214"/>
      <c r="M36" s="185"/>
    </row>
    <row r="37" spans="1:13">
      <c r="A37" s="184">
        <v>367571</v>
      </c>
      <c r="B37" s="185">
        <v>1552144</v>
      </c>
      <c r="C37" s="185" t="s">
        <v>5246</v>
      </c>
      <c r="D37" s="186">
        <v>43684</v>
      </c>
      <c r="E37" s="186">
        <v>43685</v>
      </c>
      <c r="F37" s="185">
        <f t="shared" si="0"/>
        <v>1</v>
      </c>
      <c r="G37" s="185">
        <v>1</v>
      </c>
      <c r="H37" s="185" t="s">
        <v>2405</v>
      </c>
      <c r="I37" s="185">
        <f t="shared" si="1"/>
        <v>1</v>
      </c>
      <c r="J37" s="215">
        <v>3650000</v>
      </c>
      <c r="K37" s="216">
        <f t="shared" si="2"/>
        <v>3650000</v>
      </c>
      <c r="L37" s="214"/>
      <c r="M37" s="185" t="s">
        <v>4681</v>
      </c>
    </row>
    <row r="38" spans="1:13">
      <c r="A38" s="184">
        <v>367570</v>
      </c>
      <c r="B38" s="185">
        <v>1552215</v>
      </c>
      <c r="C38" s="185" t="s">
        <v>5247</v>
      </c>
      <c r="D38" s="186">
        <v>43684</v>
      </c>
      <c r="E38" s="186">
        <v>43685</v>
      </c>
      <c r="F38" s="185">
        <f t="shared" si="0"/>
        <v>1</v>
      </c>
      <c r="G38" s="185">
        <v>1</v>
      </c>
      <c r="H38" s="185" t="s">
        <v>2405</v>
      </c>
      <c r="I38" s="185">
        <f t="shared" si="1"/>
        <v>1</v>
      </c>
      <c r="J38" s="215">
        <v>3650000</v>
      </c>
      <c r="K38" s="216">
        <f t="shared" si="2"/>
        <v>3650000</v>
      </c>
      <c r="L38" s="214"/>
      <c r="M38" s="185" t="s">
        <v>4681</v>
      </c>
    </row>
    <row r="39" spans="1:13">
      <c r="A39" s="184">
        <v>365801</v>
      </c>
      <c r="B39" s="185">
        <v>1538565</v>
      </c>
      <c r="C39" s="185" t="s">
        <v>5248</v>
      </c>
      <c r="D39" s="186">
        <v>43685</v>
      </c>
      <c r="E39" s="186">
        <v>43686</v>
      </c>
      <c r="F39" s="185">
        <f t="shared" si="0"/>
        <v>1</v>
      </c>
      <c r="G39" s="185">
        <v>1</v>
      </c>
      <c r="H39" s="185" t="s">
        <v>37</v>
      </c>
      <c r="I39" s="185">
        <f t="shared" si="1"/>
        <v>1</v>
      </c>
      <c r="J39" s="215">
        <v>3450000</v>
      </c>
      <c r="K39" s="216">
        <f t="shared" si="2"/>
        <v>3450000</v>
      </c>
      <c r="L39" s="214"/>
      <c r="M39" s="185" t="s">
        <v>4681</v>
      </c>
    </row>
    <row r="40" spans="1:13">
      <c r="A40" s="184" t="s">
        <v>5249</v>
      </c>
      <c r="B40" s="185">
        <v>1547209</v>
      </c>
      <c r="C40" s="185" t="s">
        <v>5250</v>
      </c>
      <c r="D40" s="186">
        <v>43685</v>
      </c>
      <c r="E40" s="186">
        <v>43689</v>
      </c>
      <c r="F40" s="185">
        <f t="shared" si="0"/>
        <v>4</v>
      </c>
      <c r="G40" s="185">
        <v>2</v>
      </c>
      <c r="H40" s="185" t="s">
        <v>37</v>
      </c>
      <c r="I40" s="185">
        <f t="shared" si="1"/>
        <v>8</v>
      </c>
      <c r="J40" s="215">
        <v>3450000</v>
      </c>
      <c r="K40" s="216">
        <f t="shared" si="2"/>
        <v>27600000</v>
      </c>
      <c r="L40" s="214"/>
      <c r="M40" s="185" t="s">
        <v>4681</v>
      </c>
    </row>
    <row r="41" spans="1:13">
      <c r="A41" s="184" t="s">
        <v>5251</v>
      </c>
      <c r="B41" s="185">
        <v>1538557</v>
      </c>
      <c r="C41" s="185" t="s">
        <v>5252</v>
      </c>
      <c r="D41" s="186">
        <v>43685</v>
      </c>
      <c r="E41" s="186">
        <v>43686</v>
      </c>
      <c r="F41" s="185">
        <f t="shared" si="0"/>
        <v>1</v>
      </c>
      <c r="G41" s="185">
        <v>2</v>
      </c>
      <c r="H41" s="185" t="s">
        <v>2405</v>
      </c>
      <c r="I41" s="185">
        <f t="shared" si="1"/>
        <v>2</v>
      </c>
      <c r="J41" s="215">
        <v>4250000</v>
      </c>
      <c r="K41" s="216">
        <f t="shared" si="2"/>
        <v>8500000</v>
      </c>
      <c r="L41" s="214"/>
      <c r="M41" s="185" t="s">
        <v>2171</v>
      </c>
    </row>
    <row r="42" spans="1:13">
      <c r="A42" s="184">
        <v>370298</v>
      </c>
      <c r="B42" s="185">
        <v>1566783</v>
      </c>
      <c r="C42" s="185" t="s">
        <v>5253</v>
      </c>
      <c r="D42" s="186">
        <v>43686</v>
      </c>
      <c r="E42" s="186">
        <v>43687</v>
      </c>
      <c r="F42" s="185">
        <f t="shared" si="0"/>
        <v>1</v>
      </c>
      <c r="G42" s="185">
        <v>1</v>
      </c>
      <c r="H42" s="185" t="s">
        <v>2405</v>
      </c>
      <c r="I42" s="185">
        <f t="shared" si="1"/>
        <v>1</v>
      </c>
      <c r="J42" s="215">
        <v>4250000</v>
      </c>
      <c r="K42" s="216">
        <f t="shared" si="2"/>
        <v>4250000</v>
      </c>
      <c r="L42" s="214"/>
      <c r="M42" s="185"/>
    </row>
    <row r="43" spans="1:13">
      <c r="A43" s="184">
        <v>365798</v>
      </c>
      <c r="B43" s="185">
        <v>1543922</v>
      </c>
      <c r="C43" s="185" t="s">
        <v>5254</v>
      </c>
      <c r="D43" s="186">
        <v>43686</v>
      </c>
      <c r="E43" s="186">
        <v>43688</v>
      </c>
      <c r="F43" s="185">
        <f t="shared" si="0"/>
        <v>2</v>
      </c>
      <c r="G43" s="185">
        <v>1</v>
      </c>
      <c r="H43" s="185" t="s">
        <v>37</v>
      </c>
      <c r="I43" s="185">
        <f t="shared" si="1"/>
        <v>2</v>
      </c>
      <c r="J43" s="215">
        <v>3450000</v>
      </c>
      <c r="K43" s="216">
        <f t="shared" si="2"/>
        <v>6900000</v>
      </c>
      <c r="L43" s="214"/>
      <c r="M43" s="185" t="s">
        <v>4681</v>
      </c>
    </row>
    <row r="44" spans="1:13">
      <c r="A44" s="187" t="s">
        <v>5255</v>
      </c>
      <c r="B44" s="187">
        <v>1551524</v>
      </c>
      <c r="C44" s="188" t="s">
        <v>5256</v>
      </c>
      <c r="D44" s="189">
        <v>43686</v>
      </c>
      <c r="E44" s="189">
        <v>43689</v>
      </c>
      <c r="F44" s="187">
        <f t="shared" si="0"/>
        <v>3</v>
      </c>
      <c r="G44" s="185">
        <v>2</v>
      </c>
      <c r="H44" s="185" t="s">
        <v>2405</v>
      </c>
      <c r="I44" s="185">
        <f t="shared" si="1"/>
        <v>6</v>
      </c>
      <c r="J44" s="215">
        <v>3650000</v>
      </c>
      <c r="K44" s="216">
        <f t="shared" si="2"/>
        <v>21900000</v>
      </c>
      <c r="L44" s="214"/>
      <c r="M44" s="185" t="s">
        <v>4681</v>
      </c>
    </row>
    <row r="45" spans="1:13">
      <c r="A45" s="190"/>
      <c r="B45" s="190"/>
      <c r="C45" s="191"/>
      <c r="D45" s="192"/>
      <c r="E45" s="192"/>
      <c r="F45" s="190"/>
      <c r="G45" s="185">
        <v>1</v>
      </c>
      <c r="H45" s="185" t="s">
        <v>2410</v>
      </c>
      <c r="I45" s="185">
        <v>0</v>
      </c>
      <c r="J45" s="215">
        <v>1200000</v>
      </c>
      <c r="K45" s="216">
        <f>J45*F44</f>
        <v>3600000</v>
      </c>
      <c r="L45" s="214"/>
      <c r="M45" s="185"/>
    </row>
    <row r="46" spans="1:13">
      <c r="A46" s="184">
        <v>364772</v>
      </c>
      <c r="B46" s="185">
        <v>1541621</v>
      </c>
      <c r="C46" s="185" t="s">
        <v>5257</v>
      </c>
      <c r="D46" s="186">
        <v>43686</v>
      </c>
      <c r="E46" s="186">
        <v>43688</v>
      </c>
      <c r="F46" s="185">
        <f t="shared" ref="F46:F74" si="3">E46-D46</f>
        <v>2</v>
      </c>
      <c r="G46" s="185">
        <v>1</v>
      </c>
      <c r="H46" s="185" t="s">
        <v>37</v>
      </c>
      <c r="I46" s="185">
        <f t="shared" ref="I46:I74" si="4">G46*F46</f>
        <v>2</v>
      </c>
      <c r="J46" s="215">
        <v>4050000</v>
      </c>
      <c r="K46" s="216">
        <f t="shared" ref="K46:K74" si="5">J46*I46</f>
        <v>8100000</v>
      </c>
      <c r="L46" s="214"/>
      <c r="M46" s="185"/>
    </row>
    <row r="47" spans="1:13">
      <c r="A47" s="184" t="s">
        <v>5258</v>
      </c>
      <c r="B47" s="185">
        <v>1548276</v>
      </c>
      <c r="C47" s="185" t="s">
        <v>5259</v>
      </c>
      <c r="D47" s="186">
        <v>43686</v>
      </c>
      <c r="E47" s="186">
        <v>43691</v>
      </c>
      <c r="F47" s="185">
        <f t="shared" si="3"/>
        <v>5</v>
      </c>
      <c r="G47" s="185">
        <v>2</v>
      </c>
      <c r="H47" s="185" t="s">
        <v>2405</v>
      </c>
      <c r="I47" s="185">
        <f t="shared" si="4"/>
        <v>10</v>
      </c>
      <c r="J47" s="215">
        <v>3650000</v>
      </c>
      <c r="K47" s="216">
        <f t="shared" si="5"/>
        <v>36500000</v>
      </c>
      <c r="L47" s="214"/>
      <c r="M47" s="185" t="s">
        <v>4681</v>
      </c>
    </row>
    <row r="48" spans="1:13">
      <c r="A48" s="184">
        <v>366737</v>
      </c>
      <c r="B48" s="185">
        <v>1550269</v>
      </c>
      <c r="C48" s="185" t="s">
        <v>5260</v>
      </c>
      <c r="D48" s="186">
        <v>43686</v>
      </c>
      <c r="E48" s="186">
        <v>43689</v>
      </c>
      <c r="F48" s="185">
        <f t="shared" si="3"/>
        <v>3</v>
      </c>
      <c r="G48" s="185">
        <v>1</v>
      </c>
      <c r="H48" s="185" t="s">
        <v>2405</v>
      </c>
      <c r="I48" s="185">
        <f t="shared" si="4"/>
        <v>3</v>
      </c>
      <c r="J48" s="215">
        <v>3650000</v>
      </c>
      <c r="K48" s="216">
        <f t="shared" si="5"/>
        <v>10950000</v>
      </c>
      <c r="L48" s="214"/>
      <c r="M48" s="185" t="s">
        <v>5261</v>
      </c>
    </row>
    <row r="49" spans="1:13">
      <c r="A49" s="184">
        <v>370299</v>
      </c>
      <c r="B49" s="185">
        <v>1566782</v>
      </c>
      <c r="C49" s="185" t="s">
        <v>5262</v>
      </c>
      <c r="D49" s="186">
        <v>43686</v>
      </c>
      <c r="E49" s="186">
        <v>43687</v>
      </c>
      <c r="F49" s="185">
        <f t="shared" si="3"/>
        <v>1</v>
      </c>
      <c r="G49" s="185">
        <v>1</v>
      </c>
      <c r="H49" s="185" t="s">
        <v>2405</v>
      </c>
      <c r="I49" s="185">
        <f t="shared" si="4"/>
        <v>1</v>
      </c>
      <c r="J49" s="215">
        <v>4250000</v>
      </c>
      <c r="K49" s="216">
        <f t="shared" si="5"/>
        <v>4250000</v>
      </c>
      <c r="L49" s="214"/>
      <c r="M49" s="185" t="s">
        <v>4641</v>
      </c>
    </row>
    <row r="50" spans="1:13">
      <c r="A50" s="184" t="s">
        <v>5263</v>
      </c>
      <c r="B50" s="185">
        <v>1552923</v>
      </c>
      <c r="C50" s="185" t="s">
        <v>5264</v>
      </c>
      <c r="D50" s="186">
        <v>43686</v>
      </c>
      <c r="E50" s="186">
        <v>43689</v>
      </c>
      <c r="F50" s="185">
        <f t="shared" si="3"/>
        <v>3</v>
      </c>
      <c r="G50" s="185">
        <v>2</v>
      </c>
      <c r="H50" s="185" t="s">
        <v>37</v>
      </c>
      <c r="I50" s="185">
        <f t="shared" si="4"/>
        <v>6</v>
      </c>
      <c r="J50" s="215">
        <v>3450000</v>
      </c>
      <c r="K50" s="216">
        <f t="shared" si="5"/>
        <v>20700000</v>
      </c>
      <c r="L50" s="218"/>
      <c r="M50" s="185" t="s">
        <v>4674</v>
      </c>
    </row>
    <row r="51" spans="1:13">
      <c r="A51" s="193" t="s">
        <v>5265</v>
      </c>
      <c r="B51" s="194">
        <v>1571331</v>
      </c>
      <c r="C51" s="194" t="s">
        <v>5266</v>
      </c>
      <c r="D51" s="195">
        <v>43681</v>
      </c>
      <c r="E51" s="195">
        <v>43684</v>
      </c>
      <c r="F51" s="194">
        <f t="shared" si="3"/>
        <v>3</v>
      </c>
      <c r="G51" s="194">
        <v>3</v>
      </c>
      <c r="H51" s="194" t="s">
        <v>37</v>
      </c>
      <c r="I51" s="194">
        <f t="shared" si="4"/>
        <v>9</v>
      </c>
      <c r="J51" s="219">
        <v>4050000</v>
      </c>
      <c r="K51" s="220">
        <f t="shared" si="5"/>
        <v>36450000</v>
      </c>
      <c r="L51" s="221"/>
      <c r="M51" s="222" t="s">
        <v>5267</v>
      </c>
    </row>
    <row r="52" spans="1:13">
      <c r="A52" s="193" t="s">
        <v>5268</v>
      </c>
      <c r="B52" s="194">
        <v>1571213</v>
      </c>
      <c r="C52" s="194" t="s">
        <v>5269</v>
      </c>
      <c r="D52" s="195">
        <v>43681</v>
      </c>
      <c r="E52" s="195">
        <v>43682</v>
      </c>
      <c r="F52" s="194">
        <f t="shared" si="3"/>
        <v>1</v>
      </c>
      <c r="G52" s="194">
        <v>2</v>
      </c>
      <c r="H52" s="194" t="s">
        <v>2405</v>
      </c>
      <c r="I52" s="194">
        <f t="shared" si="4"/>
        <v>2</v>
      </c>
      <c r="J52" s="219">
        <v>4250000</v>
      </c>
      <c r="K52" s="220">
        <f t="shared" si="5"/>
        <v>8500000</v>
      </c>
      <c r="L52" s="221"/>
      <c r="M52" s="194"/>
    </row>
    <row r="53" spans="1:13">
      <c r="A53" s="194">
        <v>371150</v>
      </c>
      <c r="B53" s="194">
        <v>1571540</v>
      </c>
      <c r="C53" s="194" t="s">
        <v>5270</v>
      </c>
      <c r="D53" s="195">
        <v>43685</v>
      </c>
      <c r="E53" s="195">
        <v>43690</v>
      </c>
      <c r="F53" s="194">
        <f t="shared" si="3"/>
        <v>5</v>
      </c>
      <c r="G53" s="194">
        <v>1</v>
      </c>
      <c r="H53" s="194" t="s">
        <v>37</v>
      </c>
      <c r="I53" s="194">
        <f t="shared" si="4"/>
        <v>5</v>
      </c>
      <c r="J53" s="219">
        <v>4050000</v>
      </c>
      <c r="K53" s="220">
        <f t="shared" si="5"/>
        <v>20250000</v>
      </c>
      <c r="L53" s="223"/>
      <c r="M53" s="194"/>
    </row>
    <row r="54" spans="1:13">
      <c r="A54" s="196">
        <v>371178</v>
      </c>
      <c r="B54" s="196">
        <v>1571959</v>
      </c>
      <c r="C54" s="196" t="s">
        <v>5271</v>
      </c>
      <c r="D54" s="197">
        <v>43680</v>
      </c>
      <c r="E54" s="197">
        <v>43681</v>
      </c>
      <c r="F54" s="196">
        <f t="shared" si="3"/>
        <v>1</v>
      </c>
      <c r="G54" s="196">
        <v>1</v>
      </c>
      <c r="H54" s="196" t="s">
        <v>37</v>
      </c>
      <c r="I54" s="196">
        <f t="shared" si="4"/>
        <v>1</v>
      </c>
      <c r="J54" s="224">
        <v>4050000</v>
      </c>
      <c r="K54" s="225">
        <f t="shared" si="5"/>
        <v>4050000</v>
      </c>
      <c r="L54" s="226">
        <f>SUM(K54:K60)</f>
        <v>101950000</v>
      </c>
      <c r="M54" s="196"/>
    </row>
    <row r="55" spans="1:13">
      <c r="A55" s="198">
        <v>366125</v>
      </c>
      <c r="B55" s="196">
        <v>1547783</v>
      </c>
      <c r="C55" s="196" t="s">
        <v>5272</v>
      </c>
      <c r="D55" s="197">
        <v>43687</v>
      </c>
      <c r="E55" s="197">
        <v>43688</v>
      </c>
      <c r="F55" s="196">
        <f t="shared" si="3"/>
        <v>1</v>
      </c>
      <c r="G55" s="196">
        <v>1</v>
      </c>
      <c r="H55" s="196" t="s">
        <v>2405</v>
      </c>
      <c r="I55" s="196">
        <f t="shared" si="4"/>
        <v>1</v>
      </c>
      <c r="J55" s="224">
        <v>3650000</v>
      </c>
      <c r="K55" s="225">
        <f t="shared" si="5"/>
        <v>3650000</v>
      </c>
      <c r="L55" s="227"/>
      <c r="M55" s="196" t="s">
        <v>5273</v>
      </c>
    </row>
    <row r="56" spans="1:13">
      <c r="A56" s="198" t="s">
        <v>5274</v>
      </c>
      <c r="B56" s="196">
        <v>1552461</v>
      </c>
      <c r="C56" s="196" t="s">
        <v>5275</v>
      </c>
      <c r="D56" s="197">
        <v>43687</v>
      </c>
      <c r="E56" s="197">
        <v>43691</v>
      </c>
      <c r="F56" s="196">
        <f t="shared" si="3"/>
        <v>4</v>
      </c>
      <c r="G56" s="196">
        <v>2</v>
      </c>
      <c r="H56" s="196" t="s">
        <v>37</v>
      </c>
      <c r="I56" s="196">
        <f t="shared" si="4"/>
        <v>8</v>
      </c>
      <c r="J56" s="224">
        <v>3450000</v>
      </c>
      <c r="K56" s="225">
        <f t="shared" si="5"/>
        <v>27600000</v>
      </c>
      <c r="L56" s="227"/>
      <c r="M56" s="196" t="s">
        <v>4681</v>
      </c>
    </row>
    <row r="57" spans="1:13">
      <c r="A57" s="198" t="s">
        <v>5276</v>
      </c>
      <c r="B57" s="196">
        <v>1543344</v>
      </c>
      <c r="C57" s="196" t="s">
        <v>5277</v>
      </c>
      <c r="D57" s="197">
        <v>43687</v>
      </c>
      <c r="E57" s="197">
        <v>43689</v>
      </c>
      <c r="F57" s="196">
        <f t="shared" si="3"/>
        <v>2</v>
      </c>
      <c r="G57" s="196">
        <v>3</v>
      </c>
      <c r="H57" s="196" t="s">
        <v>2405</v>
      </c>
      <c r="I57" s="196">
        <f t="shared" si="4"/>
        <v>6</v>
      </c>
      <c r="J57" s="224">
        <v>3650000</v>
      </c>
      <c r="K57" s="225">
        <f t="shared" si="5"/>
        <v>21900000</v>
      </c>
      <c r="L57" s="227"/>
      <c r="M57" s="196" t="s">
        <v>4681</v>
      </c>
    </row>
    <row r="58" spans="1:13">
      <c r="A58" s="196">
        <v>371149</v>
      </c>
      <c r="B58" s="196">
        <v>1571637</v>
      </c>
      <c r="C58" s="196" t="s">
        <v>5278</v>
      </c>
      <c r="D58" s="197">
        <v>43687</v>
      </c>
      <c r="E58" s="197">
        <v>43692</v>
      </c>
      <c r="F58" s="196">
        <f t="shared" si="3"/>
        <v>5</v>
      </c>
      <c r="G58" s="196">
        <v>1</v>
      </c>
      <c r="H58" s="196" t="s">
        <v>37</v>
      </c>
      <c r="I58" s="196">
        <f t="shared" si="4"/>
        <v>5</v>
      </c>
      <c r="J58" s="224">
        <v>4050000</v>
      </c>
      <c r="K58" s="225">
        <f t="shared" si="5"/>
        <v>20250000</v>
      </c>
      <c r="L58" s="227"/>
      <c r="M58" s="196"/>
    </row>
    <row r="59" spans="1:13">
      <c r="A59" s="198">
        <v>370362</v>
      </c>
      <c r="B59" s="196">
        <v>1567813</v>
      </c>
      <c r="C59" s="196" t="s">
        <v>5279</v>
      </c>
      <c r="D59" s="197">
        <v>43687</v>
      </c>
      <c r="E59" s="197">
        <v>43688</v>
      </c>
      <c r="F59" s="196">
        <f t="shared" si="3"/>
        <v>1</v>
      </c>
      <c r="G59" s="196">
        <v>1</v>
      </c>
      <c r="H59" s="196" t="s">
        <v>2405</v>
      </c>
      <c r="I59" s="196">
        <f t="shared" si="4"/>
        <v>1</v>
      </c>
      <c r="J59" s="224">
        <v>4250000</v>
      </c>
      <c r="K59" s="225">
        <f t="shared" si="5"/>
        <v>4250000</v>
      </c>
      <c r="L59" s="227"/>
      <c r="M59" s="196"/>
    </row>
    <row r="60" spans="1:13">
      <c r="A60" s="198">
        <v>371207</v>
      </c>
      <c r="B60" s="196">
        <v>1571609</v>
      </c>
      <c r="C60" s="196" t="s">
        <v>5280</v>
      </c>
      <c r="D60" s="197">
        <v>43687</v>
      </c>
      <c r="E60" s="197">
        <v>43692</v>
      </c>
      <c r="F60" s="196">
        <f t="shared" si="3"/>
        <v>5</v>
      </c>
      <c r="G60" s="196">
        <v>1</v>
      </c>
      <c r="H60" s="196" t="s">
        <v>37</v>
      </c>
      <c r="I60" s="196">
        <f t="shared" si="4"/>
        <v>5</v>
      </c>
      <c r="J60" s="224">
        <v>4050000</v>
      </c>
      <c r="K60" s="225">
        <f t="shared" si="5"/>
        <v>20250000</v>
      </c>
      <c r="L60" s="228"/>
      <c r="M60" s="196" t="s">
        <v>5281</v>
      </c>
    </row>
    <row r="61" spans="1:13">
      <c r="A61" s="199">
        <v>371754</v>
      </c>
      <c r="B61" s="199">
        <v>1573797</v>
      </c>
      <c r="C61" s="199" t="s">
        <v>5282</v>
      </c>
      <c r="D61" s="200">
        <v>43678</v>
      </c>
      <c r="E61" s="200">
        <v>43679</v>
      </c>
      <c r="F61" s="199">
        <f t="shared" si="3"/>
        <v>1</v>
      </c>
      <c r="G61" s="199">
        <v>1</v>
      </c>
      <c r="H61" s="199" t="s">
        <v>37</v>
      </c>
      <c r="I61" s="199">
        <f t="shared" si="4"/>
        <v>1</v>
      </c>
      <c r="J61" s="229">
        <v>4050000</v>
      </c>
      <c r="K61" s="230">
        <f t="shared" si="5"/>
        <v>4050000</v>
      </c>
      <c r="L61" s="231">
        <f>SUM(K61:K68)</f>
        <v>78040000</v>
      </c>
      <c r="M61" s="199"/>
    </row>
    <row r="62" spans="1:13">
      <c r="A62" s="199">
        <v>371018</v>
      </c>
      <c r="B62" s="199">
        <v>1570902</v>
      </c>
      <c r="C62" s="199" t="s">
        <v>5283</v>
      </c>
      <c r="D62" s="200">
        <v>43680</v>
      </c>
      <c r="E62" s="200">
        <v>43681</v>
      </c>
      <c r="F62" s="199">
        <f t="shared" si="3"/>
        <v>1</v>
      </c>
      <c r="G62" s="199">
        <v>1</v>
      </c>
      <c r="H62" s="199" t="s">
        <v>4394</v>
      </c>
      <c r="I62" s="199">
        <f t="shared" si="4"/>
        <v>1</v>
      </c>
      <c r="J62" s="229">
        <v>5490000</v>
      </c>
      <c r="K62" s="230">
        <f t="shared" si="5"/>
        <v>5490000</v>
      </c>
      <c r="L62" s="232"/>
      <c r="M62" s="199"/>
    </row>
    <row r="63" spans="1:13">
      <c r="A63" s="199">
        <v>371021</v>
      </c>
      <c r="B63" s="199">
        <v>1570349</v>
      </c>
      <c r="C63" s="199" t="s">
        <v>5284</v>
      </c>
      <c r="D63" s="200">
        <v>43685</v>
      </c>
      <c r="E63" s="200">
        <v>43687</v>
      </c>
      <c r="F63" s="199">
        <f t="shared" si="3"/>
        <v>2</v>
      </c>
      <c r="G63" s="199">
        <v>1</v>
      </c>
      <c r="H63" s="199" t="s">
        <v>37</v>
      </c>
      <c r="I63" s="199">
        <f t="shared" si="4"/>
        <v>2</v>
      </c>
      <c r="J63" s="229">
        <v>4050000</v>
      </c>
      <c r="K63" s="230">
        <f t="shared" si="5"/>
        <v>8100000</v>
      </c>
      <c r="L63" s="232"/>
      <c r="M63" s="199"/>
    </row>
    <row r="64" spans="1:13">
      <c r="A64" s="199">
        <v>368561</v>
      </c>
      <c r="B64" s="199">
        <v>1557772</v>
      </c>
      <c r="C64" s="199" t="s">
        <v>5285</v>
      </c>
      <c r="D64" s="200">
        <v>43688</v>
      </c>
      <c r="E64" s="200">
        <v>43691</v>
      </c>
      <c r="F64" s="199">
        <f t="shared" si="3"/>
        <v>3</v>
      </c>
      <c r="G64" s="199">
        <v>1</v>
      </c>
      <c r="H64" s="199" t="s">
        <v>868</v>
      </c>
      <c r="I64" s="199">
        <f t="shared" si="4"/>
        <v>3</v>
      </c>
      <c r="J64" s="229">
        <v>4100000</v>
      </c>
      <c r="K64" s="230">
        <f t="shared" si="5"/>
        <v>12300000</v>
      </c>
      <c r="L64" s="232"/>
      <c r="M64" s="199" t="s">
        <v>4681</v>
      </c>
    </row>
    <row r="65" spans="1:13">
      <c r="A65" s="234">
        <v>365804</v>
      </c>
      <c r="B65" s="199">
        <v>1545657</v>
      </c>
      <c r="C65" s="199" t="s">
        <v>5286</v>
      </c>
      <c r="D65" s="200">
        <v>43689</v>
      </c>
      <c r="E65" s="200">
        <v>43691</v>
      </c>
      <c r="F65" s="199">
        <f t="shared" si="3"/>
        <v>2</v>
      </c>
      <c r="G65" s="199">
        <v>1</v>
      </c>
      <c r="H65" s="199" t="s">
        <v>868</v>
      </c>
      <c r="I65" s="199">
        <f t="shared" si="4"/>
        <v>2</v>
      </c>
      <c r="J65" s="229">
        <v>4100000</v>
      </c>
      <c r="K65" s="230">
        <f t="shared" si="5"/>
        <v>8200000</v>
      </c>
      <c r="L65" s="232"/>
      <c r="M65" s="199" t="s">
        <v>4681</v>
      </c>
    </row>
    <row r="66" spans="1:13">
      <c r="A66" s="234">
        <v>363934</v>
      </c>
      <c r="B66" s="199">
        <v>1539433</v>
      </c>
      <c r="C66" s="199" t="s">
        <v>5287</v>
      </c>
      <c r="D66" s="200">
        <v>43689</v>
      </c>
      <c r="E66" s="200">
        <v>43690</v>
      </c>
      <c r="F66" s="199">
        <f t="shared" si="3"/>
        <v>1</v>
      </c>
      <c r="G66" s="199">
        <v>1</v>
      </c>
      <c r="H66" s="199" t="s">
        <v>37</v>
      </c>
      <c r="I66" s="199">
        <f t="shared" si="4"/>
        <v>1</v>
      </c>
      <c r="J66" s="229">
        <v>4050000</v>
      </c>
      <c r="K66" s="230">
        <f t="shared" si="5"/>
        <v>4050000</v>
      </c>
      <c r="L66" s="232"/>
      <c r="M66" s="199"/>
    </row>
    <row r="67" spans="1:13">
      <c r="A67" s="235">
        <v>369285</v>
      </c>
      <c r="B67" s="236">
        <v>1562820</v>
      </c>
      <c r="C67" s="236" t="s">
        <v>5288</v>
      </c>
      <c r="D67" s="200">
        <v>43689</v>
      </c>
      <c r="E67" s="200">
        <v>43690</v>
      </c>
      <c r="F67" s="199">
        <f t="shared" si="3"/>
        <v>1</v>
      </c>
      <c r="G67" s="199">
        <v>1</v>
      </c>
      <c r="H67" s="199" t="s">
        <v>37</v>
      </c>
      <c r="I67" s="199">
        <f t="shared" si="4"/>
        <v>1</v>
      </c>
      <c r="J67" s="229">
        <v>3450000</v>
      </c>
      <c r="K67" s="230">
        <f t="shared" si="5"/>
        <v>3450000</v>
      </c>
      <c r="L67" s="232"/>
      <c r="M67" s="236" t="s">
        <v>4666</v>
      </c>
    </row>
    <row r="68" spans="1:13">
      <c r="A68" s="235" t="s">
        <v>5289</v>
      </c>
      <c r="B68" s="236">
        <v>1571275</v>
      </c>
      <c r="C68" s="236" t="s">
        <v>5290</v>
      </c>
      <c r="D68" s="200">
        <v>43689</v>
      </c>
      <c r="E68" s="200">
        <v>43693</v>
      </c>
      <c r="F68" s="199">
        <f t="shared" si="3"/>
        <v>4</v>
      </c>
      <c r="G68" s="199">
        <v>2</v>
      </c>
      <c r="H68" s="199" t="s">
        <v>37</v>
      </c>
      <c r="I68" s="199">
        <f t="shared" si="4"/>
        <v>8</v>
      </c>
      <c r="J68" s="229">
        <v>4050000</v>
      </c>
      <c r="K68" s="230">
        <f t="shared" si="5"/>
        <v>32400000</v>
      </c>
      <c r="L68" s="279"/>
      <c r="M68" s="236"/>
    </row>
    <row r="69" spans="1:13">
      <c r="A69" s="237">
        <v>371810</v>
      </c>
      <c r="B69" s="237">
        <v>1574084</v>
      </c>
      <c r="C69" s="237" t="s">
        <v>5291</v>
      </c>
      <c r="D69" s="238">
        <v>43680</v>
      </c>
      <c r="E69" s="238">
        <v>43681</v>
      </c>
      <c r="F69" s="237">
        <f t="shared" si="3"/>
        <v>1</v>
      </c>
      <c r="G69" s="237">
        <v>1</v>
      </c>
      <c r="H69" s="237" t="s">
        <v>37</v>
      </c>
      <c r="I69" s="237">
        <f t="shared" si="4"/>
        <v>1</v>
      </c>
      <c r="J69" s="280">
        <v>4050000</v>
      </c>
      <c r="K69" s="281">
        <f t="shared" si="5"/>
        <v>4050000</v>
      </c>
      <c r="L69" s="282">
        <f>SUM(K69:K73)</f>
        <v>41940000</v>
      </c>
      <c r="M69" s="237"/>
    </row>
    <row r="70" spans="1:13">
      <c r="A70" s="239">
        <v>372497</v>
      </c>
      <c r="B70" s="239">
        <v>1577218</v>
      </c>
      <c r="C70" s="239" t="s">
        <v>5292</v>
      </c>
      <c r="D70" s="238">
        <v>43685</v>
      </c>
      <c r="E70" s="238">
        <v>43686</v>
      </c>
      <c r="F70" s="237">
        <f t="shared" si="3"/>
        <v>1</v>
      </c>
      <c r="G70" s="237">
        <v>1</v>
      </c>
      <c r="H70" s="237" t="s">
        <v>4394</v>
      </c>
      <c r="I70" s="237">
        <f t="shared" si="4"/>
        <v>1</v>
      </c>
      <c r="J70" s="280">
        <v>5490000</v>
      </c>
      <c r="K70" s="281">
        <f t="shared" si="5"/>
        <v>5490000</v>
      </c>
      <c r="L70" s="283"/>
      <c r="M70" s="239"/>
    </row>
    <row r="71" spans="1:13">
      <c r="A71" s="239">
        <v>372499</v>
      </c>
      <c r="B71" s="239">
        <v>1576938</v>
      </c>
      <c r="C71" s="239" t="s">
        <v>5293</v>
      </c>
      <c r="D71" s="238">
        <v>43686</v>
      </c>
      <c r="E71" s="238">
        <v>43688</v>
      </c>
      <c r="F71" s="237">
        <f t="shared" si="3"/>
        <v>2</v>
      </c>
      <c r="G71" s="237">
        <v>1</v>
      </c>
      <c r="H71" s="237" t="s">
        <v>37</v>
      </c>
      <c r="I71" s="237">
        <f t="shared" si="4"/>
        <v>2</v>
      </c>
      <c r="J71" s="280">
        <v>4050000</v>
      </c>
      <c r="K71" s="281">
        <f t="shared" si="5"/>
        <v>8100000</v>
      </c>
      <c r="L71" s="283"/>
      <c r="M71" s="239"/>
    </row>
    <row r="72" spans="1:13">
      <c r="A72" s="239">
        <v>372502</v>
      </c>
      <c r="B72" s="239">
        <v>1576851</v>
      </c>
      <c r="C72" s="239" t="s">
        <v>5294</v>
      </c>
      <c r="D72" s="238">
        <v>43688</v>
      </c>
      <c r="E72" s="238">
        <v>43690</v>
      </c>
      <c r="F72" s="237">
        <f t="shared" si="3"/>
        <v>2</v>
      </c>
      <c r="G72" s="237">
        <v>1</v>
      </c>
      <c r="H72" s="237" t="s">
        <v>37</v>
      </c>
      <c r="I72" s="237">
        <f t="shared" si="4"/>
        <v>2</v>
      </c>
      <c r="J72" s="280">
        <v>4050000</v>
      </c>
      <c r="K72" s="281">
        <f t="shared" si="5"/>
        <v>8100000</v>
      </c>
      <c r="L72" s="283"/>
      <c r="M72" s="239"/>
    </row>
    <row r="73" spans="1:13">
      <c r="A73" s="240" t="s">
        <v>5295</v>
      </c>
      <c r="B73" s="239">
        <v>1576686</v>
      </c>
      <c r="C73" s="239" t="s">
        <v>5296</v>
      </c>
      <c r="D73" s="238">
        <v>43689</v>
      </c>
      <c r="E73" s="238">
        <v>43691</v>
      </c>
      <c r="F73" s="237">
        <f t="shared" si="3"/>
        <v>2</v>
      </c>
      <c r="G73" s="237">
        <v>2</v>
      </c>
      <c r="H73" s="237" t="s">
        <v>37</v>
      </c>
      <c r="I73" s="237">
        <f t="shared" si="4"/>
        <v>4</v>
      </c>
      <c r="J73" s="280">
        <v>4050000</v>
      </c>
      <c r="K73" s="281">
        <f t="shared" si="5"/>
        <v>16200000</v>
      </c>
      <c r="L73" s="284"/>
      <c r="M73" s="239"/>
    </row>
    <row r="74" spans="1:13">
      <c r="A74" s="235" t="s">
        <v>5297</v>
      </c>
      <c r="B74" s="235">
        <v>1575915</v>
      </c>
      <c r="C74" s="241" t="s">
        <v>5298</v>
      </c>
      <c r="D74" s="242">
        <v>43683</v>
      </c>
      <c r="E74" s="242">
        <v>43687</v>
      </c>
      <c r="F74" s="243">
        <f t="shared" si="3"/>
        <v>4</v>
      </c>
      <c r="G74" s="199">
        <v>2</v>
      </c>
      <c r="H74" s="199" t="s">
        <v>4394</v>
      </c>
      <c r="I74" s="199">
        <f t="shared" si="4"/>
        <v>8</v>
      </c>
      <c r="J74" s="229">
        <v>5490000</v>
      </c>
      <c r="K74" s="230">
        <f t="shared" si="5"/>
        <v>43920000</v>
      </c>
      <c r="L74" s="231">
        <f>SUM(K74:K81)</f>
        <v>107180000</v>
      </c>
      <c r="M74" s="241" t="s">
        <v>5299</v>
      </c>
    </row>
    <row r="75" spans="1:13">
      <c r="A75" s="244"/>
      <c r="B75" s="244"/>
      <c r="C75" s="245"/>
      <c r="D75" s="246"/>
      <c r="E75" s="246"/>
      <c r="F75" s="247"/>
      <c r="G75" s="199">
        <v>0</v>
      </c>
      <c r="H75" s="199" t="s">
        <v>5300</v>
      </c>
      <c r="I75" s="199"/>
      <c r="J75" s="229">
        <v>320000</v>
      </c>
      <c r="K75" s="230">
        <f>J75*F74</f>
        <v>1280000</v>
      </c>
      <c r="L75" s="232"/>
      <c r="M75" s="245"/>
    </row>
    <row r="76" spans="1:13">
      <c r="A76" s="199">
        <v>373001</v>
      </c>
      <c r="B76" s="199">
        <v>1579116</v>
      </c>
      <c r="C76" s="199" t="s">
        <v>5301</v>
      </c>
      <c r="D76" s="200">
        <v>43683</v>
      </c>
      <c r="E76" s="200">
        <v>43684</v>
      </c>
      <c r="F76" s="199">
        <f t="shared" ref="F76:F96" si="6">E76-D76</f>
        <v>1</v>
      </c>
      <c r="G76" s="199">
        <v>1</v>
      </c>
      <c r="H76" s="199" t="s">
        <v>37</v>
      </c>
      <c r="I76" s="199">
        <f t="shared" ref="I76:I96" si="7">G76*F76</f>
        <v>1</v>
      </c>
      <c r="J76" s="229">
        <v>4050000</v>
      </c>
      <c r="K76" s="230">
        <f t="shared" ref="K76:K96" si="8">J76*I76</f>
        <v>4050000</v>
      </c>
      <c r="L76" s="232"/>
      <c r="M76" s="199"/>
    </row>
    <row r="77" spans="1:13">
      <c r="A77" s="199">
        <v>373002</v>
      </c>
      <c r="B77" s="199">
        <v>1579114</v>
      </c>
      <c r="C77" s="199" t="s">
        <v>5302</v>
      </c>
      <c r="D77" s="200">
        <v>43683</v>
      </c>
      <c r="E77" s="200">
        <v>43684</v>
      </c>
      <c r="F77" s="199">
        <f t="shared" si="6"/>
        <v>1</v>
      </c>
      <c r="G77" s="199">
        <v>1</v>
      </c>
      <c r="H77" s="199" t="s">
        <v>37</v>
      </c>
      <c r="I77" s="199">
        <f t="shared" si="7"/>
        <v>1</v>
      </c>
      <c r="J77" s="229">
        <v>4050000</v>
      </c>
      <c r="K77" s="230">
        <f t="shared" si="8"/>
        <v>4050000</v>
      </c>
      <c r="L77" s="232"/>
      <c r="M77" s="199"/>
    </row>
    <row r="78" spans="1:13">
      <c r="A78" s="234" t="s">
        <v>5303</v>
      </c>
      <c r="B78" s="199">
        <v>1579354</v>
      </c>
      <c r="C78" s="199" t="s">
        <v>5304</v>
      </c>
      <c r="D78" s="200">
        <v>43684</v>
      </c>
      <c r="E78" s="200">
        <v>43686</v>
      </c>
      <c r="F78" s="199">
        <f t="shared" si="6"/>
        <v>2</v>
      </c>
      <c r="G78" s="199">
        <v>2</v>
      </c>
      <c r="H78" s="199" t="s">
        <v>3046</v>
      </c>
      <c r="I78" s="199">
        <f t="shared" si="7"/>
        <v>4</v>
      </c>
      <c r="J78" s="229">
        <v>6280000</v>
      </c>
      <c r="K78" s="230">
        <f t="shared" si="8"/>
        <v>25120000</v>
      </c>
      <c r="L78" s="232"/>
      <c r="M78" s="199"/>
    </row>
    <row r="79" spans="1:13">
      <c r="A79" s="199">
        <v>372761</v>
      </c>
      <c r="B79" s="199">
        <v>1578272</v>
      </c>
      <c r="C79" s="199" t="s">
        <v>5305</v>
      </c>
      <c r="D79" s="200">
        <v>43684</v>
      </c>
      <c r="E79" s="200">
        <v>43686</v>
      </c>
      <c r="F79" s="199">
        <f t="shared" si="6"/>
        <v>2</v>
      </c>
      <c r="G79" s="199">
        <v>1</v>
      </c>
      <c r="H79" s="199" t="s">
        <v>37</v>
      </c>
      <c r="I79" s="199">
        <f t="shared" si="7"/>
        <v>2</v>
      </c>
      <c r="J79" s="229">
        <v>4050000</v>
      </c>
      <c r="K79" s="230">
        <f t="shared" si="8"/>
        <v>8100000</v>
      </c>
      <c r="L79" s="232"/>
      <c r="M79" s="199"/>
    </row>
    <row r="80" spans="1:13">
      <c r="A80" s="199">
        <v>372817</v>
      </c>
      <c r="B80" s="199">
        <v>1577772</v>
      </c>
      <c r="C80" s="199" t="s">
        <v>5306</v>
      </c>
      <c r="D80" s="200">
        <v>43684</v>
      </c>
      <c r="E80" s="200">
        <v>43686</v>
      </c>
      <c r="F80" s="199">
        <f t="shared" si="6"/>
        <v>2</v>
      </c>
      <c r="G80" s="199">
        <v>1</v>
      </c>
      <c r="H80" s="199" t="s">
        <v>37</v>
      </c>
      <c r="I80" s="199">
        <f t="shared" si="7"/>
        <v>2</v>
      </c>
      <c r="J80" s="229">
        <v>4050000</v>
      </c>
      <c r="K80" s="230">
        <f t="shared" si="8"/>
        <v>8100000</v>
      </c>
      <c r="L80" s="232"/>
      <c r="M80" s="199" t="s">
        <v>5307</v>
      </c>
    </row>
    <row r="81" spans="1:13">
      <c r="A81" s="236">
        <v>372779</v>
      </c>
      <c r="B81" s="236">
        <v>1577776</v>
      </c>
      <c r="C81" s="236" t="s">
        <v>5308</v>
      </c>
      <c r="D81" s="200">
        <v>43686</v>
      </c>
      <c r="E81" s="200">
        <v>43688</v>
      </c>
      <c r="F81" s="199">
        <f t="shared" si="6"/>
        <v>2</v>
      </c>
      <c r="G81" s="199">
        <v>1</v>
      </c>
      <c r="H81" s="199" t="s">
        <v>3046</v>
      </c>
      <c r="I81" s="199">
        <f t="shared" si="7"/>
        <v>2</v>
      </c>
      <c r="J81" s="229">
        <v>6280000</v>
      </c>
      <c r="K81" s="230">
        <f t="shared" si="8"/>
        <v>12560000</v>
      </c>
      <c r="L81" s="279"/>
      <c r="M81" s="236"/>
    </row>
    <row r="82" spans="1:13">
      <c r="A82" s="248">
        <v>373041</v>
      </c>
      <c r="B82" s="248">
        <v>1579702</v>
      </c>
      <c r="C82" s="248" t="s">
        <v>5309</v>
      </c>
      <c r="D82" s="197">
        <v>43684</v>
      </c>
      <c r="E82" s="197">
        <v>43685</v>
      </c>
      <c r="F82" s="196">
        <f t="shared" si="6"/>
        <v>1</v>
      </c>
      <c r="G82" s="196">
        <v>1</v>
      </c>
      <c r="H82" s="196" t="s">
        <v>37</v>
      </c>
      <c r="I82" s="196">
        <f t="shared" si="7"/>
        <v>1</v>
      </c>
      <c r="J82" s="224">
        <v>4050000</v>
      </c>
      <c r="K82" s="225">
        <f t="shared" si="8"/>
        <v>4050000</v>
      </c>
      <c r="L82" s="285">
        <f>SUM(K82:K93)</f>
        <v>135450000</v>
      </c>
      <c r="M82" s="248"/>
    </row>
    <row r="83" spans="1:13">
      <c r="A83" s="249" t="s">
        <v>5310</v>
      </c>
      <c r="B83" s="248">
        <v>1544538</v>
      </c>
      <c r="C83" s="248" t="s">
        <v>5311</v>
      </c>
      <c r="D83" s="197">
        <v>43690</v>
      </c>
      <c r="E83" s="197">
        <v>43692</v>
      </c>
      <c r="F83" s="196">
        <f t="shared" si="6"/>
        <v>2</v>
      </c>
      <c r="G83" s="196">
        <v>6</v>
      </c>
      <c r="H83" s="196" t="s">
        <v>2405</v>
      </c>
      <c r="I83" s="196">
        <f t="shared" si="7"/>
        <v>12</v>
      </c>
      <c r="J83" s="224">
        <v>3650000</v>
      </c>
      <c r="K83" s="225">
        <f t="shared" si="8"/>
        <v>43800000</v>
      </c>
      <c r="L83" s="286"/>
      <c r="M83" s="248"/>
    </row>
    <row r="84" spans="1:13">
      <c r="A84" s="196">
        <v>372816</v>
      </c>
      <c r="B84" s="196">
        <v>1578363</v>
      </c>
      <c r="C84" s="196" t="s">
        <v>5312</v>
      </c>
      <c r="D84" s="197">
        <v>43690</v>
      </c>
      <c r="E84" s="197">
        <v>43692</v>
      </c>
      <c r="F84" s="196">
        <f t="shared" si="6"/>
        <v>2</v>
      </c>
      <c r="G84" s="196">
        <v>1</v>
      </c>
      <c r="H84" s="196" t="s">
        <v>37</v>
      </c>
      <c r="I84" s="196">
        <f t="shared" si="7"/>
        <v>2</v>
      </c>
      <c r="J84" s="224">
        <v>4050000</v>
      </c>
      <c r="K84" s="225">
        <f t="shared" si="8"/>
        <v>8100000</v>
      </c>
      <c r="L84" s="286"/>
      <c r="M84" s="196"/>
    </row>
    <row r="85" spans="1:13">
      <c r="A85" s="198">
        <v>371151</v>
      </c>
      <c r="B85" s="196">
        <v>1571526</v>
      </c>
      <c r="C85" s="196" t="s">
        <v>5313</v>
      </c>
      <c r="D85" s="197">
        <v>43690</v>
      </c>
      <c r="E85" s="197">
        <v>43693</v>
      </c>
      <c r="F85" s="196">
        <f t="shared" si="6"/>
        <v>3</v>
      </c>
      <c r="G85" s="196">
        <v>1</v>
      </c>
      <c r="H85" s="196" t="s">
        <v>37</v>
      </c>
      <c r="I85" s="196">
        <f t="shared" si="7"/>
        <v>3</v>
      </c>
      <c r="J85" s="224">
        <v>4050000</v>
      </c>
      <c r="K85" s="225">
        <f t="shared" si="8"/>
        <v>12150000</v>
      </c>
      <c r="L85" s="286"/>
      <c r="M85" s="196"/>
    </row>
    <row r="86" spans="1:13">
      <c r="A86" s="196">
        <v>372815</v>
      </c>
      <c r="B86" s="196">
        <v>1578358</v>
      </c>
      <c r="C86" s="196" t="s">
        <v>5314</v>
      </c>
      <c r="D86" s="197">
        <v>43690</v>
      </c>
      <c r="E86" s="197">
        <v>43693</v>
      </c>
      <c r="F86" s="196">
        <f t="shared" si="6"/>
        <v>3</v>
      </c>
      <c r="G86" s="196">
        <v>1</v>
      </c>
      <c r="H86" s="196" t="s">
        <v>387</v>
      </c>
      <c r="I86" s="196">
        <f t="shared" si="7"/>
        <v>3</v>
      </c>
      <c r="J86" s="224">
        <v>4050000</v>
      </c>
      <c r="K86" s="225">
        <f t="shared" si="8"/>
        <v>12150000</v>
      </c>
      <c r="L86" s="286"/>
      <c r="M86" s="196"/>
    </row>
    <row r="87" spans="1:13">
      <c r="A87" s="249" t="s">
        <v>5315</v>
      </c>
      <c r="B87" s="248">
        <v>1571747</v>
      </c>
      <c r="C87" s="248" t="s">
        <v>5316</v>
      </c>
      <c r="D87" s="197">
        <v>43690</v>
      </c>
      <c r="E87" s="197">
        <v>43692</v>
      </c>
      <c r="F87" s="196">
        <f t="shared" si="6"/>
        <v>2</v>
      </c>
      <c r="G87" s="196">
        <v>2</v>
      </c>
      <c r="H87" s="196" t="s">
        <v>2405</v>
      </c>
      <c r="I87" s="196">
        <f t="shared" si="7"/>
        <v>4</v>
      </c>
      <c r="J87" s="224">
        <v>4250000</v>
      </c>
      <c r="K87" s="225">
        <f t="shared" si="8"/>
        <v>17000000</v>
      </c>
      <c r="L87" s="286"/>
      <c r="M87" s="248"/>
    </row>
    <row r="88" spans="1:13">
      <c r="A88" s="249">
        <v>367572</v>
      </c>
      <c r="B88" s="248">
        <v>1552582</v>
      </c>
      <c r="C88" s="248" t="s">
        <v>5317</v>
      </c>
      <c r="D88" s="197">
        <v>43691</v>
      </c>
      <c r="E88" s="197">
        <v>43693</v>
      </c>
      <c r="F88" s="196">
        <f t="shared" si="6"/>
        <v>2</v>
      </c>
      <c r="G88" s="196">
        <v>1</v>
      </c>
      <c r="H88" s="196" t="s">
        <v>2405</v>
      </c>
      <c r="I88" s="196">
        <f t="shared" si="7"/>
        <v>2</v>
      </c>
      <c r="J88" s="224">
        <v>3650000</v>
      </c>
      <c r="K88" s="225">
        <f t="shared" si="8"/>
        <v>7300000</v>
      </c>
      <c r="L88" s="286"/>
      <c r="M88" s="248" t="s">
        <v>5318</v>
      </c>
    </row>
    <row r="89" spans="1:13">
      <c r="A89" s="198" t="s">
        <v>5319</v>
      </c>
      <c r="B89" s="198">
        <v>1549739</v>
      </c>
      <c r="C89" s="196" t="s">
        <v>5320</v>
      </c>
      <c r="D89" s="197">
        <v>43691</v>
      </c>
      <c r="E89" s="197">
        <v>43692</v>
      </c>
      <c r="F89" s="196">
        <f t="shared" si="6"/>
        <v>1</v>
      </c>
      <c r="G89" s="196">
        <v>2</v>
      </c>
      <c r="H89" s="196" t="s">
        <v>2405</v>
      </c>
      <c r="I89" s="196">
        <f t="shared" si="7"/>
        <v>2</v>
      </c>
      <c r="J89" s="224">
        <v>3650000</v>
      </c>
      <c r="K89" s="225">
        <f t="shared" si="8"/>
        <v>7300000</v>
      </c>
      <c r="L89" s="286"/>
      <c r="M89" s="196" t="s">
        <v>4681</v>
      </c>
    </row>
    <row r="90" spans="1:13">
      <c r="A90" s="198">
        <v>372771</v>
      </c>
      <c r="B90" s="198">
        <v>1577272</v>
      </c>
      <c r="C90" s="196" t="s">
        <v>5321</v>
      </c>
      <c r="D90" s="197">
        <v>43691</v>
      </c>
      <c r="E90" s="197">
        <v>43692</v>
      </c>
      <c r="F90" s="196">
        <f t="shared" si="6"/>
        <v>1</v>
      </c>
      <c r="G90" s="196">
        <v>1</v>
      </c>
      <c r="H90" s="196" t="s">
        <v>868</v>
      </c>
      <c r="I90" s="196">
        <f t="shared" si="7"/>
        <v>1</v>
      </c>
      <c r="J90" s="224">
        <v>4700000</v>
      </c>
      <c r="K90" s="225">
        <f t="shared" si="8"/>
        <v>4700000</v>
      </c>
      <c r="L90" s="286"/>
      <c r="M90" s="196"/>
    </row>
    <row r="91" spans="1:13">
      <c r="A91" s="198" t="s">
        <v>5322</v>
      </c>
      <c r="B91" s="198">
        <v>1549737</v>
      </c>
      <c r="C91" s="196" t="s">
        <v>5323</v>
      </c>
      <c r="D91" s="197">
        <v>43691</v>
      </c>
      <c r="E91" s="197">
        <v>43692</v>
      </c>
      <c r="F91" s="196">
        <f t="shared" si="6"/>
        <v>1</v>
      </c>
      <c r="G91" s="196">
        <v>2</v>
      </c>
      <c r="H91" s="196" t="s">
        <v>2405</v>
      </c>
      <c r="I91" s="196">
        <f t="shared" si="7"/>
        <v>2</v>
      </c>
      <c r="J91" s="224">
        <v>3650000</v>
      </c>
      <c r="K91" s="225">
        <f t="shared" si="8"/>
        <v>7300000</v>
      </c>
      <c r="L91" s="286"/>
      <c r="M91" s="196" t="s">
        <v>4681</v>
      </c>
    </row>
    <row r="92" spans="1:13">
      <c r="A92" s="250">
        <v>364429</v>
      </c>
      <c r="B92" s="250">
        <v>1541345</v>
      </c>
      <c r="C92" s="251" t="s">
        <v>5324</v>
      </c>
      <c r="D92" s="197">
        <v>43691</v>
      </c>
      <c r="E92" s="197">
        <v>43693</v>
      </c>
      <c r="F92" s="196">
        <f t="shared" si="6"/>
        <v>2</v>
      </c>
      <c r="G92" s="196">
        <v>1</v>
      </c>
      <c r="H92" s="196" t="s">
        <v>2405</v>
      </c>
      <c r="I92" s="196">
        <f t="shared" si="7"/>
        <v>2</v>
      </c>
      <c r="J92" s="224">
        <v>4250000</v>
      </c>
      <c r="K92" s="225">
        <f t="shared" si="8"/>
        <v>8500000</v>
      </c>
      <c r="L92" s="286"/>
      <c r="M92" s="287" t="s">
        <v>5325</v>
      </c>
    </row>
    <row r="93" spans="1:13">
      <c r="A93" s="252"/>
      <c r="B93" s="252"/>
      <c r="C93" s="253"/>
      <c r="D93" s="254">
        <v>43693</v>
      </c>
      <c r="E93" s="254">
        <v>43694</v>
      </c>
      <c r="F93" s="248">
        <f t="shared" si="6"/>
        <v>1</v>
      </c>
      <c r="G93" s="248">
        <v>1</v>
      </c>
      <c r="H93" s="248" t="s">
        <v>2405</v>
      </c>
      <c r="I93" s="248">
        <f t="shared" si="7"/>
        <v>1</v>
      </c>
      <c r="J93" s="288">
        <v>3100000</v>
      </c>
      <c r="K93" s="289">
        <f t="shared" si="8"/>
        <v>3100000</v>
      </c>
      <c r="L93" s="290"/>
      <c r="M93" s="291"/>
    </row>
    <row r="94" ht="27" spans="1:13">
      <c r="A94" s="247" t="s">
        <v>5326</v>
      </c>
      <c r="B94" s="247">
        <v>1573739</v>
      </c>
      <c r="C94" s="255" t="s">
        <v>5327</v>
      </c>
      <c r="D94" s="256">
        <v>43685</v>
      </c>
      <c r="E94" s="256">
        <v>43690</v>
      </c>
      <c r="F94" s="236">
        <f t="shared" si="6"/>
        <v>5</v>
      </c>
      <c r="G94" s="236">
        <v>2</v>
      </c>
      <c r="H94" s="236" t="s">
        <v>37</v>
      </c>
      <c r="I94" s="236">
        <f t="shared" si="7"/>
        <v>10</v>
      </c>
      <c r="J94" s="292">
        <v>4050000</v>
      </c>
      <c r="K94" s="293">
        <f t="shared" si="8"/>
        <v>40500000</v>
      </c>
      <c r="L94" s="294">
        <f>SUM(K94:K100)</f>
        <v>79350000</v>
      </c>
      <c r="M94" s="245"/>
    </row>
    <row r="95" spans="1:13">
      <c r="A95" s="247">
        <v>372298</v>
      </c>
      <c r="B95" s="247">
        <v>1575849</v>
      </c>
      <c r="C95" s="255" t="s">
        <v>5328</v>
      </c>
      <c r="D95" s="256">
        <v>43686</v>
      </c>
      <c r="E95" s="256">
        <v>43687</v>
      </c>
      <c r="F95" s="236">
        <f t="shared" si="6"/>
        <v>1</v>
      </c>
      <c r="G95" s="236">
        <v>1</v>
      </c>
      <c r="H95" s="236" t="s">
        <v>37</v>
      </c>
      <c r="I95" s="236">
        <f t="shared" si="7"/>
        <v>1</v>
      </c>
      <c r="J95" s="292">
        <v>4050000</v>
      </c>
      <c r="K95" s="293">
        <f t="shared" si="8"/>
        <v>4050000</v>
      </c>
      <c r="L95" s="295"/>
      <c r="M95" s="245"/>
    </row>
    <row r="96" spans="1:13">
      <c r="A96" s="257">
        <v>373143</v>
      </c>
      <c r="B96" s="257">
        <v>1580317</v>
      </c>
      <c r="C96" s="258" t="s">
        <v>5329</v>
      </c>
      <c r="D96" s="200">
        <v>43689</v>
      </c>
      <c r="E96" s="200">
        <v>43691</v>
      </c>
      <c r="F96" s="199">
        <f t="shared" si="6"/>
        <v>2</v>
      </c>
      <c r="G96" s="199">
        <v>1</v>
      </c>
      <c r="H96" s="199" t="s">
        <v>37</v>
      </c>
      <c r="I96" s="199">
        <f t="shared" si="7"/>
        <v>2</v>
      </c>
      <c r="J96" s="229">
        <v>4050000</v>
      </c>
      <c r="K96" s="230">
        <f t="shared" si="8"/>
        <v>8100000</v>
      </c>
      <c r="L96" s="295"/>
      <c r="M96" s="296"/>
    </row>
    <row r="97" spans="1:13">
      <c r="A97" s="243">
        <v>373145</v>
      </c>
      <c r="B97" s="243">
        <v>1579913</v>
      </c>
      <c r="C97" s="259" t="s">
        <v>5330</v>
      </c>
      <c r="D97" s="242">
        <v>43690</v>
      </c>
      <c r="E97" s="242">
        <v>43692</v>
      </c>
      <c r="F97" s="260">
        <f>E98-D97</f>
        <v>2</v>
      </c>
      <c r="G97" s="199">
        <v>1</v>
      </c>
      <c r="H97" s="199" t="s">
        <v>224</v>
      </c>
      <c r="I97" s="199">
        <v>0</v>
      </c>
      <c r="J97" s="229">
        <v>1200000</v>
      </c>
      <c r="K97" s="230">
        <f>J97*F97</f>
        <v>2400000</v>
      </c>
      <c r="L97" s="295"/>
      <c r="M97" s="296"/>
    </row>
    <row r="98" spans="1:13">
      <c r="A98" s="247"/>
      <c r="B98" s="247"/>
      <c r="C98" s="261"/>
      <c r="D98" s="246"/>
      <c r="E98" s="246">
        <v>43692</v>
      </c>
      <c r="F98" s="262"/>
      <c r="G98" s="199">
        <v>1</v>
      </c>
      <c r="H98" s="199" t="s">
        <v>37</v>
      </c>
      <c r="I98" s="199">
        <f>G98*F97</f>
        <v>2</v>
      </c>
      <c r="J98" s="229">
        <v>4050000</v>
      </c>
      <c r="K98" s="230">
        <f t="shared" ref="K98:K161" si="9">J98*I98</f>
        <v>8100000</v>
      </c>
      <c r="L98" s="295"/>
      <c r="M98" s="296"/>
    </row>
    <row r="99" spans="1:13">
      <c r="A99" s="199">
        <v>373144</v>
      </c>
      <c r="B99" s="199">
        <v>1580328</v>
      </c>
      <c r="C99" s="199" t="s">
        <v>5331</v>
      </c>
      <c r="D99" s="200">
        <v>43690</v>
      </c>
      <c r="E99" s="200">
        <v>43692</v>
      </c>
      <c r="F99" s="199">
        <f t="shared" ref="F99:F162" si="10">E99-D99</f>
        <v>2</v>
      </c>
      <c r="G99" s="199">
        <v>1</v>
      </c>
      <c r="H99" s="199" t="s">
        <v>37</v>
      </c>
      <c r="I99" s="199">
        <f t="shared" ref="I99:I110" si="11">G99*F99</f>
        <v>2</v>
      </c>
      <c r="J99" s="229">
        <v>4050000</v>
      </c>
      <c r="K99" s="230">
        <f t="shared" si="9"/>
        <v>8100000</v>
      </c>
      <c r="L99" s="295"/>
      <c r="M99" s="199"/>
    </row>
    <row r="100" spans="1:13">
      <c r="A100" s="199">
        <v>373164</v>
      </c>
      <c r="B100" s="199">
        <v>1580919</v>
      </c>
      <c r="C100" s="199" t="s">
        <v>5332</v>
      </c>
      <c r="D100" s="200">
        <v>43691</v>
      </c>
      <c r="E100" s="200">
        <v>43693</v>
      </c>
      <c r="F100" s="199">
        <f t="shared" si="10"/>
        <v>2</v>
      </c>
      <c r="G100" s="199">
        <v>1</v>
      </c>
      <c r="H100" s="199" t="s">
        <v>37</v>
      </c>
      <c r="I100" s="199">
        <f t="shared" si="11"/>
        <v>2</v>
      </c>
      <c r="J100" s="229">
        <v>4050000</v>
      </c>
      <c r="K100" s="230">
        <f t="shared" si="9"/>
        <v>8100000</v>
      </c>
      <c r="L100" s="297"/>
      <c r="M100" s="199"/>
    </row>
    <row r="101" spans="1:13">
      <c r="A101" s="263">
        <v>373306</v>
      </c>
      <c r="B101" s="264">
        <v>1581147</v>
      </c>
      <c r="C101" s="264" t="s">
        <v>5333</v>
      </c>
      <c r="D101" s="265">
        <v>43686</v>
      </c>
      <c r="E101" s="265">
        <v>43687</v>
      </c>
      <c r="F101" s="264">
        <f t="shared" si="10"/>
        <v>1</v>
      </c>
      <c r="G101" s="264">
        <v>1</v>
      </c>
      <c r="H101" s="264" t="s">
        <v>4394</v>
      </c>
      <c r="I101" s="264">
        <f t="shared" si="11"/>
        <v>1</v>
      </c>
      <c r="J101" s="298">
        <v>5490000</v>
      </c>
      <c r="K101" s="299">
        <f t="shared" si="9"/>
        <v>5490000</v>
      </c>
      <c r="L101" s="300">
        <f>SUM(K101:K127)</f>
        <v>348540000</v>
      </c>
      <c r="M101" s="264"/>
    </row>
    <row r="102" spans="1:13">
      <c r="A102" s="263">
        <v>373356</v>
      </c>
      <c r="B102" s="266">
        <v>1582371</v>
      </c>
      <c r="C102" s="266" t="s">
        <v>1274</v>
      </c>
      <c r="D102" s="265">
        <v>43686</v>
      </c>
      <c r="E102" s="265">
        <v>43687</v>
      </c>
      <c r="F102" s="264">
        <f t="shared" si="10"/>
        <v>1</v>
      </c>
      <c r="G102" s="266">
        <v>1</v>
      </c>
      <c r="H102" s="266" t="s">
        <v>5334</v>
      </c>
      <c r="I102" s="264">
        <f t="shared" si="11"/>
        <v>1</v>
      </c>
      <c r="J102" s="298">
        <v>6280000</v>
      </c>
      <c r="K102" s="299">
        <f t="shared" si="9"/>
        <v>6280000</v>
      </c>
      <c r="L102" s="301"/>
      <c r="M102" s="302"/>
    </row>
    <row r="103" spans="1:13">
      <c r="A103" s="263">
        <v>373357</v>
      </c>
      <c r="B103" s="266">
        <v>1582091</v>
      </c>
      <c r="C103" s="266" t="s">
        <v>5335</v>
      </c>
      <c r="D103" s="265">
        <v>43687</v>
      </c>
      <c r="E103" s="265">
        <v>43691</v>
      </c>
      <c r="F103" s="264">
        <f t="shared" si="10"/>
        <v>4</v>
      </c>
      <c r="G103" s="266">
        <v>1</v>
      </c>
      <c r="H103" s="266" t="s">
        <v>3046</v>
      </c>
      <c r="I103" s="264">
        <f t="shared" si="11"/>
        <v>4</v>
      </c>
      <c r="J103" s="298">
        <v>6280000</v>
      </c>
      <c r="K103" s="299">
        <f t="shared" si="9"/>
        <v>25120000</v>
      </c>
      <c r="L103" s="301"/>
      <c r="M103" s="302"/>
    </row>
    <row r="104" spans="1:13">
      <c r="A104" s="263" t="s">
        <v>5336</v>
      </c>
      <c r="B104" s="266">
        <v>1582435</v>
      </c>
      <c r="C104" s="266" t="s">
        <v>5337</v>
      </c>
      <c r="D104" s="265">
        <v>43688</v>
      </c>
      <c r="E104" s="265">
        <v>43690</v>
      </c>
      <c r="F104" s="264">
        <f t="shared" si="10"/>
        <v>2</v>
      </c>
      <c r="G104" s="266">
        <v>3</v>
      </c>
      <c r="H104" s="266" t="s">
        <v>3046</v>
      </c>
      <c r="I104" s="264">
        <f t="shared" si="11"/>
        <v>6</v>
      </c>
      <c r="J104" s="298">
        <v>6280000</v>
      </c>
      <c r="K104" s="299">
        <f t="shared" si="9"/>
        <v>37680000</v>
      </c>
      <c r="L104" s="301"/>
      <c r="M104" s="302"/>
    </row>
    <row r="105" spans="1:13">
      <c r="A105" s="263" t="s">
        <v>5338</v>
      </c>
      <c r="B105" s="266">
        <v>1576057</v>
      </c>
      <c r="C105" s="266" t="s">
        <v>5339</v>
      </c>
      <c r="D105" s="265">
        <v>43689</v>
      </c>
      <c r="E105" s="265">
        <v>43691</v>
      </c>
      <c r="F105" s="264">
        <f t="shared" si="10"/>
        <v>2</v>
      </c>
      <c r="G105" s="266">
        <v>2</v>
      </c>
      <c r="H105" s="266" t="s">
        <v>4394</v>
      </c>
      <c r="I105" s="264">
        <f t="shared" si="11"/>
        <v>4</v>
      </c>
      <c r="J105" s="298">
        <v>5490000</v>
      </c>
      <c r="K105" s="299">
        <f t="shared" si="9"/>
        <v>21960000</v>
      </c>
      <c r="L105" s="301"/>
      <c r="M105" s="302"/>
    </row>
    <row r="106" spans="1:13">
      <c r="A106" s="263" t="s">
        <v>5340</v>
      </c>
      <c r="B106" s="267">
        <v>1560696</v>
      </c>
      <c r="C106" s="268" t="s">
        <v>5051</v>
      </c>
      <c r="D106" s="265">
        <v>43692</v>
      </c>
      <c r="E106" s="265">
        <v>43693</v>
      </c>
      <c r="F106" s="264">
        <f t="shared" si="10"/>
        <v>1</v>
      </c>
      <c r="G106" s="266">
        <v>2</v>
      </c>
      <c r="H106" s="266" t="s">
        <v>4394</v>
      </c>
      <c r="I106" s="264">
        <f t="shared" si="11"/>
        <v>2</v>
      </c>
      <c r="J106" s="298">
        <v>4890000</v>
      </c>
      <c r="K106" s="299">
        <f t="shared" si="9"/>
        <v>9780000</v>
      </c>
      <c r="L106" s="301"/>
      <c r="M106" s="276"/>
    </row>
    <row r="107" spans="1:13">
      <c r="A107" s="263"/>
      <c r="B107" s="269"/>
      <c r="C107" s="270"/>
      <c r="D107" s="265">
        <v>43693</v>
      </c>
      <c r="E107" s="265">
        <v>43697</v>
      </c>
      <c r="F107" s="264">
        <f t="shared" si="10"/>
        <v>4</v>
      </c>
      <c r="G107" s="266">
        <v>2</v>
      </c>
      <c r="H107" s="266" t="s">
        <v>4394</v>
      </c>
      <c r="I107" s="264">
        <f t="shared" si="11"/>
        <v>8</v>
      </c>
      <c r="J107" s="298">
        <v>3940000</v>
      </c>
      <c r="K107" s="299">
        <f t="shared" si="9"/>
        <v>31520000</v>
      </c>
      <c r="L107" s="301"/>
      <c r="M107" s="276"/>
    </row>
    <row r="108" spans="1:13">
      <c r="A108" s="267">
        <v>369097</v>
      </c>
      <c r="B108" s="267">
        <v>1560706</v>
      </c>
      <c r="C108" s="268" t="s">
        <v>5341</v>
      </c>
      <c r="D108" s="265">
        <v>43692</v>
      </c>
      <c r="E108" s="265">
        <v>43693</v>
      </c>
      <c r="F108" s="264">
        <f t="shared" si="10"/>
        <v>1</v>
      </c>
      <c r="G108" s="266">
        <v>1</v>
      </c>
      <c r="H108" s="266" t="s">
        <v>4394</v>
      </c>
      <c r="I108" s="264">
        <f t="shared" si="11"/>
        <v>1</v>
      </c>
      <c r="J108" s="298">
        <v>4890000</v>
      </c>
      <c r="K108" s="299">
        <f t="shared" si="9"/>
        <v>4890000</v>
      </c>
      <c r="L108" s="301"/>
      <c r="M108" s="276"/>
    </row>
    <row r="109" spans="1:13">
      <c r="A109" s="269"/>
      <c r="B109" s="269"/>
      <c r="C109" s="270"/>
      <c r="D109" s="265">
        <v>43693</v>
      </c>
      <c r="E109" s="265">
        <v>43697</v>
      </c>
      <c r="F109" s="264">
        <f t="shared" si="10"/>
        <v>4</v>
      </c>
      <c r="G109" s="266">
        <v>1</v>
      </c>
      <c r="H109" s="266" t="s">
        <v>4394</v>
      </c>
      <c r="I109" s="264">
        <f t="shared" si="11"/>
        <v>4</v>
      </c>
      <c r="J109" s="298">
        <v>3940000</v>
      </c>
      <c r="K109" s="299">
        <f t="shared" si="9"/>
        <v>15760000</v>
      </c>
      <c r="L109" s="301"/>
      <c r="M109" s="276"/>
    </row>
    <row r="110" spans="1:13">
      <c r="A110" s="271">
        <v>367801</v>
      </c>
      <c r="B110" s="271">
        <v>1553581</v>
      </c>
      <c r="C110" s="272" t="s">
        <v>5342</v>
      </c>
      <c r="D110" s="265">
        <v>43692</v>
      </c>
      <c r="E110" s="265">
        <v>43693</v>
      </c>
      <c r="F110" s="264">
        <f t="shared" si="10"/>
        <v>1</v>
      </c>
      <c r="G110" s="271">
        <v>1</v>
      </c>
      <c r="H110" s="272" t="s">
        <v>3046</v>
      </c>
      <c r="I110" s="264">
        <f t="shared" si="11"/>
        <v>1</v>
      </c>
      <c r="J110" s="298">
        <v>5680000</v>
      </c>
      <c r="K110" s="299">
        <f t="shared" si="9"/>
        <v>5680000</v>
      </c>
      <c r="L110" s="301"/>
      <c r="M110" s="264"/>
    </row>
    <row r="111" spans="1:13">
      <c r="A111" s="273"/>
      <c r="B111" s="273"/>
      <c r="C111" s="274"/>
      <c r="D111" s="265">
        <v>43693</v>
      </c>
      <c r="E111" s="265">
        <v>43695</v>
      </c>
      <c r="F111" s="264">
        <f t="shared" si="10"/>
        <v>2</v>
      </c>
      <c r="G111" s="273"/>
      <c r="H111" s="274"/>
      <c r="I111" s="264">
        <f>G110*F111</f>
        <v>2</v>
      </c>
      <c r="J111" s="298">
        <v>4730000</v>
      </c>
      <c r="K111" s="299">
        <f t="shared" si="9"/>
        <v>9460000</v>
      </c>
      <c r="L111" s="301"/>
      <c r="M111" s="264"/>
    </row>
    <row r="112" spans="1:13">
      <c r="A112" s="267" t="s">
        <v>5343</v>
      </c>
      <c r="B112" s="267">
        <v>1541134</v>
      </c>
      <c r="C112" s="268" t="s">
        <v>5344</v>
      </c>
      <c r="D112" s="265">
        <v>43692</v>
      </c>
      <c r="E112" s="265">
        <v>43693</v>
      </c>
      <c r="F112" s="264">
        <f t="shared" si="10"/>
        <v>1</v>
      </c>
      <c r="G112" s="264">
        <v>3</v>
      </c>
      <c r="H112" s="264" t="s">
        <v>2405</v>
      </c>
      <c r="I112" s="264">
        <f t="shared" ref="I112:I175" si="12">G112*F112</f>
        <v>3</v>
      </c>
      <c r="J112" s="298">
        <v>4250000</v>
      </c>
      <c r="K112" s="299">
        <f t="shared" si="9"/>
        <v>12750000</v>
      </c>
      <c r="L112" s="301"/>
      <c r="M112" s="268" t="s">
        <v>5345</v>
      </c>
    </row>
    <row r="113" spans="1:13">
      <c r="A113" s="269"/>
      <c r="B113" s="269"/>
      <c r="C113" s="270"/>
      <c r="D113" s="265">
        <v>43693</v>
      </c>
      <c r="E113" s="265">
        <v>43695</v>
      </c>
      <c r="F113" s="264">
        <f t="shared" si="10"/>
        <v>2</v>
      </c>
      <c r="G113" s="264">
        <v>3</v>
      </c>
      <c r="H113" s="264" t="s">
        <v>2405</v>
      </c>
      <c r="I113" s="264">
        <f t="shared" si="12"/>
        <v>6</v>
      </c>
      <c r="J113" s="298">
        <v>3100000</v>
      </c>
      <c r="K113" s="299">
        <f t="shared" si="9"/>
        <v>18600000</v>
      </c>
      <c r="L113" s="301"/>
      <c r="M113" s="276"/>
    </row>
    <row r="114" spans="1:13">
      <c r="A114" s="267">
        <v>365770</v>
      </c>
      <c r="B114" s="267">
        <v>1543553</v>
      </c>
      <c r="C114" s="275" t="s">
        <v>5346</v>
      </c>
      <c r="D114" s="265">
        <v>43691</v>
      </c>
      <c r="E114" s="265">
        <v>43693</v>
      </c>
      <c r="F114" s="264">
        <f t="shared" si="10"/>
        <v>2</v>
      </c>
      <c r="G114" s="264">
        <v>1</v>
      </c>
      <c r="H114" s="264" t="s">
        <v>2405</v>
      </c>
      <c r="I114" s="264">
        <f t="shared" si="12"/>
        <v>2</v>
      </c>
      <c r="J114" s="298">
        <v>3650000</v>
      </c>
      <c r="K114" s="299">
        <f t="shared" si="9"/>
        <v>7300000</v>
      </c>
      <c r="L114" s="301"/>
      <c r="M114" s="264" t="s">
        <v>4674</v>
      </c>
    </row>
    <row r="115" spans="1:13">
      <c r="A115" s="269"/>
      <c r="B115" s="269"/>
      <c r="C115" s="276"/>
      <c r="D115" s="265">
        <v>43693</v>
      </c>
      <c r="E115" s="265">
        <v>43694</v>
      </c>
      <c r="F115" s="264">
        <f t="shared" si="10"/>
        <v>1</v>
      </c>
      <c r="G115" s="264">
        <v>1</v>
      </c>
      <c r="H115" s="264" t="s">
        <v>2405</v>
      </c>
      <c r="I115" s="264">
        <f t="shared" si="12"/>
        <v>1</v>
      </c>
      <c r="J115" s="298">
        <v>2700000</v>
      </c>
      <c r="K115" s="299">
        <f t="shared" si="9"/>
        <v>2700000</v>
      </c>
      <c r="L115" s="301"/>
      <c r="M115" s="264" t="s">
        <v>4674</v>
      </c>
    </row>
    <row r="116" spans="1:13">
      <c r="A116" s="277" t="s">
        <v>5347</v>
      </c>
      <c r="B116" s="267">
        <v>1552327</v>
      </c>
      <c r="C116" s="275" t="s">
        <v>5348</v>
      </c>
      <c r="D116" s="265">
        <v>43692</v>
      </c>
      <c r="E116" s="265">
        <v>43693</v>
      </c>
      <c r="F116" s="264">
        <f t="shared" si="10"/>
        <v>1</v>
      </c>
      <c r="G116" s="264">
        <v>2</v>
      </c>
      <c r="H116" s="275" t="s">
        <v>2405</v>
      </c>
      <c r="I116" s="264">
        <f t="shared" si="12"/>
        <v>2</v>
      </c>
      <c r="J116" s="298">
        <v>3650000</v>
      </c>
      <c r="K116" s="299">
        <f t="shared" si="9"/>
        <v>7300000</v>
      </c>
      <c r="L116" s="301"/>
      <c r="M116" s="275" t="s">
        <v>4674</v>
      </c>
    </row>
    <row r="117" spans="1:13">
      <c r="A117" s="278"/>
      <c r="B117" s="269"/>
      <c r="C117" s="276"/>
      <c r="D117" s="265">
        <v>43693</v>
      </c>
      <c r="E117" s="265">
        <v>43698</v>
      </c>
      <c r="F117" s="264">
        <f t="shared" si="10"/>
        <v>5</v>
      </c>
      <c r="G117" s="264">
        <v>2</v>
      </c>
      <c r="H117" s="276"/>
      <c r="I117" s="264">
        <f t="shared" si="12"/>
        <v>10</v>
      </c>
      <c r="J117" s="298">
        <v>2700000</v>
      </c>
      <c r="K117" s="299">
        <f t="shared" si="9"/>
        <v>27000000</v>
      </c>
      <c r="L117" s="301"/>
      <c r="M117" s="276"/>
    </row>
    <row r="118" spans="1:13">
      <c r="A118" s="264">
        <v>365495</v>
      </c>
      <c r="B118" s="264">
        <v>1543807</v>
      </c>
      <c r="C118" s="264" t="s">
        <v>5349</v>
      </c>
      <c r="D118" s="265">
        <v>43693</v>
      </c>
      <c r="E118" s="265">
        <v>43695</v>
      </c>
      <c r="F118" s="264">
        <f t="shared" si="10"/>
        <v>2</v>
      </c>
      <c r="G118" s="264">
        <v>1</v>
      </c>
      <c r="H118" s="264" t="s">
        <v>2405</v>
      </c>
      <c r="I118" s="264">
        <f t="shared" si="12"/>
        <v>2</v>
      </c>
      <c r="J118" s="298">
        <v>2700000</v>
      </c>
      <c r="K118" s="299">
        <f t="shared" si="9"/>
        <v>5400000</v>
      </c>
      <c r="L118" s="301"/>
      <c r="M118" s="264" t="s">
        <v>4674</v>
      </c>
    </row>
    <row r="119" spans="1:13">
      <c r="A119" s="264">
        <v>369138</v>
      </c>
      <c r="B119" s="264">
        <v>1560057</v>
      </c>
      <c r="C119" s="264" t="s">
        <v>5350</v>
      </c>
      <c r="D119" s="265">
        <v>43693</v>
      </c>
      <c r="E119" s="265">
        <v>43697</v>
      </c>
      <c r="F119" s="264">
        <f t="shared" si="10"/>
        <v>4</v>
      </c>
      <c r="G119" s="264">
        <v>1</v>
      </c>
      <c r="H119" s="264" t="s">
        <v>37</v>
      </c>
      <c r="I119" s="264">
        <f t="shared" si="12"/>
        <v>4</v>
      </c>
      <c r="J119" s="298">
        <v>2500000</v>
      </c>
      <c r="K119" s="299">
        <f t="shared" si="9"/>
        <v>10000000</v>
      </c>
      <c r="L119" s="301"/>
      <c r="M119" s="264" t="s">
        <v>4848</v>
      </c>
    </row>
    <row r="120" spans="1:13">
      <c r="A120" s="263" t="s">
        <v>5351</v>
      </c>
      <c r="B120" s="264">
        <v>1544866</v>
      </c>
      <c r="C120" s="264" t="s">
        <v>5352</v>
      </c>
      <c r="D120" s="265">
        <v>43693</v>
      </c>
      <c r="E120" s="265">
        <v>43696</v>
      </c>
      <c r="F120" s="264">
        <f t="shared" si="10"/>
        <v>3</v>
      </c>
      <c r="G120" s="264">
        <v>2</v>
      </c>
      <c r="H120" s="264" t="s">
        <v>37</v>
      </c>
      <c r="I120" s="264">
        <f t="shared" si="12"/>
        <v>6</v>
      </c>
      <c r="J120" s="298">
        <v>2500000</v>
      </c>
      <c r="K120" s="299">
        <f t="shared" si="9"/>
        <v>15000000</v>
      </c>
      <c r="L120" s="301"/>
      <c r="M120" s="264" t="s">
        <v>5353</v>
      </c>
    </row>
    <row r="121" spans="1:13">
      <c r="A121" s="263">
        <v>367101</v>
      </c>
      <c r="B121" s="264">
        <v>1551598</v>
      </c>
      <c r="C121" s="264" t="s">
        <v>5354</v>
      </c>
      <c r="D121" s="265">
        <v>43694</v>
      </c>
      <c r="E121" s="265">
        <v>43696</v>
      </c>
      <c r="F121" s="264">
        <f t="shared" si="10"/>
        <v>2</v>
      </c>
      <c r="G121" s="264">
        <v>1</v>
      </c>
      <c r="H121" s="264" t="s">
        <v>37</v>
      </c>
      <c r="I121" s="264">
        <f t="shared" si="12"/>
        <v>2</v>
      </c>
      <c r="J121" s="298">
        <v>2500000</v>
      </c>
      <c r="K121" s="299">
        <f t="shared" si="9"/>
        <v>5000000</v>
      </c>
      <c r="L121" s="301"/>
      <c r="M121" s="264" t="s">
        <v>4674</v>
      </c>
    </row>
    <row r="122" spans="1:13">
      <c r="A122" s="263" t="s">
        <v>5355</v>
      </c>
      <c r="B122" s="264">
        <v>1556830</v>
      </c>
      <c r="C122" s="264" t="s">
        <v>5356</v>
      </c>
      <c r="D122" s="265">
        <v>43694</v>
      </c>
      <c r="E122" s="265">
        <v>43697</v>
      </c>
      <c r="F122" s="264">
        <f t="shared" si="10"/>
        <v>3</v>
      </c>
      <c r="G122" s="264">
        <v>2</v>
      </c>
      <c r="H122" s="264" t="s">
        <v>868</v>
      </c>
      <c r="I122" s="264">
        <f t="shared" si="12"/>
        <v>6</v>
      </c>
      <c r="J122" s="298">
        <v>3150000</v>
      </c>
      <c r="K122" s="299">
        <f t="shared" si="9"/>
        <v>18900000</v>
      </c>
      <c r="L122" s="301"/>
      <c r="M122" s="264" t="s">
        <v>4674</v>
      </c>
    </row>
    <row r="123" spans="1:13">
      <c r="A123" s="264">
        <v>368857</v>
      </c>
      <c r="B123" s="264">
        <v>1557776</v>
      </c>
      <c r="C123" s="264" t="s">
        <v>5357</v>
      </c>
      <c r="D123" s="265">
        <v>43694</v>
      </c>
      <c r="E123" s="265">
        <v>43697</v>
      </c>
      <c r="F123" s="264">
        <f t="shared" si="10"/>
        <v>3</v>
      </c>
      <c r="G123" s="264">
        <v>1</v>
      </c>
      <c r="H123" s="264" t="s">
        <v>3717</v>
      </c>
      <c r="I123" s="264">
        <f t="shared" si="12"/>
        <v>3</v>
      </c>
      <c r="J123" s="298">
        <v>3700000</v>
      </c>
      <c r="K123" s="299">
        <f t="shared" si="9"/>
        <v>11100000</v>
      </c>
      <c r="L123" s="301"/>
      <c r="M123" s="264" t="s">
        <v>4848</v>
      </c>
    </row>
    <row r="124" ht="81" spans="1:13">
      <c r="A124" s="264">
        <v>369132</v>
      </c>
      <c r="B124" s="264">
        <v>1561179</v>
      </c>
      <c r="C124" s="264" t="s">
        <v>5358</v>
      </c>
      <c r="D124" s="265">
        <v>43695</v>
      </c>
      <c r="E124" s="265">
        <v>43698</v>
      </c>
      <c r="F124" s="264">
        <f t="shared" si="10"/>
        <v>3</v>
      </c>
      <c r="G124" s="264">
        <v>1</v>
      </c>
      <c r="H124" s="264" t="s">
        <v>37</v>
      </c>
      <c r="I124" s="264">
        <f t="shared" si="12"/>
        <v>3</v>
      </c>
      <c r="J124" s="298">
        <v>2500000</v>
      </c>
      <c r="K124" s="299">
        <f t="shared" si="9"/>
        <v>7500000</v>
      </c>
      <c r="L124" s="301"/>
      <c r="M124" s="303" t="s">
        <v>5359</v>
      </c>
    </row>
    <row r="125" spans="1:13">
      <c r="A125" s="263" t="s">
        <v>5360</v>
      </c>
      <c r="B125" s="264">
        <v>1581294</v>
      </c>
      <c r="C125" s="264" t="s">
        <v>5361</v>
      </c>
      <c r="D125" s="265">
        <v>43695</v>
      </c>
      <c r="E125" s="265">
        <v>43696</v>
      </c>
      <c r="F125" s="264">
        <f t="shared" si="10"/>
        <v>1</v>
      </c>
      <c r="G125" s="264">
        <v>3</v>
      </c>
      <c r="H125" s="264" t="s">
        <v>3046</v>
      </c>
      <c r="I125" s="264">
        <f t="shared" si="12"/>
        <v>3</v>
      </c>
      <c r="J125" s="298">
        <v>5130000</v>
      </c>
      <c r="K125" s="299">
        <f t="shared" si="9"/>
        <v>15390000</v>
      </c>
      <c r="L125" s="301"/>
      <c r="M125" s="264"/>
    </row>
    <row r="126" spans="1:13">
      <c r="A126" s="264">
        <v>369162</v>
      </c>
      <c r="B126" s="264">
        <v>1561874</v>
      </c>
      <c r="C126" s="264" t="s">
        <v>5362</v>
      </c>
      <c r="D126" s="265">
        <v>43695</v>
      </c>
      <c r="E126" s="265">
        <v>43697</v>
      </c>
      <c r="F126" s="264">
        <f t="shared" si="10"/>
        <v>2</v>
      </c>
      <c r="G126" s="264">
        <v>1</v>
      </c>
      <c r="H126" s="264" t="s">
        <v>4394</v>
      </c>
      <c r="I126" s="264">
        <f t="shared" si="12"/>
        <v>2</v>
      </c>
      <c r="J126" s="298">
        <v>3940000</v>
      </c>
      <c r="K126" s="299">
        <f t="shared" si="9"/>
        <v>7880000</v>
      </c>
      <c r="L126" s="301"/>
      <c r="M126" s="264" t="s">
        <v>4848</v>
      </c>
    </row>
    <row r="127" spans="1:13">
      <c r="A127" s="264">
        <v>369779</v>
      </c>
      <c r="B127" s="264">
        <v>1565334</v>
      </c>
      <c r="C127" s="264" t="s">
        <v>5363</v>
      </c>
      <c r="D127" s="265">
        <v>43695</v>
      </c>
      <c r="E127" s="265">
        <v>43696</v>
      </c>
      <c r="F127" s="264">
        <f t="shared" si="10"/>
        <v>1</v>
      </c>
      <c r="G127" s="264">
        <v>1</v>
      </c>
      <c r="H127" s="264" t="s">
        <v>2405</v>
      </c>
      <c r="I127" s="264">
        <f t="shared" si="12"/>
        <v>1</v>
      </c>
      <c r="J127" s="298">
        <v>3100000</v>
      </c>
      <c r="K127" s="299">
        <f t="shared" si="9"/>
        <v>3100000</v>
      </c>
      <c r="L127" s="304"/>
      <c r="M127" s="264"/>
    </row>
    <row r="128" spans="1:13">
      <c r="A128" s="199">
        <v>373586</v>
      </c>
      <c r="B128" s="199">
        <v>1584599</v>
      </c>
      <c r="C128" s="199" t="s">
        <v>5364</v>
      </c>
      <c r="D128" s="200">
        <v>43689</v>
      </c>
      <c r="E128" s="200">
        <v>43690</v>
      </c>
      <c r="F128" s="199">
        <f t="shared" si="10"/>
        <v>1</v>
      </c>
      <c r="G128" s="199">
        <v>1</v>
      </c>
      <c r="H128" s="199" t="s">
        <v>3046</v>
      </c>
      <c r="I128" s="199">
        <f t="shared" si="12"/>
        <v>1</v>
      </c>
      <c r="J128" s="229">
        <v>6280000</v>
      </c>
      <c r="K128" s="230">
        <f t="shared" si="9"/>
        <v>6280000</v>
      </c>
      <c r="L128" s="231">
        <f>SUM(K128:K134)</f>
        <v>84460000</v>
      </c>
      <c r="M128" s="199"/>
    </row>
    <row r="129" spans="1:13">
      <c r="A129" s="199">
        <v>372781</v>
      </c>
      <c r="B129" s="199">
        <v>1577700</v>
      </c>
      <c r="C129" s="199" t="s">
        <v>5365</v>
      </c>
      <c r="D129" s="200">
        <v>43688</v>
      </c>
      <c r="E129" s="200">
        <v>43690</v>
      </c>
      <c r="F129" s="199">
        <f t="shared" si="10"/>
        <v>2</v>
      </c>
      <c r="G129" s="199">
        <v>1</v>
      </c>
      <c r="H129" s="199" t="s">
        <v>37</v>
      </c>
      <c r="I129" s="199">
        <f t="shared" si="12"/>
        <v>2</v>
      </c>
      <c r="J129" s="229">
        <v>4050000</v>
      </c>
      <c r="K129" s="230">
        <f t="shared" si="9"/>
        <v>8100000</v>
      </c>
      <c r="L129" s="232"/>
      <c r="M129" s="199"/>
    </row>
    <row r="130" spans="1:13">
      <c r="A130" s="199">
        <v>373504</v>
      </c>
      <c r="B130" s="199">
        <v>1582596</v>
      </c>
      <c r="C130" s="199" t="s">
        <v>5366</v>
      </c>
      <c r="D130" s="200">
        <v>43689</v>
      </c>
      <c r="E130" s="200">
        <v>43692</v>
      </c>
      <c r="F130" s="199">
        <f t="shared" si="10"/>
        <v>3</v>
      </c>
      <c r="G130" s="199">
        <v>1</v>
      </c>
      <c r="H130" s="199" t="s">
        <v>37</v>
      </c>
      <c r="I130" s="199">
        <f t="shared" si="12"/>
        <v>3</v>
      </c>
      <c r="J130" s="229">
        <v>4050000</v>
      </c>
      <c r="K130" s="230">
        <f t="shared" si="9"/>
        <v>12150000</v>
      </c>
      <c r="L130" s="232"/>
      <c r="M130" s="199"/>
    </row>
    <row r="131" spans="1:13">
      <c r="A131" s="199">
        <v>373588</v>
      </c>
      <c r="B131" s="199">
        <v>1583721</v>
      </c>
      <c r="C131" s="199" t="s">
        <v>5367</v>
      </c>
      <c r="D131" s="200">
        <v>43689</v>
      </c>
      <c r="E131" s="200">
        <v>43690</v>
      </c>
      <c r="F131" s="199">
        <f t="shared" si="10"/>
        <v>1</v>
      </c>
      <c r="G131" s="199">
        <v>1</v>
      </c>
      <c r="H131" s="199" t="s">
        <v>37</v>
      </c>
      <c r="I131" s="199">
        <f t="shared" si="12"/>
        <v>1</v>
      </c>
      <c r="J131" s="229">
        <v>4050000</v>
      </c>
      <c r="K131" s="230">
        <f t="shared" si="9"/>
        <v>4050000</v>
      </c>
      <c r="L131" s="232"/>
      <c r="M131" s="199"/>
    </row>
    <row r="132" spans="1:13">
      <c r="A132" s="199">
        <v>373510</v>
      </c>
      <c r="B132" s="199">
        <v>1582834</v>
      </c>
      <c r="C132" s="199" t="s">
        <v>5368</v>
      </c>
      <c r="D132" s="200">
        <v>43690</v>
      </c>
      <c r="E132" s="200">
        <v>43692</v>
      </c>
      <c r="F132" s="199">
        <f t="shared" si="10"/>
        <v>2</v>
      </c>
      <c r="G132" s="199">
        <v>1</v>
      </c>
      <c r="H132" s="199" t="s">
        <v>37</v>
      </c>
      <c r="I132" s="199">
        <f t="shared" si="12"/>
        <v>2</v>
      </c>
      <c r="J132" s="229">
        <v>4050000</v>
      </c>
      <c r="K132" s="230">
        <f t="shared" si="9"/>
        <v>8100000</v>
      </c>
      <c r="L132" s="232"/>
      <c r="M132" s="199"/>
    </row>
    <row r="133" spans="1:13">
      <c r="A133" s="199">
        <v>373520</v>
      </c>
      <c r="B133" s="199">
        <v>1583753</v>
      </c>
      <c r="C133" s="199" t="s">
        <v>5369</v>
      </c>
      <c r="D133" s="200">
        <v>43690</v>
      </c>
      <c r="E133" s="200">
        <v>43692</v>
      </c>
      <c r="F133" s="199">
        <f t="shared" si="10"/>
        <v>2</v>
      </c>
      <c r="G133" s="199">
        <v>1</v>
      </c>
      <c r="H133" s="199" t="s">
        <v>37</v>
      </c>
      <c r="I133" s="199">
        <f t="shared" si="12"/>
        <v>2</v>
      </c>
      <c r="J133" s="229">
        <v>4050000</v>
      </c>
      <c r="K133" s="230">
        <f t="shared" si="9"/>
        <v>8100000</v>
      </c>
      <c r="L133" s="232"/>
      <c r="M133" s="199"/>
    </row>
    <row r="134" spans="1:13">
      <c r="A134" s="234" t="s">
        <v>5370</v>
      </c>
      <c r="B134" s="199">
        <v>1584820</v>
      </c>
      <c r="C134" s="199" t="s">
        <v>5371</v>
      </c>
      <c r="D134" s="200">
        <v>43690</v>
      </c>
      <c r="E134" s="200">
        <v>43693</v>
      </c>
      <c r="F134" s="199">
        <f t="shared" si="10"/>
        <v>3</v>
      </c>
      <c r="G134" s="199">
        <v>2</v>
      </c>
      <c r="H134" s="199" t="s">
        <v>3046</v>
      </c>
      <c r="I134" s="199">
        <f t="shared" si="12"/>
        <v>6</v>
      </c>
      <c r="J134" s="229">
        <v>6280000</v>
      </c>
      <c r="K134" s="230">
        <f t="shared" si="9"/>
        <v>37680000</v>
      </c>
      <c r="L134" s="279"/>
      <c r="M134" s="199"/>
    </row>
    <row r="135" spans="1:13">
      <c r="A135" s="305" t="s">
        <v>5372</v>
      </c>
      <c r="B135" s="306">
        <v>1587996</v>
      </c>
      <c r="C135" s="306" t="s">
        <v>5373</v>
      </c>
      <c r="D135" s="307">
        <v>43692</v>
      </c>
      <c r="E135" s="307">
        <v>43693</v>
      </c>
      <c r="F135" s="306">
        <f t="shared" si="10"/>
        <v>1</v>
      </c>
      <c r="G135" s="306">
        <v>2</v>
      </c>
      <c r="H135" s="306" t="s">
        <v>37</v>
      </c>
      <c r="I135" s="306">
        <f t="shared" si="12"/>
        <v>2</v>
      </c>
      <c r="J135" s="311">
        <v>4050000</v>
      </c>
      <c r="K135" s="312">
        <f t="shared" si="9"/>
        <v>8100000</v>
      </c>
      <c r="L135" s="313">
        <f>SUM(K135:K149)</f>
        <v>145200000</v>
      </c>
      <c r="M135" s="306"/>
    </row>
    <row r="136" spans="1:13">
      <c r="A136" s="306">
        <v>373021</v>
      </c>
      <c r="B136" s="306">
        <v>1579171</v>
      </c>
      <c r="C136" s="306" t="s">
        <v>5374</v>
      </c>
      <c r="D136" s="307">
        <v>43696</v>
      </c>
      <c r="E136" s="307">
        <v>43698</v>
      </c>
      <c r="F136" s="306">
        <f t="shared" si="10"/>
        <v>2</v>
      </c>
      <c r="G136" s="306">
        <v>1</v>
      </c>
      <c r="H136" s="306" t="s">
        <v>37</v>
      </c>
      <c r="I136" s="306">
        <f t="shared" si="12"/>
        <v>2</v>
      </c>
      <c r="J136" s="311">
        <v>2900000</v>
      </c>
      <c r="K136" s="312">
        <f t="shared" si="9"/>
        <v>5800000</v>
      </c>
      <c r="L136" s="314"/>
      <c r="M136" s="306"/>
    </row>
    <row r="137" spans="1:13">
      <c r="A137" s="305">
        <v>366745</v>
      </c>
      <c r="B137" s="306">
        <v>1550452</v>
      </c>
      <c r="C137" s="306" t="s">
        <v>5375</v>
      </c>
      <c r="D137" s="307">
        <v>43696</v>
      </c>
      <c r="E137" s="307">
        <v>43700</v>
      </c>
      <c r="F137" s="306">
        <f t="shared" si="10"/>
        <v>4</v>
      </c>
      <c r="G137" s="306">
        <v>1</v>
      </c>
      <c r="H137" s="306" t="s">
        <v>868</v>
      </c>
      <c r="I137" s="306">
        <f t="shared" si="12"/>
        <v>4</v>
      </c>
      <c r="J137" s="311">
        <v>3150000</v>
      </c>
      <c r="K137" s="312">
        <f t="shared" si="9"/>
        <v>12600000</v>
      </c>
      <c r="L137" s="314"/>
      <c r="M137" s="306" t="s">
        <v>5376</v>
      </c>
    </row>
    <row r="138" spans="1:13">
      <c r="A138" s="305" t="s">
        <v>5377</v>
      </c>
      <c r="B138" s="306">
        <v>1550449</v>
      </c>
      <c r="C138" s="306" t="s">
        <v>5378</v>
      </c>
      <c r="D138" s="307">
        <v>43696</v>
      </c>
      <c r="E138" s="307">
        <v>43700</v>
      </c>
      <c r="F138" s="306">
        <f t="shared" si="10"/>
        <v>4</v>
      </c>
      <c r="G138" s="306">
        <v>2</v>
      </c>
      <c r="H138" s="306" t="s">
        <v>2405</v>
      </c>
      <c r="I138" s="306">
        <f t="shared" si="12"/>
        <v>8</v>
      </c>
      <c r="J138" s="311">
        <v>2700000</v>
      </c>
      <c r="K138" s="312">
        <f t="shared" si="9"/>
        <v>21600000</v>
      </c>
      <c r="L138" s="314"/>
      <c r="M138" s="306" t="s">
        <v>5379</v>
      </c>
    </row>
    <row r="139" spans="1:13">
      <c r="A139" s="305" t="s">
        <v>5380</v>
      </c>
      <c r="B139" s="306">
        <v>1573307</v>
      </c>
      <c r="C139" s="306" t="s">
        <v>5381</v>
      </c>
      <c r="D139" s="307">
        <v>43696</v>
      </c>
      <c r="E139" s="307">
        <v>43698</v>
      </c>
      <c r="F139" s="306">
        <f t="shared" si="10"/>
        <v>2</v>
      </c>
      <c r="G139" s="306">
        <v>2</v>
      </c>
      <c r="H139" s="306" t="s">
        <v>37</v>
      </c>
      <c r="I139" s="306">
        <f t="shared" si="12"/>
        <v>4</v>
      </c>
      <c r="J139" s="311">
        <v>2900000</v>
      </c>
      <c r="K139" s="312">
        <f t="shared" si="9"/>
        <v>11600000</v>
      </c>
      <c r="L139" s="314"/>
      <c r="M139" s="306"/>
    </row>
    <row r="140" spans="1:13">
      <c r="A140" s="305">
        <v>368344</v>
      </c>
      <c r="B140" s="306">
        <v>1555371</v>
      </c>
      <c r="C140" s="306" t="s">
        <v>5382</v>
      </c>
      <c r="D140" s="307">
        <v>43696</v>
      </c>
      <c r="E140" s="307">
        <v>43700</v>
      </c>
      <c r="F140" s="306">
        <f t="shared" si="10"/>
        <v>4</v>
      </c>
      <c r="G140" s="306">
        <v>1</v>
      </c>
      <c r="H140" s="306" t="s">
        <v>37</v>
      </c>
      <c r="I140" s="306">
        <f t="shared" si="12"/>
        <v>4</v>
      </c>
      <c r="J140" s="311">
        <v>2500000</v>
      </c>
      <c r="K140" s="312">
        <f t="shared" si="9"/>
        <v>10000000</v>
      </c>
      <c r="L140" s="314"/>
      <c r="M140" s="306" t="s">
        <v>4848</v>
      </c>
    </row>
    <row r="141" spans="1:13">
      <c r="A141" s="305" t="s">
        <v>5383</v>
      </c>
      <c r="B141" s="306">
        <v>1567391</v>
      </c>
      <c r="C141" s="306" t="s">
        <v>5384</v>
      </c>
      <c r="D141" s="307">
        <v>43696</v>
      </c>
      <c r="E141" s="307">
        <v>43699</v>
      </c>
      <c r="F141" s="306">
        <f t="shared" si="10"/>
        <v>3</v>
      </c>
      <c r="G141" s="306">
        <v>2</v>
      </c>
      <c r="H141" s="306" t="s">
        <v>37</v>
      </c>
      <c r="I141" s="306">
        <f t="shared" si="12"/>
        <v>6</v>
      </c>
      <c r="J141" s="311">
        <v>2900000</v>
      </c>
      <c r="K141" s="312">
        <f t="shared" si="9"/>
        <v>17400000</v>
      </c>
      <c r="L141" s="314"/>
      <c r="M141" s="306"/>
    </row>
    <row r="142" spans="1:13">
      <c r="A142" s="305" t="s">
        <v>5385</v>
      </c>
      <c r="B142" s="306">
        <v>1571691</v>
      </c>
      <c r="C142" s="306" t="s">
        <v>5386</v>
      </c>
      <c r="D142" s="307">
        <v>43696</v>
      </c>
      <c r="E142" s="307">
        <v>43698</v>
      </c>
      <c r="F142" s="306">
        <f t="shared" si="10"/>
        <v>2</v>
      </c>
      <c r="G142" s="306">
        <v>2</v>
      </c>
      <c r="H142" s="306" t="s">
        <v>37</v>
      </c>
      <c r="I142" s="306">
        <f t="shared" si="12"/>
        <v>4</v>
      </c>
      <c r="J142" s="311">
        <v>2900000</v>
      </c>
      <c r="K142" s="312">
        <f t="shared" si="9"/>
        <v>11600000</v>
      </c>
      <c r="L142" s="314"/>
      <c r="M142" s="306"/>
    </row>
    <row r="143" spans="1:13">
      <c r="A143" s="305" t="s">
        <v>5387</v>
      </c>
      <c r="B143" s="306">
        <v>1568495</v>
      </c>
      <c r="C143" s="306" t="s">
        <v>5388</v>
      </c>
      <c r="D143" s="307">
        <v>43696</v>
      </c>
      <c r="E143" s="307">
        <v>43697</v>
      </c>
      <c r="F143" s="306">
        <f t="shared" si="10"/>
        <v>1</v>
      </c>
      <c r="G143" s="306">
        <v>2</v>
      </c>
      <c r="H143" s="306" t="s">
        <v>37</v>
      </c>
      <c r="I143" s="306">
        <f t="shared" si="12"/>
        <v>2</v>
      </c>
      <c r="J143" s="311">
        <v>2900000</v>
      </c>
      <c r="K143" s="312">
        <f t="shared" si="9"/>
        <v>5800000</v>
      </c>
      <c r="L143" s="314"/>
      <c r="M143" s="306" t="s">
        <v>5389</v>
      </c>
    </row>
    <row r="144" spans="1:13">
      <c r="A144" s="306">
        <v>366736</v>
      </c>
      <c r="B144" s="306">
        <v>1550235</v>
      </c>
      <c r="C144" s="306" t="s">
        <v>5390</v>
      </c>
      <c r="D144" s="307">
        <v>43697</v>
      </c>
      <c r="E144" s="307">
        <v>43699</v>
      </c>
      <c r="F144" s="306">
        <f t="shared" si="10"/>
        <v>2</v>
      </c>
      <c r="G144" s="306">
        <v>1</v>
      </c>
      <c r="H144" s="306" t="s">
        <v>2405</v>
      </c>
      <c r="I144" s="306">
        <f t="shared" si="12"/>
        <v>2</v>
      </c>
      <c r="J144" s="311">
        <v>2700000</v>
      </c>
      <c r="K144" s="312">
        <f t="shared" si="9"/>
        <v>5400000</v>
      </c>
      <c r="L144" s="314"/>
      <c r="M144" s="306" t="s">
        <v>4848</v>
      </c>
    </row>
    <row r="145" spans="1:13">
      <c r="A145" s="306">
        <v>370648</v>
      </c>
      <c r="B145" s="306">
        <v>1569414</v>
      </c>
      <c r="C145" s="306" t="s">
        <v>5391</v>
      </c>
      <c r="D145" s="307">
        <v>43697</v>
      </c>
      <c r="E145" s="307">
        <v>43699</v>
      </c>
      <c r="F145" s="306">
        <f t="shared" si="10"/>
        <v>2</v>
      </c>
      <c r="G145" s="306">
        <v>1</v>
      </c>
      <c r="H145" s="306" t="s">
        <v>37</v>
      </c>
      <c r="I145" s="306">
        <f t="shared" si="12"/>
        <v>2</v>
      </c>
      <c r="J145" s="311">
        <v>2900000</v>
      </c>
      <c r="K145" s="312">
        <f t="shared" si="9"/>
        <v>5800000</v>
      </c>
      <c r="L145" s="314"/>
      <c r="M145" s="306"/>
    </row>
    <row r="146" spans="1:13">
      <c r="A146" s="306">
        <v>368352</v>
      </c>
      <c r="B146" s="306">
        <v>1555904</v>
      </c>
      <c r="C146" s="306" t="s">
        <v>5392</v>
      </c>
      <c r="D146" s="307">
        <v>43697</v>
      </c>
      <c r="E146" s="307">
        <v>43701</v>
      </c>
      <c r="F146" s="306">
        <f t="shared" si="10"/>
        <v>4</v>
      </c>
      <c r="G146" s="306">
        <v>1</v>
      </c>
      <c r="H146" s="306" t="s">
        <v>37</v>
      </c>
      <c r="I146" s="306">
        <f t="shared" si="12"/>
        <v>4</v>
      </c>
      <c r="J146" s="311">
        <v>2500000</v>
      </c>
      <c r="K146" s="312">
        <f t="shared" si="9"/>
        <v>10000000</v>
      </c>
      <c r="L146" s="314"/>
      <c r="M146" s="306" t="s">
        <v>4848</v>
      </c>
    </row>
    <row r="147" spans="1:13">
      <c r="A147" s="305" t="s">
        <v>5393</v>
      </c>
      <c r="B147" s="306">
        <v>1562394</v>
      </c>
      <c r="C147" s="306" t="s">
        <v>5394</v>
      </c>
      <c r="D147" s="307">
        <v>43697</v>
      </c>
      <c r="E147" s="307">
        <v>43698</v>
      </c>
      <c r="F147" s="306">
        <f t="shared" si="10"/>
        <v>1</v>
      </c>
      <c r="G147" s="306">
        <v>2</v>
      </c>
      <c r="H147" s="306" t="s">
        <v>37</v>
      </c>
      <c r="I147" s="306">
        <f t="shared" si="12"/>
        <v>2</v>
      </c>
      <c r="J147" s="311">
        <v>2500000</v>
      </c>
      <c r="K147" s="312">
        <f t="shared" si="9"/>
        <v>5000000</v>
      </c>
      <c r="L147" s="314"/>
      <c r="M147" s="306"/>
    </row>
    <row r="148" spans="1:13">
      <c r="A148" s="305">
        <v>370542</v>
      </c>
      <c r="B148" s="306">
        <v>1568612</v>
      </c>
      <c r="C148" s="306" t="s">
        <v>5395</v>
      </c>
      <c r="D148" s="307">
        <v>43697</v>
      </c>
      <c r="E148" s="307">
        <v>43700</v>
      </c>
      <c r="F148" s="306">
        <f t="shared" si="10"/>
        <v>3</v>
      </c>
      <c r="G148" s="306">
        <v>1</v>
      </c>
      <c r="H148" s="306" t="s">
        <v>37</v>
      </c>
      <c r="I148" s="306">
        <f t="shared" si="12"/>
        <v>3</v>
      </c>
      <c r="J148" s="311">
        <v>2900000</v>
      </c>
      <c r="K148" s="312">
        <f t="shared" si="9"/>
        <v>8700000</v>
      </c>
      <c r="L148" s="314"/>
      <c r="M148" s="306" t="s">
        <v>5396</v>
      </c>
    </row>
    <row r="149" spans="1:13">
      <c r="A149" s="305">
        <v>373043</v>
      </c>
      <c r="B149" s="306">
        <v>1579507</v>
      </c>
      <c r="C149" s="306" t="s">
        <v>5397</v>
      </c>
      <c r="D149" s="307">
        <v>43697</v>
      </c>
      <c r="E149" s="307">
        <v>43699</v>
      </c>
      <c r="F149" s="306">
        <f t="shared" si="10"/>
        <v>2</v>
      </c>
      <c r="G149" s="306">
        <v>1</v>
      </c>
      <c r="H149" s="306" t="s">
        <v>37</v>
      </c>
      <c r="I149" s="306">
        <f t="shared" si="12"/>
        <v>2</v>
      </c>
      <c r="J149" s="311">
        <v>2900000</v>
      </c>
      <c r="K149" s="312">
        <f t="shared" si="9"/>
        <v>5800000</v>
      </c>
      <c r="L149" s="315"/>
      <c r="M149" s="306" t="s">
        <v>5398</v>
      </c>
    </row>
    <row r="150" spans="1:13">
      <c r="A150" s="199">
        <v>374555</v>
      </c>
      <c r="B150" s="199">
        <v>1590869</v>
      </c>
      <c r="C150" s="199" t="s">
        <v>5399</v>
      </c>
      <c r="D150" s="200">
        <v>43695</v>
      </c>
      <c r="E150" s="200">
        <v>43696</v>
      </c>
      <c r="F150" s="199">
        <f t="shared" si="10"/>
        <v>1</v>
      </c>
      <c r="G150" s="199">
        <v>1</v>
      </c>
      <c r="H150" s="199" t="s">
        <v>37</v>
      </c>
      <c r="I150" s="199">
        <f t="shared" si="12"/>
        <v>1</v>
      </c>
      <c r="J150" s="229">
        <v>2900000</v>
      </c>
      <c r="K150" s="230">
        <f t="shared" si="9"/>
        <v>2900000</v>
      </c>
      <c r="L150" s="231">
        <f>SUM(K150:K166)</f>
        <v>127800000</v>
      </c>
      <c r="M150" s="199"/>
    </row>
    <row r="151" spans="1:13">
      <c r="A151" s="199">
        <v>374556</v>
      </c>
      <c r="B151" s="199">
        <v>1590615</v>
      </c>
      <c r="C151" s="199" t="s">
        <v>5400</v>
      </c>
      <c r="D151" s="200">
        <v>43695</v>
      </c>
      <c r="E151" s="200">
        <v>43697</v>
      </c>
      <c r="F151" s="199">
        <f t="shared" si="10"/>
        <v>2</v>
      </c>
      <c r="G151" s="199">
        <v>1</v>
      </c>
      <c r="H151" s="199" t="s">
        <v>3046</v>
      </c>
      <c r="I151" s="199">
        <f t="shared" si="12"/>
        <v>2</v>
      </c>
      <c r="J151" s="229">
        <v>5130000</v>
      </c>
      <c r="K151" s="230">
        <f t="shared" si="9"/>
        <v>10260000</v>
      </c>
      <c r="L151" s="232"/>
      <c r="M151" s="199"/>
    </row>
    <row r="152" spans="1:13">
      <c r="A152" s="234">
        <v>372506</v>
      </c>
      <c r="B152" s="199">
        <v>1577191</v>
      </c>
      <c r="C152" s="199" t="s">
        <v>5401</v>
      </c>
      <c r="D152" s="200">
        <v>43698</v>
      </c>
      <c r="E152" s="200">
        <v>43699</v>
      </c>
      <c r="F152" s="199">
        <f t="shared" si="10"/>
        <v>1</v>
      </c>
      <c r="G152" s="199">
        <v>1</v>
      </c>
      <c r="H152" s="199" t="s">
        <v>37</v>
      </c>
      <c r="I152" s="199">
        <f t="shared" si="12"/>
        <v>1</v>
      </c>
      <c r="J152" s="229">
        <v>2900000</v>
      </c>
      <c r="K152" s="230">
        <f t="shared" si="9"/>
        <v>2900000</v>
      </c>
      <c r="L152" s="232"/>
      <c r="M152" s="199"/>
    </row>
    <row r="153" spans="1:13">
      <c r="A153" s="234" t="s">
        <v>5402</v>
      </c>
      <c r="B153" s="199">
        <v>1589740</v>
      </c>
      <c r="C153" s="199" t="s">
        <v>5403</v>
      </c>
      <c r="D153" s="200">
        <v>43698</v>
      </c>
      <c r="E153" s="200">
        <v>43699</v>
      </c>
      <c r="F153" s="199">
        <f t="shared" si="10"/>
        <v>1</v>
      </c>
      <c r="G153" s="199">
        <v>2</v>
      </c>
      <c r="H153" s="199" t="s">
        <v>2405</v>
      </c>
      <c r="I153" s="199">
        <f t="shared" si="12"/>
        <v>2</v>
      </c>
      <c r="J153" s="229">
        <v>3100000</v>
      </c>
      <c r="K153" s="230">
        <f t="shared" si="9"/>
        <v>6200000</v>
      </c>
      <c r="L153" s="232"/>
      <c r="M153" s="199"/>
    </row>
    <row r="154" spans="1:13">
      <c r="A154" s="234" t="s">
        <v>5404</v>
      </c>
      <c r="B154" s="199">
        <v>1582102</v>
      </c>
      <c r="C154" s="199" t="s">
        <v>5405</v>
      </c>
      <c r="D154" s="200">
        <v>43698</v>
      </c>
      <c r="E154" s="200">
        <v>43699</v>
      </c>
      <c r="F154" s="199">
        <f t="shared" si="10"/>
        <v>1</v>
      </c>
      <c r="G154" s="199">
        <v>2</v>
      </c>
      <c r="H154" s="199" t="s">
        <v>37</v>
      </c>
      <c r="I154" s="199">
        <f t="shared" si="12"/>
        <v>2</v>
      </c>
      <c r="J154" s="229">
        <v>2900000</v>
      </c>
      <c r="K154" s="230">
        <f t="shared" si="9"/>
        <v>5800000</v>
      </c>
      <c r="L154" s="232"/>
      <c r="M154" s="199"/>
    </row>
    <row r="155" spans="1:13">
      <c r="A155" s="234" t="s">
        <v>5406</v>
      </c>
      <c r="B155" s="199">
        <v>1550772</v>
      </c>
      <c r="C155" s="199" t="s">
        <v>5407</v>
      </c>
      <c r="D155" s="200">
        <v>43698</v>
      </c>
      <c r="E155" s="200">
        <v>43700</v>
      </c>
      <c r="F155" s="199">
        <f t="shared" si="10"/>
        <v>2</v>
      </c>
      <c r="G155" s="199">
        <v>2</v>
      </c>
      <c r="H155" s="199" t="s">
        <v>37</v>
      </c>
      <c r="I155" s="199">
        <f t="shared" si="12"/>
        <v>4</v>
      </c>
      <c r="J155" s="229">
        <v>2500000</v>
      </c>
      <c r="K155" s="230">
        <f t="shared" si="9"/>
        <v>10000000</v>
      </c>
      <c r="L155" s="232"/>
      <c r="M155" s="199" t="s">
        <v>5261</v>
      </c>
    </row>
    <row r="156" spans="1:13">
      <c r="A156" s="234">
        <v>373430</v>
      </c>
      <c r="B156" s="199">
        <v>1582408</v>
      </c>
      <c r="C156" s="199" t="s">
        <v>5408</v>
      </c>
      <c r="D156" s="200">
        <v>43698</v>
      </c>
      <c r="E156" s="200">
        <v>43699</v>
      </c>
      <c r="F156" s="199">
        <f t="shared" si="10"/>
        <v>1</v>
      </c>
      <c r="G156" s="199">
        <v>1</v>
      </c>
      <c r="H156" s="199" t="s">
        <v>2864</v>
      </c>
      <c r="I156" s="199">
        <f t="shared" si="12"/>
        <v>1</v>
      </c>
      <c r="J156" s="229">
        <v>2900000</v>
      </c>
      <c r="K156" s="230">
        <f t="shared" si="9"/>
        <v>2900000</v>
      </c>
      <c r="L156" s="232"/>
      <c r="M156" s="199"/>
    </row>
    <row r="157" spans="1:13">
      <c r="A157" s="234">
        <v>369969</v>
      </c>
      <c r="B157" s="199">
        <v>1566638</v>
      </c>
      <c r="C157" s="199" t="s">
        <v>5409</v>
      </c>
      <c r="D157" s="200">
        <v>43698</v>
      </c>
      <c r="E157" s="200">
        <v>43701</v>
      </c>
      <c r="F157" s="199">
        <f t="shared" si="10"/>
        <v>3</v>
      </c>
      <c r="G157" s="199">
        <v>1</v>
      </c>
      <c r="H157" s="199" t="s">
        <v>4394</v>
      </c>
      <c r="I157" s="199">
        <f t="shared" si="12"/>
        <v>3</v>
      </c>
      <c r="J157" s="229">
        <v>4340000</v>
      </c>
      <c r="K157" s="230">
        <f t="shared" si="9"/>
        <v>13020000</v>
      </c>
      <c r="L157" s="232"/>
      <c r="M157" s="316" t="s">
        <v>5410</v>
      </c>
    </row>
    <row r="158" spans="1:13">
      <c r="A158" s="234">
        <v>369970</v>
      </c>
      <c r="B158" s="199">
        <v>1566624</v>
      </c>
      <c r="C158" s="199" t="s">
        <v>5411</v>
      </c>
      <c r="D158" s="200">
        <v>43698</v>
      </c>
      <c r="E158" s="200">
        <v>43701</v>
      </c>
      <c r="F158" s="199">
        <f t="shared" si="10"/>
        <v>3</v>
      </c>
      <c r="G158" s="199">
        <v>1</v>
      </c>
      <c r="H158" s="199" t="s">
        <v>37</v>
      </c>
      <c r="I158" s="199">
        <f t="shared" si="12"/>
        <v>3</v>
      </c>
      <c r="J158" s="229">
        <v>2900000</v>
      </c>
      <c r="K158" s="230">
        <f t="shared" si="9"/>
        <v>8700000</v>
      </c>
      <c r="L158" s="232"/>
      <c r="M158" s="317"/>
    </row>
    <row r="159" spans="1:13">
      <c r="A159" s="199">
        <v>370718</v>
      </c>
      <c r="B159" s="199">
        <v>1569691</v>
      </c>
      <c r="C159" s="199" t="s">
        <v>5412</v>
      </c>
      <c r="D159" s="200">
        <v>43698</v>
      </c>
      <c r="E159" s="200">
        <v>43700</v>
      </c>
      <c r="F159" s="199">
        <f t="shared" si="10"/>
        <v>2</v>
      </c>
      <c r="G159" s="199">
        <v>1</v>
      </c>
      <c r="H159" s="199" t="s">
        <v>37</v>
      </c>
      <c r="I159" s="199">
        <f t="shared" si="12"/>
        <v>2</v>
      </c>
      <c r="J159" s="229">
        <v>2900000</v>
      </c>
      <c r="K159" s="230">
        <f t="shared" si="9"/>
        <v>5800000</v>
      </c>
      <c r="L159" s="232"/>
      <c r="M159" s="199"/>
    </row>
    <row r="160" spans="1:13">
      <c r="A160" s="199">
        <v>371580</v>
      </c>
      <c r="B160" s="199">
        <v>1573401</v>
      </c>
      <c r="C160" s="199" t="s">
        <v>5413</v>
      </c>
      <c r="D160" s="200">
        <v>43698</v>
      </c>
      <c r="E160" s="200">
        <v>43701</v>
      </c>
      <c r="F160" s="199">
        <f t="shared" si="10"/>
        <v>3</v>
      </c>
      <c r="G160" s="199">
        <v>1</v>
      </c>
      <c r="H160" s="199" t="s">
        <v>37</v>
      </c>
      <c r="I160" s="199">
        <f t="shared" si="12"/>
        <v>3</v>
      </c>
      <c r="J160" s="229">
        <v>2900000</v>
      </c>
      <c r="K160" s="230">
        <f t="shared" si="9"/>
        <v>8700000</v>
      </c>
      <c r="L160" s="232"/>
      <c r="M160" s="199"/>
    </row>
    <row r="161" spans="1:13">
      <c r="A161" s="234">
        <v>369972</v>
      </c>
      <c r="B161" s="199">
        <v>1566561</v>
      </c>
      <c r="C161" s="199" t="s">
        <v>5414</v>
      </c>
      <c r="D161" s="200">
        <v>43698</v>
      </c>
      <c r="E161" s="200">
        <v>43701</v>
      </c>
      <c r="F161" s="199">
        <f t="shared" si="10"/>
        <v>3</v>
      </c>
      <c r="G161" s="199">
        <v>1</v>
      </c>
      <c r="H161" s="199" t="s">
        <v>4394</v>
      </c>
      <c r="I161" s="199">
        <f t="shared" si="12"/>
        <v>3</v>
      </c>
      <c r="J161" s="229">
        <v>4340000</v>
      </c>
      <c r="K161" s="230">
        <f t="shared" si="9"/>
        <v>13020000</v>
      </c>
      <c r="L161" s="232"/>
      <c r="M161" s="199" t="s">
        <v>4709</v>
      </c>
    </row>
    <row r="162" spans="1:13">
      <c r="A162" s="199">
        <v>374088</v>
      </c>
      <c r="B162" s="199">
        <v>1586648</v>
      </c>
      <c r="C162" s="199" t="s">
        <v>5415</v>
      </c>
      <c r="D162" s="200">
        <v>43698</v>
      </c>
      <c r="E162" s="200">
        <v>43701</v>
      </c>
      <c r="F162" s="199">
        <f t="shared" si="10"/>
        <v>3</v>
      </c>
      <c r="G162" s="199">
        <v>1</v>
      </c>
      <c r="H162" s="199" t="s">
        <v>4394</v>
      </c>
      <c r="I162" s="199">
        <f t="shared" si="12"/>
        <v>3</v>
      </c>
      <c r="J162" s="229">
        <v>4340000</v>
      </c>
      <c r="K162" s="230">
        <f t="shared" ref="K162:K225" si="13">J162*I162</f>
        <v>13020000</v>
      </c>
      <c r="L162" s="232"/>
      <c r="M162" s="199"/>
    </row>
    <row r="163" spans="1:13">
      <c r="A163" s="234">
        <v>368392</v>
      </c>
      <c r="B163" s="199">
        <v>1557043</v>
      </c>
      <c r="C163" s="199" t="s">
        <v>5416</v>
      </c>
      <c r="D163" s="200">
        <v>43698</v>
      </c>
      <c r="E163" s="200">
        <v>43701</v>
      </c>
      <c r="F163" s="199">
        <f t="shared" ref="F163:F226" si="14">E163-D163</f>
        <v>3</v>
      </c>
      <c r="G163" s="199">
        <v>1</v>
      </c>
      <c r="H163" s="199" t="s">
        <v>2405</v>
      </c>
      <c r="I163" s="199">
        <f t="shared" si="12"/>
        <v>3</v>
      </c>
      <c r="J163" s="229">
        <v>2700000</v>
      </c>
      <c r="K163" s="230">
        <f t="shared" si="13"/>
        <v>8100000</v>
      </c>
      <c r="L163" s="232"/>
      <c r="M163" s="199" t="s">
        <v>5261</v>
      </c>
    </row>
    <row r="164" spans="1:13">
      <c r="A164" s="234">
        <v>374336</v>
      </c>
      <c r="B164" s="199">
        <v>1588402</v>
      </c>
      <c r="C164" s="199" t="s">
        <v>5417</v>
      </c>
      <c r="D164" s="200">
        <v>43698</v>
      </c>
      <c r="E164" s="200">
        <v>43699</v>
      </c>
      <c r="F164" s="199">
        <f t="shared" si="14"/>
        <v>1</v>
      </c>
      <c r="G164" s="199">
        <v>1</v>
      </c>
      <c r="H164" s="199" t="s">
        <v>4436</v>
      </c>
      <c r="I164" s="199">
        <f t="shared" si="12"/>
        <v>1</v>
      </c>
      <c r="J164" s="229">
        <v>4300000</v>
      </c>
      <c r="K164" s="230">
        <f t="shared" si="13"/>
        <v>4300000</v>
      </c>
      <c r="L164" s="232"/>
      <c r="M164" s="199"/>
    </row>
    <row r="165" spans="1:13">
      <c r="A165" s="234">
        <v>374334</v>
      </c>
      <c r="B165" s="199">
        <v>1588396</v>
      </c>
      <c r="C165" s="199" t="s">
        <v>5418</v>
      </c>
      <c r="D165" s="200">
        <v>43698</v>
      </c>
      <c r="E165" s="200">
        <v>43699</v>
      </c>
      <c r="F165" s="199">
        <f t="shared" si="14"/>
        <v>1</v>
      </c>
      <c r="G165" s="199">
        <v>1</v>
      </c>
      <c r="H165" s="199" t="s">
        <v>4436</v>
      </c>
      <c r="I165" s="199">
        <f t="shared" si="12"/>
        <v>1</v>
      </c>
      <c r="J165" s="229">
        <v>4300000</v>
      </c>
      <c r="K165" s="230">
        <f t="shared" si="13"/>
        <v>4300000</v>
      </c>
      <c r="L165" s="232"/>
      <c r="M165" s="199"/>
    </row>
    <row r="166" spans="1:13">
      <c r="A166" s="234">
        <v>369149</v>
      </c>
      <c r="B166" s="199">
        <v>1561438</v>
      </c>
      <c r="C166" s="199" t="s">
        <v>5419</v>
      </c>
      <c r="D166" s="200">
        <v>43698</v>
      </c>
      <c r="E166" s="200">
        <v>43700</v>
      </c>
      <c r="F166" s="199">
        <f t="shared" si="14"/>
        <v>2</v>
      </c>
      <c r="G166" s="199">
        <v>1</v>
      </c>
      <c r="H166" s="199" t="s">
        <v>4394</v>
      </c>
      <c r="I166" s="199">
        <f t="shared" si="12"/>
        <v>2</v>
      </c>
      <c r="J166" s="229">
        <v>3940000</v>
      </c>
      <c r="K166" s="230">
        <f t="shared" si="13"/>
        <v>7880000</v>
      </c>
      <c r="L166" s="279"/>
      <c r="M166" s="199" t="s">
        <v>4666</v>
      </c>
    </row>
    <row r="167" spans="1:13">
      <c r="A167" s="308">
        <v>374809</v>
      </c>
      <c r="B167" s="309">
        <v>1592953</v>
      </c>
      <c r="C167" s="309" t="s">
        <v>5420</v>
      </c>
      <c r="D167" s="310">
        <v>43697</v>
      </c>
      <c r="E167" s="310">
        <v>43698</v>
      </c>
      <c r="F167" s="309">
        <f t="shared" si="14"/>
        <v>1</v>
      </c>
      <c r="G167" s="309">
        <v>1</v>
      </c>
      <c r="H167" s="309" t="s">
        <v>4394</v>
      </c>
      <c r="I167" s="309">
        <f t="shared" si="12"/>
        <v>1</v>
      </c>
      <c r="J167" s="318">
        <v>4340000</v>
      </c>
      <c r="K167" s="319">
        <f t="shared" si="13"/>
        <v>4340000</v>
      </c>
      <c r="L167" s="320">
        <f>SUM(K167:K197)</f>
        <v>284980000</v>
      </c>
      <c r="M167" s="309"/>
    </row>
    <row r="168" spans="1:13">
      <c r="A168" s="308">
        <v>373046</v>
      </c>
      <c r="B168" s="309">
        <v>1579510</v>
      </c>
      <c r="C168" s="309" t="s">
        <v>5397</v>
      </c>
      <c r="D168" s="310">
        <v>43699</v>
      </c>
      <c r="E168" s="310">
        <v>43700</v>
      </c>
      <c r="F168" s="309">
        <f t="shared" si="14"/>
        <v>1</v>
      </c>
      <c r="G168" s="309">
        <v>1</v>
      </c>
      <c r="H168" s="309" t="s">
        <v>4394</v>
      </c>
      <c r="I168" s="309">
        <f t="shared" si="12"/>
        <v>1</v>
      </c>
      <c r="J168" s="318">
        <v>4340000</v>
      </c>
      <c r="K168" s="319">
        <f t="shared" si="13"/>
        <v>4340000</v>
      </c>
      <c r="L168" s="321"/>
      <c r="M168" s="309"/>
    </row>
    <row r="169" spans="1:13">
      <c r="A169" s="309">
        <v>369001</v>
      </c>
      <c r="B169" s="309">
        <v>1559820</v>
      </c>
      <c r="C169" s="309" t="s">
        <v>5421</v>
      </c>
      <c r="D169" s="310">
        <v>43699</v>
      </c>
      <c r="E169" s="310">
        <v>43704</v>
      </c>
      <c r="F169" s="309">
        <f t="shared" si="14"/>
        <v>5</v>
      </c>
      <c r="G169" s="309">
        <v>1</v>
      </c>
      <c r="H169" s="309" t="s">
        <v>37</v>
      </c>
      <c r="I169" s="309">
        <f t="shared" si="12"/>
        <v>5</v>
      </c>
      <c r="J169" s="318">
        <v>2500000</v>
      </c>
      <c r="K169" s="319">
        <f t="shared" si="13"/>
        <v>12500000</v>
      </c>
      <c r="L169" s="321"/>
      <c r="M169" s="309" t="s">
        <v>4848</v>
      </c>
    </row>
    <row r="170" spans="1:13">
      <c r="A170" s="308">
        <v>370647</v>
      </c>
      <c r="B170" s="309">
        <v>1569369</v>
      </c>
      <c r="C170" s="309" t="s">
        <v>5422</v>
      </c>
      <c r="D170" s="310">
        <v>43699</v>
      </c>
      <c r="E170" s="310">
        <v>43702</v>
      </c>
      <c r="F170" s="309">
        <f t="shared" si="14"/>
        <v>3</v>
      </c>
      <c r="G170" s="309">
        <v>1</v>
      </c>
      <c r="H170" s="309" t="s">
        <v>37</v>
      </c>
      <c r="I170" s="309">
        <f t="shared" si="12"/>
        <v>3</v>
      </c>
      <c r="J170" s="318">
        <v>2900000</v>
      </c>
      <c r="K170" s="319">
        <f t="shared" si="13"/>
        <v>8700000</v>
      </c>
      <c r="L170" s="321"/>
      <c r="M170" s="309"/>
    </row>
    <row r="171" spans="1:13">
      <c r="A171" s="308" t="s">
        <v>5423</v>
      </c>
      <c r="B171" s="309">
        <v>1569021</v>
      </c>
      <c r="C171" s="309" t="s">
        <v>5424</v>
      </c>
      <c r="D171" s="310">
        <v>43699</v>
      </c>
      <c r="E171" s="310">
        <v>43700</v>
      </c>
      <c r="F171" s="309">
        <f t="shared" si="14"/>
        <v>1</v>
      </c>
      <c r="G171" s="309">
        <v>2</v>
      </c>
      <c r="H171" s="309" t="s">
        <v>37</v>
      </c>
      <c r="I171" s="309">
        <f t="shared" si="12"/>
        <v>2</v>
      </c>
      <c r="J171" s="318">
        <v>2900000</v>
      </c>
      <c r="K171" s="319">
        <f t="shared" si="13"/>
        <v>5800000</v>
      </c>
      <c r="L171" s="321"/>
      <c r="M171" s="309"/>
    </row>
    <row r="172" spans="1:13">
      <c r="A172" s="308" t="s">
        <v>5425</v>
      </c>
      <c r="B172" s="309">
        <v>1562482</v>
      </c>
      <c r="C172" s="309" t="s">
        <v>5426</v>
      </c>
      <c r="D172" s="310">
        <v>43699</v>
      </c>
      <c r="E172" s="310">
        <v>43701</v>
      </c>
      <c r="F172" s="309">
        <f t="shared" si="14"/>
        <v>2</v>
      </c>
      <c r="G172" s="309">
        <v>2</v>
      </c>
      <c r="H172" s="309" t="s">
        <v>868</v>
      </c>
      <c r="I172" s="309">
        <f t="shared" si="12"/>
        <v>4</v>
      </c>
      <c r="J172" s="318">
        <v>3150000</v>
      </c>
      <c r="K172" s="319">
        <f t="shared" si="13"/>
        <v>12600000</v>
      </c>
      <c r="L172" s="321"/>
      <c r="M172" s="309"/>
    </row>
    <row r="173" spans="1:13">
      <c r="A173" s="308" t="s">
        <v>5427</v>
      </c>
      <c r="B173" s="309">
        <v>1558689</v>
      </c>
      <c r="C173" s="309" t="s">
        <v>5428</v>
      </c>
      <c r="D173" s="310">
        <v>43699</v>
      </c>
      <c r="E173" s="310">
        <v>43702</v>
      </c>
      <c r="F173" s="309">
        <f t="shared" si="14"/>
        <v>3</v>
      </c>
      <c r="G173" s="309">
        <v>3</v>
      </c>
      <c r="H173" s="309" t="s">
        <v>37</v>
      </c>
      <c r="I173" s="309">
        <f t="shared" si="12"/>
        <v>9</v>
      </c>
      <c r="J173" s="318">
        <v>2500000</v>
      </c>
      <c r="K173" s="319">
        <f t="shared" si="13"/>
        <v>22500000</v>
      </c>
      <c r="L173" s="321"/>
      <c r="M173" s="309"/>
    </row>
    <row r="174" spans="1:13">
      <c r="A174" s="308" t="s">
        <v>5429</v>
      </c>
      <c r="B174" s="309">
        <v>1562793</v>
      </c>
      <c r="C174" s="309" t="s">
        <v>5430</v>
      </c>
      <c r="D174" s="310">
        <v>43699</v>
      </c>
      <c r="E174" s="310">
        <v>43701</v>
      </c>
      <c r="F174" s="309">
        <f t="shared" si="14"/>
        <v>2</v>
      </c>
      <c r="G174" s="309">
        <v>2</v>
      </c>
      <c r="H174" s="309" t="s">
        <v>868</v>
      </c>
      <c r="I174" s="309">
        <f t="shared" si="12"/>
        <v>4</v>
      </c>
      <c r="J174" s="318">
        <v>3150000</v>
      </c>
      <c r="K174" s="319">
        <f t="shared" si="13"/>
        <v>12600000</v>
      </c>
      <c r="L174" s="321"/>
      <c r="M174" s="309" t="s">
        <v>4668</v>
      </c>
    </row>
    <row r="175" spans="1:13">
      <c r="A175" s="308" t="s">
        <v>5431</v>
      </c>
      <c r="B175" s="309">
        <v>1572343</v>
      </c>
      <c r="C175" s="309" t="s">
        <v>5432</v>
      </c>
      <c r="D175" s="310">
        <v>43699</v>
      </c>
      <c r="E175" s="310">
        <v>43701</v>
      </c>
      <c r="F175" s="309">
        <f t="shared" si="14"/>
        <v>2</v>
      </c>
      <c r="G175" s="309">
        <v>2</v>
      </c>
      <c r="H175" s="309" t="s">
        <v>37</v>
      </c>
      <c r="I175" s="309">
        <f t="shared" si="12"/>
        <v>4</v>
      </c>
      <c r="J175" s="318">
        <v>2900000</v>
      </c>
      <c r="K175" s="319">
        <f t="shared" si="13"/>
        <v>11600000</v>
      </c>
      <c r="L175" s="321"/>
      <c r="M175" s="309"/>
    </row>
    <row r="176" spans="1:13">
      <c r="A176" s="309">
        <v>374086</v>
      </c>
      <c r="B176" s="309">
        <v>1586563</v>
      </c>
      <c r="C176" s="309" t="s">
        <v>5433</v>
      </c>
      <c r="D176" s="310">
        <v>43699</v>
      </c>
      <c r="E176" s="310">
        <v>43701</v>
      </c>
      <c r="F176" s="309">
        <f t="shared" si="14"/>
        <v>2</v>
      </c>
      <c r="G176" s="309">
        <v>1</v>
      </c>
      <c r="H176" s="309" t="s">
        <v>4394</v>
      </c>
      <c r="I176" s="309">
        <f t="shared" ref="I176:I239" si="15">G176*F176</f>
        <v>2</v>
      </c>
      <c r="J176" s="318">
        <v>4340000</v>
      </c>
      <c r="K176" s="319">
        <f t="shared" si="13"/>
        <v>8680000</v>
      </c>
      <c r="L176" s="321"/>
      <c r="M176" s="309"/>
    </row>
    <row r="177" spans="1:13">
      <c r="A177" s="309">
        <v>373513</v>
      </c>
      <c r="B177" s="309">
        <v>1582897</v>
      </c>
      <c r="C177" s="309" t="s">
        <v>5434</v>
      </c>
      <c r="D177" s="310">
        <v>43699</v>
      </c>
      <c r="E177" s="310">
        <v>43700</v>
      </c>
      <c r="F177" s="309">
        <f t="shared" si="14"/>
        <v>1</v>
      </c>
      <c r="G177" s="309">
        <v>1</v>
      </c>
      <c r="H177" s="309" t="s">
        <v>4394</v>
      </c>
      <c r="I177" s="309">
        <f t="shared" si="15"/>
        <v>1</v>
      </c>
      <c r="J177" s="318">
        <v>4340000</v>
      </c>
      <c r="K177" s="319">
        <f t="shared" si="13"/>
        <v>4340000</v>
      </c>
      <c r="L177" s="321"/>
      <c r="M177" s="309"/>
    </row>
    <row r="178" spans="1:13">
      <c r="A178" s="309">
        <v>374089</v>
      </c>
      <c r="B178" s="309">
        <v>1586657</v>
      </c>
      <c r="C178" s="309" t="s">
        <v>5435</v>
      </c>
      <c r="D178" s="310">
        <v>43699</v>
      </c>
      <c r="E178" s="310">
        <v>43701</v>
      </c>
      <c r="F178" s="309">
        <f t="shared" si="14"/>
        <v>2</v>
      </c>
      <c r="G178" s="309">
        <v>1</v>
      </c>
      <c r="H178" s="309" t="s">
        <v>4394</v>
      </c>
      <c r="I178" s="309">
        <f t="shared" si="15"/>
        <v>2</v>
      </c>
      <c r="J178" s="318">
        <v>4340000</v>
      </c>
      <c r="K178" s="319">
        <f t="shared" si="13"/>
        <v>8680000</v>
      </c>
      <c r="L178" s="321"/>
      <c r="M178" s="309"/>
    </row>
    <row r="179" spans="1:13">
      <c r="A179" s="308">
        <v>373057</v>
      </c>
      <c r="B179" s="309">
        <v>1579313</v>
      </c>
      <c r="C179" s="309" t="s">
        <v>5436</v>
      </c>
      <c r="D179" s="310">
        <v>43699</v>
      </c>
      <c r="E179" s="310">
        <v>43703</v>
      </c>
      <c r="F179" s="309">
        <f t="shared" si="14"/>
        <v>4</v>
      </c>
      <c r="G179" s="309">
        <v>1</v>
      </c>
      <c r="H179" s="309" t="s">
        <v>868</v>
      </c>
      <c r="I179" s="309">
        <f t="shared" si="15"/>
        <v>4</v>
      </c>
      <c r="J179" s="318">
        <v>3550000</v>
      </c>
      <c r="K179" s="319">
        <f t="shared" si="13"/>
        <v>14200000</v>
      </c>
      <c r="L179" s="321"/>
      <c r="M179" s="309"/>
    </row>
    <row r="180" spans="1:13">
      <c r="A180" s="309">
        <v>374144</v>
      </c>
      <c r="B180" s="309">
        <v>1586894</v>
      </c>
      <c r="C180" s="309" t="s">
        <v>5437</v>
      </c>
      <c r="D180" s="310">
        <v>43699</v>
      </c>
      <c r="E180" s="310">
        <v>43702</v>
      </c>
      <c r="F180" s="309">
        <f t="shared" si="14"/>
        <v>3</v>
      </c>
      <c r="G180" s="309">
        <v>1</v>
      </c>
      <c r="H180" s="309" t="s">
        <v>4394</v>
      </c>
      <c r="I180" s="309">
        <f t="shared" si="15"/>
        <v>3</v>
      </c>
      <c r="J180" s="318">
        <v>4340000</v>
      </c>
      <c r="K180" s="319">
        <f t="shared" si="13"/>
        <v>13020000</v>
      </c>
      <c r="L180" s="321"/>
      <c r="M180" s="309"/>
    </row>
    <row r="181" spans="1:13">
      <c r="A181" s="308">
        <v>373068</v>
      </c>
      <c r="B181" s="309">
        <v>1579312</v>
      </c>
      <c r="C181" s="309" t="s">
        <v>5438</v>
      </c>
      <c r="D181" s="310">
        <v>43699</v>
      </c>
      <c r="E181" s="310">
        <v>43703</v>
      </c>
      <c r="F181" s="309">
        <f t="shared" si="14"/>
        <v>4</v>
      </c>
      <c r="G181" s="309">
        <v>1</v>
      </c>
      <c r="H181" s="309" t="s">
        <v>868</v>
      </c>
      <c r="I181" s="309">
        <f t="shared" si="15"/>
        <v>4</v>
      </c>
      <c r="J181" s="318">
        <v>3550000</v>
      </c>
      <c r="K181" s="319">
        <f t="shared" si="13"/>
        <v>14200000</v>
      </c>
      <c r="L181" s="321"/>
      <c r="M181" s="309"/>
    </row>
    <row r="182" spans="1:13">
      <c r="A182" s="309">
        <v>373506</v>
      </c>
      <c r="B182" s="309">
        <v>1582725</v>
      </c>
      <c r="C182" s="309" t="s">
        <v>5401</v>
      </c>
      <c r="D182" s="310">
        <v>43699</v>
      </c>
      <c r="E182" s="310">
        <v>43700</v>
      </c>
      <c r="F182" s="309">
        <f t="shared" si="14"/>
        <v>1</v>
      </c>
      <c r="G182" s="309">
        <v>1</v>
      </c>
      <c r="H182" s="309" t="s">
        <v>4394</v>
      </c>
      <c r="I182" s="309">
        <f t="shared" si="15"/>
        <v>1</v>
      </c>
      <c r="J182" s="318">
        <v>4340000</v>
      </c>
      <c r="K182" s="319">
        <f t="shared" si="13"/>
        <v>4340000</v>
      </c>
      <c r="L182" s="321"/>
      <c r="M182" s="309"/>
    </row>
    <row r="183" spans="1:13">
      <c r="A183" s="308" t="s">
        <v>5439</v>
      </c>
      <c r="B183" s="309">
        <v>1547349</v>
      </c>
      <c r="C183" s="309" t="s">
        <v>5440</v>
      </c>
      <c r="D183" s="310">
        <v>43700</v>
      </c>
      <c r="E183" s="310">
        <v>43702</v>
      </c>
      <c r="F183" s="309">
        <f t="shared" si="14"/>
        <v>2</v>
      </c>
      <c r="G183" s="309">
        <v>2</v>
      </c>
      <c r="H183" s="309" t="s">
        <v>2405</v>
      </c>
      <c r="I183" s="309">
        <f t="shared" si="15"/>
        <v>4</v>
      </c>
      <c r="J183" s="318">
        <v>2700000</v>
      </c>
      <c r="K183" s="319">
        <f t="shared" si="13"/>
        <v>10800000</v>
      </c>
      <c r="L183" s="321"/>
      <c r="M183" s="309" t="s">
        <v>5441</v>
      </c>
    </row>
    <row r="184" spans="1:13">
      <c r="A184" s="309">
        <v>368854</v>
      </c>
      <c r="B184" s="309">
        <v>1557779</v>
      </c>
      <c r="C184" s="309" t="s">
        <v>5357</v>
      </c>
      <c r="D184" s="310">
        <v>43700</v>
      </c>
      <c r="E184" s="310">
        <v>43701</v>
      </c>
      <c r="F184" s="309">
        <f t="shared" si="14"/>
        <v>1</v>
      </c>
      <c r="G184" s="309">
        <v>1</v>
      </c>
      <c r="H184" s="309" t="s">
        <v>5442</v>
      </c>
      <c r="I184" s="309">
        <f t="shared" si="15"/>
        <v>1</v>
      </c>
      <c r="J184" s="318">
        <f>2500000+1200000</f>
        <v>3700000</v>
      </c>
      <c r="K184" s="319">
        <f t="shared" si="13"/>
        <v>3700000</v>
      </c>
      <c r="L184" s="321"/>
      <c r="M184" s="309" t="s">
        <v>4666</v>
      </c>
    </row>
    <row r="185" spans="1:13">
      <c r="A185" s="309">
        <v>370534</v>
      </c>
      <c r="B185" s="309">
        <v>1568330</v>
      </c>
      <c r="C185" s="309" t="s">
        <v>5443</v>
      </c>
      <c r="D185" s="310">
        <v>43700</v>
      </c>
      <c r="E185" s="310">
        <v>43702</v>
      </c>
      <c r="F185" s="309">
        <f t="shared" si="14"/>
        <v>2</v>
      </c>
      <c r="G185" s="309">
        <v>1</v>
      </c>
      <c r="H185" s="309" t="s">
        <v>4394</v>
      </c>
      <c r="I185" s="309">
        <f t="shared" si="15"/>
        <v>2</v>
      </c>
      <c r="J185" s="318">
        <v>4340000</v>
      </c>
      <c r="K185" s="319">
        <f t="shared" si="13"/>
        <v>8680000</v>
      </c>
      <c r="L185" s="321"/>
      <c r="M185" s="309"/>
    </row>
    <row r="186" spans="1:13">
      <c r="A186" s="309">
        <v>374992</v>
      </c>
      <c r="B186" s="309">
        <v>1593271</v>
      </c>
      <c r="C186" s="309" t="s">
        <v>5444</v>
      </c>
      <c r="D186" s="310">
        <v>43700</v>
      </c>
      <c r="E186" s="310">
        <v>43702</v>
      </c>
      <c r="F186" s="309">
        <f t="shared" si="14"/>
        <v>2</v>
      </c>
      <c r="G186" s="309">
        <v>1</v>
      </c>
      <c r="H186" s="309" t="s">
        <v>3046</v>
      </c>
      <c r="I186" s="309">
        <f t="shared" si="15"/>
        <v>2</v>
      </c>
      <c r="J186" s="318">
        <v>5130000</v>
      </c>
      <c r="K186" s="319">
        <f t="shared" si="13"/>
        <v>10260000</v>
      </c>
      <c r="L186" s="321"/>
      <c r="M186" s="309"/>
    </row>
    <row r="187" spans="1:13">
      <c r="A187" s="308" t="s">
        <v>5445</v>
      </c>
      <c r="B187" s="309">
        <v>1555291</v>
      </c>
      <c r="C187" s="309" t="s">
        <v>5446</v>
      </c>
      <c r="D187" s="310">
        <v>43700</v>
      </c>
      <c r="E187" s="310">
        <v>43702</v>
      </c>
      <c r="F187" s="309">
        <f t="shared" si="14"/>
        <v>2</v>
      </c>
      <c r="G187" s="309">
        <v>2</v>
      </c>
      <c r="H187" s="309" t="s">
        <v>2405</v>
      </c>
      <c r="I187" s="309">
        <f t="shared" si="15"/>
        <v>4</v>
      </c>
      <c r="J187" s="318">
        <v>2700000</v>
      </c>
      <c r="K187" s="319">
        <f t="shared" si="13"/>
        <v>10800000</v>
      </c>
      <c r="L187" s="321"/>
      <c r="M187" s="309" t="s">
        <v>4848</v>
      </c>
    </row>
    <row r="188" spans="1:13">
      <c r="A188" s="308">
        <v>366758</v>
      </c>
      <c r="B188" s="309">
        <v>1549069</v>
      </c>
      <c r="C188" s="309" t="s">
        <v>5447</v>
      </c>
      <c r="D188" s="310">
        <v>43700</v>
      </c>
      <c r="E188" s="310">
        <v>43702</v>
      </c>
      <c r="F188" s="309">
        <f t="shared" si="14"/>
        <v>2</v>
      </c>
      <c r="G188" s="309">
        <v>1</v>
      </c>
      <c r="H188" s="309" t="s">
        <v>2405</v>
      </c>
      <c r="I188" s="309">
        <f t="shared" si="15"/>
        <v>2</v>
      </c>
      <c r="J188" s="318">
        <v>2700000</v>
      </c>
      <c r="K188" s="319">
        <f t="shared" si="13"/>
        <v>5400000</v>
      </c>
      <c r="L188" s="321"/>
      <c r="M188" s="309" t="s">
        <v>5448</v>
      </c>
    </row>
    <row r="189" spans="1:13">
      <c r="A189" s="308">
        <v>370202</v>
      </c>
      <c r="B189" s="309">
        <v>1567582</v>
      </c>
      <c r="C189" s="309" t="s">
        <v>5449</v>
      </c>
      <c r="D189" s="310">
        <v>43700</v>
      </c>
      <c r="E189" s="310">
        <v>43703</v>
      </c>
      <c r="F189" s="309">
        <f t="shared" si="14"/>
        <v>3</v>
      </c>
      <c r="G189" s="309">
        <v>1</v>
      </c>
      <c r="H189" s="309" t="s">
        <v>37</v>
      </c>
      <c r="I189" s="309">
        <f t="shared" si="15"/>
        <v>3</v>
      </c>
      <c r="J189" s="318">
        <v>2900000</v>
      </c>
      <c r="K189" s="319">
        <f t="shared" si="13"/>
        <v>8700000</v>
      </c>
      <c r="L189" s="321"/>
      <c r="M189" s="309"/>
    </row>
    <row r="190" spans="1:13">
      <c r="A190" s="308" t="s">
        <v>5450</v>
      </c>
      <c r="B190" s="309">
        <v>1548384</v>
      </c>
      <c r="C190" s="309" t="s">
        <v>5101</v>
      </c>
      <c r="D190" s="310">
        <v>43700</v>
      </c>
      <c r="E190" s="310">
        <v>43701</v>
      </c>
      <c r="F190" s="309">
        <f t="shared" si="14"/>
        <v>1</v>
      </c>
      <c r="G190" s="309">
        <v>3</v>
      </c>
      <c r="H190" s="309" t="s">
        <v>2405</v>
      </c>
      <c r="I190" s="309">
        <f t="shared" si="15"/>
        <v>3</v>
      </c>
      <c r="J190" s="318">
        <v>2700000</v>
      </c>
      <c r="K190" s="319">
        <f t="shared" si="13"/>
        <v>8100000</v>
      </c>
      <c r="L190" s="321"/>
      <c r="M190" s="309" t="s">
        <v>4848</v>
      </c>
    </row>
    <row r="191" spans="1:13">
      <c r="A191" s="308" t="s">
        <v>5451</v>
      </c>
      <c r="B191" s="309">
        <v>1583499</v>
      </c>
      <c r="C191" s="309" t="s">
        <v>5452</v>
      </c>
      <c r="D191" s="310">
        <v>43701</v>
      </c>
      <c r="E191" s="310">
        <v>43702</v>
      </c>
      <c r="F191" s="309">
        <f t="shared" si="14"/>
        <v>1</v>
      </c>
      <c r="G191" s="309">
        <v>2</v>
      </c>
      <c r="H191" s="309" t="s">
        <v>37</v>
      </c>
      <c r="I191" s="309">
        <f t="shared" si="15"/>
        <v>2</v>
      </c>
      <c r="J191" s="318">
        <v>2900000</v>
      </c>
      <c r="K191" s="319">
        <f t="shared" si="13"/>
        <v>5800000</v>
      </c>
      <c r="L191" s="321"/>
      <c r="M191" s="309"/>
    </row>
    <row r="192" spans="1:13">
      <c r="A192" s="308">
        <v>374330</v>
      </c>
      <c r="B192" s="309">
        <v>1588555</v>
      </c>
      <c r="C192" s="309" t="s">
        <v>5453</v>
      </c>
      <c r="D192" s="310">
        <v>43701</v>
      </c>
      <c r="E192" s="310">
        <v>43702</v>
      </c>
      <c r="F192" s="309">
        <f t="shared" si="14"/>
        <v>1</v>
      </c>
      <c r="G192" s="309">
        <v>1</v>
      </c>
      <c r="H192" s="309" t="s">
        <v>2405</v>
      </c>
      <c r="I192" s="309">
        <f t="shared" si="15"/>
        <v>1</v>
      </c>
      <c r="J192" s="318">
        <v>3100000</v>
      </c>
      <c r="K192" s="319">
        <f t="shared" si="13"/>
        <v>3100000</v>
      </c>
      <c r="L192" s="321"/>
      <c r="M192" s="309"/>
    </row>
    <row r="193" spans="1:13">
      <c r="A193" s="309">
        <v>373826</v>
      </c>
      <c r="B193" s="309">
        <v>1584652</v>
      </c>
      <c r="C193" s="309" t="s">
        <v>5454</v>
      </c>
      <c r="D193" s="310">
        <v>43701</v>
      </c>
      <c r="E193" s="310">
        <v>43703</v>
      </c>
      <c r="F193" s="309">
        <f t="shared" si="14"/>
        <v>2</v>
      </c>
      <c r="G193" s="309">
        <v>1</v>
      </c>
      <c r="H193" s="309" t="s">
        <v>37</v>
      </c>
      <c r="I193" s="309">
        <f t="shared" si="15"/>
        <v>2</v>
      </c>
      <c r="J193" s="318">
        <v>2900000</v>
      </c>
      <c r="K193" s="319">
        <f t="shared" si="13"/>
        <v>5800000</v>
      </c>
      <c r="L193" s="321"/>
      <c r="M193" s="309"/>
    </row>
    <row r="194" spans="1:13">
      <c r="A194" s="308">
        <v>371019</v>
      </c>
      <c r="B194" s="309">
        <v>1570741</v>
      </c>
      <c r="C194" s="309" t="s">
        <v>5455</v>
      </c>
      <c r="D194" s="310">
        <v>43701</v>
      </c>
      <c r="E194" s="310">
        <v>43703</v>
      </c>
      <c r="F194" s="309">
        <f t="shared" si="14"/>
        <v>2</v>
      </c>
      <c r="G194" s="309">
        <v>1</v>
      </c>
      <c r="H194" s="309" t="s">
        <v>37</v>
      </c>
      <c r="I194" s="309">
        <f t="shared" si="15"/>
        <v>2</v>
      </c>
      <c r="J194" s="318">
        <v>2900000</v>
      </c>
      <c r="K194" s="319">
        <f t="shared" si="13"/>
        <v>5800000</v>
      </c>
      <c r="L194" s="321"/>
      <c r="M194" s="309"/>
    </row>
    <row r="195" spans="1:13">
      <c r="A195" s="308" t="s">
        <v>5456</v>
      </c>
      <c r="B195" s="309">
        <v>1586088</v>
      </c>
      <c r="C195" s="309" t="s">
        <v>5457</v>
      </c>
      <c r="D195" s="310">
        <v>43701</v>
      </c>
      <c r="E195" s="310">
        <v>43705</v>
      </c>
      <c r="F195" s="309">
        <f t="shared" si="14"/>
        <v>4</v>
      </c>
      <c r="G195" s="309">
        <v>2</v>
      </c>
      <c r="H195" s="309" t="s">
        <v>2864</v>
      </c>
      <c r="I195" s="309">
        <f t="shared" si="15"/>
        <v>8</v>
      </c>
      <c r="J195" s="318">
        <v>2900000</v>
      </c>
      <c r="K195" s="319">
        <f t="shared" si="13"/>
        <v>23200000</v>
      </c>
      <c r="L195" s="321"/>
      <c r="M195" s="309"/>
    </row>
    <row r="196" spans="1:13">
      <c r="A196" s="308">
        <v>374161</v>
      </c>
      <c r="B196" s="309">
        <v>1587296</v>
      </c>
      <c r="C196" s="309" t="s">
        <v>5458</v>
      </c>
      <c r="D196" s="310">
        <v>43701</v>
      </c>
      <c r="E196" s="310">
        <v>43703</v>
      </c>
      <c r="F196" s="309">
        <f t="shared" si="14"/>
        <v>2</v>
      </c>
      <c r="G196" s="309">
        <v>1</v>
      </c>
      <c r="H196" s="309" t="s">
        <v>2405</v>
      </c>
      <c r="I196" s="309">
        <f t="shared" si="15"/>
        <v>2</v>
      </c>
      <c r="J196" s="318">
        <v>3100000</v>
      </c>
      <c r="K196" s="319">
        <f t="shared" si="13"/>
        <v>6200000</v>
      </c>
      <c r="L196" s="321"/>
      <c r="M196" s="309" t="s">
        <v>5459</v>
      </c>
    </row>
    <row r="197" spans="1:13">
      <c r="A197" s="308">
        <v>374177</v>
      </c>
      <c r="B197" s="309">
        <v>1587438</v>
      </c>
      <c r="C197" s="309" t="s">
        <v>5460</v>
      </c>
      <c r="D197" s="310">
        <v>43701</v>
      </c>
      <c r="E197" s="310">
        <v>43703</v>
      </c>
      <c r="F197" s="309">
        <f t="shared" si="14"/>
        <v>2</v>
      </c>
      <c r="G197" s="309">
        <v>1</v>
      </c>
      <c r="H197" s="309" t="s">
        <v>2405</v>
      </c>
      <c r="I197" s="309">
        <f t="shared" si="15"/>
        <v>2</v>
      </c>
      <c r="J197" s="318">
        <v>3100000</v>
      </c>
      <c r="K197" s="319">
        <f t="shared" si="13"/>
        <v>6200000</v>
      </c>
      <c r="L197" s="321"/>
      <c r="M197" s="342"/>
    </row>
    <row r="198" ht="27" spans="1:13">
      <c r="A198" s="193">
        <v>375028</v>
      </c>
      <c r="B198" s="194">
        <v>1593776</v>
      </c>
      <c r="C198" s="194" t="s">
        <v>5461</v>
      </c>
      <c r="D198" s="195">
        <v>43701</v>
      </c>
      <c r="E198" s="195">
        <v>43703</v>
      </c>
      <c r="F198" s="194">
        <f t="shared" si="14"/>
        <v>2</v>
      </c>
      <c r="G198" s="194">
        <v>1</v>
      </c>
      <c r="H198" s="194" t="s">
        <v>4394</v>
      </c>
      <c r="I198" s="194">
        <f t="shared" si="15"/>
        <v>2</v>
      </c>
      <c r="J198" s="219">
        <v>4340000</v>
      </c>
      <c r="K198" s="220">
        <f t="shared" si="13"/>
        <v>8680000</v>
      </c>
      <c r="L198" s="343">
        <f>SUM(K198:K203)</f>
        <v>36330000</v>
      </c>
      <c r="M198" s="222" t="s">
        <v>5462</v>
      </c>
    </row>
    <row r="199" spans="1:13">
      <c r="A199" s="193">
        <v>375002</v>
      </c>
      <c r="B199" s="194">
        <v>1593528</v>
      </c>
      <c r="C199" s="194" t="s">
        <v>5463</v>
      </c>
      <c r="D199" s="195">
        <v>43702</v>
      </c>
      <c r="E199" s="195">
        <v>43704</v>
      </c>
      <c r="F199" s="194">
        <f t="shared" si="14"/>
        <v>2</v>
      </c>
      <c r="G199" s="194">
        <v>1</v>
      </c>
      <c r="H199" s="194" t="s">
        <v>37</v>
      </c>
      <c r="I199" s="194">
        <f t="shared" si="15"/>
        <v>2</v>
      </c>
      <c r="J199" s="219">
        <v>2900000</v>
      </c>
      <c r="K199" s="220">
        <f t="shared" si="13"/>
        <v>5800000</v>
      </c>
      <c r="L199" s="344"/>
      <c r="M199" s="222"/>
    </row>
    <row r="200" spans="1:13">
      <c r="A200" s="193">
        <v>372301</v>
      </c>
      <c r="B200" s="194">
        <v>1576174</v>
      </c>
      <c r="C200" s="194" t="s">
        <v>5464</v>
      </c>
      <c r="D200" s="195">
        <v>43702</v>
      </c>
      <c r="E200" s="195">
        <v>43704</v>
      </c>
      <c r="F200" s="194">
        <f t="shared" si="14"/>
        <v>2</v>
      </c>
      <c r="G200" s="194">
        <v>1</v>
      </c>
      <c r="H200" s="194" t="s">
        <v>868</v>
      </c>
      <c r="I200" s="194">
        <f t="shared" si="15"/>
        <v>2</v>
      </c>
      <c r="J200" s="219">
        <v>3550000</v>
      </c>
      <c r="K200" s="220">
        <f t="shared" si="13"/>
        <v>7100000</v>
      </c>
      <c r="L200" s="344"/>
      <c r="M200" s="222"/>
    </row>
    <row r="201" spans="1:13">
      <c r="A201" s="193">
        <v>365848</v>
      </c>
      <c r="B201" s="194">
        <v>1545121</v>
      </c>
      <c r="C201" s="194" t="s">
        <v>5465</v>
      </c>
      <c r="D201" s="195">
        <v>43702</v>
      </c>
      <c r="E201" s="195">
        <v>43704</v>
      </c>
      <c r="F201" s="194">
        <f t="shared" si="14"/>
        <v>2</v>
      </c>
      <c r="G201" s="194">
        <v>1</v>
      </c>
      <c r="H201" s="194" t="s">
        <v>2405</v>
      </c>
      <c r="I201" s="194">
        <f t="shared" si="15"/>
        <v>2</v>
      </c>
      <c r="J201" s="219">
        <v>2700000</v>
      </c>
      <c r="K201" s="220">
        <f t="shared" si="13"/>
        <v>5400000</v>
      </c>
      <c r="L201" s="344"/>
      <c r="M201" s="194" t="s">
        <v>5261</v>
      </c>
    </row>
    <row r="202" spans="1:13">
      <c r="A202" s="193">
        <v>375033</v>
      </c>
      <c r="B202" s="194">
        <v>1593223</v>
      </c>
      <c r="C202" s="194" t="s">
        <v>5466</v>
      </c>
      <c r="D202" s="195">
        <v>43702</v>
      </c>
      <c r="E202" s="195">
        <v>43703</v>
      </c>
      <c r="F202" s="194">
        <f t="shared" si="14"/>
        <v>1</v>
      </c>
      <c r="G202" s="194">
        <v>1</v>
      </c>
      <c r="H202" s="194" t="s">
        <v>868</v>
      </c>
      <c r="I202" s="194">
        <f t="shared" si="15"/>
        <v>1</v>
      </c>
      <c r="J202" s="219">
        <v>3550000</v>
      </c>
      <c r="K202" s="220">
        <f t="shared" si="13"/>
        <v>3550000</v>
      </c>
      <c r="L202" s="344"/>
      <c r="M202" s="194"/>
    </row>
    <row r="203" spans="1:13">
      <c r="A203" s="194">
        <v>370719</v>
      </c>
      <c r="B203" s="194">
        <v>1570202</v>
      </c>
      <c r="C203" s="194" t="s">
        <v>5467</v>
      </c>
      <c r="D203" s="195">
        <v>43702</v>
      </c>
      <c r="E203" s="195">
        <v>43704</v>
      </c>
      <c r="F203" s="194">
        <f t="shared" si="14"/>
        <v>2</v>
      </c>
      <c r="G203" s="194">
        <v>1</v>
      </c>
      <c r="H203" s="194" t="s">
        <v>37</v>
      </c>
      <c r="I203" s="194">
        <f t="shared" si="15"/>
        <v>2</v>
      </c>
      <c r="J203" s="219">
        <v>2900000</v>
      </c>
      <c r="K203" s="220">
        <f t="shared" si="13"/>
        <v>5800000</v>
      </c>
      <c r="L203" s="345"/>
      <c r="M203" s="194"/>
    </row>
    <row r="204" spans="1:13">
      <c r="A204" s="322">
        <v>371535</v>
      </c>
      <c r="B204" s="199">
        <v>1573087</v>
      </c>
      <c r="C204" s="199" t="s">
        <v>5468</v>
      </c>
      <c r="D204" s="200">
        <v>43701</v>
      </c>
      <c r="E204" s="200">
        <v>43704</v>
      </c>
      <c r="F204" s="199">
        <f t="shared" si="14"/>
        <v>3</v>
      </c>
      <c r="G204" s="199">
        <v>1</v>
      </c>
      <c r="H204" s="199" t="s">
        <v>2405</v>
      </c>
      <c r="I204" s="199">
        <f t="shared" si="15"/>
        <v>3</v>
      </c>
      <c r="J204" s="229">
        <v>3100000</v>
      </c>
      <c r="K204" s="230">
        <f t="shared" si="13"/>
        <v>9300000</v>
      </c>
      <c r="L204" s="231">
        <f>SUM(K204:K212)</f>
        <v>68160000</v>
      </c>
      <c r="M204" s="199"/>
    </row>
    <row r="205" spans="1:13">
      <c r="A205" s="234">
        <v>367713</v>
      </c>
      <c r="B205" s="199">
        <v>1552925</v>
      </c>
      <c r="C205" s="199" t="s">
        <v>5469</v>
      </c>
      <c r="D205" s="200">
        <v>43702</v>
      </c>
      <c r="E205" s="200">
        <v>43705</v>
      </c>
      <c r="F205" s="199">
        <f t="shared" si="14"/>
        <v>3</v>
      </c>
      <c r="G205" s="199">
        <v>1</v>
      </c>
      <c r="H205" s="199" t="s">
        <v>2405</v>
      </c>
      <c r="I205" s="199">
        <f t="shared" si="15"/>
        <v>3</v>
      </c>
      <c r="J205" s="229">
        <f>2700000+1200000</f>
        <v>3900000</v>
      </c>
      <c r="K205" s="230">
        <f t="shared" si="13"/>
        <v>11700000</v>
      </c>
      <c r="L205" s="346"/>
      <c r="M205" s="199" t="s">
        <v>4951</v>
      </c>
    </row>
    <row r="206" spans="1:13">
      <c r="A206" s="234">
        <v>373150</v>
      </c>
      <c r="B206" s="199">
        <v>1580160</v>
      </c>
      <c r="C206" s="199" t="s">
        <v>5470</v>
      </c>
      <c r="D206" s="200">
        <v>43702</v>
      </c>
      <c r="E206" s="200">
        <v>43704</v>
      </c>
      <c r="F206" s="199">
        <f t="shared" si="14"/>
        <v>2</v>
      </c>
      <c r="G206" s="199">
        <v>1</v>
      </c>
      <c r="H206" s="199" t="s">
        <v>868</v>
      </c>
      <c r="I206" s="199">
        <f t="shared" si="15"/>
        <v>2</v>
      </c>
      <c r="J206" s="229">
        <v>3550000</v>
      </c>
      <c r="K206" s="230">
        <f t="shared" si="13"/>
        <v>7100000</v>
      </c>
      <c r="L206" s="346"/>
      <c r="M206" s="199"/>
    </row>
    <row r="207" spans="1:13">
      <c r="A207" s="199">
        <v>370720</v>
      </c>
      <c r="B207" s="199">
        <v>1570239</v>
      </c>
      <c r="C207" s="199" t="s">
        <v>5471</v>
      </c>
      <c r="D207" s="200">
        <v>43702</v>
      </c>
      <c r="E207" s="200">
        <v>43704</v>
      </c>
      <c r="F207" s="199">
        <f t="shared" si="14"/>
        <v>2</v>
      </c>
      <c r="G207" s="199">
        <v>1</v>
      </c>
      <c r="H207" s="199" t="s">
        <v>37</v>
      </c>
      <c r="I207" s="199">
        <f t="shared" si="15"/>
        <v>2</v>
      </c>
      <c r="J207" s="229">
        <v>2900000</v>
      </c>
      <c r="K207" s="230">
        <f t="shared" si="13"/>
        <v>5800000</v>
      </c>
      <c r="L207" s="346"/>
      <c r="M207" s="199"/>
    </row>
    <row r="208" spans="1:13">
      <c r="A208" s="199">
        <v>375068</v>
      </c>
      <c r="B208" s="199">
        <v>1594079</v>
      </c>
      <c r="C208" s="199" t="s">
        <v>5400</v>
      </c>
      <c r="D208" s="200">
        <v>43702</v>
      </c>
      <c r="E208" s="200">
        <v>43704</v>
      </c>
      <c r="F208" s="199">
        <f t="shared" si="14"/>
        <v>2</v>
      </c>
      <c r="G208" s="199">
        <v>1</v>
      </c>
      <c r="H208" s="199" t="s">
        <v>3046</v>
      </c>
      <c r="I208" s="199">
        <f t="shared" si="15"/>
        <v>2</v>
      </c>
      <c r="J208" s="229">
        <v>5130000</v>
      </c>
      <c r="K208" s="230">
        <f t="shared" si="13"/>
        <v>10260000</v>
      </c>
      <c r="L208" s="346"/>
      <c r="M208" s="199"/>
    </row>
    <row r="209" spans="1:13">
      <c r="A209" s="234">
        <v>369819</v>
      </c>
      <c r="B209" s="199">
        <v>1564918</v>
      </c>
      <c r="C209" s="199" t="s">
        <v>5472</v>
      </c>
      <c r="D209" s="200">
        <v>43702</v>
      </c>
      <c r="E209" s="200">
        <v>43704</v>
      </c>
      <c r="F209" s="199">
        <f t="shared" si="14"/>
        <v>2</v>
      </c>
      <c r="G209" s="199">
        <v>1</v>
      </c>
      <c r="H209" s="199" t="s">
        <v>37</v>
      </c>
      <c r="I209" s="199">
        <f t="shared" si="15"/>
        <v>2</v>
      </c>
      <c r="J209" s="229">
        <v>2900000</v>
      </c>
      <c r="K209" s="230">
        <f t="shared" si="13"/>
        <v>5800000</v>
      </c>
      <c r="L209" s="346"/>
      <c r="M209" s="199"/>
    </row>
    <row r="210" spans="1:13">
      <c r="A210" s="234">
        <v>373047</v>
      </c>
      <c r="B210" s="199">
        <v>1579506</v>
      </c>
      <c r="C210" s="199" t="s">
        <v>5473</v>
      </c>
      <c r="D210" s="200">
        <v>43702</v>
      </c>
      <c r="E210" s="200">
        <v>43704</v>
      </c>
      <c r="F210" s="199">
        <f t="shared" si="14"/>
        <v>2</v>
      </c>
      <c r="G210" s="199">
        <v>1</v>
      </c>
      <c r="H210" s="199" t="s">
        <v>2405</v>
      </c>
      <c r="I210" s="199">
        <f t="shared" si="15"/>
        <v>2</v>
      </c>
      <c r="J210" s="229">
        <v>3100000</v>
      </c>
      <c r="K210" s="230">
        <f t="shared" si="13"/>
        <v>6200000</v>
      </c>
      <c r="L210" s="346"/>
      <c r="M210" s="199" t="s">
        <v>5474</v>
      </c>
    </row>
    <row r="211" spans="1:13">
      <c r="A211" s="322">
        <v>374016</v>
      </c>
      <c r="B211" s="199">
        <v>1585927</v>
      </c>
      <c r="C211" s="199" t="s">
        <v>5475</v>
      </c>
      <c r="D211" s="200">
        <v>43702</v>
      </c>
      <c r="E211" s="200">
        <v>43704</v>
      </c>
      <c r="F211" s="199">
        <f t="shared" si="14"/>
        <v>2</v>
      </c>
      <c r="G211" s="199">
        <v>1</v>
      </c>
      <c r="H211" s="199" t="s">
        <v>37</v>
      </c>
      <c r="I211" s="199">
        <f t="shared" si="15"/>
        <v>2</v>
      </c>
      <c r="J211" s="229">
        <v>2900000</v>
      </c>
      <c r="K211" s="230">
        <f t="shared" si="13"/>
        <v>5800000</v>
      </c>
      <c r="L211" s="346"/>
      <c r="M211" s="199"/>
    </row>
    <row r="212" spans="1:13">
      <c r="A212" s="234">
        <v>373320</v>
      </c>
      <c r="B212" s="199">
        <v>1581810</v>
      </c>
      <c r="C212" s="199" t="s">
        <v>5476</v>
      </c>
      <c r="D212" s="200">
        <v>43702</v>
      </c>
      <c r="E212" s="200">
        <v>43704</v>
      </c>
      <c r="F212" s="199">
        <f t="shared" si="14"/>
        <v>2</v>
      </c>
      <c r="G212" s="199">
        <v>1</v>
      </c>
      <c r="H212" s="199" t="s">
        <v>2405</v>
      </c>
      <c r="I212" s="199">
        <f t="shared" si="15"/>
        <v>2</v>
      </c>
      <c r="J212" s="229">
        <v>3100000</v>
      </c>
      <c r="K212" s="230">
        <f t="shared" si="13"/>
        <v>6200000</v>
      </c>
      <c r="L212" s="347"/>
      <c r="M212" s="199"/>
    </row>
    <row r="213" ht="54" spans="1:13">
      <c r="A213" s="323">
        <v>374783</v>
      </c>
      <c r="B213" s="324">
        <v>1592606</v>
      </c>
      <c r="C213" s="324" t="s">
        <v>5477</v>
      </c>
      <c r="D213" s="325">
        <v>43703</v>
      </c>
      <c r="E213" s="325">
        <v>43705</v>
      </c>
      <c r="F213" s="324">
        <f t="shared" si="14"/>
        <v>2</v>
      </c>
      <c r="G213" s="324">
        <v>1</v>
      </c>
      <c r="H213" s="324"/>
      <c r="I213" s="324">
        <f t="shared" si="15"/>
        <v>2</v>
      </c>
      <c r="J213" s="348">
        <v>2900000</v>
      </c>
      <c r="K213" s="349">
        <f t="shared" si="13"/>
        <v>5800000</v>
      </c>
      <c r="L213" s="350">
        <f>SUM(K213:K245)</f>
        <v>213860000</v>
      </c>
      <c r="M213" s="351" t="s">
        <v>5478</v>
      </c>
    </row>
    <row r="214" spans="1:13">
      <c r="A214" s="324">
        <v>374032</v>
      </c>
      <c r="B214" s="324">
        <v>1586447</v>
      </c>
      <c r="C214" s="324" t="s">
        <v>5479</v>
      </c>
      <c r="D214" s="325">
        <v>43703</v>
      </c>
      <c r="E214" s="325">
        <v>43705</v>
      </c>
      <c r="F214" s="324">
        <f t="shared" si="14"/>
        <v>2</v>
      </c>
      <c r="G214" s="324">
        <v>1</v>
      </c>
      <c r="H214" s="324" t="s">
        <v>868</v>
      </c>
      <c r="I214" s="324">
        <f t="shared" si="15"/>
        <v>2</v>
      </c>
      <c r="J214" s="348">
        <v>3550000</v>
      </c>
      <c r="K214" s="349">
        <f t="shared" si="13"/>
        <v>7100000</v>
      </c>
      <c r="L214" s="352"/>
      <c r="M214" s="324"/>
    </row>
    <row r="215" spans="1:13">
      <c r="A215" s="324">
        <v>375035</v>
      </c>
      <c r="B215" s="324">
        <v>1593508</v>
      </c>
      <c r="C215" s="324" t="s">
        <v>5480</v>
      </c>
      <c r="D215" s="325">
        <v>43703</v>
      </c>
      <c r="E215" s="325">
        <v>43705</v>
      </c>
      <c r="F215" s="324">
        <f t="shared" si="14"/>
        <v>2</v>
      </c>
      <c r="G215" s="324">
        <v>1</v>
      </c>
      <c r="H215" s="324" t="s">
        <v>868</v>
      </c>
      <c r="I215" s="324">
        <f t="shared" si="15"/>
        <v>2</v>
      </c>
      <c r="J215" s="348">
        <v>3550000</v>
      </c>
      <c r="K215" s="349">
        <f t="shared" si="13"/>
        <v>7100000</v>
      </c>
      <c r="L215" s="352"/>
      <c r="M215" s="324"/>
    </row>
    <row r="216" spans="1:13">
      <c r="A216" s="323">
        <v>367574</v>
      </c>
      <c r="B216" s="324">
        <v>1552205</v>
      </c>
      <c r="C216" s="324" t="s">
        <v>5481</v>
      </c>
      <c r="D216" s="325">
        <v>43703</v>
      </c>
      <c r="E216" s="325">
        <v>43707</v>
      </c>
      <c r="F216" s="324">
        <f t="shared" si="14"/>
        <v>4</v>
      </c>
      <c r="G216" s="324">
        <v>1</v>
      </c>
      <c r="H216" s="324" t="s">
        <v>2405</v>
      </c>
      <c r="I216" s="324">
        <f t="shared" si="15"/>
        <v>4</v>
      </c>
      <c r="J216" s="348">
        <v>2700000</v>
      </c>
      <c r="K216" s="349">
        <f t="shared" si="13"/>
        <v>10800000</v>
      </c>
      <c r="L216" s="352"/>
      <c r="M216" s="324" t="s">
        <v>5482</v>
      </c>
    </row>
    <row r="217" spans="1:13">
      <c r="A217" s="324">
        <v>376246</v>
      </c>
      <c r="B217" s="324">
        <v>1597343</v>
      </c>
      <c r="C217" s="324" t="s">
        <v>5483</v>
      </c>
      <c r="D217" s="325">
        <v>43703</v>
      </c>
      <c r="E217" s="325">
        <v>43705</v>
      </c>
      <c r="F217" s="324">
        <f t="shared" si="14"/>
        <v>2</v>
      </c>
      <c r="G217" s="324">
        <v>1</v>
      </c>
      <c r="H217" s="324" t="s">
        <v>868</v>
      </c>
      <c r="I217" s="324">
        <f t="shared" si="15"/>
        <v>2</v>
      </c>
      <c r="J217" s="348">
        <v>3550000</v>
      </c>
      <c r="K217" s="349">
        <f t="shared" si="13"/>
        <v>7100000</v>
      </c>
      <c r="L217" s="352"/>
      <c r="M217" s="324"/>
    </row>
    <row r="218" spans="1:13">
      <c r="A218" s="323">
        <v>375023</v>
      </c>
      <c r="B218" s="324">
        <v>1593481</v>
      </c>
      <c r="C218" s="324" t="s">
        <v>5484</v>
      </c>
      <c r="D218" s="325">
        <v>43703</v>
      </c>
      <c r="E218" s="325">
        <v>43705</v>
      </c>
      <c r="F218" s="324">
        <f t="shared" si="14"/>
        <v>2</v>
      </c>
      <c r="G218" s="324">
        <v>1</v>
      </c>
      <c r="H218" s="324" t="s">
        <v>868</v>
      </c>
      <c r="I218" s="324">
        <f t="shared" si="15"/>
        <v>2</v>
      </c>
      <c r="J218" s="348">
        <v>3550000</v>
      </c>
      <c r="K218" s="349">
        <f t="shared" si="13"/>
        <v>7100000</v>
      </c>
      <c r="L218" s="352"/>
      <c r="M218" s="324"/>
    </row>
    <row r="219" spans="1:13">
      <c r="A219" s="323" t="s">
        <v>5485</v>
      </c>
      <c r="B219" s="324">
        <v>1573421</v>
      </c>
      <c r="C219" s="324" t="s">
        <v>5486</v>
      </c>
      <c r="D219" s="325">
        <v>43703</v>
      </c>
      <c r="E219" s="325">
        <v>43705</v>
      </c>
      <c r="F219" s="324">
        <f t="shared" si="14"/>
        <v>2</v>
      </c>
      <c r="G219" s="324">
        <v>2</v>
      </c>
      <c r="H219" s="324" t="s">
        <v>2405</v>
      </c>
      <c r="I219" s="324">
        <f t="shared" si="15"/>
        <v>4</v>
      </c>
      <c r="J219" s="348">
        <v>3100000</v>
      </c>
      <c r="K219" s="349">
        <f t="shared" si="13"/>
        <v>12400000</v>
      </c>
      <c r="L219" s="352"/>
      <c r="M219" s="324"/>
    </row>
    <row r="220" spans="1:13">
      <c r="A220" s="323" t="s">
        <v>5487</v>
      </c>
      <c r="B220" s="324">
        <v>1560610</v>
      </c>
      <c r="C220" s="324" t="s">
        <v>5488</v>
      </c>
      <c r="D220" s="325">
        <v>43703</v>
      </c>
      <c r="E220" s="325">
        <v>43705</v>
      </c>
      <c r="F220" s="324">
        <f t="shared" si="14"/>
        <v>2</v>
      </c>
      <c r="G220" s="324">
        <v>2</v>
      </c>
      <c r="H220" s="324" t="s">
        <v>2405</v>
      </c>
      <c r="I220" s="324">
        <f t="shared" si="15"/>
        <v>4</v>
      </c>
      <c r="J220" s="348">
        <v>2700000</v>
      </c>
      <c r="K220" s="349">
        <f t="shared" si="13"/>
        <v>10800000</v>
      </c>
      <c r="L220" s="352"/>
      <c r="M220" s="324" t="s">
        <v>4848</v>
      </c>
    </row>
    <row r="221" spans="1:13">
      <c r="A221" s="323" t="s">
        <v>5489</v>
      </c>
      <c r="B221" s="324">
        <v>1576627</v>
      </c>
      <c r="C221" s="324" t="s">
        <v>5490</v>
      </c>
      <c r="D221" s="325">
        <v>43703</v>
      </c>
      <c r="E221" s="325">
        <v>43704</v>
      </c>
      <c r="F221" s="324">
        <f t="shared" si="14"/>
        <v>1</v>
      </c>
      <c r="G221" s="324">
        <v>4</v>
      </c>
      <c r="H221" s="324" t="s">
        <v>4394</v>
      </c>
      <c r="I221" s="324">
        <f t="shared" si="15"/>
        <v>4</v>
      </c>
      <c r="J221" s="348">
        <v>4340000</v>
      </c>
      <c r="K221" s="349">
        <f t="shared" si="13"/>
        <v>17360000</v>
      </c>
      <c r="L221" s="352"/>
      <c r="M221" s="324" t="s">
        <v>4545</v>
      </c>
    </row>
    <row r="222" spans="1:13">
      <c r="A222" s="323">
        <v>374162</v>
      </c>
      <c r="B222" s="324">
        <v>1587403</v>
      </c>
      <c r="C222" s="324" t="s">
        <v>5491</v>
      </c>
      <c r="D222" s="325">
        <v>43703</v>
      </c>
      <c r="E222" s="325">
        <v>43705</v>
      </c>
      <c r="F222" s="324">
        <f t="shared" si="14"/>
        <v>2</v>
      </c>
      <c r="G222" s="324">
        <v>1</v>
      </c>
      <c r="H222" s="324" t="s">
        <v>37</v>
      </c>
      <c r="I222" s="324">
        <f t="shared" si="15"/>
        <v>2</v>
      </c>
      <c r="J222" s="348">
        <v>2900000</v>
      </c>
      <c r="K222" s="349">
        <f t="shared" si="13"/>
        <v>5800000</v>
      </c>
      <c r="L222" s="352"/>
      <c r="M222" s="324"/>
    </row>
    <row r="223" spans="1:13">
      <c r="A223" s="323" t="s">
        <v>5492</v>
      </c>
      <c r="B223" s="324">
        <v>1596221</v>
      </c>
      <c r="C223" s="324" t="s">
        <v>5493</v>
      </c>
      <c r="D223" s="325">
        <v>43703</v>
      </c>
      <c r="E223" s="325">
        <v>43704</v>
      </c>
      <c r="F223" s="324">
        <f t="shared" si="14"/>
        <v>1</v>
      </c>
      <c r="G223" s="324">
        <v>2</v>
      </c>
      <c r="H223" s="324" t="s">
        <v>37</v>
      </c>
      <c r="I223" s="324">
        <f t="shared" si="15"/>
        <v>2</v>
      </c>
      <c r="J223" s="348">
        <v>2900000</v>
      </c>
      <c r="K223" s="349">
        <f t="shared" si="13"/>
        <v>5800000</v>
      </c>
      <c r="L223" s="352"/>
      <c r="M223" s="324"/>
    </row>
    <row r="224" spans="1:13">
      <c r="A224" s="324">
        <v>374146</v>
      </c>
      <c r="B224" s="324">
        <v>1586916</v>
      </c>
      <c r="C224" s="324" t="s">
        <v>5494</v>
      </c>
      <c r="D224" s="325">
        <v>43704</v>
      </c>
      <c r="E224" s="325">
        <v>43707</v>
      </c>
      <c r="F224" s="324">
        <f t="shared" si="14"/>
        <v>3</v>
      </c>
      <c r="G224" s="324">
        <v>1</v>
      </c>
      <c r="H224" s="324" t="s">
        <v>37</v>
      </c>
      <c r="I224" s="324">
        <f t="shared" si="15"/>
        <v>3</v>
      </c>
      <c r="J224" s="348">
        <v>2900000</v>
      </c>
      <c r="K224" s="349">
        <f t="shared" si="13"/>
        <v>8700000</v>
      </c>
      <c r="L224" s="352"/>
      <c r="M224" s="324"/>
    </row>
    <row r="225" spans="1:13">
      <c r="A225" s="324">
        <v>375027</v>
      </c>
      <c r="B225" s="324">
        <v>1593719</v>
      </c>
      <c r="C225" s="324" t="s">
        <v>5495</v>
      </c>
      <c r="D225" s="325">
        <v>43704</v>
      </c>
      <c r="E225" s="325">
        <v>43705</v>
      </c>
      <c r="F225" s="324">
        <f t="shared" si="14"/>
        <v>1</v>
      </c>
      <c r="G225" s="324">
        <v>1</v>
      </c>
      <c r="H225" s="324" t="s">
        <v>37</v>
      </c>
      <c r="I225" s="324">
        <f t="shared" si="15"/>
        <v>1</v>
      </c>
      <c r="J225" s="348">
        <v>2900000</v>
      </c>
      <c r="K225" s="349">
        <f t="shared" si="13"/>
        <v>2900000</v>
      </c>
      <c r="L225" s="352"/>
      <c r="M225" s="324"/>
    </row>
    <row r="226" spans="1:13">
      <c r="A226" s="323">
        <v>373771</v>
      </c>
      <c r="B226" s="324">
        <v>1584455</v>
      </c>
      <c r="C226" s="324" t="s">
        <v>5496</v>
      </c>
      <c r="D226" s="325">
        <v>43704</v>
      </c>
      <c r="E226" s="325">
        <v>43705</v>
      </c>
      <c r="F226" s="324">
        <f t="shared" si="14"/>
        <v>1</v>
      </c>
      <c r="G226" s="324">
        <v>1</v>
      </c>
      <c r="H226" s="324" t="s">
        <v>868</v>
      </c>
      <c r="I226" s="324">
        <f t="shared" si="15"/>
        <v>1</v>
      </c>
      <c r="J226" s="348">
        <v>3550000</v>
      </c>
      <c r="K226" s="349">
        <f t="shared" ref="K226:K255" si="16">J226*I226</f>
        <v>3550000</v>
      </c>
      <c r="L226" s="352"/>
      <c r="M226" s="324" t="s">
        <v>5497</v>
      </c>
    </row>
    <row r="227" spans="1:13">
      <c r="A227" s="324">
        <v>373827</v>
      </c>
      <c r="B227" s="324">
        <v>1584716</v>
      </c>
      <c r="C227" s="324" t="s">
        <v>5498</v>
      </c>
      <c r="D227" s="325">
        <v>43704</v>
      </c>
      <c r="E227" s="325">
        <v>43705</v>
      </c>
      <c r="F227" s="324">
        <f t="shared" ref="F227:F255" si="17">E227-D227</f>
        <v>1</v>
      </c>
      <c r="G227" s="324">
        <v>1</v>
      </c>
      <c r="H227" s="324" t="s">
        <v>37</v>
      </c>
      <c r="I227" s="324">
        <f t="shared" si="15"/>
        <v>1</v>
      </c>
      <c r="J227" s="348">
        <v>2900000</v>
      </c>
      <c r="K227" s="349">
        <f t="shared" si="16"/>
        <v>2900000</v>
      </c>
      <c r="L227" s="352"/>
      <c r="M227" s="324"/>
    </row>
    <row r="228" spans="1:13">
      <c r="A228" s="323" t="s">
        <v>5499</v>
      </c>
      <c r="B228" s="324">
        <v>1592254</v>
      </c>
      <c r="C228" s="324" t="s">
        <v>5500</v>
      </c>
      <c r="D228" s="325">
        <v>43704</v>
      </c>
      <c r="E228" s="325">
        <v>43706</v>
      </c>
      <c r="F228" s="324">
        <f t="shared" si="17"/>
        <v>2</v>
      </c>
      <c r="G228" s="324">
        <v>2</v>
      </c>
      <c r="H228" s="324" t="s">
        <v>37</v>
      </c>
      <c r="I228" s="324">
        <f t="shared" si="15"/>
        <v>4</v>
      </c>
      <c r="J228" s="348">
        <v>2900000</v>
      </c>
      <c r="K228" s="349">
        <f t="shared" si="16"/>
        <v>11600000</v>
      </c>
      <c r="L228" s="352"/>
      <c r="M228" s="324"/>
    </row>
    <row r="229" ht="27" spans="1:13">
      <c r="A229" s="324">
        <v>374163</v>
      </c>
      <c r="B229" s="324">
        <v>1587302</v>
      </c>
      <c r="C229" s="326" t="s">
        <v>5501</v>
      </c>
      <c r="D229" s="325">
        <v>43704</v>
      </c>
      <c r="E229" s="325">
        <v>43708</v>
      </c>
      <c r="F229" s="324">
        <f t="shared" si="17"/>
        <v>4</v>
      </c>
      <c r="G229" s="324">
        <v>1</v>
      </c>
      <c r="H229" s="324" t="s">
        <v>37</v>
      </c>
      <c r="I229" s="324">
        <f t="shared" si="15"/>
        <v>4</v>
      </c>
      <c r="J229" s="348">
        <v>2900000</v>
      </c>
      <c r="K229" s="349">
        <f t="shared" si="16"/>
        <v>11600000</v>
      </c>
      <c r="L229" s="352"/>
      <c r="M229" s="324" t="s">
        <v>5502</v>
      </c>
    </row>
    <row r="230" spans="1:13">
      <c r="A230" s="324">
        <v>374844</v>
      </c>
      <c r="B230" s="324">
        <v>1592882</v>
      </c>
      <c r="C230" s="326" t="s">
        <v>5503</v>
      </c>
      <c r="D230" s="325">
        <v>43704</v>
      </c>
      <c r="E230" s="325">
        <v>43706</v>
      </c>
      <c r="F230" s="324">
        <f t="shared" si="17"/>
        <v>2</v>
      </c>
      <c r="G230" s="324">
        <v>1</v>
      </c>
      <c r="H230" s="324" t="s">
        <v>37</v>
      </c>
      <c r="I230" s="324">
        <f t="shared" si="15"/>
        <v>2</v>
      </c>
      <c r="J230" s="348">
        <v>2900000</v>
      </c>
      <c r="K230" s="349">
        <f t="shared" si="16"/>
        <v>5800000</v>
      </c>
      <c r="L230" s="352"/>
      <c r="M230" s="324"/>
    </row>
    <row r="231" ht="81" spans="1:13">
      <c r="A231" s="323">
        <v>372302</v>
      </c>
      <c r="B231" s="324">
        <v>1576572</v>
      </c>
      <c r="C231" s="324" t="s">
        <v>5504</v>
      </c>
      <c r="D231" s="325">
        <v>43705</v>
      </c>
      <c r="E231" s="325">
        <v>43706</v>
      </c>
      <c r="F231" s="324">
        <f t="shared" si="17"/>
        <v>1</v>
      </c>
      <c r="G231" s="324">
        <v>1</v>
      </c>
      <c r="H231" s="324" t="s">
        <v>2405</v>
      </c>
      <c r="I231" s="324">
        <f t="shared" si="15"/>
        <v>1</v>
      </c>
      <c r="J231" s="348">
        <v>3100000</v>
      </c>
      <c r="K231" s="349">
        <f t="shared" si="16"/>
        <v>3100000</v>
      </c>
      <c r="L231" s="352"/>
      <c r="M231" s="351" t="s">
        <v>5505</v>
      </c>
    </row>
    <row r="232" spans="1:13">
      <c r="A232" s="324">
        <v>374332</v>
      </c>
      <c r="B232" s="324">
        <v>1588672</v>
      </c>
      <c r="C232" s="326" t="s">
        <v>5506</v>
      </c>
      <c r="D232" s="325">
        <v>43705</v>
      </c>
      <c r="E232" s="325">
        <v>43706</v>
      </c>
      <c r="F232" s="324">
        <f t="shared" si="17"/>
        <v>1</v>
      </c>
      <c r="G232" s="324">
        <v>1</v>
      </c>
      <c r="H232" s="324" t="s">
        <v>2405</v>
      </c>
      <c r="I232" s="324">
        <f t="shared" si="15"/>
        <v>1</v>
      </c>
      <c r="J232" s="348">
        <v>3100000</v>
      </c>
      <c r="K232" s="349">
        <f t="shared" si="16"/>
        <v>3100000</v>
      </c>
      <c r="L232" s="352"/>
      <c r="M232" s="351"/>
    </row>
    <row r="233" spans="1:13">
      <c r="A233" s="324">
        <v>374624</v>
      </c>
      <c r="B233" s="324">
        <v>1591008</v>
      </c>
      <c r="C233" s="326" t="s">
        <v>5507</v>
      </c>
      <c r="D233" s="325">
        <v>43705</v>
      </c>
      <c r="E233" s="325">
        <v>43707</v>
      </c>
      <c r="F233" s="324">
        <f t="shared" si="17"/>
        <v>2</v>
      </c>
      <c r="G233" s="324">
        <v>1</v>
      </c>
      <c r="H233" s="324" t="s">
        <v>2405</v>
      </c>
      <c r="I233" s="324">
        <f t="shared" si="15"/>
        <v>2</v>
      </c>
      <c r="J233" s="348">
        <v>3100000</v>
      </c>
      <c r="K233" s="349">
        <f t="shared" si="16"/>
        <v>6200000</v>
      </c>
      <c r="L233" s="352"/>
      <c r="M233" s="351"/>
    </row>
    <row r="234" spans="1:13">
      <c r="A234" s="323">
        <v>371194</v>
      </c>
      <c r="B234" s="324">
        <v>1571133</v>
      </c>
      <c r="C234" s="324" t="s">
        <v>5508</v>
      </c>
      <c r="D234" s="325">
        <v>43705</v>
      </c>
      <c r="E234" s="325">
        <v>43707</v>
      </c>
      <c r="F234" s="324">
        <f t="shared" si="17"/>
        <v>2</v>
      </c>
      <c r="G234" s="324">
        <v>1</v>
      </c>
      <c r="H234" s="324" t="s">
        <v>2405</v>
      </c>
      <c r="I234" s="324">
        <f t="shared" si="15"/>
        <v>2</v>
      </c>
      <c r="J234" s="348">
        <v>3100000</v>
      </c>
      <c r="K234" s="349">
        <f t="shared" si="16"/>
        <v>6200000</v>
      </c>
      <c r="L234" s="352"/>
      <c r="M234" s="324"/>
    </row>
    <row r="235" spans="1:13">
      <c r="A235" s="327">
        <v>375025</v>
      </c>
      <c r="B235" s="328">
        <v>1593131</v>
      </c>
      <c r="C235" s="328" t="s">
        <v>5509</v>
      </c>
      <c r="D235" s="325">
        <v>43706</v>
      </c>
      <c r="E235" s="325">
        <v>43708</v>
      </c>
      <c r="F235" s="324">
        <f t="shared" si="17"/>
        <v>2</v>
      </c>
      <c r="G235" s="324">
        <v>1</v>
      </c>
      <c r="H235" s="324" t="s">
        <v>2405</v>
      </c>
      <c r="I235" s="324">
        <f t="shared" si="15"/>
        <v>2</v>
      </c>
      <c r="J235" s="348">
        <v>3100000</v>
      </c>
      <c r="K235" s="349">
        <f t="shared" si="16"/>
        <v>6200000</v>
      </c>
      <c r="L235" s="352"/>
      <c r="M235" s="324"/>
    </row>
    <row r="236" spans="1:13">
      <c r="A236" s="327">
        <v>375262</v>
      </c>
      <c r="B236" s="328">
        <v>1594287</v>
      </c>
      <c r="C236" s="328" t="s">
        <v>5510</v>
      </c>
      <c r="D236" s="325">
        <v>43706</v>
      </c>
      <c r="E236" s="325">
        <v>43708</v>
      </c>
      <c r="F236" s="324">
        <f t="shared" si="17"/>
        <v>2</v>
      </c>
      <c r="G236" s="324">
        <v>1</v>
      </c>
      <c r="H236" s="324" t="s">
        <v>2405</v>
      </c>
      <c r="I236" s="324">
        <f t="shared" si="15"/>
        <v>2</v>
      </c>
      <c r="J236" s="348">
        <v>3100000</v>
      </c>
      <c r="K236" s="349">
        <f t="shared" si="16"/>
        <v>6200000</v>
      </c>
      <c r="L236" s="352"/>
      <c r="M236" s="324"/>
    </row>
    <row r="237" spans="1:13">
      <c r="A237" s="327" t="s">
        <v>5511</v>
      </c>
      <c r="B237" s="328">
        <v>1592435</v>
      </c>
      <c r="C237" s="328" t="s">
        <v>5512</v>
      </c>
      <c r="D237" s="325">
        <v>43707</v>
      </c>
      <c r="E237" s="325">
        <v>43708</v>
      </c>
      <c r="F237" s="324">
        <f t="shared" si="17"/>
        <v>1</v>
      </c>
      <c r="G237" s="324">
        <v>2</v>
      </c>
      <c r="H237" s="324" t="s">
        <v>37</v>
      </c>
      <c r="I237" s="324">
        <f t="shared" si="15"/>
        <v>2</v>
      </c>
      <c r="J237" s="348">
        <v>2900000</v>
      </c>
      <c r="K237" s="349">
        <f t="shared" si="16"/>
        <v>5800000</v>
      </c>
      <c r="L237" s="352"/>
      <c r="M237" s="324"/>
    </row>
    <row r="238" spans="1:13">
      <c r="A238" s="327">
        <v>374790</v>
      </c>
      <c r="B238" s="328">
        <v>1592436</v>
      </c>
      <c r="C238" s="328" t="s">
        <v>5513</v>
      </c>
      <c r="D238" s="325">
        <v>43707</v>
      </c>
      <c r="E238" s="325">
        <v>43708</v>
      </c>
      <c r="F238" s="324">
        <f t="shared" si="17"/>
        <v>1</v>
      </c>
      <c r="G238" s="324">
        <v>1</v>
      </c>
      <c r="H238" s="324" t="s">
        <v>2405</v>
      </c>
      <c r="I238" s="324">
        <f t="shared" si="15"/>
        <v>1</v>
      </c>
      <c r="J238" s="348">
        <v>3100000</v>
      </c>
      <c r="K238" s="349">
        <f t="shared" si="16"/>
        <v>3100000</v>
      </c>
      <c r="L238" s="352"/>
      <c r="M238" s="324"/>
    </row>
    <row r="239" spans="1:13">
      <c r="A239" s="327">
        <v>374015</v>
      </c>
      <c r="B239" s="327">
        <v>1586187</v>
      </c>
      <c r="C239" s="329" t="s">
        <v>5514</v>
      </c>
      <c r="D239" s="325">
        <v>43707</v>
      </c>
      <c r="E239" s="325">
        <v>43708</v>
      </c>
      <c r="F239" s="324">
        <f t="shared" si="17"/>
        <v>1</v>
      </c>
      <c r="G239" s="324">
        <v>1</v>
      </c>
      <c r="H239" s="324" t="s">
        <v>37</v>
      </c>
      <c r="I239" s="324">
        <f t="shared" si="15"/>
        <v>1</v>
      </c>
      <c r="J239" s="348">
        <v>2900000</v>
      </c>
      <c r="K239" s="349">
        <f t="shared" si="16"/>
        <v>2900000</v>
      </c>
      <c r="L239" s="352"/>
      <c r="M239" s="324"/>
    </row>
    <row r="240" spans="1:13">
      <c r="A240" s="330"/>
      <c r="B240" s="330"/>
      <c r="C240" s="331"/>
      <c r="D240" s="325">
        <v>43708</v>
      </c>
      <c r="E240" s="325">
        <v>43709</v>
      </c>
      <c r="F240" s="324">
        <f t="shared" si="17"/>
        <v>1</v>
      </c>
      <c r="G240" s="324">
        <v>1</v>
      </c>
      <c r="H240" s="324" t="s">
        <v>37</v>
      </c>
      <c r="I240" s="324">
        <f t="shared" ref="I240:I242" si="18">G240*F240</f>
        <v>1</v>
      </c>
      <c r="J240" s="348">
        <v>4050000</v>
      </c>
      <c r="K240" s="349">
        <f t="shared" si="16"/>
        <v>4050000</v>
      </c>
      <c r="L240" s="352"/>
      <c r="M240" s="324"/>
    </row>
    <row r="241" spans="1:13">
      <c r="A241" s="323" t="s">
        <v>5515</v>
      </c>
      <c r="B241" s="324">
        <v>1558784</v>
      </c>
      <c r="C241" s="324" t="s">
        <v>5516</v>
      </c>
      <c r="D241" s="325">
        <v>43707</v>
      </c>
      <c r="E241" s="325">
        <v>43708</v>
      </c>
      <c r="F241" s="324">
        <f t="shared" si="17"/>
        <v>1</v>
      </c>
      <c r="G241" s="324">
        <v>2</v>
      </c>
      <c r="H241" s="324" t="s">
        <v>37</v>
      </c>
      <c r="I241" s="324">
        <f t="shared" si="18"/>
        <v>2</v>
      </c>
      <c r="J241" s="348">
        <v>2500000</v>
      </c>
      <c r="K241" s="349">
        <f t="shared" si="16"/>
        <v>5000000</v>
      </c>
      <c r="L241" s="352"/>
      <c r="M241" s="324" t="s">
        <v>4848</v>
      </c>
    </row>
    <row r="242" spans="1:13">
      <c r="A242" s="332">
        <v>373163</v>
      </c>
      <c r="B242" s="332">
        <v>1580746</v>
      </c>
      <c r="C242" s="333" t="s">
        <v>5517</v>
      </c>
      <c r="D242" s="325">
        <v>43707</v>
      </c>
      <c r="E242" s="325">
        <v>43708</v>
      </c>
      <c r="F242" s="324">
        <f t="shared" si="17"/>
        <v>1</v>
      </c>
      <c r="G242" s="332">
        <v>1</v>
      </c>
      <c r="H242" s="333" t="s">
        <v>2405</v>
      </c>
      <c r="I242" s="324">
        <f t="shared" si="18"/>
        <v>1</v>
      </c>
      <c r="J242" s="348">
        <v>3100000</v>
      </c>
      <c r="K242" s="349">
        <f t="shared" si="16"/>
        <v>3100000</v>
      </c>
      <c r="L242" s="352"/>
      <c r="M242" s="324"/>
    </row>
    <row r="243" spans="1:13">
      <c r="A243" s="334"/>
      <c r="B243" s="334"/>
      <c r="C243" s="335"/>
      <c r="D243" s="325">
        <v>43708</v>
      </c>
      <c r="E243" s="325">
        <v>43709</v>
      </c>
      <c r="F243" s="324">
        <f t="shared" si="17"/>
        <v>1</v>
      </c>
      <c r="G243" s="334"/>
      <c r="H243" s="335"/>
      <c r="I243" s="324">
        <f>G242*F243</f>
        <v>1</v>
      </c>
      <c r="J243" s="348">
        <v>4250000</v>
      </c>
      <c r="K243" s="349">
        <f t="shared" si="16"/>
        <v>4250000</v>
      </c>
      <c r="L243" s="352"/>
      <c r="M243" s="324"/>
    </row>
    <row r="244" spans="1:13">
      <c r="A244" s="332">
        <v>374300</v>
      </c>
      <c r="B244" s="332">
        <v>1602094</v>
      </c>
      <c r="C244" s="333" t="s">
        <v>5518</v>
      </c>
      <c r="D244" s="325">
        <v>43706</v>
      </c>
      <c r="E244" s="325">
        <v>43708</v>
      </c>
      <c r="F244" s="324">
        <f t="shared" si="17"/>
        <v>2</v>
      </c>
      <c r="G244" s="332">
        <v>1</v>
      </c>
      <c r="H244" s="333" t="s">
        <v>2405</v>
      </c>
      <c r="I244" s="324">
        <f t="shared" ref="I244:I252" si="19">G244*F244</f>
        <v>2</v>
      </c>
      <c r="J244" s="348">
        <v>3100000</v>
      </c>
      <c r="K244" s="349">
        <f t="shared" si="16"/>
        <v>6200000</v>
      </c>
      <c r="L244" s="352"/>
      <c r="M244" s="324"/>
    </row>
    <row r="245" spans="1:13">
      <c r="A245" s="334"/>
      <c r="B245" s="334"/>
      <c r="C245" s="335"/>
      <c r="D245" s="325">
        <v>43708</v>
      </c>
      <c r="E245" s="325">
        <v>43709</v>
      </c>
      <c r="F245" s="324">
        <f t="shared" si="17"/>
        <v>1</v>
      </c>
      <c r="G245" s="334"/>
      <c r="H245" s="335"/>
      <c r="I245" s="324">
        <f>G244*F245</f>
        <v>1</v>
      </c>
      <c r="J245" s="348">
        <v>4250000</v>
      </c>
      <c r="K245" s="349">
        <f t="shared" si="16"/>
        <v>4250000</v>
      </c>
      <c r="L245" s="353"/>
      <c r="M245" s="324"/>
    </row>
    <row r="246" spans="1:13">
      <c r="A246" s="336">
        <v>376276</v>
      </c>
      <c r="B246" s="336">
        <v>1597498</v>
      </c>
      <c r="C246" s="336" t="s">
        <v>5519</v>
      </c>
      <c r="D246" s="337">
        <v>43703</v>
      </c>
      <c r="E246" s="337">
        <v>43706</v>
      </c>
      <c r="F246" s="336">
        <f t="shared" si="17"/>
        <v>3</v>
      </c>
      <c r="G246" s="336">
        <v>1</v>
      </c>
      <c r="H246" s="336" t="s">
        <v>4394</v>
      </c>
      <c r="I246" s="336">
        <f t="shared" si="19"/>
        <v>3</v>
      </c>
      <c r="J246" s="354">
        <v>4340000</v>
      </c>
      <c r="K246" s="355">
        <f t="shared" si="16"/>
        <v>13020000</v>
      </c>
      <c r="L246" s="356">
        <f>SUM(K246:K250)</f>
        <v>43620000</v>
      </c>
      <c r="M246" s="336"/>
    </row>
    <row r="247" spans="1:13">
      <c r="A247" s="336">
        <v>376495</v>
      </c>
      <c r="B247" s="336">
        <v>1597998</v>
      </c>
      <c r="C247" s="336" t="s">
        <v>5520</v>
      </c>
      <c r="D247" s="337">
        <v>43704</v>
      </c>
      <c r="E247" s="337">
        <v>43706</v>
      </c>
      <c r="F247" s="336">
        <f t="shared" si="17"/>
        <v>2</v>
      </c>
      <c r="G247" s="336">
        <v>1</v>
      </c>
      <c r="H247" s="336" t="s">
        <v>37</v>
      </c>
      <c r="I247" s="336">
        <f>F247*G247</f>
        <v>2</v>
      </c>
      <c r="J247" s="354">
        <v>2900000</v>
      </c>
      <c r="K247" s="355">
        <f t="shared" si="16"/>
        <v>5800000</v>
      </c>
      <c r="L247" s="357"/>
      <c r="M247" s="336"/>
    </row>
    <row r="248" spans="1:13">
      <c r="A248" s="338" t="s">
        <v>5521</v>
      </c>
      <c r="B248" s="336">
        <v>1589685</v>
      </c>
      <c r="C248" s="336" t="s">
        <v>5522</v>
      </c>
      <c r="D248" s="337">
        <v>43705</v>
      </c>
      <c r="E248" s="337">
        <v>43707</v>
      </c>
      <c r="F248" s="336">
        <f t="shared" si="17"/>
        <v>2</v>
      </c>
      <c r="G248" s="336">
        <v>2</v>
      </c>
      <c r="H248" s="336" t="s">
        <v>2405</v>
      </c>
      <c r="I248" s="336">
        <f>F248*G248</f>
        <v>4</v>
      </c>
      <c r="J248" s="354">
        <v>3100000</v>
      </c>
      <c r="K248" s="355">
        <f t="shared" si="16"/>
        <v>12400000</v>
      </c>
      <c r="L248" s="357"/>
      <c r="M248" s="336"/>
    </row>
    <row r="249" spans="1:13">
      <c r="A249" s="336">
        <v>376293</v>
      </c>
      <c r="B249" s="336">
        <v>1597532</v>
      </c>
      <c r="C249" s="336" t="s">
        <v>5523</v>
      </c>
      <c r="D249" s="337">
        <v>43705</v>
      </c>
      <c r="E249" s="337">
        <v>43707</v>
      </c>
      <c r="F249" s="336">
        <f t="shared" si="17"/>
        <v>2</v>
      </c>
      <c r="G249" s="336">
        <v>1</v>
      </c>
      <c r="H249" s="336" t="s">
        <v>2405</v>
      </c>
      <c r="I249" s="336">
        <f t="shared" si="19"/>
        <v>2</v>
      </c>
      <c r="J249" s="354">
        <v>3100000</v>
      </c>
      <c r="K249" s="355">
        <f t="shared" si="16"/>
        <v>6200000</v>
      </c>
      <c r="L249" s="357"/>
      <c r="M249" s="336"/>
    </row>
    <row r="250" spans="1:13">
      <c r="A250" s="338" t="s">
        <v>5524</v>
      </c>
      <c r="B250" s="336">
        <v>1574417</v>
      </c>
      <c r="C250" s="336" t="s">
        <v>5525</v>
      </c>
      <c r="D250" s="337">
        <v>43704</v>
      </c>
      <c r="E250" s="337">
        <v>43705</v>
      </c>
      <c r="F250" s="336">
        <f t="shared" si="17"/>
        <v>1</v>
      </c>
      <c r="G250" s="336">
        <v>2</v>
      </c>
      <c r="H250" s="336" t="s">
        <v>2405</v>
      </c>
      <c r="I250" s="336">
        <f t="shared" si="19"/>
        <v>2</v>
      </c>
      <c r="J250" s="354">
        <v>3100000</v>
      </c>
      <c r="K250" s="355">
        <f t="shared" si="16"/>
        <v>6200000</v>
      </c>
      <c r="L250" s="358"/>
      <c r="M250" s="336"/>
    </row>
    <row r="251" spans="1:13">
      <c r="A251" s="199">
        <v>376931</v>
      </c>
      <c r="B251" s="199">
        <v>1599632</v>
      </c>
      <c r="C251" s="199" t="s">
        <v>5526</v>
      </c>
      <c r="D251" s="200">
        <v>43705</v>
      </c>
      <c r="E251" s="200">
        <v>43707</v>
      </c>
      <c r="F251" s="199">
        <f t="shared" si="17"/>
        <v>2</v>
      </c>
      <c r="G251" s="199">
        <v>1</v>
      </c>
      <c r="H251" s="199" t="s">
        <v>2405</v>
      </c>
      <c r="I251" s="199">
        <f t="shared" si="19"/>
        <v>2</v>
      </c>
      <c r="J251" s="229">
        <v>3100000</v>
      </c>
      <c r="K251" s="230">
        <f t="shared" si="16"/>
        <v>6200000</v>
      </c>
      <c r="L251" s="231">
        <f>SUM(K251:K255)</f>
        <v>26710000</v>
      </c>
      <c r="M251" s="199"/>
    </row>
    <row r="252" spans="1:13">
      <c r="A252" s="199">
        <v>377033</v>
      </c>
      <c r="B252" s="199">
        <v>1600344</v>
      </c>
      <c r="C252" s="199" t="s">
        <v>5527</v>
      </c>
      <c r="D252" s="200">
        <v>43706</v>
      </c>
      <c r="E252" s="200">
        <v>43708</v>
      </c>
      <c r="F252" s="199">
        <f t="shared" si="17"/>
        <v>2</v>
      </c>
      <c r="G252" s="199">
        <v>1</v>
      </c>
      <c r="H252" s="199" t="s">
        <v>2405</v>
      </c>
      <c r="I252" s="199">
        <f t="shared" si="19"/>
        <v>2</v>
      </c>
      <c r="J252" s="229">
        <v>3100000</v>
      </c>
      <c r="K252" s="230">
        <f t="shared" si="16"/>
        <v>6200000</v>
      </c>
      <c r="L252" s="232"/>
      <c r="M252" s="199"/>
    </row>
    <row r="253" spans="1:13">
      <c r="A253" s="199">
        <v>377005</v>
      </c>
      <c r="B253" s="199">
        <v>1599852</v>
      </c>
      <c r="C253" s="199" t="s">
        <v>5528</v>
      </c>
      <c r="D253" s="200">
        <v>43707</v>
      </c>
      <c r="E253" s="200">
        <v>43708</v>
      </c>
      <c r="F253" s="199">
        <f t="shared" si="17"/>
        <v>1</v>
      </c>
      <c r="G253" s="199">
        <v>1</v>
      </c>
      <c r="H253" s="199" t="s">
        <v>37</v>
      </c>
      <c r="I253" s="199">
        <f t="shared" ref="I253:I255" si="20">F253*G253</f>
        <v>1</v>
      </c>
      <c r="J253" s="229">
        <v>2900000</v>
      </c>
      <c r="K253" s="230">
        <f t="shared" si="16"/>
        <v>2900000</v>
      </c>
      <c r="L253" s="232"/>
      <c r="M253" s="199"/>
    </row>
    <row r="254" spans="1:13">
      <c r="A254" s="235">
        <v>377256</v>
      </c>
      <c r="B254" s="235">
        <v>1601088</v>
      </c>
      <c r="C254" s="339" t="s">
        <v>5529</v>
      </c>
      <c r="D254" s="200">
        <v>43707</v>
      </c>
      <c r="E254" s="200">
        <v>43708</v>
      </c>
      <c r="F254" s="199">
        <f t="shared" si="17"/>
        <v>1</v>
      </c>
      <c r="G254" s="199">
        <v>1</v>
      </c>
      <c r="H254" s="339" t="s">
        <v>3046</v>
      </c>
      <c r="I254" s="199">
        <f t="shared" si="20"/>
        <v>1</v>
      </c>
      <c r="J254" s="229">
        <v>5130000</v>
      </c>
      <c r="K254" s="230">
        <f t="shared" si="16"/>
        <v>5130000</v>
      </c>
      <c r="L254" s="232"/>
      <c r="M254" s="199"/>
    </row>
    <row r="255" spans="1:13">
      <c r="A255" s="244"/>
      <c r="B255" s="244"/>
      <c r="C255" s="340"/>
      <c r="D255" s="200">
        <v>43708</v>
      </c>
      <c r="E255" s="200">
        <v>43709</v>
      </c>
      <c r="F255" s="199">
        <f t="shared" si="17"/>
        <v>1</v>
      </c>
      <c r="G255" s="199">
        <v>1</v>
      </c>
      <c r="H255" s="340"/>
      <c r="I255" s="199">
        <f t="shared" si="20"/>
        <v>1</v>
      </c>
      <c r="J255" s="229">
        <v>6280000</v>
      </c>
      <c r="K255" s="230">
        <f t="shared" si="16"/>
        <v>6280000</v>
      </c>
      <c r="L255" s="279"/>
      <c r="M255" s="199"/>
    </row>
    <row r="256" spans="1:13">
      <c r="A256" s="341"/>
      <c r="B256" s="341"/>
      <c r="C256" s="341"/>
      <c r="D256" s="341"/>
      <c r="E256" s="341"/>
      <c r="F256" s="341"/>
      <c r="G256" s="341"/>
      <c r="H256" s="341"/>
      <c r="I256" s="341"/>
      <c r="J256" s="341"/>
      <c r="K256" s="341"/>
      <c r="L256" s="341"/>
      <c r="M256" s="341"/>
    </row>
    <row r="257" spans="1:13">
      <c r="A257" s="341"/>
      <c r="B257" s="341"/>
      <c r="C257" s="341"/>
      <c r="D257" s="341"/>
      <c r="E257" s="341"/>
      <c r="F257" s="341"/>
      <c r="G257" s="341"/>
      <c r="H257" s="341"/>
      <c r="I257" s="341"/>
      <c r="J257" s="341"/>
      <c r="K257" s="341"/>
      <c r="L257" s="341"/>
      <c r="M257" s="341"/>
    </row>
    <row r="258" spans="1:13">
      <c r="A258" s="341"/>
      <c r="B258" s="341"/>
      <c r="C258" s="341"/>
      <c r="D258" s="341"/>
      <c r="E258" s="341"/>
      <c r="F258" s="341"/>
      <c r="G258" s="341"/>
      <c r="H258" s="341"/>
      <c r="I258" s="341"/>
      <c r="J258" s="341"/>
      <c r="K258" s="341"/>
      <c r="L258" s="341"/>
      <c r="M258" s="341"/>
    </row>
    <row r="259" spans="1:13">
      <c r="A259" s="341"/>
      <c r="B259" s="341"/>
      <c r="C259" s="341"/>
      <c r="D259" s="341"/>
      <c r="E259" s="341"/>
      <c r="F259" s="341"/>
      <c r="G259" s="341"/>
      <c r="H259" s="341"/>
      <c r="I259" s="341"/>
      <c r="J259" s="341"/>
      <c r="K259" s="341"/>
      <c r="L259" s="341"/>
      <c r="M259" s="341"/>
    </row>
  </sheetData>
  <mergeCells count="95">
    <mergeCell ref="A1:K1"/>
    <mergeCell ref="A4:A5"/>
    <mergeCell ref="A44:A45"/>
    <mergeCell ref="A74:A75"/>
    <mergeCell ref="A92:A93"/>
    <mergeCell ref="A97:A98"/>
    <mergeCell ref="A106:A107"/>
    <mergeCell ref="A108:A109"/>
    <mergeCell ref="A110:A111"/>
    <mergeCell ref="A112:A113"/>
    <mergeCell ref="A114:A115"/>
    <mergeCell ref="A116:A117"/>
    <mergeCell ref="A239:A240"/>
    <mergeCell ref="A242:A243"/>
    <mergeCell ref="A244:A245"/>
    <mergeCell ref="A254:A255"/>
    <mergeCell ref="B4:B5"/>
    <mergeCell ref="B44:B45"/>
    <mergeCell ref="B74:B75"/>
    <mergeCell ref="B92:B93"/>
    <mergeCell ref="B97:B98"/>
    <mergeCell ref="B106:B107"/>
    <mergeCell ref="B108:B109"/>
    <mergeCell ref="B110:B111"/>
    <mergeCell ref="B112:B113"/>
    <mergeCell ref="B114:B115"/>
    <mergeCell ref="B116:B117"/>
    <mergeCell ref="B239:B240"/>
    <mergeCell ref="B242:B243"/>
    <mergeCell ref="B244:B245"/>
    <mergeCell ref="B254:B255"/>
    <mergeCell ref="C4:C5"/>
    <mergeCell ref="C44:C45"/>
    <mergeCell ref="C74:C75"/>
    <mergeCell ref="C92:C93"/>
    <mergeCell ref="C97:C98"/>
    <mergeCell ref="C106:C107"/>
    <mergeCell ref="C108:C109"/>
    <mergeCell ref="C110:C111"/>
    <mergeCell ref="C112:C113"/>
    <mergeCell ref="C114:C115"/>
    <mergeCell ref="C116:C117"/>
    <mergeCell ref="C239:C240"/>
    <mergeCell ref="C242:C243"/>
    <mergeCell ref="C244:C245"/>
    <mergeCell ref="C254:C255"/>
    <mergeCell ref="D4:D5"/>
    <mergeCell ref="D44:D45"/>
    <mergeCell ref="D74:D75"/>
    <mergeCell ref="D97:D98"/>
    <mergeCell ref="E4:E5"/>
    <mergeCell ref="E44:E45"/>
    <mergeCell ref="E74:E75"/>
    <mergeCell ref="E97:E98"/>
    <mergeCell ref="F4:F5"/>
    <mergeCell ref="F44:F45"/>
    <mergeCell ref="F74:F75"/>
    <mergeCell ref="F97:F98"/>
    <mergeCell ref="G4:G5"/>
    <mergeCell ref="G110:G111"/>
    <mergeCell ref="G242:G243"/>
    <mergeCell ref="G244:G245"/>
    <mergeCell ref="H4:H5"/>
    <mergeCell ref="H110:H111"/>
    <mergeCell ref="H116:H117"/>
    <mergeCell ref="H242:H243"/>
    <mergeCell ref="H244:H245"/>
    <mergeCell ref="H254:H255"/>
    <mergeCell ref="I4:I5"/>
    <mergeCell ref="J4:J5"/>
    <mergeCell ref="K4:K5"/>
    <mergeCell ref="L4:L5"/>
    <mergeCell ref="L7:L50"/>
    <mergeCell ref="L51:L53"/>
    <mergeCell ref="L54:L60"/>
    <mergeCell ref="L61:L68"/>
    <mergeCell ref="L69:L73"/>
    <mergeCell ref="L74:L81"/>
    <mergeCell ref="L82:L93"/>
    <mergeCell ref="L94:L100"/>
    <mergeCell ref="L101:L127"/>
    <mergeCell ref="L128:L134"/>
    <mergeCell ref="L135:L149"/>
    <mergeCell ref="L150:L166"/>
    <mergeCell ref="L167:L197"/>
    <mergeCell ref="L198:L203"/>
    <mergeCell ref="L204:L212"/>
    <mergeCell ref="L213:L245"/>
    <mergeCell ref="L246:L250"/>
    <mergeCell ref="L251:L255"/>
    <mergeCell ref="M4:M5"/>
    <mergeCell ref="M74:M75"/>
    <mergeCell ref="M92:M93"/>
    <mergeCell ref="M112:M113"/>
    <mergeCell ref="M116:M117"/>
  </mergeCells>
  <conditionalFormatting sqref="B132">
    <cfRule type="duplicateValues" dxfId="1" priority="1"/>
  </conditionalFormatting>
  <conditionalFormatting sqref="B246:B254 B244 B118:B131 B110 B114 B112 B1:B6 B46:B74 B9:B44 B76:B92 B100:B105 B241:B242 B133:B239 B256:B1048576">
    <cfRule type="duplicateValues" dxfId="1" priority="2"/>
  </conditionalFormatting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8"/>
  <sheetViews>
    <sheetView tabSelected="1" zoomScale="80" zoomScaleNormal="80" workbookViewId="0">
      <selection activeCell="K5" sqref="K5"/>
    </sheetView>
  </sheetViews>
  <sheetFormatPr defaultColWidth="9" defaultRowHeight="13.5"/>
  <cols>
    <col min="1" max="1" width="9" style="1"/>
    <col min="2" max="2" width="10" style="1" customWidth="1"/>
    <col min="3" max="3" width="22.425" style="1" customWidth="1"/>
    <col min="4" max="4" width="9" style="1"/>
    <col min="5" max="5" width="9.70833333333333" style="1" customWidth="1"/>
    <col min="6" max="8" width="9" style="1"/>
    <col min="9" max="9" width="11.1416666666667" style="1" customWidth="1"/>
    <col min="10" max="10" width="14.5666666666667" style="1" customWidth="1"/>
    <col min="11" max="11" width="20" style="1" customWidth="1"/>
    <col min="12" max="12" width="16" style="1" customWidth="1"/>
    <col min="13" max="13" width="17.2833333333333" style="1" customWidth="1"/>
    <col min="14" max="14" width="14.3666666666667" style="1" customWidth="1"/>
    <col min="15" max="15" width="15.775" style="1" customWidth="1"/>
    <col min="16" max="16" width="10.375" style="1"/>
    <col min="17" max="16384" width="9" style="1"/>
  </cols>
  <sheetData>
    <row r="1" s="1" customFormat="1" ht="25.5" spans="1:11">
      <c r="A1" s="5" t="s">
        <v>5530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6.25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7.75" spans="1:12">
      <c r="A3" s="6"/>
      <c r="B3" s="6"/>
      <c r="C3" s="7"/>
      <c r="D3" s="8"/>
      <c r="E3" s="8"/>
      <c r="F3" s="9"/>
      <c r="G3" s="5"/>
      <c r="H3" s="10" t="s">
        <v>21</v>
      </c>
      <c r="I3" s="40">
        <f>SUM(I8:I180)-I57</f>
        <v>483</v>
      </c>
      <c r="J3" s="40"/>
      <c r="K3" s="40">
        <f>SUM(K8:K180)</f>
        <v>1540080000</v>
      </c>
      <c r="L3" s="41" t="s">
        <v>5531</v>
      </c>
    </row>
    <row r="4" s="1" customFormat="1" ht="25.5" spans="1:15">
      <c r="A4" s="5"/>
      <c r="B4" s="5"/>
      <c r="C4" s="5"/>
      <c r="D4" s="5"/>
      <c r="E4" s="5"/>
      <c r="F4" s="5"/>
      <c r="G4" s="5"/>
      <c r="H4" s="10" t="s">
        <v>22</v>
      </c>
      <c r="I4" s="42" t="s">
        <v>5532</v>
      </c>
      <c r="J4" s="40"/>
      <c r="K4" s="40">
        <f>890972160-L8-L17-L25-L38-L58-L60-L74-L82-L83+5707150+120082290-L86-L96-L99+936717360-L101-L159-L165-L170-L178-413398960</f>
        <v>0</v>
      </c>
      <c r="N4" s="1" t="s">
        <v>5533</v>
      </c>
      <c r="O4" s="43">
        <v>936717360</v>
      </c>
    </row>
    <row r="5" s="1" customFormat="1" ht="25.5" spans="1:15">
      <c r="A5" s="5"/>
      <c r="B5" s="5"/>
      <c r="C5" s="5"/>
      <c r="D5" s="5"/>
      <c r="E5" s="5"/>
      <c r="F5" s="5"/>
      <c r="G5" s="5"/>
      <c r="H5" s="10" t="s">
        <v>17</v>
      </c>
      <c r="I5" s="44"/>
      <c r="J5" s="44"/>
      <c r="K5" s="40">
        <f>'Aug-2'!N3+O4+O5-K3</f>
        <v>1350116320</v>
      </c>
      <c r="N5" s="1" t="s">
        <v>5533</v>
      </c>
      <c r="O5" s="43">
        <v>936717360</v>
      </c>
    </row>
    <row r="6" s="1" customFormat="1" spans="1:13">
      <c r="A6" s="11" t="s">
        <v>24</v>
      </c>
      <c r="B6" s="11" t="s">
        <v>25</v>
      </c>
      <c r="C6" s="11" t="s">
        <v>26</v>
      </c>
      <c r="D6" s="12" t="s">
        <v>27</v>
      </c>
      <c r="E6" s="12" t="s">
        <v>28</v>
      </c>
      <c r="F6" s="11" t="s">
        <v>29</v>
      </c>
      <c r="G6" s="13" t="s">
        <v>30</v>
      </c>
      <c r="H6" s="13" t="s">
        <v>2400</v>
      </c>
      <c r="I6" s="13" t="s">
        <v>32</v>
      </c>
      <c r="J6" s="45" t="s">
        <v>33</v>
      </c>
      <c r="K6" s="45" t="s">
        <v>34</v>
      </c>
      <c r="L6" s="45" t="s">
        <v>167</v>
      </c>
      <c r="M6" s="45" t="s">
        <v>168</v>
      </c>
    </row>
    <row r="7" s="1" customFormat="1" spans="1:13">
      <c r="A7" s="11"/>
      <c r="B7" s="11"/>
      <c r="C7" s="11"/>
      <c r="D7" s="12"/>
      <c r="E7" s="12"/>
      <c r="F7" s="11"/>
      <c r="G7" s="13"/>
      <c r="H7" s="13"/>
      <c r="I7" s="13"/>
      <c r="J7" s="45"/>
      <c r="K7" s="45"/>
      <c r="L7" s="45"/>
      <c r="M7" s="45"/>
    </row>
    <row r="8" s="1" customFormat="1" spans="1:13">
      <c r="A8" s="14">
        <v>374040</v>
      </c>
      <c r="B8" s="14">
        <v>1586188</v>
      </c>
      <c r="C8" s="15" t="s">
        <v>5514</v>
      </c>
      <c r="D8" s="16">
        <v>43709</v>
      </c>
      <c r="E8" s="16">
        <v>43710</v>
      </c>
      <c r="F8" s="17">
        <f t="shared" ref="F8:F71" si="0">E8-D8</f>
        <v>1</v>
      </c>
      <c r="G8" s="18">
        <v>1</v>
      </c>
      <c r="H8" s="17" t="s">
        <v>37</v>
      </c>
      <c r="I8" s="17">
        <f t="shared" ref="I8:I61" si="1">G8*F8</f>
        <v>1</v>
      </c>
      <c r="J8" s="46">
        <v>4050000</v>
      </c>
      <c r="K8" s="47">
        <f t="shared" ref="K8:K51" si="2">J8*F8*G8</f>
        <v>4050000</v>
      </c>
      <c r="L8" s="48">
        <f>SUM(K8:K16)</f>
        <v>76500000</v>
      </c>
      <c r="M8" s="49"/>
    </row>
    <row r="9" s="1" customFormat="1" spans="1:13">
      <c r="A9" s="17">
        <v>374301</v>
      </c>
      <c r="B9" s="19">
        <v>1602095</v>
      </c>
      <c r="C9" s="17" t="s">
        <v>5518</v>
      </c>
      <c r="D9" s="16">
        <v>43709</v>
      </c>
      <c r="E9" s="16">
        <v>43710</v>
      </c>
      <c r="F9" s="17">
        <f t="shared" si="0"/>
        <v>1</v>
      </c>
      <c r="G9" s="17">
        <v>1</v>
      </c>
      <c r="H9" s="17" t="s">
        <v>2405</v>
      </c>
      <c r="I9" s="17">
        <f t="shared" si="1"/>
        <v>1</v>
      </c>
      <c r="J9" s="50">
        <v>4250000</v>
      </c>
      <c r="K9" s="47">
        <f t="shared" si="2"/>
        <v>4250000</v>
      </c>
      <c r="L9" s="51"/>
      <c r="M9" s="52"/>
    </row>
    <row r="10" s="1" customFormat="1" spans="1:13">
      <c r="A10" s="17">
        <v>374401</v>
      </c>
      <c r="B10" s="17">
        <v>1589310</v>
      </c>
      <c r="C10" s="17" t="s">
        <v>5534</v>
      </c>
      <c r="D10" s="16">
        <v>43711</v>
      </c>
      <c r="E10" s="16">
        <v>43716</v>
      </c>
      <c r="F10" s="17">
        <f t="shared" si="0"/>
        <v>5</v>
      </c>
      <c r="G10" s="17">
        <v>1</v>
      </c>
      <c r="H10" s="17" t="s">
        <v>37</v>
      </c>
      <c r="I10" s="17">
        <f t="shared" si="1"/>
        <v>5</v>
      </c>
      <c r="J10" s="50">
        <v>2900000</v>
      </c>
      <c r="K10" s="47">
        <f t="shared" si="2"/>
        <v>14500000</v>
      </c>
      <c r="L10" s="51"/>
      <c r="M10" s="52"/>
    </row>
    <row r="11" s="1" customFormat="1" spans="1:13">
      <c r="A11" s="17">
        <v>375521</v>
      </c>
      <c r="B11" s="17">
        <v>1594340</v>
      </c>
      <c r="C11" s="17" t="s">
        <v>5535</v>
      </c>
      <c r="D11" s="16">
        <v>43711</v>
      </c>
      <c r="E11" s="16">
        <v>43715</v>
      </c>
      <c r="F11" s="17">
        <f t="shared" si="0"/>
        <v>4</v>
      </c>
      <c r="G11" s="17">
        <v>1</v>
      </c>
      <c r="H11" s="17" t="s">
        <v>868</v>
      </c>
      <c r="I11" s="17">
        <f t="shared" si="1"/>
        <v>4</v>
      </c>
      <c r="J11" s="50">
        <v>3350000</v>
      </c>
      <c r="K11" s="47">
        <f t="shared" si="2"/>
        <v>13400000</v>
      </c>
      <c r="L11" s="51"/>
      <c r="M11" s="52"/>
    </row>
    <row r="12" s="1" customFormat="1" spans="1:13">
      <c r="A12" s="17">
        <v>375522</v>
      </c>
      <c r="B12" s="17">
        <v>1594350</v>
      </c>
      <c r="C12" s="17" t="s">
        <v>5536</v>
      </c>
      <c r="D12" s="16">
        <v>43711</v>
      </c>
      <c r="E12" s="16">
        <v>43715</v>
      </c>
      <c r="F12" s="17">
        <f t="shared" si="0"/>
        <v>4</v>
      </c>
      <c r="G12" s="17">
        <v>1</v>
      </c>
      <c r="H12" s="17" t="s">
        <v>868</v>
      </c>
      <c r="I12" s="17">
        <f t="shared" si="1"/>
        <v>4</v>
      </c>
      <c r="J12" s="50">
        <v>3350000</v>
      </c>
      <c r="K12" s="47">
        <f t="shared" si="2"/>
        <v>13400000</v>
      </c>
      <c r="L12" s="51"/>
      <c r="M12" s="52"/>
    </row>
    <row r="13" s="1" customFormat="1" spans="1:13">
      <c r="A13" s="20" t="s">
        <v>5537</v>
      </c>
      <c r="B13" s="17">
        <v>1595237</v>
      </c>
      <c r="C13" s="17" t="s">
        <v>5538</v>
      </c>
      <c r="D13" s="16">
        <v>43711</v>
      </c>
      <c r="E13" s="16">
        <v>43712</v>
      </c>
      <c r="F13" s="17">
        <f t="shared" si="0"/>
        <v>1</v>
      </c>
      <c r="G13" s="17">
        <v>2</v>
      </c>
      <c r="H13" s="17" t="s">
        <v>2405</v>
      </c>
      <c r="I13" s="17">
        <f t="shared" si="1"/>
        <v>2</v>
      </c>
      <c r="J13" s="50">
        <v>3100000</v>
      </c>
      <c r="K13" s="47">
        <f t="shared" si="2"/>
        <v>6200000</v>
      </c>
      <c r="L13" s="51"/>
      <c r="M13" s="52"/>
    </row>
    <row r="14" s="1" customFormat="1" spans="1:13">
      <c r="A14" s="17">
        <v>374298</v>
      </c>
      <c r="B14" s="17">
        <v>1588497</v>
      </c>
      <c r="C14" s="17" t="s">
        <v>5539</v>
      </c>
      <c r="D14" s="16">
        <v>43711</v>
      </c>
      <c r="E14" s="16">
        <v>43714</v>
      </c>
      <c r="F14" s="17">
        <f t="shared" si="0"/>
        <v>3</v>
      </c>
      <c r="G14" s="17">
        <v>1</v>
      </c>
      <c r="H14" s="17" t="s">
        <v>37</v>
      </c>
      <c r="I14" s="17">
        <f t="shared" si="1"/>
        <v>3</v>
      </c>
      <c r="J14" s="50">
        <v>2900000</v>
      </c>
      <c r="K14" s="47">
        <f t="shared" si="2"/>
        <v>8700000</v>
      </c>
      <c r="L14" s="51"/>
      <c r="M14" s="52"/>
    </row>
    <row r="15" s="1" customFormat="1" spans="1:13">
      <c r="A15" s="20">
        <v>375071</v>
      </c>
      <c r="B15" s="17">
        <v>1594115</v>
      </c>
      <c r="C15" s="17" t="s">
        <v>5540</v>
      </c>
      <c r="D15" s="16">
        <v>43711</v>
      </c>
      <c r="E15" s="16">
        <v>43713</v>
      </c>
      <c r="F15" s="17">
        <f t="shared" si="0"/>
        <v>2</v>
      </c>
      <c r="G15" s="17">
        <v>1</v>
      </c>
      <c r="H15" s="17" t="s">
        <v>37</v>
      </c>
      <c r="I15" s="17">
        <f t="shared" si="1"/>
        <v>2</v>
      </c>
      <c r="J15" s="50">
        <v>2900000</v>
      </c>
      <c r="K15" s="47">
        <f t="shared" si="2"/>
        <v>5800000</v>
      </c>
      <c r="L15" s="51"/>
      <c r="M15" s="52"/>
    </row>
    <row r="16" s="1" customFormat="1" spans="1:13">
      <c r="A16" s="20">
        <v>375309</v>
      </c>
      <c r="B16" s="17">
        <v>1594106</v>
      </c>
      <c r="C16" s="17" t="s">
        <v>5541</v>
      </c>
      <c r="D16" s="16">
        <v>43711</v>
      </c>
      <c r="E16" s="16">
        <v>43713</v>
      </c>
      <c r="F16" s="17">
        <f t="shared" si="0"/>
        <v>2</v>
      </c>
      <c r="G16" s="17">
        <v>1</v>
      </c>
      <c r="H16" s="17" t="s">
        <v>2405</v>
      </c>
      <c r="I16" s="17">
        <f t="shared" si="1"/>
        <v>2</v>
      </c>
      <c r="J16" s="50">
        <v>3100000</v>
      </c>
      <c r="K16" s="47">
        <f t="shared" si="2"/>
        <v>6200000</v>
      </c>
      <c r="L16" s="53"/>
      <c r="M16" s="52" t="s">
        <v>5542</v>
      </c>
    </row>
    <row r="17" s="2" customFormat="1" spans="1:17">
      <c r="A17" s="21">
        <v>377497</v>
      </c>
      <c r="B17" s="22">
        <v>1602304</v>
      </c>
      <c r="C17" s="22" t="s">
        <v>5543</v>
      </c>
      <c r="D17" s="23">
        <v>43709</v>
      </c>
      <c r="E17" s="23">
        <v>43710</v>
      </c>
      <c r="F17" s="22">
        <f t="shared" si="0"/>
        <v>1</v>
      </c>
      <c r="G17" s="22">
        <v>1</v>
      </c>
      <c r="H17" s="22" t="s">
        <v>3046</v>
      </c>
      <c r="I17" s="22">
        <f t="shared" si="1"/>
        <v>1</v>
      </c>
      <c r="J17" s="54">
        <v>6280000</v>
      </c>
      <c r="K17" s="55">
        <f t="shared" si="2"/>
        <v>6280000</v>
      </c>
      <c r="L17" s="56">
        <f>SUM(K17:K24)</f>
        <v>66830000</v>
      </c>
      <c r="M17" s="57"/>
      <c r="O17" s="1"/>
      <c r="P17" s="1"/>
      <c r="Q17" s="1"/>
    </row>
    <row r="18" s="2" customFormat="1" spans="1:17">
      <c r="A18" s="21">
        <v>377597</v>
      </c>
      <c r="B18" s="22">
        <v>1602731</v>
      </c>
      <c r="C18" s="22" t="s">
        <v>5544</v>
      </c>
      <c r="D18" s="23">
        <v>43711</v>
      </c>
      <c r="E18" s="23">
        <v>43713</v>
      </c>
      <c r="F18" s="22">
        <f t="shared" si="0"/>
        <v>2</v>
      </c>
      <c r="G18" s="22">
        <v>1</v>
      </c>
      <c r="H18" s="22" t="s">
        <v>37</v>
      </c>
      <c r="I18" s="22">
        <f t="shared" si="1"/>
        <v>2</v>
      </c>
      <c r="J18" s="54">
        <v>2900000</v>
      </c>
      <c r="K18" s="55">
        <f t="shared" si="2"/>
        <v>5800000</v>
      </c>
      <c r="L18" s="58"/>
      <c r="M18" s="57"/>
      <c r="O18" s="1"/>
      <c r="P18" s="1"/>
      <c r="Q18" s="1"/>
    </row>
    <row r="19" s="1" customFormat="1" spans="1:13">
      <c r="A19" s="24">
        <v>374280</v>
      </c>
      <c r="B19" s="24">
        <v>1587838</v>
      </c>
      <c r="C19" s="25" t="s">
        <v>5545</v>
      </c>
      <c r="D19" s="23">
        <v>43712</v>
      </c>
      <c r="E19" s="23">
        <v>43713</v>
      </c>
      <c r="F19" s="22">
        <f t="shared" si="0"/>
        <v>1</v>
      </c>
      <c r="G19" s="26">
        <v>1</v>
      </c>
      <c r="H19" s="22" t="s">
        <v>37</v>
      </c>
      <c r="I19" s="22">
        <f t="shared" si="1"/>
        <v>1</v>
      </c>
      <c r="J19" s="59">
        <v>2900000</v>
      </c>
      <c r="K19" s="55">
        <f t="shared" si="2"/>
        <v>2900000</v>
      </c>
      <c r="L19" s="58"/>
      <c r="M19" s="60"/>
    </row>
    <row r="20" s="1" customFormat="1" spans="1:13">
      <c r="A20" s="21">
        <v>376884</v>
      </c>
      <c r="B20" s="22">
        <v>1599053</v>
      </c>
      <c r="C20" s="22" t="s">
        <v>5546</v>
      </c>
      <c r="D20" s="23">
        <v>43713</v>
      </c>
      <c r="E20" s="23">
        <v>43716</v>
      </c>
      <c r="F20" s="22">
        <f t="shared" si="0"/>
        <v>3</v>
      </c>
      <c r="G20" s="22">
        <v>1</v>
      </c>
      <c r="H20" s="22" t="s">
        <v>2405</v>
      </c>
      <c r="I20" s="22">
        <f t="shared" si="1"/>
        <v>3</v>
      </c>
      <c r="J20" s="54">
        <v>3100000</v>
      </c>
      <c r="K20" s="55">
        <f t="shared" si="2"/>
        <v>9300000</v>
      </c>
      <c r="L20" s="58"/>
      <c r="M20" s="57"/>
    </row>
    <row r="21" s="1" customFormat="1" spans="1:13">
      <c r="A21" s="27" t="s">
        <v>5547</v>
      </c>
      <c r="B21" s="22">
        <v>1540893</v>
      </c>
      <c r="C21" s="22" t="s">
        <v>5548</v>
      </c>
      <c r="D21" s="23">
        <v>43713</v>
      </c>
      <c r="E21" s="23">
        <v>43714</v>
      </c>
      <c r="F21" s="22">
        <f t="shared" si="0"/>
        <v>1</v>
      </c>
      <c r="G21" s="22">
        <v>2</v>
      </c>
      <c r="H21" s="22" t="s">
        <v>2405</v>
      </c>
      <c r="I21" s="22">
        <f t="shared" si="1"/>
        <v>2</v>
      </c>
      <c r="J21" s="54">
        <v>3100000</v>
      </c>
      <c r="K21" s="61">
        <f t="shared" si="2"/>
        <v>6200000</v>
      </c>
      <c r="L21" s="58"/>
      <c r="M21" s="22" t="s">
        <v>5549</v>
      </c>
    </row>
    <row r="22" s="1" customFormat="1" spans="1:13">
      <c r="A22" s="27" t="s">
        <v>5550</v>
      </c>
      <c r="B22" s="22">
        <v>1575991</v>
      </c>
      <c r="C22" s="22" t="s">
        <v>5551</v>
      </c>
      <c r="D22" s="23">
        <v>43713</v>
      </c>
      <c r="E22" s="23">
        <v>43716</v>
      </c>
      <c r="F22" s="22">
        <f t="shared" si="0"/>
        <v>3</v>
      </c>
      <c r="G22" s="22">
        <v>2</v>
      </c>
      <c r="H22" s="22" t="s">
        <v>2405</v>
      </c>
      <c r="I22" s="22">
        <f t="shared" si="1"/>
        <v>6</v>
      </c>
      <c r="J22" s="54">
        <v>3100000</v>
      </c>
      <c r="K22" s="61">
        <f t="shared" si="2"/>
        <v>18600000</v>
      </c>
      <c r="L22" s="58"/>
      <c r="M22" s="62"/>
    </row>
    <row r="23" s="1" customFormat="1" spans="1:13">
      <c r="A23" s="27">
        <v>377252</v>
      </c>
      <c r="B23" s="22">
        <v>1600972</v>
      </c>
      <c r="C23" s="22" t="s">
        <v>5552</v>
      </c>
      <c r="D23" s="23">
        <v>43713</v>
      </c>
      <c r="E23" s="23">
        <v>43714</v>
      </c>
      <c r="F23" s="22">
        <f t="shared" si="0"/>
        <v>1</v>
      </c>
      <c r="G23" s="22">
        <v>1</v>
      </c>
      <c r="H23" s="22" t="s">
        <v>868</v>
      </c>
      <c r="I23" s="22">
        <f t="shared" si="1"/>
        <v>1</v>
      </c>
      <c r="J23" s="54">
        <v>3550000</v>
      </c>
      <c r="K23" s="61">
        <f t="shared" si="2"/>
        <v>3550000</v>
      </c>
      <c r="L23" s="58"/>
      <c r="M23" s="62"/>
    </row>
    <row r="24" s="1" customFormat="1" spans="1:13">
      <c r="A24" s="27">
        <v>377293</v>
      </c>
      <c r="B24" s="22">
        <v>1600698</v>
      </c>
      <c r="C24" s="22" t="s">
        <v>5553</v>
      </c>
      <c r="D24" s="23">
        <v>43713</v>
      </c>
      <c r="E24" s="23">
        <v>43717</v>
      </c>
      <c r="F24" s="22">
        <f t="shared" si="0"/>
        <v>4</v>
      </c>
      <c r="G24" s="22">
        <v>1</v>
      </c>
      <c r="H24" s="22" t="s">
        <v>868</v>
      </c>
      <c r="I24" s="22">
        <f t="shared" si="1"/>
        <v>4</v>
      </c>
      <c r="J24" s="54">
        <v>3550000</v>
      </c>
      <c r="K24" s="61">
        <f t="shared" si="2"/>
        <v>14200000</v>
      </c>
      <c r="L24" s="63"/>
      <c r="M24" s="62" t="s">
        <v>4545</v>
      </c>
    </row>
    <row r="25" s="2" customFormat="1" spans="1:17">
      <c r="A25" s="28">
        <v>377937</v>
      </c>
      <c r="B25" s="17">
        <v>1604765</v>
      </c>
      <c r="C25" s="17" t="s">
        <v>5554</v>
      </c>
      <c r="D25" s="16">
        <v>43713</v>
      </c>
      <c r="E25" s="16">
        <v>43715</v>
      </c>
      <c r="F25" s="17">
        <f t="shared" si="0"/>
        <v>2</v>
      </c>
      <c r="G25" s="17">
        <v>1</v>
      </c>
      <c r="H25" s="17" t="s">
        <v>37</v>
      </c>
      <c r="I25" s="17">
        <f t="shared" si="1"/>
        <v>2</v>
      </c>
      <c r="J25" s="50">
        <v>2900000</v>
      </c>
      <c r="K25" s="64">
        <f t="shared" si="2"/>
        <v>5800000</v>
      </c>
      <c r="L25" s="48">
        <f>SUM(K25:K37)</f>
        <v>136350000</v>
      </c>
      <c r="M25" s="65"/>
      <c r="O25" s="1"/>
      <c r="P25" s="1"/>
      <c r="Q25" s="1"/>
    </row>
    <row r="26" s="1" customFormat="1" spans="1:13">
      <c r="A26" s="28">
        <v>375525</v>
      </c>
      <c r="B26" s="17">
        <v>1595434</v>
      </c>
      <c r="C26" s="17" t="s">
        <v>5555</v>
      </c>
      <c r="D26" s="16">
        <v>43714</v>
      </c>
      <c r="E26" s="16">
        <v>43719</v>
      </c>
      <c r="F26" s="17">
        <f t="shared" si="0"/>
        <v>5</v>
      </c>
      <c r="G26" s="17">
        <v>1</v>
      </c>
      <c r="H26" s="17" t="s">
        <v>2405</v>
      </c>
      <c r="I26" s="17">
        <f t="shared" si="1"/>
        <v>5</v>
      </c>
      <c r="J26" s="50">
        <v>3100000</v>
      </c>
      <c r="K26" s="64">
        <f t="shared" si="2"/>
        <v>15500000</v>
      </c>
      <c r="L26" s="51"/>
      <c r="M26" s="65"/>
    </row>
    <row r="27" s="1" customFormat="1" spans="1:13">
      <c r="A27" s="28">
        <v>377039</v>
      </c>
      <c r="B27" s="17">
        <v>1599847</v>
      </c>
      <c r="C27" s="17" t="s">
        <v>5556</v>
      </c>
      <c r="D27" s="16">
        <v>43714</v>
      </c>
      <c r="E27" s="16">
        <v>43718</v>
      </c>
      <c r="F27" s="17">
        <f t="shared" si="0"/>
        <v>4</v>
      </c>
      <c r="G27" s="17">
        <v>1</v>
      </c>
      <c r="H27" s="17" t="s">
        <v>2405</v>
      </c>
      <c r="I27" s="17">
        <f t="shared" si="1"/>
        <v>4</v>
      </c>
      <c r="J27" s="50">
        <v>3100000</v>
      </c>
      <c r="K27" s="64">
        <f t="shared" si="2"/>
        <v>12400000</v>
      </c>
      <c r="L27" s="51"/>
      <c r="M27" s="65"/>
    </row>
    <row r="28" s="1" customFormat="1" spans="1:13">
      <c r="A28" s="28" t="s">
        <v>5557</v>
      </c>
      <c r="B28" s="17">
        <v>1599816</v>
      </c>
      <c r="C28" s="17" t="s">
        <v>5558</v>
      </c>
      <c r="D28" s="16">
        <v>43714</v>
      </c>
      <c r="E28" s="16">
        <v>43716</v>
      </c>
      <c r="F28" s="17">
        <f t="shared" si="0"/>
        <v>2</v>
      </c>
      <c r="G28" s="17">
        <v>3</v>
      </c>
      <c r="H28" s="17" t="s">
        <v>37</v>
      </c>
      <c r="I28" s="17">
        <f t="shared" si="1"/>
        <v>6</v>
      </c>
      <c r="J28" s="50">
        <v>2900000</v>
      </c>
      <c r="K28" s="64">
        <f t="shared" si="2"/>
        <v>17400000</v>
      </c>
      <c r="L28" s="51"/>
      <c r="M28" s="65"/>
    </row>
    <row r="29" s="1" customFormat="1" spans="1:13">
      <c r="A29" s="17">
        <v>373134</v>
      </c>
      <c r="B29" s="17">
        <v>1580577</v>
      </c>
      <c r="C29" s="17" t="s">
        <v>5559</v>
      </c>
      <c r="D29" s="16">
        <v>43714</v>
      </c>
      <c r="E29" s="16">
        <v>43717</v>
      </c>
      <c r="F29" s="17">
        <f t="shared" si="0"/>
        <v>3</v>
      </c>
      <c r="G29" s="17">
        <v>1</v>
      </c>
      <c r="H29" s="17" t="s">
        <v>2405</v>
      </c>
      <c r="I29" s="17">
        <f t="shared" si="1"/>
        <v>3</v>
      </c>
      <c r="J29" s="50">
        <v>3100000</v>
      </c>
      <c r="K29" s="47">
        <f t="shared" si="2"/>
        <v>9300000</v>
      </c>
      <c r="L29" s="51"/>
      <c r="M29" s="52"/>
    </row>
    <row r="30" s="1" customFormat="1" spans="1:13">
      <c r="A30" s="17">
        <v>377053</v>
      </c>
      <c r="B30" s="17">
        <v>1600364</v>
      </c>
      <c r="C30" s="17" t="s">
        <v>5560</v>
      </c>
      <c r="D30" s="16">
        <v>43714</v>
      </c>
      <c r="E30" s="16">
        <v>43716</v>
      </c>
      <c r="F30" s="17">
        <f t="shared" si="0"/>
        <v>2</v>
      </c>
      <c r="G30" s="17">
        <v>1</v>
      </c>
      <c r="H30" s="17" t="s">
        <v>37</v>
      </c>
      <c r="I30" s="17">
        <f t="shared" si="1"/>
        <v>2</v>
      </c>
      <c r="J30" s="50">
        <v>2900000</v>
      </c>
      <c r="K30" s="47">
        <f t="shared" si="2"/>
        <v>5800000</v>
      </c>
      <c r="L30" s="51"/>
      <c r="M30" s="52"/>
    </row>
    <row r="31" s="1" customFormat="1" spans="1:13">
      <c r="A31" s="17">
        <v>377763</v>
      </c>
      <c r="B31" s="17">
        <v>1603670</v>
      </c>
      <c r="C31" s="17" t="s">
        <v>5561</v>
      </c>
      <c r="D31" s="16">
        <v>43714</v>
      </c>
      <c r="E31" s="16">
        <v>43716</v>
      </c>
      <c r="F31" s="17">
        <f t="shared" si="0"/>
        <v>2</v>
      </c>
      <c r="G31" s="17">
        <v>1</v>
      </c>
      <c r="H31" s="17" t="s">
        <v>37</v>
      </c>
      <c r="I31" s="17">
        <f t="shared" si="1"/>
        <v>2</v>
      </c>
      <c r="J31" s="50">
        <v>2900000</v>
      </c>
      <c r="K31" s="47">
        <f t="shared" si="2"/>
        <v>5800000</v>
      </c>
      <c r="L31" s="51"/>
      <c r="M31" s="52"/>
    </row>
    <row r="32" s="1" customFormat="1" spans="1:13">
      <c r="A32" s="17">
        <v>377799</v>
      </c>
      <c r="B32" s="17">
        <v>1603938</v>
      </c>
      <c r="C32" s="17" t="s">
        <v>5562</v>
      </c>
      <c r="D32" s="16">
        <v>43714</v>
      </c>
      <c r="E32" s="16">
        <v>43717</v>
      </c>
      <c r="F32" s="17">
        <f t="shared" si="0"/>
        <v>3</v>
      </c>
      <c r="G32" s="17">
        <v>1</v>
      </c>
      <c r="H32" s="17" t="s">
        <v>37</v>
      </c>
      <c r="I32" s="17">
        <f t="shared" si="1"/>
        <v>3</v>
      </c>
      <c r="J32" s="50">
        <v>2900000</v>
      </c>
      <c r="K32" s="47">
        <f t="shared" si="2"/>
        <v>8700000</v>
      </c>
      <c r="L32" s="51"/>
      <c r="M32" s="52"/>
    </row>
    <row r="33" s="1" customFormat="1" spans="1:13">
      <c r="A33" s="17">
        <v>377761</v>
      </c>
      <c r="B33" s="17">
        <v>1603482</v>
      </c>
      <c r="C33" s="17" t="s">
        <v>5563</v>
      </c>
      <c r="D33" s="16">
        <v>43715</v>
      </c>
      <c r="E33" s="16">
        <v>43716</v>
      </c>
      <c r="F33" s="17">
        <f t="shared" si="0"/>
        <v>1</v>
      </c>
      <c r="G33" s="17">
        <v>1</v>
      </c>
      <c r="H33" s="17" t="s">
        <v>868</v>
      </c>
      <c r="I33" s="17">
        <f t="shared" si="1"/>
        <v>1</v>
      </c>
      <c r="J33" s="50">
        <v>3550000</v>
      </c>
      <c r="K33" s="47">
        <f t="shared" si="2"/>
        <v>3550000</v>
      </c>
      <c r="L33" s="51"/>
      <c r="M33" s="52"/>
    </row>
    <row r="34" s="1" customFormat="1" spans="1:13">
      <c r="A34" s="20" t="s">
        <v>5564</v>
      </c>
      <c r="B34" s="17">
        <v>1559318</v>
      </c>
      <c r="C34" s="17" t="s">
        <v>5565</v>
      </c>
      <c r="D34" s="16">
        <v>43715</v>
      </c>
      <c r="E34" s="16">
        <v>43717</v>
      </c>
      <c r="F34" s="17">
        <f t="shared" si="0"/>
        <v>2</v>
      </c>
      <c r="G34" s="17">
        <v>2</v>
      </c>
      <c r="H34" s="17" t="s">
        <v>2405</v>
      </c>
      <c r="I34" s="17">
        <f t="shared" si="1"/>
        <v>4</v>
      </c>
      <c r="J34" s="50">
        <v>3100000</v>
      </c>
      <c r="K34" s="47">
        <f t="shared" si="2"/>
        <v>12400000</v>
      </c>
      <c r="L34" s="51"/>
      <c r="M34" s="52"/>
    </row>
    <row r="35" s="1" customFormat="1" spans="1:13">
      <c r="A35" s="20" t="s">
        <v>5566</v>
      </c>
      <c r="B35" s="17">
        <v>1592052</v>
      </c>
      <c r="C35" s="17" t="s">
        <v>5567</v>
      </c>
      <c r="D35" s="16">
        <v>43716</v>
      </c>
      <c r="E35" s="16">
        <v>43720</v>
      </c>
      <c r="F35" s="17">
        <f t="shared" si="0"/>
        <v>4</v>
      </c>
      <c r="G35" s="17">
        <v>2</v>
      </c>
      <c r="H35" s="17" t="s">
        <v>2405</v>
      </c>
      <c r="I35" s="17">
        <f t="shared" si="1"/>
        <v>8</v>
      </c>
      <c r="J35" s="50">
        <v>3100000</v>
      </c>
      <c r="K35" s="47">
        <f t="shared" si="2"/>
        <v>24800000</v>
      </c>
      <c r="L35" s="51"/>
      <c r="M35" s="52"/>
    </row>
    <row r="36" s="1" customFormat="1" spans="1:13">
      <c r="A36" s="17">
        <v>373518</v>
      </c>
      <c r="B36" s="17">
        <v>1583645</v>
      </c>
      <c r="C36" s="17" t="s">
        <v>5568</v>
      </c>
      <c r="D36" s="16">
        <v>43716</v>
      </c>
      <c r="E36" s="16">
        <v>43718</v>
      </c>
      <c r="F36" s="17">
        <f t="shared" si="0"/>
        <v>2</v>
      </c>
      <c r="G36" s="17">
        <v>1</v>
      </c>
      <c r="H36" s="17" t="s">
        <v>2405</v>
      </c>
      <c r="I36" s="17">
        <f t="shared" si="1"/>
        <v>2</v>
      </c>
      <c r="J36" s="50">
        <v>3100000</v>
      </c>
      <c r="K36" s="47">
        <f t="shared" si="2"/>
        <v>6200000</v>
      </c>
      <c r="L36" s="51"/>
      <c r="M36" s="52"/>
    </row>
    <row r="37" s="1" customFormat="1" spans="1:13">
      <c r="A37" s="17">
        <v>373772</v>
      </c>
      <c r="B37" s="17">
        <v>1584452</v>
      </c>
      <c r="C37" s="17" t="s">
        <v>5569</v>
      </c>
      <c r="D37" s="16">
        <v>43716</v>
      </c>
      <c r="E37" s="16">
        <v>43719</v>
      </c>
      <c r="F37" s="17">
        <f t="shared" si="0"/>
        <v>3</v>
      </c>
      <c r="G37" s="17">
        <v>1</v>
      </c>
      <c r="H37" s="17" t="s">
        <v>37</v>
      </c>
      <c r="I37" s="17">
        <f t="shared" si="1"/>
        <v>3</v>
      </c>
      <c r="J37" s="50">
        <v>2900000</v>
      </c>
      <c r="K37" s="47">
        <f t="shared" si="2"/>
        <v>8700000</v>
      </c>
      <c r="L37" s="53"/>
      <c r="M37" s="52" t="s">
        <v>5474</v>
      </c>
    </row>
    <row r="38" s="1" customFormat="1" spans="1:13">
      <c r="A38" s="29">
        <v>378871</v>
      </c>
      <c r="B38" s="29">
        <v>1607551</v>
      </c>
      <c r="C38" s="29" t="s">
        <v>5570</v>
      </c>
      <c r="D38" s="30">
        <v>43716</v>
      </c>
      <c r="E38" s="30">
        <v>43717</v>
      </c>
      <c r="F38" s="29">
        <f t="shared" si="0"/>
        <v>1</v>
      </c>
      <c r="G38" s="29">
        <v>1</v>
      </c>
      <c r="H38" s="29" t="s">
        <v>4436</v>
      </c>
      <c r="I38" s="29">
        <f t="shared" si="1"/>
        <v>1</v>
      </c>
      <c r="J38" s="66">
        <f>3100000+1200000</f>
        <v>4300000</v>
      </c>
      <c r="K38" s="66">
        <f t="shared" si="2"/>
        <v>4300000</v>
      </c>
      <c r="L38" s="67">
        <f>SUM(K38:K57)</f>
        <v>151160000</v>
      </c>
      <c r="M38" s="68"/>
    </row>
    <row r="39" s="1" customFormat="1" spans="1:13">
      <c r="A39" s="29">
        <v>378880</v>
      </c>
      <c r="B39" s="29">
        <v>1607839</v>
      </c>
      <c r="C39" s="29" t="s">
        <v>5571</v>
      </c>
      <c r="D39" s="30">
        <v>43716</v>
      </c>
      <c r="E39" s="30">
        <v>43717</v>
      </c>
      <c r="F39" s="29">
        <f t="shared" si="0"/>
        <v>1</v>
      </c>
      <c r="G39" s="29">
        <v>1</v>
      </c>
      <c r="H39" s="29" t="s">
        <v>37</v>
      </c>
      <c r="I39" s="29">
        <f t="shared" si="1"/>
        <v>1</v>
      </c>
      <c r="J39" s="69">
        <v>2900000</v>
      </c>
      <c r="K39" s="66">
        <f t="shared" si="2"/>
        <v>2900000</v>
      </c>
      <c r="L39" s="70"/>
      <c r="M39" s="68"/>
    </row>
    <row r="40" s="1" customFormat="1" spans="1:13">
      <c r="A40" s="29">
        <v>377762</v>
      </c>
      <c r="B40" s="29">
        <v>1603533</v>
      </c>
      <c r="C40" s="29" t="s">
        <v>5572</v>
      </c>
      <c r="D40" s="30">
        <v>43717</v>
      </c>
      <c r="E40" s="30">
        <v>43719</v>
      </c>
      <c r="F40" s="29">
        <f t="shared" si="0"/>
        <v>2</v>
      </c>
      <c r="G40" s="29">
        <v>1</v>
      </c>
      <c r="H40" s="29" t="s">
        <v>2405</v>
      </c>
      <c r="I40" s="29">
        <f t="shared" si="1"/>
        <v>2</v>
      </c>
      <c r="J40" s="69">
        <v>3100000</v>
      </c>
      <c r="K40" s="66">
        <f t="shared" si="2"/>
        <v>6200000</v>
      </c>
      <c r="L40" s="70"/>
      <c r="M40" s="68"/>
    </row>
    <row r="41" s="1" customFormat="1" spans="1:13">
      <c r="A41" s="29">
        <v>377764</v>
      </c>
      <c r="B41" s="29">
        <v>1603552</v>
      </c>
      <c r="C41" s="29" t="s">
        <v>5573</v>
      </c>
      <c r="D41" s="30">
        <v>43717</v>
      </c>
      <c r="E41" s="30">
        <v>43718</v>
      </c>
      <c r="F41" s="29">
        <f t="shared" si="0"/>
        <v>1</v>
      </c>
      <c r="G41" s="29">
        <v>1</v>
      </c>
      <c r="H41" s="29" t="s">
        <v>2405</v>
      </c>
      <c r="I41" s="29">
        <f t="shared" si="1"/>
        <v>1</v>
      </c>
      <c r="J41" s="69">
        <v>3100000</v>
      </c>
      <c r="K41" s="66">
        <f t="shared" si="2"/>
        <v>3100000</v>
      </c>
      <c r="L41" s="70"/>
      <c r="M41" s="68"/>
    </row>
    <row r="42" s="1" customFormat="1" spans="1:13">
      <c r="A42" s="29">
        <v>378874</v>
      </c>
      <c r="B42" s="29">
        <v>1607174</v>
      </c>
      <c r="C42" s="29" t="s">
        <v>5574</v>
      </c>
      <c r="D42" s="30">
        <v>43717</v>
      </c>
      <c r="E42" s="30">
        <v>43719</v>
      </c>
      <c r="F42" s="29">
        <f t="shared" si="0"/>
        <v>2</v>
      </c>
      <c r="G42" s="29">
        <v>1</v>
      </c>
      <c r="H42" s="29" t="s">
        <v>37</v>
      </c>
      <c r="I42" s="29">
        <f t="shared" si="1"/>
        <v>2</v>
      </c>
      <c r="J42" s="69">
        <v>2900000</v>
      </c>
      <c r="K42" s="66">
        <f t="shared" si="2"/>
        <v>5800000</v>
      </c>
      <c r="L42" s="70"/>
      <c r="M42" s="68"/>
    </row>
    <row r="43" s="1" customFormat="1" spans="1:13">
      <c r="A43" s="29">
        <v>378872</v>
      </c>
      <c r="B43" s="29">
        <v>1607523</v>
      </c>
      <c r="C43" s="29" t="s">
        <v>5575</v>
      </c>
      <c r="D43" s="30">
        <v>43717</v>
      </c>
      <c r="E43" s="30">
        <v>43720</v>
      </c>
      <c r="F43" s="29">
        <f t="shared" si="0"/>
        <v>3</v>
      </c>
      <c r="G43" s="29">
        <v>1</v>
      </c>
      <c r="H43" s="29" t="s">
        <v>37</v>
      </c>
      <c r="I43" s="29">
        <f t="shared" si="1"/>
        <v>3</v>
      </c>
      <c r="J43" s="69">
        <v>2900000</v>
      </c>
      <c r="K43" s="66">
        <f t="shared" si="2"/>
        <v>8700000</v>
      </c>
      <c r="L43" s="70"/>
      <c r="M43" s="68"/>
    </row>
    <row r="44" s="1" customFormat="1" spans="1:13">
      <c r="A44" s="31">
        <v>376949</v>
      </c>
      <c r="B44" s="29">
        <v>1599315</v>
      </c>
      <c r="C44" s="29" t="s">
        <v>5576</v>
      </c>
      <c r="D44" s="30">
        <v>43717</v>
      </c>
      <c r="E44" s="30">
        <v>43719</v>
      </c>
      <c r="F44" s="29">
        <f t="shared" si="0"/>
        <v>2</v>
      </c>
      <c r="G44" s="29">
        <v>1</v>
      </c>
      <c r="H44" s="29" t="s">
        <v>2405</v>
      </c>
      <c r="I44" s="29">
        <f t="shared" si="1"/>
        <v>2</v>
      </c>
      <c r="J44" s="69">
        <v>3100000</v>
      </c>
      <c r="K44" s="66">
        <f t="shared" si="2"/>
        <v>6200000</v>
      </c>
      <c r="L44" s="70"/>
      <c r="M44" s="68" t="s">
        <v>5577</v>
      </c>
    </row>
    <row r="45" s="1" customFormat="1" ht="15.75" customHeight="1" spans="1:13">
      <c r="A45" s="31">
        <v>377049</v>
      </c>
      <c r="B45" s="29">
        <v>1599692</v>
      </c>
      <c r="C45" s="29" t="s">
        <v>5578</v>
      </c>
      <c r="D45" s="30">
        <v>43717</v>
      </c>
      <c r="E45" s="30">
        <v>43720</v>
      </c>
      <c r="F45" s="29">
        <f t="shared" si="0"/>
        <v>3</v>
      </c>
      <c r="G45" s="29">
        <v>1</v>
      </c>
      <c r="H45" s="29" t="s">
        <v>37</v>
      </c>
      <c r="I45" s="29">
        <f t="shared" si="1"/>
        <v>3</v>
      </c>
      <c r="J45" s="69">
        <v>2900000</v>
      </c>
      <c r="K45" s="66">
        <f t="shared" si="2"/>
        <v>8700000</v>
      </c>
      <c r="L45" s="70"/>
      <c r="M45" s="29" t="s">
        <v>5579</v>
      </c>
    </row>
    <row r="46" s="1" customFormat="1" spans="1:13">
      <c r="A46" s="29">
        <v>376009</v>
      </c>
      <c r="B46" s="29">
        <v>1596598</v>
      </c>
      <c r="C46" s="29" t="s">
        <v>5580</v>
      </c>
      <c r="D46" s="30">
        <v>43717</v>
      </c>
      <c r="E46" s="30">
        <v>43719</v>
      </c>
      <c r="F46" s="29">
        <f t="shared" si="0"/>
        <v>2</v>
      </c>
      <c r="G46" s="29">
        <v>1</v>
      </c>
      <c r="H46" s="29" t="s">
        <v>37</v>
      </c>
      <c r="I46" s="29">
        <f t="shared" si="1"/>
        <v>2</v>
      </c>
      <c r="J46" s="69">
        <v>2900000</v>
      </c>
      <c r="K46" s="66">
        <f t="shared" si="2"/>
        <v>5800000</v>
      </c>
      <c r="L46" s="70"/>
      <c r="M46" s="68"/>
    </row>
    <row r="47" s="1" customFormat="1" spans="1:13">
      <c r="A47" s="29">
        <v>377048</v>
      </c>
      <c r="B47" s="29">
        <v>1599779</v>
      </c>
      <c r="C47" s="29" t="s">
        <v>5581</v>
      </c>
      <c r="D47" s="30">
        <v>43717</v>
      </c>
      <c r="E47" s="30">
        <v>43720</v>
      </c>
      <c r="F47" s="29">
        <f t="shared" si="0"/>
        <v>3</v>
      </c>
      <c r="G47" s="29">
        <v>1</v>
      </c>
      <c r="H47" s="29" t="s">
        <v>2405</v>
      </c>
      <c r="I47" s="29">
        <f t="shared" si="1"/>
        <v>3</v>
      </c>
      <c r="J47" s="69">
        <v>3100000</v>
      </c>
      <c r="K47" s="66">
        <f t="shared" si="2"/>
        <v>9300000</v>
      </c>
      <c r="L47" s="70"/>
      <c r="M47" s="68"/>
    </row>
    <row r="48" s="1" customFormat="1" spans="1:13">
      <c r="A48" s="31">
        <v>374711</v>
      </c>
      <c r="B48" s="29">
        <v>1591854</v>
      </c>
      <c r="C48" s="29" t="s">
        <v>5582</v>
      </c>
      <c r="D48" s="30">
        <v>43717</v>
      </c>
      <c r="E48" s="30">
        <v>43719</v>
      </c>
      <c r="F48" s="29">
        <f t="shared" si="0"/>
        <v>2</v>
      </c>
      <c r="G48" s="29">
        <v>1</v>
      </c>
      <c r="H48" s="29" t="s">
        <v>2405</v>
      </c>
      <c r="I48" s="29">
        <f t="shared" si="1"/>
        <v>2</v>
      </c>
      <c r="J48" s="69">
        <v>3100000</v>
      </c>
      <c r="K48" s="66">
        <f t="shared" si="2"/>
        <v>6200000</v>
      </c>
      <c r="L48" s="70"/>
      <c r="M48" s="68"/>
    </row>
    <row r="49" s="1" customFormat="1" spans="1:13">
      <c r="A49" s="31">
        <v>375514</v>
      </c>
      <c r="B49" s="29">
        <v>1595497</v>
      </c>
      <c r="C49" s="29" t="s">
        <v>5583</v>
      </c>
      <c r="D49" s="30">
        <v>43717</v>
      </c>
      <c r="E49" s="30">
        <v>43719</v>
      </c>
      <c r="F49" s="29">
        <f t="shared" si="0"/>
        <v>2</v>
      </c>
      <c r="G49" s="29">
        <v>1</v>
      </c>
      <c r="H49" s="29" t="s">
        <v>2405</v>
      </c>
      <c r="I49" s="29">
        <f t="shared" si="1"/>
        <v>2</v>
      </c>
      <c r="J49" s="69">
        <v>3100000</v>
      </c>
      <c r="K49" s="66">
        <f t="shared" si="2"/>
        <v>6200000</v>
      </c>
      <c r="L49" s="70"/>
      <c r="M49" s="68"/>
    </row>
    <row r="50" s="1" customFormat="1" spans="1:13">
      <c r="A50" s="31">
        <v>373315</v>
      </c>
      <c r="B50" s="29">
        <v>1581839</v>
      </c>
      <c r="C50" s="29" t="s">
        <v>5584</v>
      </c>
      <c r="D50" s="30">
        <v>43718</v>
      </c>
      <c r="E50" s="30">
        <v>43721</v>
      </c>
      <c r="F50" s="29">
        <f t="shared" si="0"/>
        <v>3</v>
      </c>
      <c r="G50" s="29">
        <v>1</v>
      </c>
      <c r="H50" s="29" t="s">
        <v>37</v>
      </c>
      <c r="I50" s="29">
        <f t="shared" si="1"/>
        <v>3</v>
      </c>
      <c r="J50" s="69">
        <v>2900000</v>
      </c>
      <c r="K50" s="66">
        <f t="shared" si="2"/>
        <v>8700000</v>
      </c>
      <c r="L50" s="70"/>
      <c r="M50" s="68"/>
    </row>
    <row r="51" s="1" customFormat="1" customHeight="1" spans="1:13">
      <c r="A51" s="29">
        <v>372749</v>
      </c>
      <c r="B51" s="29">
        <v>1576849</v>
      </c>
      <c r="C51" s="29" t="s">
        <v>5585</v>
      </c>
      <c r="D51" s="30">
        <v>43719</v>
      </c>
      <c r="E51" s="30">
        <v>43721</v>
      </c>
      <c r="F51" s="29">
        <f t="shared" si="0"/>
        <v>2</v>
      </c>
      <c r="G51" s="29">
        <v>1</v>
      </c>
      <c r="H51" s="29" t="s">
        <v>37</v>
      </c>
      <c r="I51" s="29">
        <f t="shared" si="1"/>
        <v>2</v>
      </c>
      <c r="J51" s="69">
        <f>2900000+1200000</f>
        <v>4100000</v>
      </c>
      <c r="K51" s="66">
        <f t="shared" si="2"/>
        <v>8200000</v>
      </c>
      <c r="L51" s="70"/>
      <c r="M51" s="68"/>
    </row>
    <row r="52" s="1" customFormat="1" customHeight="1" spans="1:13">
      <c r="A52" s="29">
        <v>378830</v>
      </c>
      <c r="B52" s="29">
        <v>1607175</v>
      </c>
      <c r="C52" s="29" t="s">
        <v>5574</v>
      </c>
      <c r="D52" s="30">
        <v>43719</v>
      </c>
      <c r="E52" s="30">
        <v>43721</v>
      </c>
      <c r="F52" s="29">
        <f t="shared" si="0"/>
        <v>2</v>
      </c>
      <c r="G52" s="29">
        <v>1</v>
      </c>
      <c r="H52" s="29" t="s">
        <v>37</v>
      </c>
      <c r="I52" s="29">
        <f t="shared" si="1"/>
        <v>2</v>
      </c>
      <c r="J52" s="69">
        <v>2900000</v>
      </c>
      <c r="K52" s="66">
        <f>J52*I52</f>
        <v>5800000</v>
      </c>
      <c r="L52" s="70"/>
      <c r="M52" s="68"/>
    </row>
    <row r="53" s="1" customFormat="1" customHeight="1" spans="1:13">
      <c r="A53" s="31" t="s">
        <v>5586</v>
      </c>
      <c r="B53" s="29">
        <v>1606960</v>
      </c>
      <c r="C53" s="29" t="s">
        <v>5587</v>
      </c>
      <c r="D53" s="30">
        <v>43720</v>
      </c>
      <c r="E53" s="30">
        <v>43723</v>
      </c>
      <c r="F53" s="29">
        <f t="shared" si="0"/>
        <v>3</v>
      </c>
      <c r="G53" s="29">
        <v>2</v>
      </c>
      <c r="H53" s="29" t="s">
        <v>37</v>
      </c>
      <c r="I53" s="29">
        <f t="shared" si="1"/>
        <v>6</v>
      </c>
      <c r="J53" s="69">
        <v>2900000</v>
      </c>
      <c r="K53" s="66">
        <f>J53*I53</f>
        <v>17400000</v>
      </c>
      <c r="L53" s="70"/>
      <c r="M53" s="71" t="s">
        <v>5588</v>
      </c>
    </row>
    <row r="54" s="1" customFormat="1" spans="1:13">
      <c r="A54" s="29">
        <v>378878</v>
      </c>
      <c r="B54" s="29">
        <v>1607756</v>
      </c>
      <c r="C54" s="29" t="s">
        <v>5589</v>
      </c>
      <c r="D54" s="30">
        <v>43720</v>
      </c>
      <c r="E54" s="30">
        <v>43722</v>
      </c>
      <c r="F54" s="29">
        <f t="shared" si="0"/>
        <v>2</v>
      </c>
      <c r="G54" s="29">
        <v>1</v>
      </c>
      <c r="H54" s="29" t="s">
        <v>37</v>
      </c>
      <c r="I54" s="29">
        <f t="shared" si="1"/>
        <v>2</v>
      </c>
      <c r="J54" s="69">
        <v>2900000</v>
      </c>
      <c r="K54" s="66">
        <f t="shared" ref="K54:K61" si="3">J54*F54*G54</f>
        <v>5800000</v>
      </c>
      <c r="L54" s="70"/>
      <c r="M54" s="68"/>
    </row>
    <row r="55" s="1" customFormat="1" spans="1:13">
      <c r="A55" s="31">
        <v>375065</v>
      </c>
      <c r="B55" s="29">
        <v>1594000</v>
      </c>
      <c r="C55" s="29" t="s">
        <v>5590</v>
      </c>
      <c r="D55" s="30">
        <v>43720</v>
      </c>
      <c r="E55" s="30">
        <v>43725</v>
      </c>
      <c r="F55" s="29">
        <f t="shared" si="0"/>
        <v>5</v>
      </c>
      <c r="G55" s="29">
        <v>1</v>
      </c>
      <c r="H55" s="29" t="s">
        <v>37</v>
      </c>
      <c r="I55" s="29">
        <f t="shared" si="1"/>
        <v>5</v>
      </c>
      <c r="J55" s="69">
        <v>2900000</v>
      </c>
      <c r="K55" s="66">
        <f t="shared" si="3"/>
        <v>14500000</v>
      </c>
      <c r="L55" s="70"/>
      <c r="M55" s="68"/>
    </row>
    <row r="56" s="1" customFormat="1" spans="1:13">
      <c r="A56" s="31">
        <v>377811</v>
      </c>
      <c r="B56" s="29">
        <v>1604034</v>
      </c>
      <c r="C56" s="29" t="s">
        <v>5591</v>
      </c>
      <c r="D56" s="30">
        <v>43720</v>
      </c>
      <c r="E56" s="30">
        <v>43723</v>
      </c>
      <c r="F56" s="29">
        <f t="shared" si="0"/>
        <v>3</v>
      </c>
      <c r="G56" s="29">
        <v>1</v>
      </c>
      <c r="H56" s="29" t="s">
        <v>3001</v>
      </c>
      <c r="I56" s="29">
        <f t="shared" si="1"/>
        <v>3</v>
      </c>
      <c r="J56" s="69">
        <v>4340000</v>
      </c>
      <c r="K56" s="66">
        <f t="shared" si="3"/>
        <v>13020000</v>
      </c>
      <c r="L56" s="70"/>
      <c r="M56" s="68"/>
    </row>
    <row r="57" s="1" customFormat="1" spans="1:13">
      <c r="A57" s="32">
        <v>377868</v>
      </c>
      <c r="B57" s="33">
        <v>1603869</v>
      </c>
      <c r="C57" s="33" t="s">
        <v>5592</v>
      </c>
      <c r="D57" s="34">
        <v>43720</v>
      </c>
      <c r="E57" s="34">
        <v>43721</v>
      </c>
      <c r="F57" s="33">
        <f t="shared" si="0"/>
        <v>1</v>
      </c>
      <c r="G57" s="33">
        <v>1</v>
      </c>
      <c r="H57" s="33" t="s">
        <v>3001</v>
      </c>
      <c r="I57" s="33">
        <f t="shared" si="1"/>
        <v>1</v>
      </c>
      <c r="J57" s="72">
        <v>4340000</v>
      </c>
      <c r="K57" s="73">
        <f t="shared" si="3"/>
        <v>4340000</v>
      </c>
      <c r="L57" s="74"/>
      <c r="M57" s="33" t="s">
        <v>5593</v>
      </c>
    </row>
    <row r="58" s="3" customFormat="1" spans="1:17">
      <c r="A58" s="35">
        <v>378955</v>
      </c>
      <c r="B58" s="36">
        <v>1608523</v>
      </c>
      <c r="C58" s="36" t="s">
        <v>5594</v>
      </c>
      <c r="D58" s="37">
        <v>43717</v>
      </c>
      <c r="E58" s="37">
        <v>43719</v>
      </c>
      <c r="F58" s="36">
        <f t="shared" si="0"/>
        <v>2</v>
      </c>
      <c r="G58" s="36">
        <v>1</v>
      </c>
      <c r="H58" s="36" t="s">
        <v>2405</v>
      </c>
      <c r="I58" s="36">
        <f t="shared" si="1"/>
        <v>2</v>
      </c>
      <c r="J58" s="75">
        <v>3100000</v>
      </c>
      <c r="K58" s="47">
        <f t="shared" si="3"/>
        <v>6200000</v>
      </c>
      <c r="L58" s="76">
        <f>SUM(K58:K59)</f>
        <v>9100000</v>
      </c>
      <c r="M58" s="36"/>
      <c r="O58" s="1"/>
      <c r="P58" s="1"/>
      <c r="Q58" s="1"/>
    </row>
    <row r="59" s="1" customFormat="1" spans="1:13">
      <c r="A59" s="17">
        <v>378943</v>
      </c>
      <c r="B59" s="17">
        <v>1607875</v>
      </c>
      <c r="C59" s="17" t="s">
        <v>5595</v>
      </c>
      <c r="D59" s="16">
        <v>43718</v>
      </c>
      <c r="E59" s="16">
        <v>43719</v>
      </c>
      <c r="F59" s="17">
        <f t="shared" si="0"/>
        <v>1</v>
      </c>
      <c r="G59" s="17">
        <v>1</v>
      </c>
      <c r="H59" s="17" t="s">
        <v>37</v>
      </c>
      <c r="I59" s="17">
        <f t="shared" si="1"/>
        <v>1</v>
      </c>
      <c r="J59" s="50">
        <v>2900000</v>
      </c>
      <c r="K59" s="47">
        <f t="shared" si="3"/>
        <v>2900000</v>
      </c>
      <c r="L59" s="77"/>
      <c r="M59" s="52"/>
    </row>
    <row r="60" s="1" customFormat="1" spans="1:13">
      <c r="A60" s="38">
        <v>379157</v>
      </c>
      <c r="B60" s="38">
        <v>1609397</v>
      </c>
      <c r="C60" s="38" t="s">
        <v>5596</v>
      </c>
      <c r="D60" s="39">
        <v>43718</v>
      </c>
      <c r="E60" s="39">
        <v>43719</v>
      </c>
      <c r="F60" s="38">
        <f t="shared" si="0"/>
        <v>1</v>
      </c>
      <c r="G60" s="38">
        <v>1</v>
      </c>
      <c r="H60" s="38" t="s">
        <v>2405</v>
      </c>
      <c r="I60" s="38">
        <f t="shared" si="1"/>
        <v>1</v>
      </c>
      <c r="J60" s="78">
        <v>3100000</v>
      </c>
      <c r="K60" s="79">
        <f t="shared" si="3"/>
        <v>3100000</v>
      </c>
      <c r="L60" s="80">
        <f>SUM(K60:K73)</f>
        <v>96110000</v>
      </c>
      <c r="M60" s="81"/>
    </row>
    <row r="61" s="1" customFormat="1" spans="1:13">
      <c r="A61" s="38">
        <v>378985</v>
      </c>
      <c r="B61" s="38">
        <v>1608268</v>
      </c>
      <c r="C61" s="38" t="s">
        <v>5597</v>
      </c>
      <c r="D61" s="39">
        <v>43720</v>
      </c>
      <c r="E61" s="39">
        <v>43722</v>
      </c>
      <c r="F61" s="38">
        <f t="shared" si="0"/>
        <v>2</v>
      </c>
      <c r="G61" s="38">
        <v>1</v>
      </c>
      <c r="H61" s="38" t="s">
        <v>37</v>
      </c>
      <c r="I61" s="38">
        <f t="shared" si="1"/>
        <v>2</v>
      </c>
      <c r="J61" s="78">
        <v>2900000</v>
      </c>
      <c r="K61" s="79">
        <f t="shared" si="3"/>
        <v>5800000</v>
      </c>
      <c r="L61" s="82"/>
      <c r="M61" s="38"/>
    </row>
    <row r="62" s="1" customFormat="1" spans="1:13">
      <c r="A62" s="38">
        <v>379116</v>
      </c>
      <c r="B62" s="38">
        <v>1608917</v>
      </c>
      <c r="C62" s="38" t="s">
        <v>5598</v>
      </c>
      <c r="D62" s="39">
        <v>43720</v>
      </c>
      <c r="E62" s="39">
        <v>43722</v>
      </c>
      <c r="F62" s="38">
        <f t="shared" si="0"/>
        <v>2</v>
      </c>
      <c r="G62" s="38">
        <v>1</v>
      </c>
      <c r="H62" s="38" t="s">
        <v>37</v>
      </c>
      <c r="I62" s="38">
        <f t="shared" ref="I62:I64" si="4">F62*G62</f>
        <v>2</v>
      </c>
      <c r="J62" s="78">
        <v>2900000</v>
      </c>
      <c r="K62" s="79">
        <f t="shared" ref="K62:K64" si="5">J62*I62</f>
        <v>5800000</v>
      </c>
      <c r="L62" s="82"/>
      <c r="M62" s="38"/>
    </row>
    <row r="63" s="1" customFormat="1" ht="21.75" customHeight="1" spans="1:13">
      <c r="A63" s="38">
        <v>379123</v>
      </c>
      <c r="B63" s="38">
        <v>1609124</v>
      </c>
      <c r="C63" s="38" t="s">
        <v>5599</v>
      </c>
      <c r="D63" s="39">
        <v>43720</v>
      </c>
      <c r="E63" s="39">
        <v>43722</v>
      </c>
      <c r="F63" s="38">
        <f t="shared" si="0"/>
        <v>2</v>
      </c>
      <c r="G63" s="38">
        <v>1</v>
      </c>
      <c r="H63" s="38" t="s">
        <v>37</v>
      </c>
      <c r="I63" s="38">
        <f t="shared" si="4"/>
        <v>2</v>
      </c>
      <c r="J63" s="78">
        <v>2900000</v>
      </c>
      <c r="K63" s="79">
        <f t="shared" si="5"/>
        <v>5800000</v>
      </c>
      <c r="L63" s="82"/>
      <c r="M63" s="83" t="s">
        <v>5600</v>
      </c>
    </row>
    <row r="64" s="1" customFormat="1" ht="21.75" customHeight="1" spans="1:13">
      <c r="A64" s="38">
        <v>379087</v>
      </c>
      <c r="B64" s="38">
        <v>1608805</v>
      </c>
      <c r="C64" s="38" t="s">
        <v>5601</v>
      </c>
      <c r="D64" s="39">
        <v>43721</v>
      </c>
      <c r="E64" s="39">
        <v>43724</v>
      </c>
      <c r="F64" s="38">
        <f t="shared" si="0"/>
        <v>3</v>
      </c>
      <c r="G64" s="38">
        <v>1</v>
      </c>
      <c r="H64" s="38" t="s">
        <v>37</v>
      </c>
      <c r="I64" s="38">
        <f t="shared" si="4"/>
        <v>3</v>
      </c>
      <c r="J64" s="78">
        <v>2900000</v>
      </c>
      <c r="K64" s="79">
        <f t="shared" si="5"/>
        <v>8700000</v>
      </c>
      <c r="L64" s="82"/>
      <c r="M64" s="83" t="s">
        <v>5602</v>
      </c>
    </row>
    <row r="65" s="1" customFormat="1" spans="1:13">
      <c r="A65" s="84">
        <v>376501</v>
      </c>
      <c r="B65" s="38">
        <v>1598061</v>
      </c>
      <c r="C65" s="38" t="s">
        <v>5603</v>
      </c>
      <c r="D65" s="39">
        <v>43721</v>
      </c>
      <c r="E65" s="39">
        <v>43723</v>
      </c>
      <c r="F65" s="38">
        <f t="shared" si="0"/>
        <v>2</v>
      </c>
      <c r="G65" s="38">
        <v>1</v>
      </c>
      <c r="H65" s="38" t="s">
        <v>2405</v>
      </c>
      <c r="I65" s="38">
        <f t="shared" ref="I65:I114" si="6">G65*F65</f>
        <v>2</v>
      </c>
      <c r="J65" s="78">
        <v>3100000</v>
      </c>
      <c r="K65" s="79">
        <f t="shared" ref="K65:K128" si="7">J65*F65*G65</f>
        <v>6200000</v>
      </c>
      <c r="L65" s="82"/>
      <c r="M65" s="81"/>
    </row>
    <row r="66" s="1" customFormat="1" spans="1:13">
      <c r="A66" s="84">
        <v>376506</v>
      </c>
      <c r="B66" s="38">
        <v>1593009</v>
      </c>
      <c r="C66" s="38" t="s">
        <v>1628</v>
      </c>
      <c r="D66" s="39">
        <v>43721</v>
      </c>
      <c r="E66" s="39">
        <v>43724</v>
      </c>
      <c r="F66" s="38">
        <f t="shared" si="0"/>
        <v>3</v>
      </c>
      <c r="G66" s="38">
        <v>1</v>
      </c>
      <c r="H66" s="38" t="s">
        <v>868</v>
      </c>
      <c r="I66" s="38">
        <f t="shared" si="6"/>
        <v>3</v>
      </c>
      <c r="J66" s="78">
        <v>3550000</v>
      </c>
      <c r="K66" s="79">
        <f t="shared" si="7"/>
        <v>10650000</v>
      </c>
      <c r="L66" s="82"/>
      <c r="M66" s="81"/>
    </row>
    <row r="67" s="1" customFormat="1" spans="1:13">
      <c r="A67" s="84" t="s">
        <v>5604</v>
      </c>
      <c r="B67" s="38">
        <v>1601511</v>
      </c>
      <c r="C67" s="38" t="s">
        <v>5605</v>
      </c>
      <c r="D67" s="39">
        <v>43721</v>
      </c>
      <c r="E67" s="39">
        <v>43723</v>
      </c>
      <c r="F67" s="38">
        <f t="shared" si="0"/>
        <v>2</v>
      </c>
      <c r="G67" s="38">
        <v>2</v>
      </c>
      <c r="H67" s="38" t="s">
        <v>3001</v>
      </c>
      <c r="I67" s="38">
        <f t="shared" si="6"/>
        <v>4</v>
      </c>
      <c r="J67" s="78">
        <v>4340000</v>
      </c>
      <c r="K67" s="79">
        <f t="shared" si="7"/>
        <v>17360000</v>
      </c>
      <c r="L67" s="82"/>
      <c r="M67" s="81"/>
    </row>
    <row r="68" s="1" customFormat="1" spans="1:13">
      <c r="A68" s="84">
        <v>377282</v>
      </c>
      <c r="B68" s="38">
        <v>1600990</v>
      </c>
      <c r="C68" s="38" t="s">
        <v>5606</v>
      </c>
      <c r="D68" s="39">
        <v>43721</v>
      </c>
      <c r="E68" s="39">
        <v>43723</v>
      </c>
      <c r="F68" s="38">
        <f t="shared" si="0"/>
        <v>2</v>
      </c>
      <c r="G68" s="38">
        <v>1</v>
      </c>
      <c r="H68" s="38" t="s">
        <v>2405</v>
      </c>
      <c r="I68" s="38">
        <f t="shared" si="6"/>
        <v>2</v>
      </c>
      <c r="J68" s="78">
        <v>3100000</v>
      </c>
      <c r="K68" s="79">
        <f t="shared" si="7"/>
        <v>6200000</v>
      </c>
      <c r="L68" s="82"/>
      <c r="M68" s="81"/>
    </row>
    <row r="69" s="1" customFormat="1" spans="1:13">
      <c r="A69" s="84" t="s">
        <v>5607</v>
      </c>
      <c r="B69" s="38">
        <v>1608270</v>
      </c>
      <c r="C69" s="38" t="s">
        <v>5608</v>
      </c>
      <c r="D69" s="39">
        <v>43721</v>
      </c>
      <c r="E69" s="39">
        <v>43722</v>
      </c>
      <c r="F69" s="38">
        <f t="shared" si="0"/>
        <v>1</v>
      </c>
      <c r="G69" s="38">
        <v>2</v>
      </c>
      <c r="H69" s="38" t="s">
        <v>37</v>
      </c>
      <c r="I69" s="38">
        <f t="shared" si="6"/>
        <v>2</v>
      </c>
      <c r="J69" s="78">
        <v>2900000</v>
      </c>
      <c r="K69" s="79">
        <f t="shared" si="7"/>
        <v>5800000</v>
      </c>
      <c r="L69" s="82"/>
      <c r="M69" s="81"/>
    </row>
    <row r="70" s="1" customFormat="1" spans="1:13">
      <c r="A70" s="84">
        <v>377809</v>
      </c>
      <c r="B70" s="38">
        <v>1603968</v>
      </c>
      <c r="C70" s="38" t="s">
        <v>5609</v>
      </c>
      <c r="D70" s="39">
        <v>43721</v>
      </c>
      <c r="E70" s="39">
        <v>43724</v>
      </c>
      <c r="F70" s="38">
        <f t="shared" si="0"/>
        <v>3</v>
      </c>
      <c r="G70" s="38">
        <v>1</v>
      </c>
      <c r="H70" s="38" t="s">
        <v>37</v>
      </c>
      <c r="I70" s="38">
        <f t="shared" si="6"/>
        <v>3</v>
      </c>
      <c r="J70" s="78">
        <v>2900000</v>
      </c>
      <c r="K70" s="79">
        <f t="shared" si="7"/>
        <v>8700000</v>
      </c>
      <c r="L70" s="82"/>
      <c r="M70" s="81"/>
    </row>
    <row r="71" s="1" customFormat="1" spans="1:13">
      <c r="A71" s="84">
        <v>377934</v>
      </c>
      <c r="B71" s="38">
        <v>1604444</v>
      </c>
      <c r="C71" s="38" t="s">
        <v>5610</v>
      </c>
      <c r="D71" s="39">
        <v>43721</v>
      </c>
      <c r="E71" s="39">
        <v>43722</v>
      </c>
      <c r="F71" s="38">
        <f t="shared" si="0"/>
        <v>1</v>
      </c>
      <c r="G71" s="38">
        <v>1</v>
      </c>
      <c r="H71" s="38" t="s">
        <v>37</v>
      </c>
      <c r="I71" s="38">
        <f t="shared" si="6"/>
        <v>1</v>
      </c>
      <c r="J71" s="78">
        <v>2900000</v>
      </c>
      <c r="K71" s="79">
        <f t="shared" si="7"/>
        <v>2900000</v>
      </c>
      <c r="L71" s="82"/>
      <c r="M71" s="81"/>
    </row>
    <row r="72" s="1" customFormat="1" spans="1:13">
      <c r="A72" s="84">
        <v>379117</v>
      </c>
      <c r="B72" s="38">
        <v>1608979</v>
      </c>
      <c r="C72" s="38" t="s">
        <v>5589</v>
      </c>
      <c r="D72" s="39">
        <v>43722</v>
      </c>
      <c r="E72" s="39">
        <v>43723</v>
      </c>
      <c r="F72" s="38">
        <f t="shared" ref="F72:F135" si="8">E72-D72</f>
        <v>1</v>
      </c>
      <c r="G72" s="38">
        <v>1</v>
      </c>
      <c r="H72" s="38" t="s">
        <v>37</v>
      </c>
      <c r="I72" s="38">
        <f t="shared" si="6"/>
        <v>1</v>
      </c>
      <c r="J72" s="78">
        <v>2900000</v>
      </c>
      <c r="K72" s="79">
        <f t="shared" si="7"/>
        <v>2900000</v>
      </c>
      <c r="L72" s="82"/>
      <c r="M72" s="81"/>
    </row>
    <row r="73" s="1" customFormat="1" customHeight="1" spans="1:13">
      <c r="A73" s="84" t="s">
        <v>5611</v>
      </c>
      <c r="B73" s="38">
        <v>1589217</v>
      </c>
      <c r="C73" s="38" t="s">
        <v>5612</v>
      </c>
      <c r="D73" s="39">
        <v>43722</v>
      </c>
      <c r="E73" s="39">
        <v>43723</v>
      </c>
      <c r="F73" s="38">
        <f t="shared" si="8"/>
        <v>1</v>
      </c>
      <c r="G73" s="38">
        <v>2</v>
      </c>
      <c r="H73" s="38" t="s">
        <v>2405</v>
      </c>
      <c r="I73" s="38">
        <f t="shared" si="6"/>
        <v>2</v>
      </c>
      <c r="J73" s="78">
        <v>3100000</v>
      </c>
      <c r="K73" s="79">
        <f t="shared" si="7"/>
        <v>6200000</v>
      </c>
      <c r="L73" s="99"/>
      <c r="M73" s="81" t="s">
        <v>5613</v>
      </c>
    </row>
    <row r="74" s="2" customFormat="1" customHeight="1" spans="1:17">
      <c r="A74" s="20">
        <v>379747</v>
      </c>
      <c r="B74" s="17">
        <v>1610692</v>
      </c>
      <c r="C74" s="17" t="s">
        <v>5614</v>
      </c>
      <c r="D74" s="16">
        <v>43720</v>
      </c>
      <c r="E74" s="16">
        <v>43722</v>
      </c>
      <c r="F74" s="17">
        <f t="shared" si="8"/>
        <v>2</v>
      </c>
      <c r="G74" s="17">
        <v>1</v>
      </c>
      <c r="H74" s="17" t="s">
        <v>37</v>
      </c>
      <c r="I74" s="17">
        <f t="shared" si="6"/>
        <v>2</v>
      </c>
      <c r="J74" s="50">
        <v>2900000</v>
      </c>
      <c r="K74" s="47">
        <f t="shared" si="7"/>
        <v>5800000</v>
      </c>
      <c r="L74" s="100">
        <f>SUM(K74:K81)</f>
        <v>51900000</v>
      </c>
      <c r="M74" s="52" t="s">
        <v>5474</v>
      </c>
      <c r="O74" s="1"/>
      <c r="P74" s="1"/>
      <c r="Q74" s="1"/>
    </row>
    <row r="75" s="2" customFormat="1" customHeight="1" spans="1:17">
      <c r="A75" s="20" t="s">
        <v>5615</v>
      </c>
      <c r="B75" s="17">
        <v>1610709</v>
      </c>
      <c r="C75" s="17" t="s">
        <v>5616</v>
      </c>
      <c r="D75" s="16">
        <v>43721</v>
      </c>
      <c r="E75" s="16">
        <v>43722</v>
      </c>
      <c r="F75" s="17">
        <f t="shared" si="8"/>
        <v>1</v>
      </c>
      <c r="G75" s="17">
        <v>2</v>
      </c>
      <c r="H75" s="17" t="s">
        <v>37</v>
      </c>
      <c r="I75" s="17">
        <f t="shared" si="6"/>
        <v>2</v>
      </c>
      <c r="J75" s="50">
        <v>2900000</v>
      </c>
      <c r="K75" s="47">
        <f t="shared" si="7"/>
        <v>5800000</v>
      </c>
      <c r="L75" s="101"/>
      <c r="M75" s="52"/>
      <c r="O75" s="1"/>
      <c r="P75" s="1"/>
      <c r="Q75" s="1"/>
    </row>
    <row r="76" s="2" customFormat="1" customHeight="1" spans="1:17">
      <c r="A76" s="20" t="s">
        <v>5617</v>
      </c>
      <c r="B76" s="17">
        <v>1609796</v>
      </c>
      <c r="C76" s="17" t="s">
        <v>5618</v>
      </c>
      <c r="D76" s="16">
        <v>43722</v>
      </c>
      <c r="E76" s="16">
        <v>43723</v>
      </c>
      <c r="F76" s="17">
        <f t="shared" si="8"/>
        <v>1</v>
      </c>
      <c r="G76" s="17">
        <v>2</v>
      </c>
      <c r="H76" s="17" t="s">
        <v>2405</v>
      </c>
      <c r="I76" s="17">
        <f t="shared" si="6"/>
        <v>2</v>
      </c>
      <c r="J76" s="50">
        <v>3100000</v>
      </c>
      <c r="K76" s="47">
        <f t="shared" si="7"/>
        <v>6200000</v>
      </c>
      <c r="L76" s="101"/>
      <c r="M76" s="52"/>
      <c r="O76" s="1"/>
      <c r="P76" s="1"/>
      <c r="Q76" s="1"/>
    </row>
    <row r="77" s="2" customFormat="1" customHeight="1" spans="1:17">
      <c r="A77" s="20">
        <v>379753</v>
      </c>
      <c r="B77" s="17">
        <v>1610514</v>
      </c>
      <c r="C77" s="17" t="s">
        <v>5619</v>
      </c>
      <c r="D77" s="16">
        <v>43722</v>
      </c>
      <c r="E77" s="16">
        <v>43723</v>
      </c>
      <c r="F77" s="17">
        <f t="shared" si="8"/>
        <v>1</v>
      </c>
      <c r="G77" s="17">
        <v>1</v>
      </c>
      <c r="H77" s="17" t="s">
        <v>2405</v>
      </c>
      <c r="I77" s="17">
        <f t="shared" si="6"/>
        <v>1</v>
      </c>
      <c r="J77" s="50">
        <v>3100000</v>
      </c>
      <c r="K77" s="47">
        <f t="shared" si="7"/>
        <v>3100000</v>
      </c>
      <c r="L77" s="101"/>
      <c r="M77" s="52"/>
      <c r="O77" s="1"/>
      <c r="P77" s="1"/>
      <c r="Q77" s="1"/>
    </row>
    <row r="78" s="1" customFormat="1" customHeight="1" spans="1:13">
      <c r="A78" s="20" t="s">
        <v>5620</v>
      </c>
      <c r="B78" s="17">
        <v>1603915</v>
      </c>
      <c r="C78" s="17" t="s">
        <v>5621</v>
      </c>
      <c r="D78" s="16">
        <v>43723</v>
      </c>
      <c r="E78" s="16">
        <v>43725</v>
      </c>
      <c r="F78" s="17">
        <f t="shared" si="8"/>
        <v>2</v>
      </c>
      <c r="G78" s="17">
        <v>2</v>
      </c>
      <c r="H78" s="17" t="s">
        <v>2405</v>
      </c>
      <c r="I78" s="17">
        <f t="shared" si="6"/>
        <v>4</v>
      </c>
      <c r="J78" s="50">
        <v>3100000</v>
      </c>
      <c r="K78" s="47">
        <f t="shared" si="7"/>
        <v>12400000</v>
      </c>
      <c r="L78" s="101"/>
      <c r="M78" s="52"/>
    </row>
    <row r="79" s="1" customFormat="1" spans="1:13">
      <c r="A79" s="17">
        <v>372750</v>
      </c>
      <c r="B79" s="17">
        <v>1576986</v>
      </c>
      <c r="C79" s="17" t="s">
        <v>5622</v>
      </c>
      <c r="D79" s="16">
        <v>43723</v>
      </c>
      <c r="E79" s="16">
        <v>43724</v>
      </c>
      <c r="F79" s="17">
        <f t="shared" si="8"/>
        <v>1</v>
      </c>
      <c r="G79" s="17">
        <v>1</v>
      </c>
      <c r="H79" s="17" t="s">
        <v>2405</v>
      </c>
      <c r="I79" s="17">
        <f t="shared" si="6"/>
        <v>1</v>
      </c>
      <c r="J79" s="50">
        <v>3100000</v>
      </c>
      <c r="K79" s="47">
        <f t="shared" si="7"/>
        <v>3100000</v>
      </c>
      <c r="L79" s="101"/>
      <c r="M79" s="52"/>
    </row>
    <row r="80" s="1" customFormat="1" spans="1:13">
      <c r="A80" s="17">
        <v>378986</v>
      </c>
      <c r="B80" s="17">
        <v>1608439</v>
      </c>
      <c r="C80" s="17" t="s">
        <v>5619</v>
      </c>
      <c r="D80" s="16">
        <v>43723</v>
      </c>
      <c r="E80" s="16">
        <v>43725</v>
      </c>
      <c r="F80" s="17">
        <f t="shared" si="8"/>
        <v>2</v>
      </c>
      <c r="G80" s="17">
        <v>1</v>
      </c>
      <c r="H80" s="17" t="s">
        <v>2405</v>
      </c>
      <c r="I80" s="17">
        <f t="shared" si="6"/>
        <v>2</v>
      </c>
      <c r="J80" s="50">
        <v>3100000</v>
      </c>
      <c r="K80" s="47">
        <f t="shared" si="7"/>
        <v>6200000</v>
      </c>
      <c r="L80" s="101"/>
      <c r="M80" s="52"/>
    </row>
    <row r="81" s="1" customFormat="1" spans="1:13">
      <c r="A81" s="17">
        <v>378976</v>
      </c>
      <c r="B81" s="17">
        <v>1607813</v>
      </c>
      <c r="C81" s="17" t="s">
        <v>5623</v>
      </c>
      <c r="D81" s="16">
        <v>43723</v>
      </c>
      <c r="E81" s="16">
        <v>43726</v>
      </c>
      <c r="F81" s="17">
        <f t="shared" si="8"/>
        <v>3</v>
      </c>
      <c r="G81" s="17">
        <v>1</v>
      </c>
      <c r="H81" s="17" t="s">
        <v>2405</v>
      </c>
      <c r="I81" s="17">
        <f t="shared" si="6"/>
        <v>3</v>
      </c>
      <c r="J81" s="50">
        <v>3100000</v>
      </c>
      <c r="K81" s="47">
        <f t="shared" si="7"/>
        <v>9300000</v>
      </c>
      <c r="L81" s="102"/>
      <c r="M81" s="52"/>
    </row>
    <row r="82" s="1" customFormat="1" ht="27" spans="1:13">
      <c r="A82" s="85" t="s">
        <v>5624</v>
      </c>
      <c r="B82" s="86">
        <v>1602085</v>
      </c>
      <c r="C82" s="86" t="s">
        <v>5625</v>
      </c>
      <c r="D82" s="87">
        <v>43721</v>
      </c>
      <c r="E82" s="87">
        <v>43724</v>
      </c>
      <c r="F82" s="86">
        <f t="shared" si="8"/>
        <v>3</v>
      </c>
      <c r="G82" s="86">
        <v>2</v>
      </c>
      <c r="H82" s="86" t="s">
        <v>3001</v>
      </c>
      <c r="I82" s="86">
        <f t="shared" si="6"/>
        <v>6</v>
      </c>
      <c r="J82" s="103">
        <v>4340000</v>
      </c>
      <c r="K82" s="104">
        <f t="shared" si="7"/>
        <v>26040000</v>
      </c>
      <c r="L82" s="105">
        <f>SUM(K82)</f>
        <v>26040000</v>
      </c>
      <c r="M82" s="106" t="s">
        <v>4709</v>
      </c>
    </row>
    <row r="83" s="1" customFormat="1" spans="1:13">
      <c r="A83" s="20" t="s">
        <v>5626</v>
      </c>
      <c r="B83" s="17">
        <v>1609739</v>
      </c>
      <c r="C83" s="17" t="s">
        <v>5627</v>
      </c>
      <c r="D83" s="16">
        <v>43724</v>
      </c>
      <c r="E83" s="16">
        <v>43728</v>
      </c>
      <c r="F83" s="17">
        <f t="shared" si="8"/>
        <v>4</v>
      </c>
      <c r="G83" s="17">
        <v>7</v>
      </c>
      <c r="H83" s="17" t="s">
        <v>2405</v>
      </c>
      <c r="I83" s="17">
        <f t="shared" si="6"/>
        <v>28</v>
      </c>
      <c r="J83" s="50">
        <v>3100000</v>
      </c>
      <c r="K83" s="47">
        <f t="shared" si="7"/>
        <v>86800000</v>
      </c>
      <c r="L83" s="100">
        <f>SUM(K83:K85)</f>
        <v>111600000</v>
      </c>
      <c r="M83" s="52"/>
    </row>
    <row r="84" s="1" customFormat="1" spans="1:13">
      <c r="A84" s="17">
        <v>378657</v>
      </c>
      <c r="B84" s="17">
        <v>1605902</v>
      </c>
      <c r="C84" s="17" t="s">
        <v>5628</v>
      </c>
      <c r="D84" s="16">
        <v>43724</v>
      </c>
      <c r="E84" s="16">
        <v>43728</v>
      </c>
      <c r="F84" s="17">
        <f t="shared" si="8"/>
        <v>4</v>
      </c>
      <c r="G84" s="17">
        <v>1</v>
      </c>
      <c r="H84" s="17" t="s">
        <v>2405</v>
      </c>
      <c r="I84" s="17">
        <f t="shared" si="6"/>
        <v>4</v>
      </c>
      <c r="J84" s="50">
        <v>3100000</v>
      </c>
      <c r="K84" s="47">
        <f t="shared" si="7"/>
        <v>12400000</v>
      </c>
      <c r="L84" s="101"/>
      <c r="M84" s="52"/>
    </row>
    <row r="85" s="1" customFormat="1" spans="1:13">
      <c r="A85" s="17">
        <v>379088</v>
      </c>
      <c r="B85" s="17">
        <v>1608816</v>
      </c>
      <c r="C85" s="17" t="s">
        <v>5629</v>
      </c>
      <c r="D85" s="16">
        <v>43724</v>
      </c>
      <c r="E85" s="16">
        <v>43728</v>
      </c>
      <c r="F85" s="17">
        <f t="shared" si="8"/>
        <v>4</v>
      </c>
      <c r="G85" s="17">
        <v>1</v>
      </c>
      <c r="H85" s="17" t="s">
        <v>2405</v>
      </c>
      <c r="I85" s="17">
        <f t="shared" si="6"/>
        <v>4</v>
      </c>
      <c r="J85" s="50">
        <v>3100000</v>
      </c>
      <c r="K85" s="47">
        <f t="shared" si="7"/>
        <v>12400000</v>
      </c>
      <c r="L85" s="102"/>
      <c r="M85" s="52"/>
    </row>
    <row r="86" s="1" customFormat="1" spans="1:13">
      <c r="A86" s="88">
        <v>380151</v>
      </c>
      <c r="B86" s="88">
        <v>1612200</v>
      </c>
      <c r="C86" s="88" t="s">
        <v>5630</v>
      </c>
      <c r="D86" s="89">
        <v>43722</v>
      </c>
      <c r="E86" s="89">
        <v>43724</v>
      </c>
      <c r="F86" s="88">
        <f t="shared" si="8"/>
        <v>2</v>
      </c>
      <c r="G86" s="88">
        <v>1</v>
      </c>
      <c r="H86" s="88" t="s">
        <v>37</v>
      </c>
      <c r="I86" s="88">
        <f t="shared" si="6"/>
        <v>2</v>
      </c>
      <c r="J86" s="107">
        <v>2900000</v>
      </c>
      <c r="K86" s="108">
        <f t="shared" si="7"/>
        <v>5800000</v>
      </c>
      <c r="L86" s="109">
        <f>SUM(K86:K95)</f>
        <v>261000000</v>
      </c>
      <c r="M86" s="110"/>
    </row>
    <row r="87" s="1" customFormat="1" spans="1:13">
      <c r="A87" s="88">
        <v>380154</v>
      </c>
      <c r="B87" s="88">
        <v>1612240</v>
      </c>
      <c r="C87" s="88" t="s">
        <v>5631</v>
      </c>
      <c r="D87" s="89">
        <v>43722</v>
      </c>
      <c r="E87" s="89">
        <v>43724</v>
      </c>
      <c r="F87" s="88">
        <f t="shared" si="8"/>
        <v>2</v>
      </c>
      <c r="G87" s="88">
        <v>1</v>
      </c>
      <c r="H87" s="88" t="s">
        <v>868</v>
      </c>
      <c r="I87" s="88">
        <f t="shared" si="6"/>
        <v>2</v>
      </c>
      <c r="J87" s="107">
        <v>3550000</v>
      </c>
      <c r="K87" s="108">
        <f t="shared" si="7"/>
        <v>7100000</v>
      </c>
      <c r="L87" s="111"/>
      <c r="M87" s="110"/>
    </row>
    <row r="88" s="1" customFormat="1" spans="1:13">
      <c r="A88" s="88">
        <v>375038</v>
      </c>
      <c r="B88" s="88">
        <v>1593563</v>
      </c>
      <c r="C88" s="88" t="s">
        <v>5632</v>
      </c>
      <c r="D88" s="89">
        <v>43724</v>
      </c>
      <c r="E88" s="89">
        <v>43726</v>
      </c>
      <c r="F88" s="88">
        <f t="shared" si="8"/>
        <v>2</v>
      </c>
      <c r="G88" s="88">
        <v>1</v>
      </c>
      <c r="H88" s="88" t="s">
        <v>2405</v>
      </c>
      <c r="I88" s="88">
        <f t="shared" si="6"/>
        <v>2</v>
      </c>
      <c r="J88" s="107">
        <v>3100000</v>
      </c>
      <c r="K88" s="108">
        <f t="shared" si="7"/>
        <v>6200000</v>
      </c>
      <c r="L88" s="111"/>
      <c r="M88" s="110"/>
    </row>
    <row r="89" s="1" customFormat="1" spans="1:13">
      <c r="A89" s="88">
        <v>378813</v>
      </c>
      <c r="B89" s="88">
        <v>1607025</v>
      </c>
      <c r="C89" s="88" t="s">
        <v>5633</v>
      </c>
      <c r="D89" s="89">
        <v>43724</v>
      </c>
      <c r="E89" s="89">
        <v>43729</v>
      </c>
      <c r="F89" s="88">
        <f t="shared" si="8"/>
        <v>5</v>
      </c>
      <c r="G89" s="88">
        <v>1</v>
      </c>
      <c r="H89" s="88" t="s">
        <v>37</v>
      </c>
      <c r="I89" s="88">
        <f t="shared" si="6"/>
        <v>5</v>
      </c>
      <c r="J89" s="107">
        <v>2900000</v>
      </c>
      <c r="K89" s="108">
        <f t="shared" si="7"/>
        <v>14500000</v>
      </c>
      <c r="L89" s="111"/>
      <c r="M89" s="110"/>
    </row>
    <row r="90" s="1" customFormat="1" spans="1:13">
      <c r="A90" s="88">
        <v>379757</v>
      </c>
      <c r="B90" s="88">
        <v>1610848</v>
      </c>
      <c r="C90" s="88" t="s">
        <v>5634</v>
      </c>
      <c r="D90" s="89">
        <v>43724</v>
      </c>
      <c r="E90" s="89">
        <v>43726</v>
      </c>
      <c r="F90" s="88">
        <f t="shared" si="8"/>
        <v>2</v>
      </c>
      <c r="G90" s="88">
        <v>1</v>
      </c>
      <c r="H90" s="88" t="s">
        <v>2405</v>
      </c>
      <c r="I90" s="88">
        <f t="shared" si="6"/>
        <v>2</v>
      </c>
      <c r="J90" s="107">
        <v>3100000</v>
      </c>
      <c r="K90" s="108">
        <f t="shared" si="7"/>
        <v>6200000</v>
      </c>
      <c r="L90" s="111"/>
      <c r="M90" s="110"/>
    </row>
    <row r="91" s="1" customFormat="1" spans="1:13">
      <c r="A91" s="90" t="s">
        <v>5635</v>
      </c>
      <c r="B91" s="88">
        <v>1612672</v>
      </c>
      <c r="C91" s="88" t="s">
        <v>5636</v>
      </c>
      <c r="D91" s="89">
        <v>43724</v>
      </c>
      <c r="E91" s="89">
        <v>43728</v>
      </c>
      <c r="F91" s="88">
        <f t="shared" si="8"/>
        <v>4</v>
      </c>
      <c r="G91" s="88">
        <v>2</v>
      </c>
      <c r="H91" s="88" t="s">
        <v>37</v>
      </c>
      <c r="I91" s="88">
        <f t="shared" si="6"/>
        <v>8</v>
      </c>
      <c r="J91" s="107">
        <v>2900000</v>
      </c>
      <c r="K91" s="108">
        <f t="shared" si="7"/>
        <v>23200000</v>
      </c>
      <c r="L91" s="111"/>
      <c r="M91" s="110"/>
    </row>
    <row r="92" s="1" customFormat="1" spans="1:13">
      <c r="A92" s="90" t="s">
        <v>5637</v>
      </c>
      <c r="B92" s="88">
        <v>1595503</v>
      </c>
      <c r="C92" s="88" t="s">
        <v>5638</v>
      </c>
      <c r="D92" s="89">
        <v>43726</v>
      </c>
      <c r="E92" s="89">
        <v>43730</v>
      </c>
      <c r="F92" s="88">
        <f t="shared" si="8"/>
        <v>4</v>
      </c>
      <c r="G92" s="88">
        <v>9</v>
      </c>
      <c r="H92" s="88" t="s">
        <v>2405</v>
      </c>
      <c r="I92" s="88">
        <f t="shared" si="6"/>
        <v>36</v>
      </c>
      <c r="J92" s="107">
        <v>3100000</v>
      </c>
      <c r="K92" s="108">
        <f t="shared" si="7"/>
        <v>111600000</v>
      </c>
      <c r="L92" s="111"/>
      <c r="M92" s="88" t="s">
        <v>5639</v>
      </c>
    </row>
    <row r="93" s="1" customFormat="1" spans="1:13">
      <c r="A93" s="88">
        <v>378877</v>
      </c>
      <c r="B93" s="88">
        <v>1607387</v>
      </c>
      <c r="C93" s="88" t="s">
        <v>5640</v>
      </c>
      <c r="D93" s="89">
        <v>43726</v>
      </c>
      <c r="E93" s="89">
        <v>43728</v>
      </c>
      <c r="F93" s="88">
        <f t="shared" si="8"/>
        <v>2</v>
      </c>
      <c r="G93" s="88">
        <v>1</v>
      </c>
      <c r="H93" s="88" t="s">
        <v>2405</v>
      </c>
      <c r="I93" s="88">
        <f t="shared" si="6"/>
        <v>2</v>
      </c>
      <c r="J93" s="107">
        <v>3100000</v>
      </c>
      <c r="K93" s="108">
        <f t="shared" si="7"/>
        <v>6200000</v>
      </c>
      <c r="L93" s="111"/>
      <c r="M93" s="110"/>
    </row>
    <row r="94" s="1" customFormat="1" spans="1:13">
      <c r="A94" s="88">
        <v>379778</v>
      </c>
      <c r="B94" s="88">
        <v>1610905</v>
      </c>
      <c r="C94" s="88" t="s">
        <v>5641</v>
      </c>
      <c r="D94" s="89">
        <v>43726</v>
      </c>
      <c r="E94" s="89">
        <v>43728</v>
      </c>
      <c r="F94" s="88">
        <f t="shared" si="8"/>
        <v>2</v>
      </c>
      <c r="G94" s="88">
        <v>1</v>
      </c>
      <c r="H94" s="88" t="s">
        <v>37</v>
      </c>
      <c r="I94" s="88">
        <f t="shared" si="6"/>
        <v>2</v>
      </c>
      <c r="J94" s="107">
        <v>2900000</v>
      </c>
      <c r="K94" s="108">
        <f t="shared" si="7"/>
        <v>5800000</v>
      </c>
      <c r="L94" s="111"/>
      <c r="M94" s="110"/>
    </row>
    <row r="95" s="1" customFormat="1" spans="1:13">
      <c r="A95" s="90" t="s">
        <v>5642</v>
      </c>
      <c r="B95" s="88">
        <v>1607985</v>
      </c>
      <c r="C95" s="88" t="s">
        <v>5643</v>
      </c>
      <c r="D95" s="89">
        <v>43726</v>
      </c>
      <c r="E95" s="89">
        <v>43729</v>
      </c>
      <c r="F95" s="88">
        <f t="shared" si="8"/>
        <v>3</v>
      </c>
      <c r="G95" s="88">
        <v>8</v>
      </c>
      <c r="H95" s="88" t="s">
        <v>2405</v>
      </c>
      <c r="I95" s="88">
        <f t="shared" si="6"/>
        <v>24</v>
      </c>
      <c r="J95" s="107">
        <v>3100000</v>
      </c>
      <c r="K95" s="108">
        <f t="shared" si="7"/>
        <v>74400000</v>
      </c>
      <c r="L95" s="112"/>
      <c r="M95" s="110"/>
    </row>
    <row r="96" s="1" customFormat="1" ht="15.75" customHeight="1" spans="1:13">
      <c r="A96" s="91">
        <v>380558</v>
      </c>
      <c r="B96" s="92">
        <v>1613554</v>
      </c>
      <c r="C96" s="92" t="s">
        <v>5644</v>
      </c>
      <c r="D96" s="16">
        <v>43725</v>
      </c>
      <c r="E96" s="16">
        <v>43727</v>
      </c>
      <c r="F96" s="17">
        <f t="shared" si="8"/>
        <v>2</v>
      </c>
      <c r="G96" s="17">
        <v>1</v>
      </c>
      <c r="H96" s="17" t="s">
        <v>37</v>
      </c>
      <c r="I96" s="17">
        <f t="shared" si="6"/>
        <v>2</v>
      </c>
      <c r="J96" s="50">
        <v>2900000</v>
      </c>
      <c r="K96" s="47">
        <f t="shared" si="7"/>
        <v>5800000</v>
      </c>
      <c r="L96" s="100">
        <f>SUM(K96:K98)</f>
        <v>21100000</v>
      </c>
      <c r="M96" s="52"/>
    </row>
    <row r="97" s="1" customFormat="1" ht="15.75" customHeight="1" spans="1:13">
      <c r="A97" s="91">
        <v>380763</v>
      </c>
      <c r="B97" s="92">
        <v>1614110</v>
      </c>
      <c r="C97" s="92" t="s">
        <v>5645</v>
      </c>
      <c r="D97" s="16">
        <v>43725</v>
      </c>
      <c r="E97" s="16">
        <v>43729</v>
      </c>
      <c r="F97" s="17">
        <f t="shared" si="8"/>
        <v>4</v>
      </c>
      <c r="G97" s="17">
        <v>1</v>
      </c>
      <c r="H97" s="17" t="s">
        <v>2405</v>
      </c>
      <c r="I97" s="17">
        <f t="shared" si="6"/>
        <v>4</v>
      </c>
      <c r="J97" s="50">
        <v>3100000</v>
      </c>
      <c r="K97" s="47">
        <f t="shared" si="7"/>
        <v>12400000</v>
      </c>
      <c r="L97" s="101"/>
      <c r="M97" s="52"/>
    </row>
    <row r="98" s="1" customFormat="1" ht="15.75" customHeight="1" spans="1:13">
      <c r="A98" s="91">
        <v>379202</v>
      </c>
      <c r="B98" s="92">
        <v>1609526</v>
      </c>
      <c r="C98" s="92" t="s">
        <v>5646</v>
      </c>
      <c r="D98" s="16">
        <v>43727</v>
      </c>
      <c r="E98" s="16">
        <v>43728</v>
      </c>
      <c r="F98" s="17">
        <f t="shared" si="8"/>
        <v>1</v>
      </c>
      <c r="G98" s="17">
        <v>1</v>
      </c>
      <c r="H98" s="17" t="s">
        <v>37</v>
      </c>
      <c r="I98" s="17">
        <f t="shared" si="6"/>
        <v>1</v>
      </c>
      <c r="J98" s="50">
        <v>2900000</v>
      </c>
      <c r="K98" s="47">
        <f t="shared" si="7"/>
        <v>2900000</v>
      </c>
      <c r="L98" s="102"/>
      <c r="M98" s="52"/>
    </row>
    <row r="99" s="1" customFormat="1" ht="15.75" customHeight="1" spans="1:13">
      <c r="A99" s="93">
        <v>380998</v>
      </c>
      <c r="B99" s="94">
        <v>1615449</v>
      </c>
      <c r="C99" s="94" t="s">
        <v>5647</v>
      </c>
      <c r="D99" s="95">
        <v>43727</v>
      </c>
      <c r="E99" s="95">
        <v>43729</v>
      </c>
      <c r="F99" s="96">
        <f t="shared" si="8"/>
        <v>2</v>
      </c>
      <c r="G99" s="96">
        <v>1</v>
      </c>
      <c r="H99" s="96" t="s">
        <v>37</v>
      </c>
      <c r="I99" s="96">
        <f t="shared" si="6"/>
        <v>2</v>
      </c>
      <c r="J99" s="113">
        <v>2900000</v>
      </c>
      <c r="K99" s="114">
        <f t="shared" si="7"/>
        <v>5800000</v>
      </c>
      <c r="L99" s="115">
        <f>SUM(K99:K100)</f>
        <v>8700000</v>
      </c>
      <c r="M99" s="116"/>
    </row>
    <row r="100" s="1" customFormat="1" ht="15.75" customHeight="1" spans="1:13">
      <c r="A100" s="93">
        <v>377539</v>
      </c>
      <c r="B100" s="94">
        <v>1602583</v>
      </c>
      <c r="C100" s="94" t="s">
        <v>5648</v>
      </c>
      <c r="D100" s="95">
        <v>43727</v>
      </c>
      <c r="E100" s="95">
        <v>43728</v>
      </c>
      <c r="F100" s="96">
        <f t="shared" si="8"/>
        <v>1</v>
      </c>
      <c r="G100" s="96">
        <v>1</v>
      </c>
      <c r="H100" s="96" t="s">
        <v>37</v>
      </c>
      <c r="I100" s="96">
        <f t="shared" si="6"/>
        <v>1</v>
      </c>
      <c r="J100" s="113">
        <v>2900000</v>
      </c>
      <c r="K100" s="114">
        <f t="shared" si="7"/>
        <v>2900000</v>
      </c>
      <c r="L100" s="117"/>
      <c r="M100" s="116"/>
    </row>
    <row r="101" s="1" customFormat="1" ht="15.75" customHeight="1" spans="1:13">
      <c r="A101" s="97" t="s">
        <v>5649</v>
      </c>
      <c r="B101" s="98">
        <v>1614694</v>
      </c>
      <c r="C101" s="98" t="s">
        <v>5650</v>
      </c>
      <c r="D101" s="39">
        <v>43727</v>
      </c>
      <c r="E101" s="39">
        <v>43729</v>
      </c>
      <c r="F101" s="38">
        <f t="shared" si="8"/>
        <v>2</v>
      </c>
      <c r="G101" s="38">
        <v>2</v>
      </c>
      <c r="H101" s="38" t="s">
        <v>37</v>
      </c>
      <c r="I101" s="38">
        <f t="shared" si="6"/>
        <v>4</v>
      </c>
      <c r="J101" s="78">
        <v>2900000</v>
      </c>
      <c r="K101" s="79">
        <f t="shared" si="7"/>
        <v>11600000</v>
      </c>
      <c r="L101" s="80">
        <f>SUM(K101:K158)</f>
        <v>390970000</v>
      </c>
      <c r="M101" s="81"/>
    </row>
    <row r="102" s="1" customFormat="1" spans="1:13">
      <c r="A102" s="84" t="s">
        <v>5651</v>
      </c>
      <c r="B102" s="38">
        <v>1616085</v>
      </c>
      <c r="C102" s="38" t="s">
        <v>5652</v>
      </c>
      <c r="D102" s="39">
        <v>43728</v>
      </c>
      <c r="E102" s="39">
        <v>43729</v>
      </c>
      <c r="F102" s="38">
        <f t="shared" si="8"/>
        <v>1</v>
      </c>
      <c r="G102" s="38">
        <v>2</v>
      </c>
      <c r="H102" s="38" t="s">
        <v>37</v>
      </c>
      <c r="I102" s="38">
        <f t="shared" si="6"/>
        <v>2</v>
      </c>
      <c r="J102" s="78">
        <v>2900000</v>
      </c>
      <c r="K102" s="79">
        <f t="shared" si="7"/>
        <v>5800000</v>
      </c>
      <c r="L102" s="82"/>
      <c r="M102" s="81"/>
    </row>
    <row r="103" s="1" customFormat="1" spans="1:13">
      <c r="A103" s="38">
        <v>381069</v>
      </c>
      <c r="B103" s="38">
        <v>1616206</v>
      </c>
      <c r="C103" s="38" t="s">
        <v>5653</v>
      </c>
      <c r="D103" s="39">
        <v>43728</v>
      </c>
      <c r="E103" s="39">
        <v>43729</v>
      </c>
      <c r="F103" s="38">
        <f t="shared" si="8"/>
        <v>1</v>
      </c>
      <c r="G103" s="38">
        <v>1</v>
      </c>
      <c r="H103" s="38" t="s">
        <v>37</v>
      </c>
      <c r="I103" s="38">
        <f t="shared" si="6"/>
        <v>1</v>
      </c>
      <c r="J103" s="78">
        <v>2900000</v>
      </c>
      <c r="K103" s="79">
        <f t="shared" si="7"/>
        <v>2900000</v>
      </c>
      <c r="L103" s="82"/>
      <c r="M103" s="81"/>
    </row>
    <row r="104" s="1" customFormat="1" ht="15.75" customHeight="1" spans="1:13">
      <c r="A104" s="97">
        <v>377849</v>
      </c>
      <c r="B104" s="98">
        <v>1603366</v>
      </c>
      <c r="C104" s="98" t="s">
        <v>5654</v>
      </c>
      <c r="D104" s="39">
        <v>43728</v>
      </c>
      <c r="E104" s="39">
        <v>43730</v>
      </c>
      <c r="F104" s="38">
        <f t="shared" si="8"/>
        <v>2</v>
      </c>
      <c r="G104" s="38">
        <v>1</v>
      </c>
      <c r="H104" s="38" t="s">
        <v>2405</v>
      </c>
      <c r="I104" s="38">
        <f t="shared" si="6"/>
        <v>2</v>
      </c>
      <c r="J104" s="78">
        <v>3100000</v>
      </c>
      <c r="K104" s="79">
        <f t="shared" si="7"/>
        <v>6200000</v>
      </c>
      <c r="L104" s="82"/>
      <c r="M104" s="81"/>
    </row>
    <row r="105" s="1" customFormat="1" ht="15.75" customHeight="1" spans="1:13">
      <c r="A105" s="97" t="s">
        <v>5655</v>
      </c>
      <c r="B105" s="98">
        <v>1576935</v>
      </c>
      <c r="C105" s="98" t="s">
        <v>5656</v>
      </c>
      <c r="D105" s="39">
        <v>43729</v>
      </c>
      <c r="E105" s="39">
        <v>43730</v>
      </c>
      <c r="F105" s="38">
        <f t="shared" si="8"/>
        <v>1</v>
      </c>
      <c r="G105" s="38">
        <v>2</v>
      </c>
      <c r="H105" s="38" t="s">
        <v>2405</v>
      </c>
      <c r="I105" s="38">
        <f t="shared" si="6"/>
        <v>2</v>
      </c>
      <c r="J105" s="78">
        <v>3100000</v>
      </c>
      <c r="K105" s="79">
        <f t="shared" si="7"/>
        <v>6200000</v>
      </c>
      <c r="L105" s="82"/>
      <c r="M105" s="81"/>
    </row>
    <row r="106" s="1" customFormat="1" ht="15.75" customHeight="1" spans="1:13">
      <c r="A106" s="97" t="s">
        <v>5657</v>
      </c>
      <c r="B106" s="98">
        <v>1614719</v>
      </c>
      <c r="C106" s="98" t="s">
        <v>5658</v>
      </c>
      <c r="D106" s="39">
        <v>43729</v>
      </c>
      <c r="E106" s="39">
        <v>43730</v>
      </c>
      <c r="F106" s="38">
        <f t="shared" si="8"/>
        <v>1</v>
      </c>
      <c r="G106" s="38">
        <v>2</v>
      </c>
      <c r="H106" s="38" t="s">
        <v>2405</v>
      </c>
      <c r="I106" s="38">
        <f t="shared" si="6"/>
        <v>2</v>
      </c>
      <c r="J106" s="78">
        <v>3100000</v>
      </c>
      <c r="K106" s="79">
        <f t="shared" si="7"/>
        <v>6200000</v>
      </c>
      <c r="L106" s="82"/>
      <c r="M106" s="81"/>
    </row>
    <row r="107" s="1" customFormat="1" ht="15.75" customHeight="1" spans="1:13">
      <c r="A107" s="97">
        <v>381286</v>
      </c>
      <c r="B107" s="98">
        <v>1616770</v>
      </c>
      <c r="C107" s="98" t="s">
        <v>5659</v>
      </c>
      <c r="D107" s="39">
        <v>43728</v>
      </c>
      <c r="E107" s="39">
        <v>43730</v>
      </c>
      <c r="F107" s="38">
        <f t="shared" si="8"/>
        <v>2</v>
      </c>
      <c r="G107" s="38">
        <v>1</v>
      </c>
      <c r="H107" s="38" t="s">
        <v>2405</v>
      </c>
      <c r="I107" s="38">
        <f t="shared" si="6"/>
        <v>2</v>
      </c>
      <c r="J107" s="78">
        <v>3000000</v>
      </c>
      <c r="K107" s="79">
        <f t="shared" si="7"/>
        <v>6000000</v>
      </c>
      <c r="L107" s="82"/>
      <c r="M107" s="118" t="s">
        <v>5600</v>
      </c>
    </row>
    <row r="108" s="1" customFormat="1" ht="15.75" customHeight="1" spans="1:13">
      <c r="A108" s="97">
        <v>373316</v>
      </c>
      <c r="B108" s="98">
        <v>1581692</v>
      </c>
      <c r="C108" s="98" t="s">
        <v>5660</v>
      </c>
      <c r="D108" s="39">
        <v>43728</v>
      </c>
      <c r="E108" s="39">
        <v>43731</v>
      </c>
      <c r="F108" s="38">
        <f t="shared" si="8"/>
        <v>3</v>
      </c>
      <c r="G108" s="38">
        <v>1</v>
      </c>
      <c r="H108" s="38" t="s">
        <v>2405</v>
      </c>
      <c r="I108" s="38">
        <f t="shared" si="6"/>
        <v>3</v>
      </c>
      <c r="J108" s="78">
        <v>3100000</v>
      </c>
      <c r="K108" s="79">
        <f t="shared" si="7"/>
        <v>9300000</v>
      </c>
      <c r="L108" s="82"/>
      <c r="M108" s="81"/>
    </row>
    <row r="109" s="1" customFormat="1" ht="15.75" customHeight="1" spans="1:13">
      <c r="A109" s="97">
        <v>378981</v>
      </c>
      <c r="B109" s="98">
        <v>1608016</v>
      </c>
      <c r="C109" s="98" t="s">
        <v>4280</v>
      </c>
      <c r="D109" s="39">
        <v>43728</v>
      </c>
      <c r="E109" s="39">
        <v>43731</v>
      </c>
      <c r="F109" s="38">
        <f t="shared" si="8"/>
        <v>3</v>
      </c>
      <c r="G109" s="38">
        <v>1</v>
      </c>
      <c r="H109" s="38" t="s">
        <v>37</v>
      </c>
      <c r="I109" s="38">
        <f t="shared" si="6"/>
        <v>3</v>
      </c>
      <c r="J109" s="78">
        <v>2900000</v>
      </c>
      <c r="K109" s="79">
        <f t="shared" si="7"/>
        <v>8700000</v>
      </c>
      <c r="L109" s="82"/>
      <c r="M109" s="81"/>
    </row>
    <row r="110" s="1" customFormat="1" ht="15.75" customHeight="1" spans="1:13">
      <c r="A110" s="97">
        <v>380143</v>
      </c>
      <c r="B110" s="98">
        <v>1612049</v>
      </c>
      <c r="C110" s="98" t="s">
        <v>5661</v>
      </c>
      <c r="D110" s="39">
        <v>43728</v>
      </c>
      <c r="E110" s="39">
        <v>43731</v>
      </c>
      <c r="F110" s="38">
        <f t="shared" si="8"/>
        <v>3</v>
      </c>
      <c r="G110" s="38">
        <v>1</v>
      </c>
      <c r="H110" s="38" t="s">
        <v>37</v>
      </c>
      <c r="I110" s="38">
        <f t="shared" si="6"/>
        <v>3</v>
      </c>
      <c r="J110" s="78">
        <v>2900000</v>
      </c>
      <c r="K110" s="79">
        <f t="shared" si="7"/>
        <v>8700000</v>
      </c>
      <c r="L110" s="82"/>
      <c r="M110" s="81" t="s">
        <v>4545</v>
      </c>
    </row>
    <row r="111" s="1" customFormat="1" ht="15.75" customHeight="1" spans="1:13">
      <c r="A111" s="97">
        <v>380750</v>
      </c>
      <c r="B111" s="98">
        <v>1613795</v>
      </c>
      <c r="C111" s="98" t="s">
        <v>5662</v>
      </c>
      <c r="D111" s="39">
        <v>43728</v>
      </c>
      <c r="E111" s="39">
        <v>43731</v>
      </c>
      <c r="F111" s="38">
        <f t="shared" si="8"/>
        <v>3</v>
      </c>
      <c r="G111" s="38">
        <v>1</v>
      </c>
      <c r="H111" s="38" t="s">
        <v>868</v>
      </c>
      <c r="I111" s="38">
        <f t="shared" si="6"/>
        <v>3</v>
      </c>
      <c r="J111" s="78">
        <v>3550000</v>
      </c>
      <c r="K111" s="79">
        <f t="shared" si="7"/>
        <v>10650000</v>
      </c>
      <c r="L111" s="82"/>
      <c r="M111" s="81"/>
    </row>
    <row r="112" s="1" customFormat="1" ht="15.75" customHeight="1" spans="1:13">
      <c r="A112" s="97" t="s">
        <v>5663</v>
      </c>
      <c r="B112" s="98">
        <v>1600292</v>
      </c>
      <c r="C112" s="98" t="s">
        <v>5664</v>
      </c>
      <c r="D112" s="39">
        <v>43728</v>
      </c>
      <c r="E112" s="39">
        <v>43731</v>
      </c>
      <c r="F112" s="38">
        <f t="shared" si="8"/>
        <v>3</v>
      </c>
      <c r="G112" s="38">
        <v>2</v>
      </c>
      <c r="H112" s="38" t="s">
        <v>37</v>
      </c>
      <c r="I112" s="38">
        <f t="shared" si="6"/>
        <v>6</v>
      </c>
      <c r="J112" s="78">
        <v>2900000</v>
      </c>
      <c r="K112" s="79">
        <f t="shared" si="7"/>
        <v>17400000</v>
      </c>
      <c r="L112" s="82"/>
      <c r="M112" s="118" t="s">
        <v>5665</v>
      </c>
    </row>
    <row r="113" s="1" customFormat="1" ht="15.75" customHeight="1" spans="1:13">
      <c r="A113" s="97">
        <v>381402</v>
      </c>
      <c r="B113" s="98">
        <v>1617353</v>
      </c>
      <c r="C113" s="98" t="s">
        <v>5645</v>
      </c>
      <c r="D113" s="39">
        <v>43729</v>
      </c>
      <c r="E113" s="39">
        <v>43730</v>
      </c>
      <c r="F113" s="38">
        <f t="shared" si="8"/>
        <v>1</v>
      </c>
      <c r="G113" s="38">
        <v>1</v>
      </c>
      <c r="H113" s="38" t="s">
        <v>2405</v>
      </c>
      <c r="I113" s="38">
        <f t="shared" si="6"/>
        <v>1</v>
      </c>
      <c r="J113" s="78">
        <v>3000000</v>
      </c>
      <c r="K113" s="79">
        <f t="shared" si="7"/>
        <v>3000000</v>
      </c>
      <c r="L113" s="82"/>
      <c r="M113" s="118"/>
    </row>
    <row r="114" s="1" customFormat="1" ht="15.75" customHeight="1" spans="1:13">
      <c r="A114" s="97">
        <v>381434</v>
      </c>
      <c r="B114" s="98">
        <v>1617770</v>
      </c>
      <c r="C114" s="98" t="s">
        <v>5666</v>
      </c>
      <c r="D114" s="39">
        <v>43729</v>
      </c>
      <c r="E114" s="39">
        <v>43731</v>
      </c>
      <c r="F114" s="38">
        <f t="shared" si="8"/>
        <v>2</v>
      </c>
      <c r="G114" s="38">
        <v>1</v>
      </c>
      <c r="H114" s="38" t="s">
        <v>2405</v>
      </c>
      <c r="I114" s="38">
        <f t="shared" si="6"/>
        <v>2</v>
      </c>
      <c r="J114" s="78">
        <v>3000000</v>
      </c>
      <c r="K114" s="79">
        <f t="shared" si="7"/>
        <v>6000000</v>
      </c>
      <c r="L114" s="82"/>
      <c r="M114" s="118"/>
    </row>
    <row r="115" s="1" customFormat="1" ht="15.75" customHeight="1" spans="1:13">
      <c r="A115" s="97">
        <v>381413</v>
      </c>
      <c r="B115" s="98">
        <v>1617663</v>
      </c>
      <c r="C115" s="98" t="s">
        <v>5667</v>
      </c>
      <c r="D115" s="39">
        <v>43729</v>
      </c>
      <c r="E115" s="39">
        <v>43730</v>
      </c>
      <c r="F115" s="38">
        <f t="shared" si="8"/>
        <v>1</v>
      </c>
      <c r="G115" s="38">
        <v>1</v>
      </c>
      <c r="H115" s="38" t="s">
        <v>37</v>
      </c>
      <c r="I115" s="38">
        <v>1</v>
      </c>
      <c r="J115" s="78">
        <v>2800000</v>
      </c>
      <c r="K115" s="79">
        <f t="shared" si="7"/>
        <v>2800000</v>
      </c>
      <c r="L115" s="82"/>
      <c r="M115" s="118"/>
    </row>
    <row r="116" s="1" customFormat="1" ht="15.75" customHeight="1" spans="1:13">
      <c r="A116" s="97">
        <v>381405</v>
      </c>
      <c r="B116" s="98">
        <v>1617229</v>
      </c>
      <c r="C116" s="98" t="s">
        <v>5668</v>
      </c>
      <c r="D116" s="39">
        <v>43729</v>
      </c>
      <c r="E116" s="39">
        <v>43731</v>
      </c>
      <c r="F116" s="38">
        <f t="shared" si="8"/>
        <v>2</v>
      </c>
      <c r="G116" s="38">
        <v>1</v>
      </c>
      <c r="H116" s="38" t="s">
        <v>37</v>
      </c>
      <c r="I116" s="38">
        <f t="shared" ref="I116:I179" si="9">G116*F116</f>
        <v>2</v>
      </c>
      <c r="J116" s="78">
        <v>2800000</v>
      </c>
      <c r="K116" s="79">
        <f t="shared" si="7"/>
        <v>5600000</v>
      </c>
      <c r="L116" s="82"/>
      <c r="M116" s="118"/>
    </row>
    <row r="117" s="1" customFormat="1" ht="15.75" customHeight="1" spans="1:13">
      <c r="A117" s="97">
        <v>381406</v>
      </c>
      <c r="B117" s="98">
        <v>1617224</v>
      </c>
      <c r="C117" s="98" t="s">
        <v>5669</v>
      </c>
      <c r="D117" s="39">
        <v>43729</v>
      </c>
      <c r="E117" s="39">
        <v>43731</v>
      </c>
      <c r="F117" s="38">
        <f t="shared" si="8"/>
        <v>2</v>
      </c>
      <c r="G117" s="38">
        <v>1</v>
      </c>
      <c r="H117" s="38" t="s">
        <v>868</v>
      </c>
      <c r="I117" s="38">
        <f t="shared" si="9"/>
        <v>2</v>
      </c>
      <c r="J117" s="78">
        <v>3450000</v>
      </c>
      <c r="K117" s="79">
        <f t="shared" si="7"/>
        <v>6900000</v>
      </c>
      <c r="L117" s="82"/>
      <c r="M117" s="118"/>
    </row>
    <row r="118" s="1" customFormat="1" ht="15.75" customHeight="1" spans="1:13">
      <c r="A118" s="97" t="s">
        <v>5670</v>
      </c>
      <c r="B118" s="98">
        <v>1610276</v>
      </c>
      <c r="C118" s="98" t="s">
        <v>5671</v>
      </c>
      <c r="D118" s="39">
        <v>43729</v>
      </c>
      <c r="E118" s="39">
        <v>43731</v>
      </c>
      <c r="F118" s="38">
        <f t="shared" si="8"/>
        <v>2</v>
      </c>
      <c r="G118" s="38">
        <v>2</v>
      </c>
      <c r="H118" s="38" t="s">
        <v>2405</v>
      </c>
      <c r="I118" s="38">
        <f t="shared" si="9"/>
        <v>4</v>
      </c>
      <c r="J118" s="78">
        <v>3100000</v>
      </c>
      <c r="K118" s="79">
        <f t="shared" si="7"/>
        <v>12400000</v>
      </c>
      <c r="L118" s="82"/>
      <c r="M118" s="81" t="s">
        <v>5672</v>
      </c>
    </row>
    <row r="119" s="1" customFormat="1" ht="15.75" customHeight="1" spans="1:13">
      <c r="A119" s="97" t="s">
        <v>5673</v>
      </c>
      <c r="B119" s="98">
        <v>1613440</v>
      </c>
      <c r="C119" s="98" t="s">
        <v>5674</v>
      </c>
      <c r="D119" s="39">
        <v>43729</v>
      </c>
      <c r="E119" s="39">
        <v>43731</v>
      </c>
      <c r="F119" s="38">
        <f t="shared" si="8"/>
        <v>2</v>
      </c>
      <c r="G119" s="38">
        <v>3</v>
      </c>
      <c r="H119" s="38" t="s">
        <v>37</v>
      </c>
      <c r="I119" s="38">
        <f t="shared" si="9"/>
        <v>6</v>
      </c>
      <c r="J119" s="78">
        <v>2900000</v>
      </c>
      <c r="K119" s="79">
        <f t="shared" si="7"/>
        <v>17400000</v>
      </c>
      <c r="L119" s="82"/>
      <c r="M119" s="81"/>
    </row>
    <row r="120" s="1" customFormat="1" ht="15.75" customHeight="1" spans="1:13">
      <c r="A120" s="97">
        <v>380751</v>
      </c>
      <c r="B120" s="98">
        <v>1613856</v>
      </c>
      <c r="C120" s="98" t="s">
        <v>5675</v>
      </c>
      <c r="D120" s="39">
        <v>43730</v>
      </c>
      <c r="E120" s="39">
        <v>43731</v>
      </c>
      <c r="F120" s="38">
        <f t="shared" si="8"/>
        <v>1</v>
      </c>
      <c r="G120" s="38">
        <v>1</v>
      </c>
      <c r="H120" s="38" t="s">
        <v>37</v>
      </c>
      <c r="I120" s="38">
        <f t="shared" si="9"/>
        <v>1</v>
      </c>
      <c r="J120" s="78">
        <v>2900000</v>
      </c>
      <c r="K120" s="79">
        <f t="shared" si="7"/>
        <v>2900000</v>
      </c>
      <c r="L120" s="82"/>
      <c r="M120" s="118"/>
    </row>
    <row r="121" s="1" customFormat="1" customHeight="1" spans="1:13">
      <c r="A121" s="97">
        <v>380517</v>
      </c>
      <c r="B121" s="98">
        <v>1613410</v>
      </c>
      <c r="C121" s="98" t="s">
        <v>5676</v>
      </c>
      <c r="D121" s="39">
        <v>43730</v>
      </c>
      <c r="E121" s="39">
        <v>43732</v>
      </c>
      <c r="F121" s="38">
        <f t="shared" si="8"/>
        <v>2</v>
      </c>
      <c r="G121" s="38">
        <v>1</v>
      </c>
      <c r="H121" s="38" t="s">
        <v>2405</v>
      </c>
      <c r="I121" s="38">
        <f t="shared" si="9"/>
        <v>2</v>
      </c>
      <c r="J121" s="78">
        <v>3100000</v>
      </c>
      <c r="K121" s="79">
        <f t="shared" si="7"/>
        <v>6200000</v>
      </c>
      <c r="L121" s="82"/>
      <c r="M121" s="118"/>
    </row>
    <row r="122" s="1" customFormat="1" customHeight="1" spans="1:13">
      <c r="A122" s="97" t="s">
        <v>5677</v>
      </c>
      <c r="B122" s="98">
        <v>1618093</v>
      </c>
      <c r="C122" s="98" t="s">
        <v>5678</v>
      </c>
      <c r="D122" s="39">
        <v>43730</v>
      </c>
      <c r="E122" s="39">
        <v>43733</v>
      </c>
      <c r="F122" s="38">
        <f t="shared" si="8"/>
        <v>3</v>
      </c>
      <c r="G122" s="38">
        <v>2</v>
      </c>
      <c r="H122" s="38" t="s">
        <v>2405</v>
      </c>
      <c r="I122" s="38">
        <f t="shared" si="9"/>
        <v>6</v>
      </c>
      <c r="J122" s="78">
        <v>3000000</v>
      </c>
      <c r="K122" s="79">
        <f t="shared" si="7"/>
        <v>18000000</v>
      </c>
      <c r="L122" s="82"/>
      <c r="M122" s="118"/>
    </row>
    <row r="123" s="1" customFormat="1" ht="15.75" customHeight="1" spans="1:13">
      <c r="A123" s="97">
        <v>379532</v>
      </c>
      <c r="B123" s="98">
        <v>1609662</v>
      </c>
      <c r="C123" s="98" t="s">
        <v>5679</v>
      </c>
      <c r="D123" s="39">
        <v>43731</v>
      </c>
      <c r="E123" s="39">
        <v>43733</v>
      </c>
      <c r="F123" s="38">
        <f t="shared" si="8"/>
        <v>2</v>
      </c>
      <c r="G123" s="38">
        <v>1</v>
      </c>
      <c r="H123" s="38" t="s">
        <v>3001</v>
      </c>
      <c r="I123" s="38">
        <f t="shared" si="9"/>
        <v>2</v>
      </c>
      <c r="J123" s="78">
        <v>4340000</v>
      </c>
      <c r="K123" s="79">
        <f t="shared" si="7"/>
        <v>8680000</v>
      </c>
      <c r="L123" s="82"/>
      <c r="M123" s="81"/>
    </row>
    <row r="124" s="1" customFormat="1" ht="15.75" customHeight="1" spans="1:13">
      <c r="A124" s="97">
        <v>381561</v>
      </c>
      <c r="B124" s="98">
        <v>1619310</v>
      </c>
      <c r="C124" s="98" t="s">
        <v>5680</v>
      </c>
      <c r="D124" s="39">
        <v>43732</v>
      </c>
      <c r="E124" s="39">
        <v>43734</v>
      </c>
      <c r="F124" s="38">
        <f t="shared" si="8"/>
        <v>2</v>
      </c>
      <c r="G124" s="38">
        <v>1</v>
      </c>
      <c r="H124" s="38" t="s">
        <v>2405</v>
      </c>
      <c r="I124" s="38">
        <f t="shared" si="9"/>
        <v>2</v>
      </c>
      <c r="J124" s="78">
        <v>3000000</v>
      </c>
      <c r="K124" s="79">
        <f t="shared" si="7"/>
        <v>6000000</v>
      </c>
      <c r="L124" s="82"/>
      <c r="M124" s="81"/>
    </row>
    <row r="125" s="1" customFormat="1" ht="15.75" customHeight="1" spans="1:13">
      <c r="A125" s="97">
        <v>381547</v>
      </c>
      <c r="B125" s="98">
        <v>1619217</v>
      </c>
      <c r="C125" s="98" t="s">
        <v>4137</v>
      </c>
      <c r="D125" s="39">
        <v>43731</v>
      </c>
      <c r="E125" s="39">
        <v>43735</v>
      </c>
      <c r="F125" s="38">
        <f t="shared" si="8"/>
        <v>4</v>
      </c>
      <c r="G125" s="38">
        <v>1</v>
      </c>
      <c r="H125" s="38" t="s">
        <v>2405</v>
      </c>
      <c r="I125" s="38">
        <f t="shared" si="9"/>
        <v>4</v>
      </c>
      <c r="J125" s="78">
        <v>3000000</v>
      </c>
      <c r="K125" s="79">
        <f t="shared" si="7"/>
        <v>12000000</v>
      </c>
      <c r="L125" s="82"/>
      <c r="M125" s="118" t="s">
        <v>5600</v>
      </c>
    </row>
    <row r="126" s="1" customFormat="1" ht="15.75" customHeight="1" spans="1:13">
      <c r="A126" s="97">
        <v>381569</v>
      </c>
      <c r="B126" s="98">
        <v>1619489</v>
      </c>
      <c r="C126" s="98" t="s">
        <v>5681</v>
      </c>
      <c r="D126" s="39">
        <v>43731</v>
      </c>
      <c r="E126" s="39">
        <v>43732</v>
      </c>
      <c r="F126" s="38">
        <f t="shared" si="8"/>
        <v>1</v>
      </c>
      <c r="G126" s="38">
        <v>1</v>
      </c>
      <c r="H126" s="38" t="s">
        <v>2405</v>
      </c>
      <c r="I126" s="38">
        <f t="shared" si="9"/>
        <v>1</v>
      </c>
      <c r="J126" s="78">
        <v>3000000</v>
      </c>
      <c r="K126" s="79">
        <f t="shared" si="7"/>
        <v>3000000</v>
      </c>
      <c r="L126" s="82"/>
      <c r="M126" s="118"/>
    </row>
    <row r="127" s="1" customFormat="1" ht="15.75" customHeight="1" spans="1:13">
      <c r="A127" s="97">
        <v>381614</v>
      </c>
      <c r="B127" s="98">
        <v>1619667</v>
      </c>
      <c r="C127" s="98" t="s">
        <v>5666</v>
      </c>
      <c r="D127" s="39">
        <v>43731</v>
      </c>
      <c r="E127" s="39">
        <v>43732</v>
      </c>
      <c r="F127" s="38">
        <f t="shared" si="8"/>
        <v>1</v>
      </c>
      <c r="G127" s="38">
        <v>1</v>
      </c>
      <c r="H127" s="38" t="s">
        <v>2405</v>
      </c>
      <c r="I127" s="38">
        <f t="shared" si="9"/>
        <v>1</v>
      </c>
      <c r="J127" s="78">
        <v>3000000</v>
      </c>
      <c r="K127" s="79">
        <f t="shared" si="7"/>
        <v>3000000</v>
      </c>
      <c r="L127" s="82"/>
      <c r="M127" s="118"/>
    </row>
    <row r="128" s="1" customFormat="1" ht="15.75" customHeight="1" spans="1:13">
      <c r="A128" s="97">
        <v>379536</v>
      </c>
      <c r="B128" s="98">
        <v>1609669</v>
      </c>
      <c r="C128" s="98" t="s">
        <v>5682</v>
      </c>
      <c r="D128" s="39">
        <v>43731</v>
      </c>
      <c r="E128" s="39">
        <v>43733</v>
      </c>
      <c r="F128" s="38">
        <f t="shared" si="8"/>
        <v>2</v>
      </c>
      <c r="G128" s="38">
        <v>1</v>
      </c>
      <c r="H128" s="38" t="s">
        <v>3001</v>
      </c>
      <c r="I128" s="38">
        <f t="shared" si="9"/>
        <v>2</v>
      </c>
      <c r="J128" s="78">
        <v>4340000</v>
      </c>
      <c r="K128" s="79">
        <f t="shared" si="7"/>
        <v>8680000</v>
      </c>
      <c r="L128" s="82"/>
      <c r="M128" s="81"/>
    </row>
    <row r="129" s="1" customFormat="1" ht="15.75" customHeight="1" spans="1:13">
      <c r="A129" s="97">
        <v>381551</v>
      </c>
      <c r="B129" s="98">
        <v>1618766</v>
      </c>
      <c r="C129" s="98" t="s">
        <v>5683</v>
      </c>
      <c r="D129" s="39">
        <v>43731</v>
      </c>
      <c r="E129" s="39">
        <v>43734</v>
      </c>
      <c r="F129" s="38">
        <f t="shared" si="8"/>
        <v>3</v>
      </c>
      <c r="G129" s="38">
        <v>1</v>
      </c>
      <c r="H129" s="38" t="s">
        <v>37</v>
      </c>
      <c r="I129" s="38">
        <f t="shared" si="9"/>
        <v>3</v>
      </c>
      <c r="J129" s="78">
        <v>2800000</v>
      </c>
      <c r="K129" s="79">
        <f t="shared" ref="K129:K160" si="10">J129*F129*G129</f>
        <v>8400000</v>
      </c>
      <c r="L129" s="82"/>
      <c r="M129" s="81"/>
    </row>
    <row r="130" s="1" customFormat="1" ht="15.75" customHeight="1" spans="1:13">
      <c r="A130" s="97">
        <v>381548</v>
      </c>
      <c r="B130" s="98">
        <v>1619207</v>
      </c>
      <c r="C130" s="98" t="s">
        <v>5684</v>
      </c>
      <c r="D130" s="39">
        <v>43731</v>
      </c>
      <c r="E130" s="39">
        <v>43732</v>
      </c>
      <c r="F130" s="38">
        <f t="shared" si="8"/>
        <v>1</v>
      </c>
      <c r="G130" s="38">
        <v>1</v>
      </c>
      <c r="H130" s="38" t="s">
        <v>2405</v>
      </c>
      <c r="I130" s="38">
        <f t="shared" si="9"/>
        <v>1</v>
      </c>
      <c r="J130" s="78">
        <v>3000000</v>
      </c>
      <c r="K130" s="79">
        <f t="shared" si="10"/>
        <v>3000000</v>
      </c>
      <c r="L130" s="82"/>
      <c r="M130" s="81"/>
    </row>
    <row r="131" s="1" customFormat="1" ht="15.75" customHeight="1" spans="1:13">
      <c r="A131" s="97">
        <v>381559</v>
      </c>
      <c r="B131" s="98">
        <v>1619405</v>
      </c>
      <c r="C131" s="98" t="s">
        <v>5675</v>
      </c>
      <c r="D131" s="39">
        <v>43731</v>
      </c>
      <c r="E131" s="39">
        <v>43732</v>
      </c>
      <c r="F131" s="38">
        <f t="shared" si="8"/>
        <v>1</v>
      </c>
      <c r="G131" s="38">
        <v>1</v>
      </c>
      <c r="H131" s="38" t="s">
        <v>37</v>
      </c>
      <c r="I131" s="38">
        <f t="shared" si="9"/>
        <v>1</v>
      </c>
      <c r="J131" s="78">
        <v>2800000</v>
      </c>
      <c r="K131" s="79">
        <f t="shared" si="10"/>
        <v>2800000</v>
      </c>
      <c r="L131" s="82"/>
      <c r="M131" s="81"/>
    </row>
    <row r="132" s="1" customFormat="1" ht="15.75" customHeight="1" spans="1:13">
      <c r="A132" s="97">
        <v>381502</v>
      </c>
      <c r="B132" s="98">
        <v>1618615</v>
      </c>
      <c r="C132" s="98" t="s">
        <v>5685</v>
      </c>
      <c r="D132" s="39">
        <v>43731</v>
      </c>
      <c r="E132" s="39">
        <v>43732</v>
      </c>
      <c r="F132" s="38">
        <f t="shared" si="8"/>
        <v>1</v>
      </c>
      <c r="G132" s="38">
        <v>1</v>
      </c>
      <c r="H132" s="38" t="s">
        <v>2405</v>
      </c>
      <c r="I132" s="38">
        <f t="shared" si="9"/>
        <v>1</v>
      </c>
      <c r="J132" s="78">
        <v>3000000</v>
      </c>
      <c r="K132" s="79">
        <f t="shared" si="10"/>
        <v>3000000</v>
      </c>
      <c r="L132" s="82"/>
      <c r="M132" s="81"/>
    </row>
    <row r="133" s="1" customFormat="1" ht="15.75" customHeight="1" spans="1:13">
      <c r="A133" s="97">
        <v>378637</v>
      </c>
      <c r="B133" s="98">
        <v>1604952</v>
      </c>
      <c r="C133" s="98" t="s">
        <v>5686</v>
      </c>
      <c r="D133" s="39">
        <v>43732</v>
      </c>
      <c r="E133" s="39">
        <v>43734</v>
      </c>
      <c r="F133" s="38">
        <f t="shared" si="8"/>
        <v>2</v>
      </c>
      <c r="G133" s="38">
        <v>1</v>
      </c>
      <c r="H133" s="38" t="s">
        <v>5687</v>
      </c>
      <c r="I133" s="38">
        <f t="shared" si="9"/>
        <v>2</v>
      </c>
      <c r="J133" s="78">
        <v>4300000</v>
      </c>
      <c r="K133" s="79">
        <f t="shared" si="10"/>
        <v>8600000</v>
      </c>
      <c r="L133" s="82"/>
      <c r="M133" s="81"/>
    </row>
    <row r="134" s="1" customFormat="1" ht="15.75" customHeight="1" spans="1:13">
      <c r="A134" s="97">
        <v>377805</v>
      </c>
      <c r="B134" s="98">
        <v>1603791</v>
      </c>
      <c r="C134" s="98" t="s">
        <v>5688</v>
      </c>
      <c r="D134" s="39">
        <v>43732</v>
      </c>
      <c r="E134" s="39">
        <v>43733</v>
      </c>
      <c r="F134" s="38">
        <f t="shared" si="8"/>
        <v>1</v>
      </c>
      <c r="G134" s="38">
        <v>1</v>
      </c>
      <c r="H134" s="38" t="s">
        <v>37</v>
      </c>
      <c r="I134" s="38">
        <f t="shared" si="9"/>
        <v>1</v>
      </c>
      <c r="J134" s="78">
        <v>2900000</v>
      </c>
      <c r="K134" s="79">
        <f t="shared" si="10"/>
        <v>2900000</v>
      </c>
      <c r="L134" s="82"/>
      <c r="M134" s="81"/>
    </row>
    <row r="135" s="1" customFormat="1" ht="15.75" customHeight="1" spans="1:13">
      <c r="A135" s="97" t="s">
        <v>5689</v>
      </c>
      <c r="B135" s="98">
        <v>1611189</v>
      </c>
      <c r="C135" s="98" t="s">
        <v>5690</v>
      </c>
      <c r="D135" s="39">
        <v>43733</v>
      </c>
      <c r="E135" s="39">
        <v>43735</v>
      </c>
      <c r="F135" s="38">
        <f t="shared" si="8"/>
        <v>2</v>
      </c>
      <c r="G135" s="38">
        <v>2</v>
      </c>
      <c r="H135" s="38" t="s">
        <v>37</v>
      </c>
      <c r="I135" s="38">
        <f t="shared" si="9"/>
        <v>4</v>
      </c>
      <c r="J135" s="78">
        <v>2900000</v>
      </c>
      <c r="K135" s="79">
        <f t="shared" si="10"/>
        <v>11600000</v>
      </c>
      <c r="L135" s="82"/>
      <c r="M135" s="81"/>
    </row>
    <row r="136" s="1" customFormat="1" spans="1:13">
      <c r="A136" s="38">
        <v>378551</v>
      </c>
      <c r="B136" s="38">
        <v>1605576</v>
      </c>
      <c r="C136" s="38" t="s">
        <v>5691</v>
      </c>
      <c r="D136" s="39">
        <v>43733</v>
      </c>
      <c r="E136" s="39">
        <v>43736</v>
      </c>
      <c r="F136" s="38">
        <f t="shared" ref="F136:F180" si="11">E136-D136</f>
        <v>3</v>
      </c>
      <c r="G136" s="38">
        <v>1</v>
      </c>
      <c r="H136" s="38" t="s">
        <v>2405</v>
      </c>
      <c r="I136" s="38">
        <f t="shared" si="9"/>
        <v>3</v>
      </c>
      <c r="J136" s="78">
        <v>3100000</v>
      </c>
      <c r="K136" s="79">
        <f t="shared" si="10"/>
        <v>9300000</v>
      </c>
      <c r="L136" s="82"/>
      <c r="M136" s="81"/>
    </row>
    <row r="137" s="1" customFormat="1" spans="1:13">
      <c r="A137" s="98">
        <v>381012</v>
      </c>
      <c r="B137" s="98">
        <v>1615369</v>
      </c>
      <c r="C137" s="98" t="s">
        <v>5692</v>
      </c>
      <c r="D137" s="39">
        <v>43733</v>
      </c>
      <c r="E137" s="39">
        <v>43735</v>
      </c>
      <c r="F137" s="38">
        <f t="shared" si="11"/>
        <v>2</v>
      </c>
      <c r="G137" s="38">
        <v>1</v>
      </c>
      <c r="H137" s="38" t="s">
        <v>5693</v>
      </c>
      <c r="I137" s="38">
        <f t="shared" si="9"/>
        <v>2</v>
      </c>
      <c r="J137" s="78">
        <f>2900000+1200000</f>
        <v>4100000</v>
      </c>
      <c r="K137" s="79">
        <f t="shared" si="10"/>
        <v>8200000</v>
      </c>
      <c r="L137" s="82"/>
      <c r="M137" s="81" t="s">
        <v>5694</v>
      </c>
    </row>
    <row r="138" s="1" customFormat="1" spans="1:13">
      <c r="A138" s="98">
        <v>381488</v>
      </c>
      <c r="B138" s="98">
        <v>1618143</v>
      </c>
      <c r="C138" s="98" t="s">
        <v>5695</v>
      </c>
      <c r="D138" s="39">
        <v>43733</v>
      </c>
      <c r="E138" s="39">
        <v>43735</v>
      </c>
      <c r="F138" s="38">
        <f t="shared" si="11"/>
        <v>2</v>
      </c>
      <c r="G138" s="38">
        <v>1</v>
      </c>
      <c r="H138" s="38" t="s">
        <v>2405</v>
      </c>
      <c r="I138" s="38">
        <f t="shared" si="9"/>
        <v>2</v>
      </c>
      <c r="J138" s="78">
        <v>3000000</v>
      </c>
      <c r="K138" s="79">
        <f t="shared" si="10"/>
        <v>6000000</v>
      </c>
      <c r="L138" s="82"/>
      <c r="M138" s="81"/>
    </row>
    <row r="139" s="1" customFormat="1" spans="1:13">
      <c r="A139" s="98">
        <v>381319</v>
      </c>
      <c r="B139" s="98">
        <v>1616101</v>
      </c>
      <c r="C139" s="98" t="s">
        <v>5676</v>
      </c>
      <c r="D139" s="39">
        <v>43733</v>
      </c>
      <c r="E139" s="39">
        <v>43734</v>
      </c>
      <c r="F139" s="38">
        <f t="shared" si="11"/>
        <v>1</v>
      </c>
      <c r="G139" s="38">
        <v>1</v>
      </c>
      <c r="H139" s="38" t="s">
        <v>2405</v>
      </c>
      <c r="I139" s="38">
        <f t="shared" si="9"/>
        <v>1</v>
      </c>
      <c r="J139" s="78">
        <v>3000000</v>
      </c>
      <c r="K139" s="79">
        <f t="shared" si="10"/>
        <v>3000000</v>
      </c>
      <c r="L139" s="82"/>
      <c r="M139" s="81"/>
    </row>
    <row r="140" s="1" customFormat="1" spans="1:13">
      <c r="A140" s="98">
        <v>381767</v>
      </c>
      <c r="B140" s="98">
        <v>1620084</v>
      </c>
      <c r="C140" s="98" t="s">
        <v>5696</v>
      </c>
      <c r="D140" s="39">
        <v>43734</v>
      </c>
      <c r="E140" s="39">
        <v>43736</v>
      </c>
      <c r="F140" s="38">
        <f t="shared" si="11"/>
        <v>2</v>
      </c>
      <c r="G140" s="38">
        <v>1</v>
      </c>
      <c r="H140" s="38" t="s">
        <v>3046</v>
      </c>
      <c r="I140" s="38">
        <f t="shared" si="9"/>
        <v>2</v>
      </c>
      <c r="J140" s="78">
        <v>5030000</v>
      </c>
      <c r="K140" s="79">
        <f t="shared" si="10"/>
        <v>10060000</v>
      </c>
      <c r="L140" s="82"/>
      <c r="M140" s="81"/>
    </row>
    <row r="141" s="1" customFormat="1" spans="1:13">
      <c r="A141" s="97" t="s">
        <v>5697</v>
      </c>
      <c r="B141" s="98">
        <v>1619429</v>
      </c>
      <c r="C141" s="98" t="s">
        <v>5698</v>
      </c>
      <c r="D141" s="39">
        <v>43734</v>
      </c>
      <c r="E141" s="39">
        <v>43735</v>
      </c>
      <c r="F141" s="38">
        <f t="shared" si="11"/>
        <v>1</v>
      </c>
      <c r="G141" s="38">
        <v>2</v>
      </c>
      <c r="H141" s="38" t="s">
        <v>2405</v>
      </c>
      <c r="I141" s="38">
        <f t="shared" si="9"/>
        <v>2</v>
      </c>
      <c r="J141" s="78">
        <v>3000000</v>
      </c>
      <c r="K141" s="79">
        <f t="shared" si="10"/>
        <v>6000000</v>
      </c>
      <c r="L141" s="82"/>
      <c r="M141" s="81"/>
    </row>
    <row r="142" s="1" customFormat="1" spans="1:13">
      <c r="A142" s="97">
        <v>381687</v>
      </c>
      <c r="B142" s="97">
        <v>1619669</v>
      </c>
      <c r="C142" s="119" t="s">
        <v>5699</v>
      </c>
      <c r="D142" s="39">
        <v>43735</v>
      </c>
      <c r="E142" s="39">
        <v>43736</v>
      </c>
      <c r="F142" s="38">
        <f t="shared" si="11"/>
        <v>1</v>
      </c>
      <c r="G142" s="38">
        <v>1</v>
      </c>
      <c r="H142" s="38" t="s">
        <v>2405</v>
      </c>
      <c r="I142" s="38">
        <f t="shared" si="9"/>
        <v>1</v>
      </c>
      <c r="J142" s="78">
        <v>3000000</v>
      </c>
      <c r="K142" s="79">
        <f t="shared" si="10"/>
        <v>3000000</v>
      </c>
      <c r="L142" s="82"/>
      <c r="M142" s="81"/>
    </row>
    <row r="143" s="1" customFormat="1" spans="1:13">
      <c r="A143" s="120"/>
      <c r="B143" s="120"/>
      <c r="C143" s="121"/>
      <c r="D143" s="39">
        <v>43736</v>
      </c>
      <c r="E143" s="39">
        <v>43737</v>
      </c>
      <c r="F143" s="38">
        <f t="shared" si="11"/>
        <v>1</v>
      </c>
      <c r="G143" s="38">
        <v>1</v>
      </c>
      <c r="H143" s="38" t="s">
        <v>2405</v>
      </c>
      <c r="I143" s="38">
        <f t="shared" si="9"/>
        <v>1</v>
      </c>
      <c r="J143" s="78">
        <v>4150000</v>
      </c>
      <c r="K143" s="79">
        <f t="shared" si="10"/>
        <v>4150000</v>
      </c>
      <c r="L143" s="82"/>
      <c r="M143" s="81"/>
    </row>
    <row r="144" s="1" customFormat="1" spans="1:13">
      <c r="A144" s="97">
        <v>379546</v>
      </c>
      <c r="B144" s="97">
        <v>1610034</v>
      </c>
      <c r="C144" s="119" t="s">
        <v>5700</v>
      </c>
      <c r="D144" s="39">
        <v>43734</v>
      </c>
      <c r="E144" s="39">
        <v>43736</v>
      </c>
      <c r="F144" s="38">
        <f t="shared" si="11"/>
        <v>2</v>
      </c>
      <c r="G144" s="38">
        <v>1</v>
      </c>
      <c r="H144" s="38" t="s">
        <v>37</v>
      </c>
      <c r="I144" s="38">
        <f t="shared" si="9"/>
        <v>2</v>
      </c>
      <c r="J144" s="78">
        <v>2900000</v>
      </c>
      <c r="K144" s="79">
        <f t="shared" si="10"/>
        <v>5800000</v>
      </c>
      <c r="L144" s="82"/>
      <c r="M144" s="81"/>
    </row>
    <row r="145" s="1" customFormat="1" spans="1:13">
      <c r="A145" s="120"/>
      <c r="B145" s="120"/>
      <c r="C145" s="121"/>
      <c r="D145" s="39">
        <v>43736</v>
      </c>
      <c r="E145" s="39">
        <v>43737</v>
      </c>
      <c r="F145" s="38">
        <f t="shared" si="11"/>
        <v>1</v>
      </c>
      <c r="G145" s="38">
        <v>1</v>
      </c>
      <c r="H145" s="38" t="s">
        <v>37</v>
      </c>
      <c r="I145" s="38">
        <f t="shared" si="9"/>
        <v>1</v>
      </c>
      <c r="J145" s="78">
        <v>4050000</v>
      </c>
      <c r="K145" s="79">
        <f t="shared" si="10"/>
        <v>4050000</v>
      </c>
      <c r="L145" s="82"/>
      <c r="M145" s="81"/>
    </row>
    <row r="146" s="1" customFormat="1" spans="1:13">
      <c r="A146" s="122">
        <v>378811</v>
      </c>
      <c r="B146" s="122">
        <v>1607022</v>
      </c>
      <c r="C146" s="123" t="s">
        <v>5701</v>
      </c>
      <c r="D146" s="39">
        <v>43734</v>
      </c>
      <c r="E146" s="39">
        <v>43736</v>
      </c>
      <c r="F146" s="38">
        <f t="shared" si="11"/>
        <v>2</v>
      </c>
      <c r="G146" s="38">
        <v>1</v>
      </c>
      <c r="H146" s="38" t="s">
        <v>2405</v>
      </c>
      <c r="I146" s="38">
        <f t="shared" si="9"/>
        <v>2</v>
      </c>
      <c r="J146" s="78">
        <v>3100000</v>
      </c>
      <c r="K146" s="79">
        <f t="shared" si="10"/>
        <v>6200000</v>
      </c>
      <c r="L146" s="82"/>
      <c r="M146" s="81"/>
    </row>
    <row r="147" s="1" customFormat="1" spans="1:13">
      <c r="A147" s="124"/>
      <c r="B147" s="124"/>
      <c r="C147" s="125"/>
      <c r="D147" s="39">
        <v>43736</v>
      </c>
      <c r="E147" s="39">
        <v>43737</v>
      </c>
      <c r="F147" s="38">
        <f t="shared" si="11"/>
        <v>1</v>
      </c>
      <c r="G147" s="38">
        <v>1</v>
      </c>
      <c r="H147" s="38" t="s">
        <v>2405</v>
      </c>
      <c r="I147" s="38">
        <f t="shared" si="9"/>
        <v>1</v>
      </c>
      <c r="J147" s="78">
        <v>4250000</v>
      </c>
      <c r="K147" s="79">
        <f t="shared" si="10"/>
        <v>4250000</v>
      </c>
      <c r="L147" s="82"/>
      <c r="M147" s="81"/>
    </row>
    <row r="148" s="1" customFormat="1" spans="1:13">
      <c r="A148" s="122">
        <v>381321</v>
      </c>
      <c r="B148" s="122">
        <v>1616943</v>
      </c>
      <c r="C148" s="123" t="s">
        <v>5702</v>
      </c>
      <c r="D148" s="39">
        <v>43734</v>
      </c>
      <c r="E148" s="39">
        <v>43736</v>
      </c>
      <c r="F148" s="38">
        <f t="shared" si="11"/>
        <v>2</v>
      </c>
      <c r="G148" s="38">
        <v>1</v>
      </c>
      <c r="H148" s="126" t="s">
        <v>37</v>
      </c>
      <c r="I148" s="38">
        <f t="shared" si="9"/>
        <v>2</v>
      </c>
      <c r="J148" s="78">
        <v>2800000</v>
      </c>
      <c r="K148" s="79">
        <f t="shared" si="10"/>
        <v>5600000</v>
      </c>
      <c r="L148" s="82"/>
      <c r="M148" s="119" t="s">
        <v>5703</v>
      </c>
    </row>
    <row r="149" s="1" customFormat="1" spans="1:13">
      <c r="A149" s="124"/>
      <c r="B149" s="124"/>
      <c r="C149" s="125"/>
      <c r="D149" s="39">
        <v>43736</v>
      </c>
      <c r="E149" s="39">
        <v>43737</v>
      </c>
      <c r="F149" s="38">
        <f t="shared" si="11"/>
        <v>1</v>
      </c>
      <c r="G149" s="38">
        <v>1</v>
      </c>
      <c r="H149" s="127"/>
      <c r="I149" s="38">
        <f t="shared" si="9"/>
        <v>1</v>
      </c>
      <c r="J149" s="78">
        <v>3950000</v>
      </c>
      <c r="K149" s="79">
        <f t="shared" si="10"/>
        <v>3950000</v>
      </c>
      <c r="L149" s="82"/>
      <c r="M149" s="127"/>
    </row>
    <row r="150" s="1" customFormat="1" spans="1:13">
      <c r="A150" s="97">
        <v>377782</v>
      </c>
      <c r="B150" s="97">
        <v>1602982</v>
      </c>
      <c r="C150" s="126" t="s">
        <v>5704</v>
      </c>
      <c r="D150" s="39">
        <v>43735</v>
      </c>
      <c r="E150" s="39">
        <v>43736</v>
      </c>
      <c r="F150" s="38">
        <f t="shared" si="11"/>
        <v>1</v>
      </c>
      <c r="G150" s="38">
        <v>1</v>
      </c>
      <c r="H150" s="38" t="s">
        <v>2405</v>
      </c>
      <c r="I150" s="38">
        <f t="shared" si="9"/>
        <v>1</v>
      </c>
      <c r="J150" s="78">
        <v>3100000</v>
      </c>
      <c r="K150" s="79">
        <f t="shared" si="10"/>
        <v>3100000</v>
      </c>
      <c r="L150" s="82"/>
      <c r="M150" s="81"/>
    </row>
    <row r="151" s="1" customFormat="1" spans="1:13">
      <c r="A151" s="120"/>
      <c r="B151" s="120"/>
      <c r="C151" s="127"/>
      <c r="D151" s="39">
        <v>43736</v>
      </c>
      <c r="E151" s="39">
        <v>43738</v>
      </c>
      <c r="F151" s="38">
        <f t="shared" si="11"/>
        <v>2</v>
      </c>
      <c r="G151" s="38">
        <v>1</v>
      </c>
      <c r="H151" s="38" t="s">
        <v>2405</v>
      </c>
      <c r="I151" s="38">
        <f t="shared" si="9"/>
        <v>2</v>
      </c>
      <c r="J151" s="78">
        <v>4250000</v>
      </c>
      <c r="K151" s="79">
        <f t="shared" si="10"/>
        <v>8500000</v>
      </c>
      <c r="L151" s="82"/>
      <c r="M151" s="81"/>
    </row>
    <row r="152" s="1" customFormat="1" spans="1:13">
      <c r="A152" s="38">
        <v>377309</v>
      </c>
      <c r="B152" s="38">
        <v>1601152</v>
      </c>
      <c r="C152" s="38" t="s">
        <v>5705</v>
      </c>
      <c r="D152" s="39">
        <v>43735</v>
      </c>
      <c r="E152" s="39">
        <v>43736</v>
      </c>
      <c r="F152" s="38">
        <f t="shared" si="11"/>
        <v>1</v>
      </c>
      <c r="G152" s="38">
        <v>1</v>
      </c>
      <c r="H152" s="38" t="s">
        <v>2405</v>
      </c>
      <c r="I152" s="38">
        <f t="shared" si="9"/>
        <v>1</v>
      </c>
      <c r="J152" s="78">
        <v>3100000</v>
      </c>
      <c r="K152" s="79">
        <f t="shared" si="10"/>
        <v>3100000</v>
      </c>
      <c r="L152" s="82"/>
      <c r="M152" s="81"/>
    </row>
    <row r="153" s="4" customFormat="1" spans="1:17">
      <c r="A153" s="122">
        <v>377060</v>
      </c>
      <c r="B153" s="122">
        <v>1596835</v>
      </c>
      <c r="C153" s="128" t="s">
        <v>5706</v>
      </c>
      <c r="D153" s="129">
        <v>43735</v>
      </c>
      <c r="E153" s="129">
        <v>43736</v>
      </c>
      <c r="F153" s="130">
        <f t="shared" si="11"/>
        <v>1</v>
      </c>
      <c r="G153" s="130">
        <v>1</v>
      </c>
      <c r="H153" s="130" t="s">
        <v>2405</v>
      </c>
      <c r="I153" s="130">
        <f t="shared" si="9"/>
        <v>1</v>
      </c>
      <c r="J153" s="149">
        <v>3100000</v>
      </c>
      <c r="K153" s="150">
        <f t="shared" si="10"/>
        <v>3100000</v>
      </c>
      <c r="L153" s="82"/>
      <c r="M153" s="151"/>
      <c r="O153" s="1"/>
      <c r="P153" s="1"/>
      <c r="Q153" s="1"/>
    </row>
    <row r="154" s="4" customFormat="1" spans="1:17">
      <c r="A154" s="124"/>
      <c r="B154" s="124"/>
      <c r="C154" s="131"/>
      <c r="D154" s="129">
        <v>43736</v>
      </c>
      <c r="E154" s="129">
        <v>43737</v>
      </c>
      <c r="F154" s="130">
        <f t="shared" si="11"/>
        <v>1</v>
      </c>
      <c r="G154" s="130">
        <v>1</v>
      </c>
      <c r="H154" s="130" t="s">
        <v>2405</v>
      </c>
      <c r="I154" s="130">
        <f t="shared" si="9"/>
        <v>1</v>
      </c>
      <c r="J154" s="149">
        <v>4250000</v>
      </c>
      <c r="K154" s="150">
        <f t="shared" si="10"/>
        <v>4250000</v>
      </c>
      <c r="L154" s="82"/>
      <c r="M154" s="151"/>
      <c r="O154" s="1"/>
      <c r="P154" s="1"/>
      <c r="Q154" s="1"/>
    </row>
    <row r="155" s="1" customFormat="1" spans="1:13">
      <c r="A155" s="97" t="s">
        <v>5707</v>
      </c>
      <c r="B155" s="97">
        <v>1604155</v>
      </c>
      <c r="C155" s="119" t="s">
        <v>5708</v>
      </c>
      <c r="D155" s="39">
        <v>43735</v>
      </c>
      <c r="E155" s="39">
        <v>43736</v>
      </c>
      <c r="F155" s="38">
        <f t="shared" si="11"/>
        <v>1</v>
      </c>
      <c r="G155" s="38">
        <v>2</v>
      </c>
      <c r="H155" s="38" t="s">
        <v>2405</v>
      </c>
      <c r="I155" s="38">
        <f t="shared" si="9"/>
        <v>2</v>
      </c>
      <c r="J155" s="78">
        <v>3100000</v>
      </c>
      <c r="K155" s="79">
        <f t="shared" si="10"/>
        <v>6200000</v>
      </c>
      <c r="L155" s="82"/>
      <c r="M155" s="119" t="s">
        <v>5709</v>
      </c>
    </row>
    <row r="156" s="1" customFormat="1" spans="1:13">
      <c r="A156" s="120"/>
      <c r="B156" s="120"/>
      <c r="C156" s="121"/>
      <c r="D156" s="39">
        <v>43736</v>
      </c>
      <c r="E156" s="39">
        <v>43737</v>
      </c>
      <c r="F156" s="38">
        <f t="shared" si="11"/>
        <v>1</v>
      </c>
      <c r="G156" s="38">
        <v>2</v>
      </c>
      <c r="H156" s="38" t="s">
        <v>2405</v>
      </c>
      <c r="I156" s="38">
        <f t="shared" si="9"/>
        <v>2</v>
      </c>
      <c r="J156" s="78">
        <v>4250000</v>
      </c>
      <c r="K156" s="79">
        <f t="shared" si="10"/>
        <v>8500000</v>
      </c>
      <c r="L156" s="82"/>
      <c r="M156" s="121"/>
    </row>
    <row r="157" s="1" customFormat="1" spans="1:13">
      <c r="A157" s="38">
        <v>380032</v>
      </c>
      <c r="B157" s="38">
        <v>1611597</v>
      </c>
      <c r="C157" s="38" t="s">
        <v>5710</v>
      </c>
      <c r="D157" s="39">
        <v>43737</v>
      </c>
      <c r="E157" s="39">
        <v>43739</v>
      </c>
      <c r="F157" s="38">
        <f t="shared" si="11"/>
        <v>2</v>
      </c>
      <c r="G157" s="38">
        <v>1</v>
      </c>
      <c r="H157" s="38" t="s">
        <v>37</v>
      </c>
      <c r="I157" s="38">
        <f t="shared" si="9"/>
        <v>2</v>
      </c>
      <c r="J157" s="78">
        <v>4050000</v>
      </c>
      <c r="K157" s="79">
        <f t="shared" si="10"/>
        <v>8100000</v>
      </c>
      <c r="L157" s="82"/>
      <c r="M157" s="81"/>
    </row>
    <row r="158" s="1" customFormat="1" spans="1:16">
      <c r="A158" s="38">
        <v>379200</v>
      </c>
      <c r="B158" s="19">
        <v>1631301</v>
      </c>
      <c r="C158" s="38" t="s">
        <v>5711</v>
      </c>
      <c r="D158" s="39">
        <v>43738</v>
      </c>
      <c r="E158" s="39">
        <v>43739</v>
      </c>
      <c r="F158" s="38">
        <f t="shared" si="11"/>
        <v>1</v>
      </c>
      <c r="G158" s="38">
        <v>1</v>
      </c>
      <c r="H158" s="38" t="s">
        <v>37</v>
      </c>
      <c r="I158" s="38">
        <f t="shared" si="9"/>
        <v>1</v>
      </c>
      <c r="J158" s="78">
        <v>4050000</v>
      </c>
      <c r="K158" s="79">
        <f t="shared" si="10"/>
        <v>4050000</v>
      </c>
      <c r="L158" s="99"/>
      <c r="M158" s="81"/>
      <c r="N158" s="1"/>
      <c r="O158" s="152"/>
      <c r="P158" s="152"/>
    </row>
    <row r="159" s="1" customFormat="1" spans="1:13">
      <c r="A159" s="132" t="s">
        <v>5712</v>
      </c>
      <c r="B159" s="133">
        <v>1620454</v>
      </c>
      <c r="C159" s="133" t="s">
        <v>5713</v>
      </c>
      <c r="D159" s="134">
        <v>43732</v>
      </c>
      <c r="E159" s="134">
        <v>43733</v>
      </c>
      <c r="F159" s="133">
        <f t="shared" si="11"/>
        <v>1</v>
      </c>
      <c r="G159" s="133">
        <v>3</v>
      </c>
      <c r="H159" s="133" t="s">
        <v>2405</v>
      </c>
      <c r="I159" s="133">
        <f t="shared" si="9"/>
        <v>3</v>
      </c>
      <c r="J159" s="153">
        <v>3000000</v>
      </c>
      <c r="K159" s="154">
        <f t="shared" si="10"/>
        <v>9000000</v>
      </c>
      <c r="L159" s="155">
        <f>SUM(K159:K164)</f>
        <v>37200000</v>
      </c>
      <c r="M159" s="156"/>
    </row>
    <row r="160" s="1" customFormat="1" spans="1:13">
      <c r="A160" s="133">
        <v>382266</v>
      </c>
      <c r="B160" s="133">
        <v>1621049</v>
      </c>
      <c r="C160" s="133" t="s">
        <v>5684</v>
      </c>
      <c r="D160" s="134">
        <v>43733</v>
      </c>
      <c r="E160" s="134">
        <v>43734</v>
      </c>
      <c r="F160" s="133">
        <f t="shared" si="11"/>
        <v>1</v>
      </c>
      <c r="G160" s="133">
        <v>1</v>
      </c>
      <c r="H160" s="133" t="s">
        <v>2405</v>
      </c>
      <c r="I160" s="133">
        <f t="shared" si="9"/>
        <v>1</v>
      </c>
      <c r="J160" s="153">
        <v>3000000</v>
      </c>
      <c r="K160" s="154">
        <f t="shared" si="10"/>
        <v>3000000</v>
      </c>
      <c r="L160" s="157"/>
      <c r="M160" s="156"/>
    </row>
    <row r="161" s="1" customFormat="1" spans="1:13">
      <c r="A161" s="133">
        <v>382267</v>
      </c>
      <c r="B161" s="133">
        <v>1621096</v>
      </c>
      <c r="C161" s="135" t="s">
        <v>5714</v>
      </c>
      <c r="D161" s="134">
        <v>43733</v>
      </c>
      <c r="E161" s="134">
        <v>43736</v>
      </c>
      <c r="F161" s="133">
        <f t="shared" si="11"/>
        <v>3</v>
      </c>
      <c r="G161" s="133">
        <v>1</v>
      </c>
      <c r="H161" s="133" t="s">
        <v>37</v>
      </c>
      <c r="I161" s="133">
        <f t="shared" si="9"/>
        <v>3</v>
      </c>
      <c r="J161" s="153">
        <v>2800000</v>
      </c>
      <c r="K161" s="154">
        <f>J161*I161</f>
        <v>8400000</v>
      </c>
      <c r="L161" s="157"/>
      <c r="M161" s="156"/>
    </row>
    <row r="162" s="1" customFormat="1" spans="1:13">
      <c r="A162" s="133">
        <v>382269</v>
      </c>
      <c r="B162" s="133">
        <v>1621085</v>
      </c>
      <c r="C162" s="133" t="s">
        <v>5715</v>
      </c>
      <c r="D162" s="134">
        <v>43734</v>
      </c>
      <c r="E162" s="134">
        <v>43736</v>
      </c>
      <c r="F162" s="133">
        <f t="shared" si="11"/>
        <v>2</v>
      </c>
      <c r="G162" s="133">
        <v>1</v>
      </c>
      <c r="H162" s="133" t="s">
        <v>37</v>
      </c>
      <c r="I162" s="133">
        <f t="shared" si="9"/>
        <v>2</v>
      </c>
      <c r="J162" s="153">
        <v>2800000</v>
      </c>
      <c r="K162" s="154">
        <f t="shared" ref="K162:K180" si="12">J162*F162*G162</f>
        <v>5600000</v>
      </c>
      <c r="L162" s="157"/>
      <c r="M162" s="156"/>
    </row>
    <row r="163" s="1" customFormat="1" spans="1:13">
      <c r="A163" s="133">
        <v>382270</v>
      </c>
      <c r="B163" s="133">
        <v>1621084</v>
      </c>
      <c r="C163" s="133" t="s">
        <v>5716</v>
      </c>
      <c r="D163" s="134">
        <v>43734</v>
      </c>
      <c r="E163" s="134">
        <v>43736</v>
      </c>
      <c r="F163" s="133">
        <f t="shared" si="11"/>
        <v>2</v>
      </c>
      <c r="G163" s="133">
        <v>1</v>
      </c>
      <c r="H163" s="133" t="s">
        <v>37</v>
      </c>
      <c r="I163" s="133">
        <f t="shared" si="9"/>
        <v>2</v>
      </c>
      <c r="J163" s="153">
        <v>2800000</v>
      </c>
      <c r="K163" s="154">
        <f t="shared" si="12"/>
        <v>5600000</v>
      </c>
      <c r="L163" s="157"/>
      <c r="M163" s="156"/>
    </row>
    <row r="164" s="1" customFormat="1" spans="1:13">
      <c r="A164" s="133">
        <v>382271</v>
      </c>
      <c r="B164" s="133">
        <v>1621081</v>
      </c>
      <c r="C164" s="133" t="s">
        <v>5717</v>
      </c>
      <c r="D164" s="134">
        <v>43734</v>
      </c>
      <c r="E164" s="134">
        <v>43736</v>
      </c>
      <c r="F164" s="133">
        <f t="shared" si="11"/>
        <v>2</v>
      </c>
      <c r="G164" s="133">
        <v>1</v>
      </c>
      <c r="H164" s="133" t="s">
        <v>37</v>
      </c>
      <c r="I164" s="133">
        <f t="shared" si="9"/>
        <v>2</v>
      </c>
      <c r="J164" s="153">
        <v>2800000</v>
      </c>
      <c r="K164" s="154">
        <f t="shared" si="12"/>
        <v>5600000</v>
      </c>
      <c r="L164" s="158"/>
      <c r="M164" s="156"/>
    </row>
    <row r="165" s="1" customFormat="1" spans="1:13">
      <c r="A165" s="136">
        <v>382327</v>
      </c>
      <c r="B165" s="136">
        <v>1621750</v>
      </c>
      <c r="C165" s="137" t="s">
        <v>5718</v>
      </c>
      <c r="D165" s="87">
        <v>43734</v>
      </c>
      <c r="E165" s="87">
        <v>43736</v>
      </c>
      <c r="F165" s="86">
        <f t="shared" si="11"/>
        <v>2</v>
      </c>
      <c r="G165" s="86">
        <v>1</v>
      </c>
      <c r="H165" s="86" t="s">
        <v>37</v>
      </c>
      <c r="I165" s="86">
        <f t="shared" si="9"/>
        <v>2</v>
      </c>
      <c r="J165" s="103">
        <v>2800000</v>
      </c>
      <c r="K165" s="104">
        <f t="shared" si="12"/>
        <v>5600000</v>
      </c>
      <c r="L165" s="159">
        <f>SUM(K165:K169)</f>
        <v>27000000</v>
      </c>
      <c r="M165" s="142"/>
    </row>
    <row r="166" s="1" customFormat="1" spans="1:13">
      <c r="A166" s="138"/>
      <c r="B166" s="138"/>
      <c r="C166" s="139"/>
      <c r="D166" s="87">
        <v>43736</v>
      </c>
      <c r="E166" s="87">
        <v>43737</v>
      </c>
      <c r="F166" s="86">
        <f t="shared" si="11"/>
        <v>1</v>
      </c>
      <c r="G166" s="86">
        <v>1</v>
      </c>
      <c r="H166" s="86" t="s">
        <v>37</v>
      </c>
      <c r="I166" s="86">
        <f t="shared" si="9"/>
        <v>1</v>
      </c>
      <c r="J166" s="103">
        <v>3950000</v>
      </c>
      <c r="K166" s="104">
        <f t="shared" si="12"/>
        <v>3950000</v>
      </c>
      <c r="L166" s="160"/>
      <c r="M166" s="142"/>
    </row>
    <row r="167" s="1" customFormat="1" spans="1:13">
      <c r="A167" s="140">
        <v>382381</v>
      </c>
      <c r="B167" s="140">
        <v>1622016</v>
      </c>
      <c r="C167" s="141" t="s">
        <v>5684</v>
      </c>
      <c r="D167" s="87">
        <v>43734</v>
      </c>
      <c r="E167" s="87">
        <v>43735</v>
      </c>
      <c r="F167" s="86">
        <f t="shared" si="11"/>
        <v>1</v>
      </c>
      <c r="G167" s="86">
        <v>1</v>
      </c>
      <c r="H167" s="86" t="s">
        <v>37</v>
      </c>
      <c r="I167" s="86">
        <f t="shared" si="9"/>
        <v>1</v>
      </c>
      <c r="J167" s="103">
        <v>2800000</v>
      </c>
      <c r="K167" s="104">
        <f t="shared" si="12"/>
        <v>2800000</v>
      </c>
      <c r="L167" s="160"/>
      <c r="M167" s="142"/>
    </row>
    <row r="168" s="1" customFormat="1" spans="1:13">
      <c r="A168" s="140">
        <v>382345</v>
      </c>
      <c r="B168" s="140">
        <v>1621813</v>
      </c>
      <c r="C168" s="141" t="s">
        <v>5719</v>
      </c>
      <c r="D168" s="87">
        <v>43734</v>
      </c>
      <c r="E168" s="87">
        <v>43735</v>
      </c>
      <c r="F168" s="86">
        <f t="shared" si="11"/>
        <v>1</v>
      </c>
      <c r="G168" s="86">
        <v>1</v>
      </c>
      <c r="H168" s="86" t="s">
        <v>37</v>
      </c>
      <c r="I168" s="86">
        <f t="shared" si="9"/>
        <v>1</v>
      </c>
      <c r="J168" s="103">
        <v>2800000</v>
      </c>
      <c r="K168" s="104">
        <f t="shared" si="12"/>
        <v>2800000</v>
      </c>
      <c r="L168" s="160"/>
      <c r="M168" s="142"/>
    </row>
    <row r="169" s="1" customFormat="1" spans="1:16">
      <c r="A169" s="85">
        <v>382328</v>
      </c>
      <c r="B169" s="19">
        <v>1631303</v>
      </c>
      <c r="C169" s="142" t="s">
        <v>5720</v>
      </c>
      <c r="D169" s="87">
        <v>43736</v>
      </c>
      <c r="E169" s="87">
        <v>43739</v>
      </c>
      <c r="F169" s="86">
        <f t="shared" si="11"/>
        <v>3</v>
      </c>
      <c r="G169" s="86">
        <v>1</v>
      </c>
      <c r="H169" s="86" t="s">
        <v>37</v>
      </c>
      <c r="I169" s="86">
        <f t="shared" si="9"/>
        <v>3</v>
      </c>
      <c r="J169" s="103">
        <v>3950000</v>
      </c>
      <c r="K169" s="104">
        <f t="shared" si="12"/>
        <v>11850000</v>
      </c>
      <c r="L169" s="105"/>
      <c r="M169" s="142" t="s">
        <v>5474</v>
      </c>
      <c r="N169" s="1"/>
      <c r="O169" s="152"/>
      <c r="P169" s="152"/>
    </row>
    <row r="170" s="1" customFormat="1" spans="1:13">
      <c r="A170" s="17">
        <v>382433</v>
      </c>
      <c r="B170" s="17">
        <v>1622568</v>
      </c>
      <c r="C170" s="17" t="s">
        <v>5721</v>
      </c>
      <c r="D170" s="16">
        <v>43734</v>
      </c>
      <c r="E170" s="16">
        <v>43736</v>
      </c>
      <c r="F170" s="17">
        <f t="shared" si="11"/>
        <v>2</v>
      </c>
      <c r="G170" s="17">
        <v>1</v>
      </c>
      <c r="H170" s="17" t="s">
        <v>37</v>
      </c>
      <c r="I170" s="17">
        <f t="shared" si="9"/>
        <v>2</v>
      </c>
      <c r="J170" s="50">
        <v>2800000</v>
      </c>
      <c r="K170" s="47">
        <f t="shared" si="12"/>
        <v>5600000</v>
      </c>
      <c r="L170" s="100">
        <f>SUM(K170:K177)</f>
        <v>52720000</v>
      </c>
      <c r="M170" s="52"/>
    </row>
    <row r="171" s="1" customFormat="1" spans="1:13">
      <c r="A171" s="20">
        <v>382450</v>
      </c>
      <c r="B171" s="20">
        <v>1622667</v>
      </c>
      <c r="C171" s="17" t="s">
        <v>5722</v>
      </c>
      <c r="D171" s="16">
        <v>43736</v>
      </c>
      <c r="E171" s="16">
        <v>43738</v>
      </c>
      <c r="F171" s="17">
        <f t="shared" si="11"/>
        <v>2</v>
      </c>
      <c r="G171" s="17">
        <v>1</v>
      </c>
      <c r="H171" s="17" t="s">
        <v>3001</v>
      </c>
      <c r="I171" s="17">
        <f t="shared" si="9"/>
        <v>2</v>
      </c>
      <c r="J171" s="50">
        <v>5390000</v>
      </c>
      <c r="K171" s="47">
        <f t="shared" si="12"/>
        <v>10780000</v>
      </c>
      <c r="L171" s="101"/>
      <c r="M171" s="52"/>
    </row>
    <row r="172" s="1" customFormat="1" spans="1:13">
      <c r="A172" s="91">
        <v>382452</v>
      </c>
      <c r="B172" s="91">
        <v>1622675</v>
      </c>
      <c r="C172" s="143" t="s">
        <v>5723</v>
      </c>
      <c r="D172" s="16">
        <v>43735</v>
      </c>
      <c r="E172" s="16">
        <v>43736</v>
      </c>
      <c r="F172" s="17">
        <f t="shared" si="11"/>
        <v>1</v>
      </c>
      <c r="G172" s="17">
        <v>1</v>
      </c>
      <c r="H172" s="17" t="s">
        <v>37</v>
      </c>
      <c r="I172" s="17">
        <f t="shared" si="9"/>
        <v>1</v>
      </c>
      <c r="J172" s="50">
        <v>2800000</v>
      </c>
      <c r="K172" s="47">
        <f t="shared" si="12"/>
        <v>2800000</v>
      </c>
      <c r="L172" s="101"/>
      <c r="M172" s="17"/>
    </row>
    <row r="173" s="1" customFormat="1" spans="1:13">
      <c r="A173" s="144"/>
      <c r="B173" s="144"/>
      <c r="C173" s="145"/>
      <c r="D173" s="16">
        <v>43736</v>
      </c>
      <c r="E173" s="16">
        <v>43738</v>
      </c>
      <c r="F173" s="17">
        <f t="shared" si="11"/>
        <v>2</v>
      </c>
      <c r="G173" s="17">
        <v>1</v>
      </c>
      <c r="H173" s="17" t="s">
        <v>37</v>
      </c>
      <c r="I173" s="17">
        <f t="shared" si="9"/>
        <v>2</v>
      </c>
      <c r="J173" s="50">
        <v>3950000</v>
      </c>
      <c r="K173" s="47">
        <f t="shared" si="12"/>
        <v>7900000</v>
      </c>
      <c r="L173" s="101"/>
      <c r="M173" s="17"/>
    </row>
    <row r="174" s="1" customFormat="1" spans="1:13">
      <c r="A174" s="20">
        <v>382453</v>
      </c>
      <c r="B174" s="20">
        <v>1622677</v>
      </c>
      <c r="C174" s="17" t="s">
        <v>5724</v>
      </c>
      <c r="D174" s="16">
        <v>43735</v>
      </c>
      <c r="E174" s="16">
        <v>43736</v>
      </c>
      <c r="F174" s="17">
        <f t="shared" si="11"/>
        <v>1</v>
      </c>
      <c r="G174" s="17">
        <v>1</v>
      </c>
      <c r="H174" s="17" t="s">
        <v>3001</v>
      </c>
      <c r="I174" s="17">
        <f t="shared" si="9"/>
        <v>1</v>
      </c>
      <c r="J174" s="50">
        <v>4240000</v>
      </c>
      <c r="K174" s="47">
        <f t="shared" si="12"/>
        <v>4240000</v>
      </c>
      <c r="L174" s="101"/>
      <c r="M174" s="17"/>
    </row>
    <row r="175" s="1" customFormat="1" spans="1:13">
      <c r="A175" s="91" t="s">
        <v>5725</v>
      </c>
      <c r="B175" s="91">
        <v>1622900</v>
      </c>
      <c r="C175" s="146" t="s">
        <v>5726</v>
      </c>
      <c r="D175" s="16">
        <v>43735</v>
      </c>
      <c r="E175" s="16">
        <v>43736</v>
      </c>
      <c r="F175" s="17">
        <f t="shared" si="11"/>
        <v>1</v>
      </c>
      <c r="G175" s="17">
        <v>2</v>
      </c>
      <c r="H175" s="17" t="s">
        <v>37</v>
      </c>
      <c r="I175" s="17">
        <f t="shared" si="9"/>
        <v>2</v>
      </c>
      <c r="J175" s="50">
        <v>2800000</v>
      </c>
      <c r="K175" s="47">
        <f t="shared" si="12"/>
        <v>5600000</v>
      </c>
      <c r="L175" s="101"/>
      <c r="M175" s="17"/>
    </row>
    <row r="176" s="1" customFormat="1" spans="1:13">
      <c r="A176" s="144"/>
      <c r="B176" s="144"/>
      <c r="C176" s="147"/>
      <c r="D176" s="16">
        <v>43736</v>
      </c>
      <c r="E176" s="16">
        <v>43737</v>
      </c>
      <c r="F176" s="17">
        <f t="shared" si="11"/>
        <v>1</v>
      </c>
      <c r="G176" s="17">
        <v>2</v>
      </c>
      <c r="H176" s="17" t="s">
        <v>37</v>
      </c>
      <c r="I176" s="17">
        <f t="shared" si="9"/>
        <v>2</v>
      </c>
      <c r="J176" s="50">
        <v>3950000</v>
      </c>
      <c r="K176" s="47">
        <f t="shared" si="12"/>
        <v>7900000</v>
      </c>
      <c r="L176" s="101"/>
      <c r="M176" s="17"/>
    </row>
    <row r="177" s="1" customFormat="1" spans="1:13">
      <c r="A177" s="144">
        <v>382540</v>
      </c>
      <c r="B177" s="144">
        <v>1623519</v>
      </c>
      <c r="C177" s="147" t="s">
        <v>5714</v>
      </c>
      <c r="D177" s="16">
        <v>43736</v>
      </c>
      <c r="E177" s="16">
        <v>43738</v>
      </c>
      <c r="F177" s="17">
        <f t="shared" si="11"/>
        <v>2</v>
      </c>
      <c r="G177" s="17">
        <v>1</v>
      </c>
      <c r="H177" s="17" t="s">
        <v>37</v>
      </c>
      <c r="I177" s="17">
        <f t="shared" si="9"/>
        <v>2</v>
      </c>
      <c r="J177" s="50">
        <v>3950000</v>
      </c>
      <c r="K177" s="47">
        <f t="shared" si="12"/>
        <v>7900000</v>
      </c>
      <c r="L177" s="102"/>
      <c r="M177" s="17"/>
    </row>
    <row r="178" s="1" customFormat="1" spans="1:13">
      <c r="A178" s="88">
        <v>382751</v>
      </c>
      <c r="B178" s="88">
        <v>1624672</v>
      </c>
      <c r="C178" s="88" t="s">
        <v>5727</v>
      </c>
      <c r="D178" s="89">
        <v>43737</v>
      </c>
      <c r="E178" s="89">
        <v>43738</v>
      </c>
      <c r="F178" s="88">
        <f t="shared" si="11"/>
        <v>1</v>
      </c>
      <c r="G178" s="88">
        <v>1</v>
      </c>
      <c r="H178" s="88" t="s">
        <v>37</v>
      </c>
      <c r="I178" s="88">
        <f t="shared" si="9"/>
        <v>1</v>
      </c>
      <c r="J178" s="107">
        <v>3950000</v>
      </c>
      <c r="K178" s="108">
        <f t="shared" si="12"/>
        <v>3950000</v>
      </c>
      <c r="L178" s="109">
        <f>SUM(K178:K180)</f>
        <v>15800000</v>
      </c>
      <c r="M178" s="88"/>
    </row>
    <row r="179" s="1" customFormat="1" spans="1:13">
      <c r="A179" s="88">
        <v>382753</v>
      </c>
      <c r="B179" s="88">
        <v>1625169</v>
      </c>
      <c r="C179" s="88" t="s">
        <v>5728</v>
      </c>
      <c r="D179" s="89">
        <v>43737</v>
      </c>
      <c r="E179" s="89">
        <v>43739</v>
      </c>
      <c r="F179" s="88">
        <f t="shared" si="11"/>
        <v>2</v>
      </c>
      <c r="G179" s="88">
        <v>1</v>
      </c>
      <c r="H179" s="88" t="s">
        <v>37</v>
      </c>
      <c r="I179" s="107">
        <f t="shared" si="9"/>
        <v>2</v>
      </c>
      <c r="J179" s="107">
        <v>3950000</v>
      </c>
      <c r="K179" s="108">
        <f t="shared" si="12"/>
        <v>7900000</v>
      </c>
      <c r="L179" s="161"/>
      <c r="M179" s="88"/>
    </row>
    <row r="180" s="1" customFormat="1" spans="1:13">
      <c r="A180" s="88">
        <v>382755</v>
      </c>
      <c r="B180" s="88">
        <v>1624891</v>
      </c>
      <c r="C180" s="88" t="s">
        <v>5729</v>
      </c>
      <c r="D180" s="89">
        <v>43738</v>
      </c>
      <c r="E180" s="89">
        <v>43739</v>
      </c>
      <c r="F180" s="88">
        <f t="shared" si="11"/>
        <v>1</v>
      </c>
      <c r="G180" s="88">
        <v>1</v>
      </c>
      <c r="H180" s="88" t="s">
        <v>37</v>
      </c>
      <c r="I180" s="88">
        <f>G180*F180</f>
        <v>1</v>
      </c>
      <c r="J180" s="107">
        <v>3950000</v>
      </c>
      <c r="K180" s="108">
        <f t="shared" si="12"/>
        <v>3950000</v>
      </c>
      <c r="L180" s="162"/>
      <c r="M180" s="88"/>
    </row>
    <row r="181" s="1" customFormat="1" spans="1:13">
      <c r="A181" s="148"/>
      <c r="B181" s="148"/>
      <c r="C181" s="148"/>
      <c r="D181" s="148"/>
      <c r="E181" s="148"/>
      <c r="F181" s="148"/>
      <c r="G181" s="148"/>
      <c r="H181" s="148"/>
      <c r="I181" s="148"/>
      <c r="J181" s="148"/>
      <c r="K181" s="163"/>
      <c r="L181" s="148"/>
      <c r="M181" s="148"/>
    </row>
    <row r="182" s="1" customFormat="1" spans="1:13">
      <c r="A182" s="148"/>
      <c r="B182" s="148"/>
      <c r="C182" s="148"/>
      <c r="D182" s="148"/>
      <c r="E182" s="148"/>
      <c r="F182" s="148"/>
      <c r="G182" s="148"/>
      <c r="H182" s="148"/>
      <c r="I182" s="148"/>
      <c r="J182" s="148"/>
      <c r="K182" s="163"/>
      <c r="L182" s="148"/>
      <c r="M182" s="148"/>
    </row>
    <row r="183" s="1" customFormat="1" spans="1:13">
      <c r="A183" s="148"/>
      <c r="B183" s="148"/>
      <c r="C183" s="148"/>
      <c r="D183" s="148"/>
      <c r="E183" s="148"/>
      <c r="F183" s="148"/>
      <c r="G183" s="148"/>
      <c r="H183" s="148"/>
      <c r="I183" s="148"/>
      <c r="J183" s="148"/>
      <c r="K183" s="163"/>
      <c r="L183" s="148"/>
      <c r="M183" s="148"/>
    </row>
    <row r="184" s="1" customFormat="1" spans="1:13">
      <c r="A184" s="148"/>
      <c r="B184" s="148"/>
      <c r="C184" s="148"/>
      <c r="D184" s="148"/>
      <c r="E184" s="148"/>
      <c r="F184" s="148"/>
      <c r="G184" s="148"/>
      <c r="H184" s="148"/>
      <c r="I184" s="148"/>
      <c r="J184" s="148"/>
      <c r="K184" s="163"/>
      <c r="L184" s="148"/>
      <c r="M184" s="148"/>
    </row>
    <row r="185" s="1" customFormat="1" spans="1:13">
      <c r="A185" s="148"/>
      <c r="B185" s="148"/>
      <c r="C185" s="148"/>
      <c r="D185" s="148"/>
      <c r="E185" s="148"/>
      <c r="F185" s="148"/>
      <c r="G185" s="148"/>
      <c r="H185" s="148"/>
      <c r="I185" s="148"/>
      <c r="J185" s="148"/>
      <c r="K185" s="163"/>
      <c r="L185" s="148"/>
      <c r="M185" s="148"/>
    </row>
    <row r="186" s="1" customFormat="1" spans="1:13">
      <c r="A186" s="148"/>
      <c r="B186" s="148"/>
      <c r="C186" s="148"/>
      <c r="D186" s="148"/>
      <c r="E186" s="148"/>
      <c r="F186" s="148"/>
      <c r="G186" s="148"/>
      <c r="H186" s="148"/>
      <c r="I186" s="148"/>
      <c r="J186" s="148"/>
      <c r="K186" s="163"/>
      <c r="L186" s="148"/>
      <c r="M186" s="148"/>
    </row>
    <row r="187" s="1" customFormat="1" spans="1:13">
      <c r="A187" s="148"/>
      <c r="B187" s="148"/>
      <c r="C187" s="148"/>
      <c r="D187" s="148"/>
      <c r="E187" s="148"/>
      <c r="F187" s="148"/>
      <c r="G187" s="148"/>
      <c r="H187" s="148"/>
      <c r="I187" s="148"/>
      <c r="J187" s="148"/>
      <c r="K187" s="163"/>
      <c r="L187" s="148"/>
      <c r="M187" s="148"/>
    </row>
    <row r="188" s="1" customFormat="1" spans="1:13">
      <c r="A188" s="148"/>
      <c r="B188" s="148"/>
      <c r="C188" s="148"/>
      <c r="D188" s="148"/>
      <c r="E188" s="148"/>
      <c r="F188" s="148"/>
      <c r="G188" s="148"/>
      <c r="H188" s="148"/>
      <c r="I188" s="148"/>
      <c r="J188" s="148"/>
      <c r="K188" s="163"/>
      <c r="L188" s="148"/>
      <c r="M188" s="148"/>
    </row>
  </sheetData>
  <mergeCells count="63">
    <mergeCell ref="A1:K1"/>
    <mergeCell ref="A6:A7"/>
    <mergeCell ref="A142:A143"/>
    <mergeCell ref="A144:A145"/>
    <mergeCell ref="A146:A147"/>
    <mergeCell ref="A148:A149"/>
    <mergeCell ref="A150:A151"/>
    <mergeCell ref="A153:A154"/>
    <mergeCell ref="A155:A156"/>
    <mergeCell ref="A165:A166"/>
    <mergeCell ref="A172:A173"/>
    <mergeCell ref="A175:A176"/>
    <mergeCell ref="B6:B7"/>
    <mergeCell ref="B142:B143"/>
    <mergeCell ref="B144:B145"/>
    <mergeCell ref="B146:B147"/>
    <mergeCell ref="B148:B149"/>
    <mergeCell ref="B150:B151"/>
    <mergeCell ref="B153:B154"/>
    <mergeCell ref="B155:B156"/>
    <mergeCell ref="B165:B166"/>
    <mergeCell ref="B172:B173"/>
    <mergeCell ref="B175:B176"/>
    <mergeCell ref="C6:C7"/>
    <mergeCell ref="C142:C143"/>
    <mergeCell ref="C144:C145"/>
    <mergeCell ref="C146:C147"/>
    <mergeCell ref="C148:C149"/>
    <mergeCell ref="C150:C151"/>
    <mergeCell ref="C153:C154"/>
    <mergeCell ref="C155:C156"/>
    <mergeCell ref="C165:C166"/>
    <mergeCell ref="C172:C173"/>
    <mergeCell ref="C175:C176"/>
    <mergeCell ref="D6:D7"/>
    <mergeCell ref="E6:E7"/>
    <mergeCell ref="F6:F7"/>
    <mergeCell ref="G6:G7"/>
    <mergeCell ref="H6:H7"/>
    <mergeCell ref="H148:H149"/>
    <mergeCell ref="I6:I7"/>
    <mergeCell ref="J6:J7"/>
    <mergeCell ref="K6:K7"/>
    <mergeCell ref="L6:L7"/>
    <mergeCell ref="L8:L16"/>
    <mergeCell ref="L17:L24"/>
    <mergeCell ref="L25:L37"/>
    <mergeCell ref="L38:L57"/>
    <mergeCell ref="L58:L59"/>
    <mergeCell ref="L60:L73"/>
    <mergeCell ref="L74:L81"/>
    <mergeCell ref="L83:L85"/>
    <mergeCell ref="L86:L95"/>
    <mergeCell ref="L96:L98"/>
    <mergeCell ref="L99:L100"/>
    <mergeCell ref="L101:L158"/>
    <mergeCell ref="L159:L164"/>
    <mergeCell ref="L165:L169"/>
    <mergeCell ref="L170:L177"/>
    <mergeCell ref="L178:L180"/>
    <mergeCell ref="M6:M7"/>
    <mergeCell ref="M148:M149"/>
    <mergeCell ref="M155:M156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4"/>
  <sheetViews>
    <sheetView zoomScale="89" zoomScaleNormal="89" workbookViewId="0">
      <selection activeCell="L4" sqref="L4"/>
    </sheetView>
  </sheetViews>
  <sheetFormatPr defaultColWidth="9" defaultRowHeight="13.5"/>
  <cols>
    <col min="1" max="1" width="12" customWidth="1"/>
    <col min="2" max="2" width="10.7083333333333" customWidth="1"/>
    <col min="3" max="3" width="17.2833333333333" customWidth="1"/>
    <col min="4" max="4" width="10.7083333333333" customWidth="1"/>
    <col min="5" max="5" width="12.5666666666667" customWidth="1"/>
    <col min="6" max="6" width="10.2833333333333" customWidth="1"/>
    <col min="7" max="7" width="11" customWidth="1"/>
    <col min="8" max="8" width="8.425" customWidth="1"/>
    <col min="9" max="9" width="8" customWidth="1"/>
    <col min="10" max="10" width="15.7083333333333" customWidth="1"/>
    <col min="11" max="11" width="13.2833333333333" style="2155" customWidth="1"/>
    <col min="12" max="12" width="14.8583333333333" customWidth="1"/>
    <col min="13" max="13" width="18.25" customWidth="1"/>
    <col min="14" max="14" width="10.375"/>
    <col min="15" max="15" width="30.6083333333333" customWidth="1"/>
    <col min="16" max="16" width="14.325" customWidth="1"/>
  </cols>
  <sheetData>
    <row r="1" ht="25.5" spans="1:12">
      <c r="A1" s="2156" t="s">
        <v>69</v>
      </c>
      <c r="B1" s="2156"/>
      <c r="C1" s="2156"/>
      <c r="D1" s="2156"/>
      <c r="E1" s="2156"/>
      <c r="F1" s="2156"/>
      <c r="G1" s="2156"/>
      <c r="H1" s="2156"/>
      <c r="I1" s="2156"/>
      <c r="J1" s="2156"/>
      <c r="K1" s="2156"/>
      <c r="L1" s="2156"/>
    </row>
    <row r="2" ht="21" customHeight="1" spans="1:12">
      <c r="A2" s="2156"/>
      <c r="B2" s="2156"/>
      <c r="C2" s="2156"/>
      <c r="D2" s="2156"/>
      <c r="E2" s="2156"/>
      <c r="F2" s="2156"/>
      <c r="G2" s="2156"/>
      <c r="H2" s="2156"/>
      <c r="I2" s="2156"/>
      <c r="J2" s="2156"/>
      <c r="K2" s="2169"/>
      <c r="L2" s="2156"/>
    </row>
    <row r="3" ht="20.25" customHeight="1" spans="1:18">
      <c r="A3" s="166"/>
      <c r="B3" s="166"/>
      <c r="C3" s="2157"/>
      <c r="D3" s="2158"/>
      <c r="E3" s="2158"/>
      <c r="F3" s="169"/>
      <c r="G3" s="2156"/>
      <c r="H3" s="1484" t="s">
        <v>21</v>
      </c>
      <c r="I3" s="1484"/>
      <c r="J3" s="2050">
        <f>SUM(J9:J80)</f>
        <v>219</v>
      </c>
      <c r="K3" s="2051"/>
      <c r="L3" s="2052">
        <f>SUM(L9:L83)</f>
        <v>673880000</v>
      </c>
      <c r="Q3" s="652"/>
      <c r="R3" s="652"/>
    </row>
    <row r="4" ht="20.25" customHeight="1" spans="1:18">
      <c r="A4" s="2156"/>
      <c r="B4" s="2156"/>
      <c r="C4" s="2156"/>
      <c r="D4" s="2156"/>
      <c r="E4" s="2156"/>
      <c r="F4" s="2156"/>
      <c r="G4" s="2156"/>
      <c r="H4" s="1484" t="s">
        <v>22</v>
      </c>
      <c r="I4" s="1484"/>
      <c r="J4" s="2050" t="s">
        <v>70</v>
      </c>
      <c r="K4" s="2051"/>
      <c r="L4" s="2052">
        <v>636320000</v>
      </c>
      <c r="Q4" s="652"/>
      <c r="R4" s="652"/>
    </row>
    <row r="5" ht="20.25" customHeight="1" spans="1:18">
      <c r="A5" s="2156"/>
      <c r="B5" s="2156"/>
      <c r="C5" s="2156"/>
      <c r="D5" s="2156"/>
      <c r="E5" s="2156"/>
      <c r="F5" s="2156"/>
      <c r="G5" s="2156"/>
      <c r="H5" s="1928" t="s">
        <v>71</v>
      </c>
      <c r="I5" s="1944"/>
      <c r="J5" s="2050"/>
      <c r="K5" s="2051"/>
      <c r="L5" s="2052">
        <v>36990000</v>
      </c>
      <c r="Q5" s="652"/>
      <c r="R5" s="652"/>
    </row>
    <row r="6" ht="20.25" customHeight="1" spans="1:18">
      <c r="A6" s="2156"/>
      <c r="B6" s="2156"/>
      <c r="C6" s="2156"/>
      <c r="D6" s="2156"/>
      <c r="E6" s="2156"/>
      <c r="F6" s="2156"/>
      <c r="G6" s="2156"/>
      <c r="H6" s="1484" t="s">
        <v>17</v>
      </c>
      <c r="I6" s="1484"/>
      <c r="J6" s="641"/>
      <c r="K6" s="2068"/>
      <c r="L6" s="2052">
        <f>(L4-L3)+L5</f>
        <v>-570000</v>
      </c>
      <c r="M6" t="s">
        <v>72</v>
      </c>
      <c r="Q6" s="652"/>
      <c r="R6" s="652"/>
    </row>
    <row r="7" spans="1:18">
      <c r="A7" s="171" t="s">
        <v>24</v>
      </c>
      <c r="B7" s="172" t="s">
        <v>25</v>
      </c>
      <c r="C7" s="172" t="s">
        <v>26</v>
      </c>
      <c r="D7" s="173" t="s">
        <v>27</v>
      </c>
      <c r="E7" s="173" t="s">
        <v>28</v>
      </c>
      <c r="F7" s="171" t="s">
        <v>29</v>
      </c>
      <c r="G7" s="174" t="s">
        <v>30</v>
      </c>
      <c r="H7" s="174" t="s">
        <v>31</v>
      </c>
      <c r="I7" s="174"/>
      <c r="J7" s="174" t="s">
        <v>32</v>
      </c>
      <c r="K7" s="1632" t="s">
        <v>33</v>
      </c>
      <c r="L7" s="204" t="s">
        <v>34</v>
      </c>
      <c r="Q7" s="652"/>
      <c r="R7" s="652"/>
    </row>
    <row r="8" spans="1:18">
      <c r="A8" s="171"/>
      <c r="B8" s="175"/>
      <c r="C8" s="175"/>
      <c r="D8" s="173"/>
      <c r="E8" s="173"/>
      <c r="F8" s="171"/>
      <c r="G8" s="174"/>
      <c r="H8" s="174"/>
      <c r="I8" s="174"/>
      <c r="J8" s="174"/>
      <c r="K8" s="1632"/>
      <c r="L8" s="204"/>
      <c r="Q8" s="652"/>
      <c r="R8" s="652"/>
    </row>
    <row r="9" spans="1:18">
      <c r="A9" s="2159" t="s">
        <v>73</v>
      </c>
      <c r="B9" s="2159">
        <v>1242528</v>
      </c>
      <c r="C9" s="2159" t="s">
        <v>74</v>
      </c>
      <c r="D9" s="2160">
        <v>43070</v>
      </c>
      <c r="E9" s="2160">
        <v>43074</v>
      </c>
      <c r="F9" s="2159">
        <f t="shared" ref="F9:F31" si="0">E9-D9</f>
        <v>4</v>
      </c>
      <c r="G9" s="2159">
        <v>2</v>
      </c>
      <c r="H9" s="2159" t="s">
        <v>36</v>
      </c>
      <c r="I9" s="2159" t="s">
        <v>37</v>
      </c>
      <c r="J9" s="2159">
        <f t="shared" ref="J9:J35" si="1">G9*F9</f>
        <v>8</v>
      </c>
      <c r="K9" s="2170">
        <v>2700000</v>
      </c>
      <c r="L9" s="891">
        <f t="shared" ref="L9:L31" si="2">K9*F9*G9</f>
        <v>21600000</v>
      </c>
      <c r="Q9" s="652"/>
      <c r="R9" s="652"/>
    </row>
    <row r="10" ht="15" spans="1:18">
      <c r="A10" s="2161" t="s">
        <v>75</v>
      </c>
      <c r="B10" s="2161">
        <v>1243362</v>
      </c>
      <c r="C10" s="2161" t="s">
        <v>76</v>
      </c>
      <c r="D10" s="2160">
        <v>43070</v>
      </c>
      <c r="E10" s="2160">
        <v>43073</v>
      </c>
      <c r="F10" s="2159">
        <f t="shared" si="0"/>
        <v>3</v>
      </c>
      <c r="G10" s="2159">
        <v>2</v>
      </c>
      <c r="H10" s="2159" t="s">
        <v>77</v>
      </c>
      <c r="I10" s="2161" t="s">
        <v>37</v>
      </c>
      <c r="J10" s="2159">
        <f t="shared" si="1"/>
        <v>6</v>
      </c>
      <c r="K10" s="2170">
        <v>2700000</v>
      </c>
      <c r="L10" s="891">
        <f t="shared" si="2"/>
        <v>16200000</v>
      </c>
      <c r="O10" s="2171" t="s">
        <v>78</v>
      </c>
      <c r="P10" s="2171">
        <v>-570000</v>
      </c>
      <c r="Q10" s="652"/>
      <c r="R10" s="652"/>
    </row>
    <row r="11" ht="15" spans="1:18">
      <c r="A11" s="2159">
        <v>263573</v>
      </c>
      <c r="B11" s="2159">
        <v>1245489</v>
      </c>
      <c r="C11" s="2159" t="s">
        <v>79</v>
      </c>
      <c r="D11" s="2160">
        <v>43071</v>
      </c>
      <c r="E11" s="2160">
        <v>43072</v>
      </c>
      <c r="F11" s="2159">
        <f t="shared" si="0"/>
        <v>1</v>
      </c>
      <c r="G11" s="2159">
        <v>2</v>
      </c>
      <c r="H11" s="2159" t="s">
        <v>36</v>
      </c>
      <c r="I11" s="2159" t="s">
        <v>37</v>
      </c>
      <c r="J11" s="2159">
        <f t="shared" si="1"/>
        <v>2</v>
      </c>
      <c r="K11" s="2170">
        <v>2700000</v>
      </c>
      <c r="L11" s="891">
        <f t="shared" si="2"/>
        <v>5400000</v>
      </c>
      <c r="O11" s="2172" t="s">
        <v>80</v>
      </c>
      <c r="P11" s="2171">
        <v>-1076680000</v>
      </c>
      <c r="Q11" s="652"/>
      <c r="R11" s="652"/>
    </row>
    <row r="12" ht="15" spans="1:18">
      <c r="A12" s="2159">
        <v>262429</v>
      </c>
      <c r="B12" s="2159">
        <v>1243999</v>
      </c>
      <c r="C12" s="2159" t="s">
        <v>81</v>
      </c>
      <c r="D12" s="2160">
        <v>43072</v>
      </c>
      <c r="E12" s="2160">
        <v>43075</v>
      </c>
      <c r="F12" s="2159">
        <f t="shared" si="0"/>
        <v>3</v>
      </c>
      <c r="G12" s="2159">
        <v>1</v>
      </c>
      <c r="H12" s="2159" t="s">
        <v>77</v>
      </c>
      <c r="I12" s="2159" t="s">
        <v>37</v>
      </c>
      <c r="J12" s="2159">
        <f t="shared" si="1"/>
        <v>3</v>
      </c>
      <c r="K12" s="2170">
        <v>2700000</v>
      </c>
      <c r="L12" s="891">
        <f t="shared" si="2"/>
        <v>8100000</v>
      </c>
      <c r="O12" s="2172" t="s">
        <v>82</v>
      </c>
      <c r="P12" s="2171">
        <v>-1558660000</v>
      </c>
      <c r="Q12" s="652"/>
      <c r="R12" s="652"/>
    </row>
    <row r="13" ht="15" spans="1:18">
      <c r="A13" s="2159" t="s">
        <v>83</v>
      </c>
      <c r="B13" s="2159">
        <v>1243072</v>
      </c>
      <c r="C13" s="2159" t="s">
        <v>84</v>
      </c>
      <c r="D13" s="2160">
        <v>43073</v>
      </c>
      <c r="E13" s="2160">
        <v>43075</v>
      </c>
      <c r="F13" s="2159">
        <f t="shared" si="0"/>
        <v>2</v>
      </c>
      <c r="G13" s="2159">
        <v>3</v>
      </c>
      <c r="H13" s="2159" t="s">
        <v>36</v>
      </c>
      <c r="I13" s="2159" t="s">
        <v>37</v>
      </c>
      <c r="J13" s="2159">
        <f t="shared" si="1"/>
        <v>6</v>
      </c>
      <c r="K13" s="2170">
        <v>2700000</v>
      </c>
      <c r="L13" s="891">
        <f t="shared" si="2"/>
        <v>16200000</v>
      </c>
      <c r="O13" s="2172" t="s">
        <v>85</v>
      </c>
      <c r="P13" s="2171">
        <v>-957900000</v>
      </c>
      <c r="Q13" s="652"/>
      <c r="R13" s="652"/>
    </row>
    <row r="14" ht="15" spans="1:18">
      <c r="A14" s="2159">
        <v>264301</v>
      </c>
      <c r="B14" s="2159">
        <v>1246635</v>
      </c>
      <c r="C14" s="2159" t="s">
        <v>86</v>
      </c>
      <c r="D14" s="2160">
        <v>43073</v>
      </c>
      <c r="E14" s="2160">
        <v>43074</v>
      </c>
      <c r="F14" s="2159">
        <f t="shared" si="0"/>
        <v>1</v>
      </c>
      <c r="G14" s="2159">
        <v>1</v>
      </c>
      <c r="H14" s="2159" t="s">
        <v>36</v>
      </c>
      <c r="I14" s="2159" t="s">
        <v>37</v>
      </c>
      <c r="J14" s="2159">
        <f t="shared" si="1"/>
        <v>1</v>
      </c>
      <c r="K14" s="2173">
        <v>2700000</v>
      </c>
      <c r="L14" s="891">
        <f t="shared" si="2"/>
        <v>2700000</v>
      </c>
      <c r="O14" s="2171" t="s">
        <v>87</v>
      </c>
      <c r="P14" s="2171">
        <v>3112733300</v>
      </c>
      <c r="Q14" s="652"/>
      <c r="R14" s="652"/>
    </row>
    <row r="15" ht="15.75" spans="1:18">
      <c r="A15" s="2159">
        <v>262370</v>
      </c>
      <c r="B15" s="2159">
        <v>1243468</v>
      </c>
      <c r="C15" s="2159" t="s">
        <v>88</v>
      </c>
      <c r="D15" s="2160">
        <v>43076</v>
      </c>
      <c r="E15" s="2160">
        <v>43077</v>
      </c>
      <c r="F15" s="2159">
        <f t="shared" si="0"/>
        <v>1</v>
      </c>
      <c r="G15" s="2159">
        <v>1</v>
      </c>
      <c r="H15" s="2159" t="s">
        <v>36</v>
      </c>
      <c r="I15" s="2159" t="s">
        <v>37</v>
      </c>
      <c r="J15" s="2159">
        <f t="shared" si="1"/>
        <v>1</v>
      </c>
      <c r="K15" s="2170">
        <v>2700000</v>
      </c>
      <c r="L15" s="891">
        <f t="shared" si="2"/>
        <v>2700000</v>
      </c>
      <c r="O15" s="2174" t="s">
        <v>89</v>
      </c>
      <c r="P15" s="2174">
        <v>921256800</v>
      </c>
      <c r="Q15" s="652"/>
      <c r="R15" s="652"/>
    </row>
    <row r="16" ht="15.75" spans="1:18">
      <c r="A16" s="2159">
        <v>264027</v>
      </c>
      <c r="B16" s="2159">
        <v>1246172</v>
      </c>
      <c r="C16" s="2159" t="s">
        <v>90</v>
      </c>
      <c r="D16" s="2160">
        <v>43076</v>
      </c>
      <c r="E16" s="2160">
        <v>43077</v>
      </c>
      <c r="F16" s="2159">
        <f t="shared" si="0"/>
        <v>1</v>
      </c>
      <c r="G16" s="2159">
        <v>2</v>
      </c>
      <c r="H16" s="2159" t="s">
        <v>36</v>
      </c>
      <c r="I16" s="2159" t="s">
        <v>37</v>
      </c>
      <c r="J16" s="2159">
        <f t="shared" si="1"/>
        <v>2</v>
      </c>
      <c r="K16" s="2173">
        <v>2700000</v>
      </c>
      <c r="L16" s="891">
        <f t="shared" si="2"/>
        <v>5400000</v>
      </c>
      <c r="O16" s="2171" t="s">
        <v>91</v>
      </c>
      <c r="P16" s="2171">
        <f>SUM(P10:P15)</f>
        <v>440180100</v>
      </c>
      <c r="Q16" s="652"/>
      <c r="R16" s="652"/>
    </row>
    <row r="17" spans="1:18">
      <c r="A17" s="2159">
        <v>264528</v>
      </c>
      <c r="B17" s="2159">
        <v>1246989</v>
      </c>
      <c r="C17" s="2159" t="s">
        <v>92</v>
      </c>
      <c r="D17" s="2160">
        <v>43076</v>
      </c>
      <c r="E17" s="2160">
        <v>43081</v>
      </c>
      <c r="F17" s="2159">
        <f t="shared" si="0"/>
        <v>5</v>
      </c>
      <c r="G17" s="2159">
        <v>1</v>
      </c>
      <c r="H17" s="2159" t="s">
        <v>36</v>
      </c>
      <c r="I17" s="2159" t="s">
        <v>37</v>
      </c>
      <c r="J17" s="2159">
        <f t="shared" si="1"/>
        <v>5</v>
      </c>
      <c r="K17" s="2173">
        <v>2700000</v>
      </c>
      <c r="L17" s="891">
        <f t="shared" si="2"/>
        <v>13500000</v>
      </c>
      <c r="Q17" s="652"/>
      <c r="R17" s="652"/>
    </row>
    <row r="18" spans="1:18">
      <c r="A18" s="2159">
        <v>264600</v>
      </c>
      <c r="B18" s="2159">
        <v>1247048</v>
      </c>
      <c r="C18" s="2159" t="s">
        <v>93</v>
      </c>
      <c r="D18" s="2160">
        <v>43076</v>
      </c>
      <c r="E18" s="2160">
        <v>43081</v>
      </c>
      <c r="F18" s="2159">
        <f t="shared" si="0"/>
        <v>5</v>
      </c>
      <c r="G18" s="2159">
        <v>1</v>
      </c>
      <c r="H18" s="2159" t="s">
        <v>77</v>
      </c>
      <c r="I18" s="2159" t="s">
        <v>37</v>
      </c>
      <c r="J18" s="2159">
        <f t="shared" si="1"/>
        <v>5</v>
      </c>
      <c r="K18" s="2173">
        <v>2700000</v>
      </c>
      <c r="L18" s="891">
        <f t="shared" si="2"/>
        <v>13500000</v>
      </c>
      <c r="Q18" s="652"/>
      <c r="R18" s="652"/>
    </row>
    <row r="19" spans="1:18">
      <c r="A19" s="2159">
        <v>264317</v>
      </c>
      <c r="B19" s="1948">
        <v>1248385</v>
      </c>
      <c r="C19" s="2159" t="s">
        <v>94</v>
      </c>
      <c r="D19" s="2160">
        <v>43078</v>
      </c>
      <c r="E19" s="2160">
        <v>43081</v>
      </c>
      <c r="F19" s="2159">
        <v>1</v>
      </c>
      <c r="G19" s="2159">
        <v>1</v>
      </c>
      <c r="H19" s="2159" t="s">
        <v>36</v>
      </c>
      <c r="I19" s="2159" t="s">
        <v>37</v>
      </c>
      <c r="J19" s="2159">
        <f t="shared" si="1"/>
        <v>1</v>
      </c>
      <c r="K19" s="2173">
        <v>2700000</v>
      </c>
      <c r="L19" s="891">
        <f t="shared" si="2"/>
        <v>2700000</v>
      </c>
      <c r="Q19" s="652"/>
      <c r="R19" s="652"/>
    </row>
    <row r="20" spans="1:18">
      <c r="A20" s="2159">
        <v>262415</v>
      </c>
      <c r="B20" s="2159">
        <v>1242603</v>
      </c>
      <c r="C20" s="2159" t="s">
        <v>95</v>
      </c>
      <c r="D20" s="2160">
        <v>43079</v>
      </c>
      <c r="E20" s="2160">
        <v>43080</v>
      </c>
      <c r="F20" s="2159">
        <f t="shared" si="0"/>
        <v>1</v>
      </c>
      <c r="G20" s="2159">
        <v>1</v>
      </c>
      <c r="H20" s="2159" t="s">
        <v>77</v>
      </c>
      <c r="I20" s="2159" t="s">
        <v>37</v>
      </c>
      <c r="J20" s="2159">
        <f t="shared" si="1"/>
        <v>1</v>
      </c>
      <c r="K20" s="2170">
        <v>2700000</v>
      </c>
      <c r="L20" s="891">
        <f t="shared" si="2"/>
        <v>2700000</v>
      </c>
      <c r="Q20" s="652"/>
      <c r="R20" s="652"/>
    </row>
    <row r="21" spans="1:18">
      <c r="A21" s="2159">
        <v>262417</v>
      </c>
      <c r="B21" s="2159">
        <v>1243293</v>
      </c>
      <c r="C21" s="2159" t="s">
        <v>96</v>
      </c>
      <c r="D21" s="2160">
        <v>43081</v>
      </c>
      <c r="E21" s="2160">
        <v>43082</v>
      </c>
      <c r="F21" s="2159">
        <f t="shared" si="0"/>
        <v>1</v>
      </c>
      <c r="G21" s="2159">
        <v>1</v>
      </c>
      <c r="H21" s="2159" t="s">
        <v>36</v>
      </c>
      <c r="I21" s="2159" t="s">
        <v>37</v>
      </c>
      <c r="J21" s="2159">
        <f t="shared" si="1"/>
        <v>1</v>
      </c>
      <c r="K21" s="2170">
        <v>2700000</v>
      </c>
      <c r="L21" s="891">
        <f t="shared" si="2"/>
        <v>2700000</v>
      </c>
      <c r="Q21" s="652"/>
      <c r="R21" s="652"/>
    </row>
    <row r="22" spans="1:18">
      <c r="A22" s="2159" t="s">
        <v>97</v>
      </c>
      <c r="B22" s="2159">
        <v>1242236</v>
      </c>
      <c r="C22" s="2159" t="s">
        <v>98</v>
      </c>
      <c r="D22" s="2160">
        <v>43081</v>
      </c>
      <c r="E22" s="2160">
        <v>43085</v>
      </c>
      <c r="F22" s="2159">
        <f t="shared" si="0"/>
        <v>4</v>
      </c>
      <c r="G22" s="2159">
        <v>2</v>
      </c>
      <c r="H22" s="2159" t="s">
        <v>53</v>
      </c>
      <c r="I22" s="2159" t="s">
        <v>37</v>
      </c>
      <c r="J22" s="2159">
        <f t="shared" si="1"/>
        <v>8</v>
      </c>
      <c r="K22" s="2170">
        <v>2700000</v>
      </c>
      <c r="L22" s="891">
        <f t="shared" si="2"/>
        <v>21600000</v>
      </c>
      <c r="Q22" s="652"/>
      <c r="R22" s="652"/>
    </row>
    <row r="23" spans="1:18">
      <c r="A23" s="2159">
        <v>262397</v>
      </c>
      <c r="B23" s="2159">
        <v>1242900</v>
      </c>
      <c r="C23" s="2159" t="s">
        <v>99</v>
      </c>
      <c r="D23" s="2160">
        <v>43083</v>
      </c>
      <c r="E23" s="2160">
        <v>43086</v>
      </c>
      <c r="F23" s="2159">
        <f t="shared" si="0"/>
        <v>3</v>
      </c>
      <c r="G23" s="2159">
        <v>1</v>
      </c>
      <c r="H23" s="2159" t="s">
        <v>36</v>
      </c>
      <c r="I23" s="2159" t="s">
        <v>37</v>
      </c>
      <c r="J23" s="2159">
        <f t="shared" si="1"/>
        <v>3</v>
      </c>
      <c r="K23" s="2170">
        <v>2700000</v>
      </c>
      <c r="L23" s="891">
        <f t="shared" si="2"/>
        <v>8100000</v>
      </c>
      <c r="Q23" s="652"/>
      <c r="R23" s="652"/>
    </row>
    <row r="24" spans="1:18">
      <c r="A24" s="2159" t="s">
        <v>100</v>
      </c>
      <c r="B24" s="2159">
        <v>1243420</v>
      </c>
      <c r="C24" s="2159" t="s">
        <v>101</v>
      </c>
      <c r="D24" s="2160">
        <v>43083</v>
      </c>
      <c r="E24" s="2160">
        <v>43086</v>
      </c>
      <c r="F24" s="2159">
        <f t="shared" si="0"/>
        <v>3</v>
      </c>
      <c r="G24" s="2159">
        <v>2</v>
      </c>
      <c r="H24" s="2159" t="s">
        <v>36</v>
      </c>
      <c r="I24" s="2159" t="s">
        <v>37</v>
      </c>
      <c r="J24" s="2159">
        <f t="shared" si="1"/>
        <v>6</v>
      </c>
      <c r="K24" s="2170">
        <v>2700000</v>
      </c>
      <c r="L24" s="891">
        <f t="shared" si="2"/>
        <v>16200000</v>
      </c>
      <c r="Q24" s="652"/>
      <c r="R24" s="652"/>
    </row>
    <row r="25" spans="1:18">
      <c r="A25" s="2159">
        <v>262401</v>
      </c>
      <c r="B25" s="2159">
        <v>1243363</v>
      </c>
      <c r="C25" s="2159" t="s">
        <v>102</v>
      </c>
      <c r="D25" s="2160">
        <v>43085</v>
      </c>
      <c r="E25" s="2160">
        <v>43087</v>
      </c>
      <c r="F25" s="2159">
        <f t="shared" si="0"/>
        <v>2</v>
      </c>
      <c r="G25" s="2159">
        <v>1</v>
      </c>
      <c r="H25" s="2159" t="s">
        <v>77</v>
      </c>
      <c r="I25" s="2159" t="s">
        <v>37</v>
      </c>
      <c r="J25" s="2159">
        <f t="shared" si="1"/>
        <v>2</v>
      </c>
      <c r="K25" s="2170">
        <v>2700000</v>
      </c>
      <c r="L25" s="891">
        <f t="shared" si="2"/>
        <v>5400000</v>
      </c>
      <c r="Q25" s="652"/>
      <c r="R25" s="652"/>
    </row>
    <row r="26" spans="1:18">
      <c r="A26" s="2159">
        <v>263644</v>
      </c>
      <c r="B26" s="2159">
        <v>1245827</v>
      </c>
      <c r="C26" s="2159" t="s">
        <v>103</v>
      </c>
      <c r="D26" s="2160">
        <v>43085</v>
      </c>
      <c r="E26" s="2160">
        <v>43087</v>
      </c>
      <c r="F26" s="2159">
        <f t="shared" si="0"/>
        <v>2</v>
      </c>
      <c r="G26" s="2159">
        <v>2</v>
      </c>
      <c r="H26" s="2159" t="s">
        <v>36</v>
      </c>
      <c r="I26" s="2159" t="s">
        <v>37</v>
      </c>
      <c r="J26" s="2159">
        <f t="shared" si="1"/>
        <v>4</v>
      </c>
      <c r="K26" s="2170">
        <v>2700000</v>
      </c>
      <c r="L26" s="891">
        <f t="shared" si="2"/>
        <v>10800000</v>
      </c>
      <c r="Q26" s="652"/>
      <c r="R26" s="652"/>
    </row>
    <row r="27" spans="1:18">
      <c r="A27" s="2159">
        <v>264527</v>
      </c>
      <c r="B27" s="2159">
        <v>1246996</v>
      </c>
      <c r="C27" s="2159" t="s">
        <v>104</v>
      </c>
      <c r="D27" s="2160">
        <v>43085</v>
      </c>
      <c r="E27" s="2160">
        <v>43087</v>
      </c>
      <c r="F27" s="2159">
        <f t="shared" si="0"/>
        <v>2</v>
      </c>
      <c r="G27" s="2159">
        <v>1</v>
      </c>
      <c r="H27" s="2159" t="s">
        <v>36</v>
      </c>
      <c r="I27" s="2159" t="s">
        <v>37</v>
      </c>
      <c r="J27" s="2159">
        <f t="shared" si="1"/>
        <v>2</v>
      </c>
      <c r="K27" s="2173">
        <v>2700000</v>
      </c>
      <c r="L27" s="891">
        <f t="shared" si="2"/>
        <v>5400000</v>
      </c>
      <c r="Q27" s="652"/>
      <c r="R27" s="652"/>
    </row>
    <row r="28" spans="1:18">
      <c r="A28" s="2159">
        <v>263718</v>
      </c>
      <c r="B28" s="2159">
        <v>1245984</v>
      </c>
      <c r="C28" s="2160" t="s">
        <v>105</v>
      </c>
      <c r="D28" s="2160">
        <v>43087</v>
      </c>
      <c r="E28" s="2160">
        <v>43090</v>
      </c>
      <c r="F28" s="2159">
        <f t="shared" si="0"/>
        <v>3</v>
      </c>
      <c r="G28" s="2159">
        <v>2</v>
      </c>
      <c r="H28" s="2159" t="s">
        <v>77</v>
      </c>
      <c r="I28" s="2159" t="s">
        <v>37</v>
      </c>
      <c r="J28" s="2159">
        <f t="shared" si="1"/>
        <v>6</v>
      </c>
      <c r="K28" s="2173">
        <v>2700000</v>
      </c>
      <c r="L28" s="891">
        <f t="shared" si="2"/>
        <v>16200000</v>
      </c>
      <c r="Q28" s="652"/>
      <c r="R28" s="652"/>
    </row>
    <row r="29" spans="1:18">
      <c r="A29" s="2159" t="s">
        <v>106</v>
      </c>
      <c r="B29" s="2159">
        <v>1243481</v>
      </c>
      <c r="C29" s="2159" t="s">
        <v>107</v>
      </c>
      <c r="D29" s="2160">
        <v>43088</v>
      </c>
      <c r="E29" s="2160">
        <v>43092</v>
      </c>
      <c r="F29" s="2159">
        <f t="shared" si="0"/>
        <v>4</v>
      </c>
      <c r="G29" s="2159">
        <v>2</v>
      </c>
      <c r="H29" s="2159" t="s">
        <v>36</v>
      </c>
      <c r="I29" s="2159" t="s">
        <v>37</v>
      </c>
      <c r="J29" s="2159">
        <f t="shared" si="1"/>
        <v>8</v>
      </c>
      <c r="K29" s="2170">
        <v>2700000</v>
      </c>
      <c r="L29" s="891">
        <f t="shared" si="2"/>
        <v>21600000</v>
      </c>
      <c r="Q29" s="652"/>
      <c r="R29" s="652"/>
    </row>
    <row r="30" spans="1:18">
      <c r="A30" s="2159">
        <v>262407</v>
      </c>
      <c r="B30" s="2159">
        <v>1242706</v>
      </c>
      <c r="C30" s="2159" t="s">
        <v>108</v>
      </c>
      <c r="D30" s="2160">
        <v>43089</v>
      </c>
      <c r="E30" s="2160">
        <v>43092</v>
      </c>
      <c r="F30" s="2159">
        <f t="shared" si="0"/>
        <v>3</v>
      </c>
      <c r="G30" s="2159">
        <v>1</v>
      </c>
      <c r="H30" s="2159" t="s">
        <v>77</v>
      </c>
      <c r="I30" s="2159" t="s">
        <v>37</v>
      </c>
      <c r="J30" s="2159">
        <f t="shared" si="1"/>
        <v>3</v>
      </c>
      <c r="K30" s="2170">
        <v>2700000</v>
      </c>
      <c r="L30" s="891">
        <f t="shared" si="2"/>
        <v>8100000</v>
      </c>
      <c r="Q30" s="652"/>
      <c r="R30" s="652"/>
    </row>
    <row r="31" spans="1:18">
      <c r="A31" s="2031">
        <v>262376</v>
      </c>
      <c r="B31" s="2031">
        <v>1242481</v>
      </c>
      <c r="C31" s="2031" t="s">
        <v>109</v>
      </c>
      <c r="D31" s="2160">
        <v>43089</v>
      </c>
      <c r="E31" s="2160">
        <v>43093</v>
      </c>
      <c r="F31" s="2159">
        <f t="shared" si="0"/>
        <v>4</v>
      </c>
      <c r="G31" s="2162">
        <v>1</v>
      </c>
      <c r="H31" s="2163" t="s">
        <v>36</v>
      </c>
      <c r="I31" s="2163" t="s">
        <v>37</v>
      </c>
      <c r="J31" s="2159">
        <f t="shared" si="1"/>
        <v>4</v>
      </c>
      <c r="K31" s="2170">
        <v>2700000</v>
      </c>
      <c r="L31" s="891">
        <f t="shared" si="2"/>
        <v>10800000</v>
      </c>
      <c r="Q31" s="652"/>
      <c r="R31" s="652"/>
    </row>
    <row r="32" spans="1:18">
      <c r="A32" s="2033"/>
      <c r="B32" s="2033"/>
      <c r="C32" s="2033"/>
      <c r="D32" s="2160">
        <v>43093</v>
      </c>
      <c r="E32" s="2160">
        <v>43094</v>
      </c>
      <c r="F32" s="2159">
        <v>1</v>
      </c>
      <c r="G32" s="2162">
        <v>1</v>
      </c>
      <c r="H32" s="2164"/>
      <c r="I32" s="2164"/>
      <c r="J32" s="2159">
        <f t="shared" si="1"/>
        <v>1</v>
      </c>
      <c r="K32" s="2170">
        <v>4420000</v>
      </c>
      <c r="L32" s="891">
        <v>8920000</v>
      </c>
      <c r="Q32" s="652"/>
      <c r="R32" s="652"/>
    </row>
    <row r="33" spans="1:18">
      <c r="A33" s="2159">
        <v>262409</v>
      </c>
      <c r="B33" s="2159">
        <v>1243381</v>
      </c>
      <c r="C33" s="2159" t="s">
        <v>110</v>
      </c>
      <c r="D33" s="2160">
        <v>43090</v>
      </c>
      <c r="E33" s="2160">
        <v>43092</v>
      </c>
      <c r="F33" s="2159">
        <f>E33-D33</f>
        <v>2</v>
      </c>
      <c r="G33" s="2159">
        <v>1</v>
      </c>
      <c r="H33" s="2159" t="s">
        <v>77</v>
      </c>
      <c r="I33" s="2159" t="s">
        <v>37</v>
      </c>
      <c r="J33" s="2159">
        <f t="shared" si="1"/>
        <v>2</v>
      </c>
      <c r="K33" s="2170">
        <v>2700000</v>
      </c>
      <c r="L33" s="891">
        <f>K33*F33*G33</f>
        <v>5400000</v>
      </c>
      <c r="Q33" s="652"/>
      <c r="R33" s="652"/>
    </row>
    <row r="34" spans="1:18">
      <c r="A34" s="2159">
        <v>263512</v>
      </c>
      <c r="B34" s="2159">
        <v>1245376</v>
      </c>
      <c r="C34" s="2159" t="s">
        <v>111</v>
      </c>
      <c r="D34" s="2160">
        <v>43090</v>
      </c>
      <c r="E34" s="2160">
        <v>43092</v>
      </c>
      <c r="F34" s="2159">
        <f>E34-D34</f>
        <v>2</v>
      </c>
      <c r="G34" s="2159">
        <v>1</v>
      </c>
      <c r="H34" s="2159" t="s">
        <v>77</v>
      </c>
      <c r="I34" s="2159" t="s">
        <v>37</v>
      </c>
      <c r="J34" s="2159">
        <f t="shared" si="1"/>
        <v>2</v>
      </c>
      <c r="K34" s="2170">
        <v>2700000</v>
      </c>
      <c r="L34" s="891">
        <f>K34*F34*G34</f>
        <v>5400000</v>
      </c>
      <c r="Q34" s="652"/>
      <c r="R34" s="652"/>
    </row>
    <row r="35" spans="1:18">
      <c r="A35" s="2159">
        <v>264263</v>
      </c>
      <c r="B35" s="2159">
        <v>1246594</v>
      </c>
      <c r="C35" s="2159" t="s">
        <v>112</v>
      </c>
      <c r="D35" s="2160">
        <v>43091</v>
      </c>
      <c r="E35" s="2160">
        <v>43092</v>
      </c>
      <c r="F35" s="2159">
        <f>E35-D35</f>
        <v>1</v>
      </c>
      <c r="G35" s="2159">
        <v>3</v>
      </c>
      <c r="H35" s="2159" t="s">
        <v>77</v>
      </c>
      <c r="I35" s="2159" t="s">
        <v>37</v>
      </c>
      <c r="J35" s="2159">
        <f t="shared" si="1"/>
        <v>3</v>
      </c>
      <c r="K35" s="2173">
        <v>2700000</v>
      </c>
      <c r="L35" s="891">
        <f>K35*F35*G35</f>
        <v>8100000</v>
      </c>
      <c r="Q35" s="652"/>
      <c r="R35" s="652"/>
    </row>
    <row r="36" spans="1:18">
      <c r="A36" s="2165">
        <v>265047</v>
      </c>
      <c r="B36" s="2165">
        <v>1247418</v>
      </c>
      <c r="C36" s="2166" t="s">
        <v>113</v>
      </c>
      <c r="D36" s="2160">
        <v>43091</v>
      </c>
      <c r="E36" s="2160">
        <v>43093</v>
      </c>
      <c r="F36" s="2159">
        <f t="shared" ref="F36:F55" si="3">E36-D36</f>
        <v>2</v>
      </c>
      <c r="G36" s="2159">
        <v>2</v>
      </c>
      <c r="H36" s="2159" t="s">
        <v>36</v>
      </c>
      <c r="I36" s="2159" t="s">
        <v>37</v>
      </c>
      <c r="J36" s="2159">
        <f t="shared" ref="J36:J55" si="4">G36*F36</f>
        <v>4</v>
      </c>
      <c r="K36" s="2173">
        <v>2700000</v>
      </c>
      <c r="L36" s="891">
        <f t="shared" ref="L36:L55" si="5">K36*F36*G36</f>
        <v>10800000</v>
      </c>
      <c r="Q36" s="652"/>
      <c r="R36" s="652"/>
    </row>
    <row r="37" spans="1:18">
      <c r="A37" s="2167"/>
      <c r="B37" s="2167"/>
      <c r="C37" s="2168"/>
      <c r="D37" s="2160">
        <v>43093</v>
      </c>
      <c r="E37" s="2160">
        <v>43094</v>
      </c>
      <c r="F37" s="2159">
        <f t="shared" si="3"/>
        <v>1</v>
      </c>
      <c r="G37" s="2159">
        <v>2</v>
      </c>
      <c r="H37" s="2159" t="s">
        <v>36</v>
      </c>
      <c r="I37" s="2159" t="s">
        <v>37</v>
      </c>
      <c r="J37" s="2159">
        <f t="shared" si="4"/>
        <v>2</v>
      </c>
      <c r="K37" s="2173">
        <v>4420000</v>
      </c>
      <c r="L37" s="891">
        <f t="shared" si="5"/>
        <v>8840000</v>
      </c>
      <c r="Q37" s="652"/>
      <c r="R37" s="652"/>
    </row>
    <row r="38" spans="1:18">
      <c r="A38" s="2159">
        <v>265050</v>
      </c>
      <c r="B38" s="2159">
        <v>1247592</v>
      </c>
      <c r="C38" s="2159" t="s">
        <v>114</v>
      </c>
      <c r="D38" s="2160">
        <v>43092</v>
      </c>
      <c r="E38" s="2160">
        <v>43093</v>
      </c>
      <c r="F38" s="2159">
        <f t="shared" si="3"/>
        <v>1</v>
      </c>
      <c r="G38" s="2159">
        <v>1</v>
      </c>
      <c r="H38" s="2159" t="s">
        <v>77</v>
      </c>
      <c r="I38" s="2159" t="s">
        <v>37</v>
      </c>
      <c r="J38" s="2159">
        <f t="shared" si="4"/>
        <v>1</v>
      </c>
      <c r="K38" s="2173">
        <v>2700000</v>
      </c>
      <c r="L38" s="891">
        <f t="shared" si="5"/>
        <v>2700000</v>
      </c>
      <c r="Q38" s="652"/>
      <c r="R38" s="652"/>
    </row>
    <row r="39" spans="1:18">
      <c r="A39" s="2159">
        <v>265054</v>
      </c>
      <c r="B39" s="2159">
        <v>1247301</v>
      </c>
      <c r="C39" s="2159" t="s">
        <v>115</v>
      </c>
      <c r="D39" s="2160">
        <v>43092</v>
      </c>
      <c r="E39" s="2160">
        <v>43093</v>
      </c>
      <c r="F39" s="2159">
        <f t="shared" si="3"/>
        <v>1</v>
      </c>
      <c r="G39" s="2159">
        <v>3</v>
      </c>
      <c r="H39" s="2159" t="s">
        <v>77</v>
      </c>
      <c r="I39" s="2159" t="s">
        <v>37</v>
      </c>
      <c r="J39" s="2159">
        <f t="shared" si="4"/>
        <v>3</v>
      </c>
      <c r="K39" s="2173">
        <v>2700000</v>
      </c>
      <c r="L39" s="891">
        <f t="shared" si="5"/>
        <v>8100000</v>
      </c>
      <c r="Q39" s="652"/>
      <c r="R39" s="652"/>
    </row>
    <row r="40" spans="1:18">
      <c r="A40" s="2159">
        <v>265330</v>
      </c>
      <c r="B40" s="2159">
        <v>1248346</v>
      </c>
      <c r="C40" s="2159" t="s">
        <v>116</v>
      </c>
      <c r="D40" s="2160">
        <v>43088</v>
      </c>
      <c r="E40" s="2160">
        <v>43091</v>
      </c>
      <c r="F40" s="2159">
        <f t="shared" si="3"/>
        <v>3</v>
      </c>
      <c r="G40" s="2159">
        <v>1</v>
      </c>
      <c r="H40" s="2159" t="s">
        <v>36</v>
      </c>
      <c r="I40" s="2159" t="s">
        <v>37</v>
      </c>
      <c r="J40" s="2159">
        <f t="shared" si="4"/>
        <v>3</v>
      </c>
      <c r="K40" s="2173">
        <v>2700000</v>
      </c>
      <c r="L40" s="891">
        <f t="shared" si="5"/>
        <v>8100000</v>
      </c>
      <c r="Q40" s="652"/>
      <c r="R40" s="652"/>
    </row>
    <row r="41" spans="1:18">
      <c r="A41" s="2159">
        <v>265338</v>
      </c>
      <c r="B41" s="2159">
        <v>1248424</v>
      </c>
      <c r="C41" s="2159" t="s">
        <v>117</v>
      </c>
      <c r="D41" s="2160">
        <v>43089</v>
      </c>
      <c r="E41" s="2160">
        <v>43093</v>
      </c>
      <c r="F41" s="2159">
        <f t="shared" si="3"/>
        <v>4</v>
      </c>
      <c r="G41" s="2159">
        <v>1</v>
      </c>
      <c r="H41" s="2159" t="s">
        <v>36</v>
      </c>
      <c r="I41" s="2159" t="s">
        <v>37</v>
      </c>
      <c r="J41" s="2159">
        <f t="shared" si="4"/>
        <v>4</v>
      </c>
      <c r="K41" s="2173">
        <v>2700000</v>
      </c>
      <c r="L41" s="891">
        <f t="shared" si="5"/>
        <v>10800000</v>
      </c>
      <c r="Q41" s="652"/>
      <c r="R41" s="652"/>
    </row>
    <row r="42" spans="1:18">
      <c r="A42" s="2159">
        <v>265382</v>
      </c>
      <c r="B42" s="2159">
        <v>1248494</v>
      </c>
      <c r="C42" s="2159" t="s">
        <v>118</v>
      </c>
      <c r="D42" s="2160">
        <v>43080</v>
      </c>
      <c r="E42" s="2160">
        <v>43084</v>
      </c>
      <c r="F42" s="2159">
        <f t="shared" si="3"/>
        <v>4</v>
      </c>
      <c r="G42" s="2159">
        <v>1</v>
      </c>
      <c r="H42" s="2159" t="s">
        <v>53</v>
      </c>
      <c r="I42" s="2159" t="s">
        <v>37</v>
      </c>
      <c r="J42" s="2159">
        <f t="shared" si="4"/>
        <v>4</v>
      </c>
      <c r="K42" s="2173">
        <v>2700000</v>
      </c>
      <c r="L42" s="891">
        <f t="shared" si="5"/>
        <v>10800000</v>
      </c>
      <c r="Q42" s="652"/>
      <c r="R42" s="652"/>
    </row>
    <row r="43" spans="1:18">
      <c r="A43" s="2159">
        <v>265797</v>
      </c>
      <c r="B43" s="2159">
        <v>1249221</v>
      </c>
      <c r="C43" s="2159" t="s">
        <v>119</v>
      </c>
      <c r="D43" s="2160">
        <v>43071</v>
      </c>
      <c r="E43" s="2160">
        <v>43072</v>
      </c>
      <c r="F43" s="2159">
        <f t="shared" si="3"/>
        <v>1</v>
      </c>
      <c r="G43" s="2159">
        <v>1</v>
      </c>
      <c r="H43" s="2159" t="s">
        <v>53</v>
      </c>
      <c r="I43" s="2159" t="s">
        <v>37</v>
      </c>
      <c r="J43" s="2159">
        <f t="shared" si="4"/>
        <v>1</v>
      </c>
      <c r="K43" s="2173">
        <v>2700000</v>
      </c>
      <c r="L43" s="891">
        <f t="shared" si="5"/>
        <v>2700000</v>
      </c>
      <c r="Q43" s="652"/>
      <c r="R43" s="652"/>
    </row>
    <row r="44" spans="1:18">
      <c r="A44" s="2159">
        <v>265861</v>
      </c>
      <c r="B44" s="2159">
        <v>1249409</v>
      </c>
      <c r="C44" s="2159" t="s">
        <v>120</v>
      </c>
      <c r="D44" s="2160">
        <v>43072</v>
      </c>
      <c r="E44" s="2160">
        <v>43076</v>
      </c>
      <c r="F44" s="2159">
        <f t="shared" si="3"/>
        <v>4</v>
      </c>
      <c r="G44" s="2159">
        <v>1</v>
      </c>
      <c r="H44" s="2159" t="s">
        <v>36</v>
      </c>
      <c r="I44" s="2159" t="s">
        <v>37</v>
      </c>
      <c r="J44" s="2159">
        <f t="shared" si="4"/>
        <v>4</v>
      </c>
      <c r="K44" s="2173">
        <v>2700000</v>
      </c>
      <c r="L44" s="891">
        <f t="shared" si="5"/>
        <v>10800000</v>
      </c>
      <c r="Q44" s="652"/>
      <c r="R44" s="652"/>
    </row>
    <row r="45" spans="1:18">
      <c r="A45" s="2159">
        <v>265871</v>
      </c>
      <c r="B45" s="2159">
        <v>1249405</v>
      </c>
      <c r="C45" s="2159" t="s">
        <v>121</v>
      </c>
      <c r="D45" s="2160">
        <v>43090</v>
      </c>
      <c r="E45" s="2160">
        <v>43091</v>
      </c>
      <c r="F45" s="2159">
        <f t="shared" si="3"/>
        <v>1</v>
      </c>
      <c r="G45" s="2159">
        <v>3</v>
      </c>
      <c r="H45" s="2159" t="s">
        <v>36</v>
      </c>
      <c r="I45" s="2159" t="s">
        <v>37</v>
      </c>
      <c r="J45" s="2159">
        <f t="shared" si="4"/>
        <v>3</v>
      </c>
      <c r="K45" s="2173">
        <v>2700000</v>
      </c>
      <c r="L45" s="891">
        <f t="shared" si="5"/>
        <v>8100000</v>
      </c>
      <c r="Q45" s="652"/>
      <c r="R45" s="652"/>
    </row>
    <row r="46" spans="1:18">
      <c r="A46" s="2159">
        <v>265887</v>
      </c>
      <c r="B46" s="2159">
        <v>1249486</v>
      </c>
      <c r="C46" s="2159" t="s">
        <v>122</v>
      </c>
      <c r="D46" s="2160">
        <v>43073</v>
      </c>
      <c r="E46" s="2160">
        <v>43077</v>
      </c>
      <c r="F46" s="2159">
        <f t="shared" si="3"/>
        <v>4</v>
      </c>
      <c r="G46" s="2159">
        <v>1</v>
      </c>
      <c r="H46" s="2159" t="s">
        <v>36</v>
      </c>
      <c r="I46" s="2159" t="s">
        <v>37</v>
      </c>
      <c r="J46" s="2159">
        <f t="shared" si="4"/>
        <v>4</v>
      </c>
      <c r="K46" s="2173">
        <v>2700000</v>
      </c>
      <c r="L46" s="891">
        <f t="shared" si="5"/>
        <v>10800000</v>
      </c>
      <c r="Q46" s="652"/>
      <c r="R46" s="652"/>
    </row>
    <row r="47" spans="1:18">
      <c r="A47" s="2159" t="s">
        <v>123</v>
      </c>
      <c r="B47" s="2159">
        <v>1248580</v>
      </c>
      <c r="C47" s="2159" t="s">
        <v>124</v>
      </c>
      <c r="D47" s="2160">
        <v>43085</v>
      </c>
      <c r="E47" s="2160">
        <v>43086</v>
      </c>
      <c r="F47" s="2159">
        <f t="shared" si="3"/>
        <v>1</v>
      </c>
      <c r="G47" s="2159">
        <v>3</v>
      </c>
      <c r="H47" s="2159" t="s">
        <v>36</v>
      </c>
      <c r="I47" s="2159" t="s">
        <v>37</v>
      </c>
      <c r="J47" s="2159">
        <f t="shared" si="4"/>
        <v>3</v>
      </c>
      <c r="K47" s="2173">
        <v>2700000</v>
      </c>
      <c r="L47" s="891">
        <f t="shared" si="5"/>
        <v>8100000</v>
      </c>
      <c r="Q47" s="652"/>
      <c r="R47" s="652"/>
    </row>
    <row r="48" spans="1:18">
      <c r="A48" s="2159">
        <v>266008</v>
      </c>
      <c r="B48" s="2159">
        <v>1249830</v>
      </c>
      <c r="C48" s="2159" t="s">
        <v>125</v>
      </c>
      <c r="D48" s="2160">
        <v>43073</v>
      </c>
      <c r="E48" s="2160">
        <v>43075</v>
      </c>
      <c r="F48" s="2159">
        <f t="shared" si="3"/>
        <v>2</v>
      </c>
      <c r="G48" s="2159">
        <v>1</v>
      </c>
      <c r="H48" s="2159" t="s">
        <v>36</v>
      </c>
      <c r="I48" s="2159" t="s">
        <v>37</v>
      </c>
      <c r="J48" s="2159">
        <f t="shared" si="4"/>
        <v>2</v>
      </c>
      <c r="K48" s="2173">
        <v>2700000</v>
      </c>
      <c r="L48" s="891">
        <f t="shared" si="5"/>
        <v>5400000</v>
      </c>
      <c r="Q48" s="652"/>
      <c r="R48" s="652"/>
    </row>
    <row r="49" spans="1:18">
      <c r="A49" s="2159">
        <v>266023</v>
      </c>
      <c r="B49" s="2159">
        <v>1249757</v>
      </c>
      <c r="C49" s="2159" t="s">
        <v>126</v>
      </c>
      <c r="D49" s="2160">
        <v>43078</v>
      </c>
      <c r="E49" s="2160">
        <v>43080</v>
      </c>
      <c r="F49" s="2159">
        <f t="shared" si="3"/>
        <v>2</v>
      </c>
      <c r="G49" s="2159">
        <v>1</v>
      </c>
      <c r="H49" s="2159" t="s">
        <v>36</v>
      </c>
      <c r="I49" s="2159" t="s">
        <v>37</v>
      </c>
      <c r="J49" s="2159">
        <f t="shared" si="4"/>
        <v>2</v>
      </c>
      <c r="K49" s="2173">
        <v>2700000</v>
      </c>
      <c r="L49" s="891">
        <f t="shared" si="5"/>
        <v>5400000</v>
      </c>
      <c r="Q49" s="652"/>
      <c r="R49" s="652"/>
    </row>
    <row r="50" spans="1:18">
      <c r="A50" s="2159">
        <v>266168</v>
      </c>
      <c r="B50" s="2159">
        <v>1248853</v>
      </c>
      <c r="C50" s="2159" t="s">
        <v>127</v>
      </c>
      <c r="D50" s="2160">
        <v>43083</v>
      </c>
      <c r="E50" s="2160">
        <v>43088</v>
      </c>
      <c r="F50" s="2159">
        <f t="shared" si="3"/>
        <v>5</v>
      </c>
      <c r="G50" s="2159">
        <v>1</v>
      </c>
      <c r="H50" s="2159" t="s">
        <v>36</v>
      </c>
      <c r="I50" s="2159" t="s">
        <v>37</v>
      </c>
      <c r="J50" s="2159">
        <f t="shared" si="4"/>
        <v>5</v>
      </c>
      <c r="K50" s="2173">
        <v>2700000</v>
      </c>
      <c r="L50" s="891">
        <f t="shared" si="5"/>
        <v>13500000</v>
      </c>
      <c r="Q50" s="652"/>
      <c r="R50" s="652"/>
    </row>
    <row r="51" spans="1:18">
      <c r="A51" s="2159">
        <v>266276</v>
      </c>
      <c r="B51" s="2159">
        <v>1250128</v>
      </c>
      <c r="C51" s="2159" t="s">
        <v>128</v>
      </c>
      <c r="D51" s="2160">
        <v>43099</v>
      </c>
      <c r="E51" s="2160">
        <v>43101</v>
      </c>
      <c r="F51" s="2159">
        <f t="shared" si="3"/>
        <v>2</v>
      </c>
      <c r="G51" s="2159">
        <v>1</v>
      </c>
      <c r="H51" s="2159" t="s">
        <v>36</v>
      </c>
      <c r="I51" s="2159" t="s">
        <v>37</v>
      </c>
      <c r="J51" s="2159">
        <f t="shared" si="4"/>
        <v>2</v>
      </c>
      <c r="K51" s="2173">
        <v>4420000</v>
      </c>
      <c r="L51" s="891">
        <f t="shared" si="5"/>
        <v>8840000</v>
      </c>
      <c r="Q51" s="652"/>
      <c r="R51" s="652"/>
    </row>
    <row r="52" spans="1:18">
      <c r="A52" s="2159">
        <v>266280</v>
      </c>
      <c r="B52" s="2159">
        <v>1250035</v>
      </c>
      <c r="C52" s="2159" t="s">
        <v>129</v>
      </c>
      <c r="D52" s="2160">
        <v>43077</v>
      </c>
      <c r="E52" s="2160">
        <v>43079</v>
      </c>
      <c r="F52" s="2159">
        <f t="shared" si="3"/>
        <v>2</v>
      </c>
      <c r="G52" s="2159">
        <v>1</v>
      </c>
      <c r="H52" s="2159" t="s">
        <v>36</v>
      </c>
      <c r="I52" s="2159" t="s">
        <v>37</v>
      </c>
      <c r="J52" s="2159">
        <f t="shared" si="4"/>
        <v>2</v>
      </c>
      <c r="K52" s="2173">
        <v>2700000</v>
      </c>
      <c r="L52" s="891">
        <f t="shared" si="5"/>
        <v>5400000</v>
      </c>
      <c r="Q52" s="652"/>
      <c r="R52" s="652"/>
    </row>
    <row r="53" spans="1:18">
      <c r="A53" s="2159">
        <v>266311</v>
      </c>
      <c r="B53" s="2159">
        <v>1250140</v>
      </c>
      <c r="C53" s="2159" t="s">
        <v>130</v>
      </c>
      <c r="D53" s="2160">
        <v>43076</v>
      </c>
      <c r="E53" s="2160">
        <v>43078</v>
      </c>
      <c r="F53" s="2159">
        <f t="shared" si="3"/>
        <v>2</v>
      </c>
      <c r="G53" s="2159">
        <v>2</v>
      </c>
      <c r="H53" s="2159" t="s">
        <v>36</v>
      </c>
      <c r="I53" s="2159" t="s">
        <v>37</v>
      </c>
      <c r="J53" s="2159">
        <f t="shared" si="4"/>
        <v>4</v>
      </c>
      <c r="K53" s="2173">
        <v>2700000</v>
      </c>
      <c r="L53" s="891">
        <f t="shared" si="5"/>
        <v>10800000</v>
      </c>
      <c r="Q53" s="652"/>
      <c r="R53" s="652"/>
    </row>
    <row r="54" spans="1:18">
      <c r="A54" s="2159">
        <v>266345</v>
      </c>
      <c r="B54" s="2159">
        <v>1249512</v>
      </c>
      <c r="C54" s="2159" t="s">
        <v>131</v>
      </c>
      <c r="D54" s="2160">
        <v>43085</v>
      </c>
      <c r="E54" s="2160">
        <v>43087</v>
      </c>
      <c r="F54" s="2159">
        <f t="shared" si="3"/>
        <v>2</v>
      </c>
      <c r="G54" s="2159">
        <v>4</v>
      </c>
      <c r="H54" s="2159" t="s">
        <v>77</v>
      </c>
      <c r="I54" s="2159" t="s">
        <v>37</v>
      </c>
      <c r="J54" s="2159">
        <f t="shared" si="4"/>
        <v>8</v>
      </c>
      <c r="K54" s="2173">
        <v>2700000</v>
      </c>
      <c r="L54" s="891">
        <f t="shared" si="5"/>
        <v>21600000</v>
      </c>
      <c r="Q54" s="652"/>
      <c r="R54" s="652"/>
    </row>
    <row r="55" spans="1:18">
      <c r="A55" s="2159">
        <v>266457</v>
      </c>
      <c r="B55" s="2159">
        <v>1250403</v>
      </c>
      <c r="C55" s="2159" t="s">
        <v>132</v>
      </c>
      <c r="D55" s="2160">
        <v>43087</v>
      </c>
      <c r="E55" s="2160">
        <v>43090</v>
      </c>
      <c r="F55" s="2159">
        <f t="shared" si="3"/>
        <v>3</v>
      </c>
      <c r="G55" s="2159">
        <v>1</v>
      </c>
      <c r="H55" s="2159" t="s">
        <v>36</v>
      </c>
      <c r="I55" s="2159" t="s">
        <v>37</v>
      </c>
      <c r="J55" s="2159">
        <f t="shared" si="4"/>
        <v>3</v>
      </c>
      <c r="K55" s="2173">
        <v>2700000</v>
      </c>
      <c r="L55" s="891">
        <f t="shared" si="5"/>
        <v>8100000</v>
      </c>
      <c r="Q55" s="652"/>
      <c r="R55" s="652"/>
    </row>
    <row r="56" spans="1:18">
      <c r="A56" s="2159">
        <v>266471</v>
      </c>
      <c r="B56" s="2159">
        <v>1250472</v>
      </c>
      <c r="C56" s="2159" t="s">
        <v>133</v>
      </c>
      <c r="D56" s="2160">
        <v>43076</v>
      </c>
      <c r="E56" s="2160">
        <v>43078</v>
      </c>
      <c r="F56" s="2159">
        <f t="shared" ref="F56:F67" si="6">E56-D56</f>
        <v>2</v>
      </c>
      <c r="G56" s="2159">
        <v>1</v>
      </c>
      <c r="H56" s="2159" t="s">
        <v>36</v>
      </c>
      <c r="I56" s="2159" t="s">
        <v>37</v>
      </c>
      <c r="J56" s="2159">
        <f t="shared" ref="J56:J67" si="7">G56*F56</f>
        <v>2</v>
      </c>
      <c r="K56" s="2173">
        <v>2700000</v>
      </c>
      <c r="L56" s="891">
        <f t="shared" ref="L56:L67" si="8">K56*F56*G56</f>
        <v>5400000</v>
      </c>
      <c r="Q56" s="652"/>
      <c r="R56" s="652"/>
    </row>
    <row r="57" spans="1:18">
      <c r="A57" s="2159">
        <v>266503</v>
      </c>
      <c r="B57" s="2159">
        <v>1250520</v>
      </c>
      <c r="C57" s="2159" t="s">
        <v>134</v>
      </c>
      <c r="D57" s="2160">
        <v>43093</v>
      </c>
      <c r="E57" s="2160">
        <v>43095</v>
      </c>
      <c r="F57" s="2159">
        <f t="shared" si="6"/>
        <v>2</v>
      </c>
      <c r="G57" s="2159">
        <v>1</v>
      </c>
      <c r="H57" s="2159" t="s">
        <v>77</v>
      </c>
      <c r="I57" s="2159" t="s">
        <v>37</v>
      </c>
      <c r="J57" s="2159">
        <f t="shared" si="7"/>
        <v>2</v>
      </c>
      <c r="K57" s="2173">
        <v>4420000</v>
      </c>
      <c r="L57" s="891">
        <f t="shared" si="8"/>
        <v>8840000</v>
      </c>
      <c r="Q57" s="652"/>
      <c r="R57" s="652"/>
    </row>
    <row r="58" spans="1:18">
      <c r="A58" s="2159">
        <v>266514</v>
      </c>
      <c r="B58" s="2159">
        <v>1250673</v>
      </c>
      <c r="C58" s="2159" t="s">
        <v>135</v>
      </c>
      <c r="D58" s="2160">
        <v>43076</v>
      </c>
      <c r="E58" s="2160">
        <v>43079</v>
      </c>
      <c r="F58" s="2159">
        <f t="shared" si="6"/>
        <v>3</v>
      </c>
      <c r="G58" s="2159">
        <v>1</v>
      </c>
      <c r="H58" s="2159" t="s">
        <v>53</v>
      </c>
      <c r="I58" s="2159" t="s">
        <v>37</v>
      </c>
      <c r="J58" s="2159">
        <f t="shared" si="7"/>
        <v>3</v>
      </c>
      <c r="K58" s="2173">
        <v>2700000</v>
      </c>
      <c r="L58" s="891">
        <f t="shared" si="8"/>
        <v>8100000</v>
      </c>
      <c r="Q58" s="652"/>
      <c r="R58" s="652"/>
    </row>
    <row r="59" spans="1:18">
      <c r="A59" s="2159">
        <v>266616</v>
      </c>
      <c r="B59" s="2159">
        <v>1250751</v>
      </c>
      <c r="C59" s="2159" t="s">
        <v>136</v>
      </c>
      <c r="D59" s="2160">
        <v>43083</v>
      </c>
      <c r="E59" s="2160">
        <v>43084</v>
      </c>
      <c r="F59" s="2159">
        <f t="shared" si="6"/>
        <v>1</v>
      </c>
      <c r="G59" s="2159">
        <v>1</v>
      </c>
      <c r="H59" s="2159" t="s">
        <v>53</v>
      </c>
      <c r="I59" s="2159" t="s">
        <v>37</v>
      </c>
      <c r="J59" s="2159">
        <f t="shared" si="7"/>
        <v>1</v>
      </c>
      <c r="K59" s="2173">
        <v>2700000</v>
      </c>
      <c r="L59" s="891">
        <f t="shared" si="8"/>
        <v>2700000</v>
      </c>
      <c r="Q59" s="652"/>
      <c r="R59" s="652"/>
    </row>
    <row r="60" spans="1:18">
      <c r="A60" s="2159">
        <v>266621</v>
      </c>
      <c r="B60" s="2159">
        <v>1250897</v>
      </c>
      <c r="C60" s="2159" t="s">
        <v>137</v>
      </c>
      <c r="D60" s="2160">
        <v>43098</v>
      </c>
      <c r="E60" s="2160">
        <v>43101</v>
      </c>
      <c r="F60" s="2159">
        <f t="shared" si="6"/>
        <v>3</v>
      </c>
      <c r="G60" s="2159">
        <v>1</v>
      </c>
      <c r="H60" s="2159" t="s">
        <v>77</v>
      </c>
      <c r="I60" s="2159" t="s">
        <v>37</v>
      </c>
      <c r="J60" s="2159">
        <f t="shared" si="7"/>
        <v>3</v>
      </c>
      <c r="K60" s="2173">
        <v>4420000</v>
      </c>
      <c r="L60" s="891">
        <f t="shared" si="8"/>
        <v>13260000</v>
      </c>
      <c r="Q60" s="652"/>
      <c r="R60" s="652"/>
    </row>
    <row r="61" spans="1:18">
      <c r="A61" s="2159">
        <v>266633</v>
      </c>
      <c r="B61" s="2159">
        <v>1250826</v>
      </c>
      <c r="C61" s="2159" t="s">
        <v>138</v>
      </c>
      <c r="D61" s="2160">
        <v>43078</v>
      </c>
      <c r="E61" s="2160">
        <v>43080</v>
      </c>
      <c r="F61" s="2159">
        <f t="shared" si="6"/>
        <v>2</v>
      </c>
      <c r="G61" s="2159">
        <v>1</v>
      </c>
      <c r="H61" s="2159" t="s">
        <v>77</v>
      </c>
      <c r="I61" s="2159" t="s">
        <v>37</v>
      </c>
      <c r="J61" s="2159">
        <f t="shared" si="7"/>
        <v>2</v>
      </c>
      <c r="K61" s="2173">
        <v>2700000</v>
      </c>
      <c r="L61" s="891">
        <f t="shared" si="8"/>
        <v>5400000</v>
      </c>
      <c r="Q61" s="652"/>
      <c r="R61" s="652"/>
    </row>
    <row r="62" spans="1:18">
      <c r="A62" s="2159">
        <v>266640</v>
      </c>
      <c r="B62" s="2159">
        <v>1250831</v>
      </c>
      <c r="C62" s="2159" t="s">
        <v>139</v>
      </c>
      <c r="D62" s="2160">
        <v>43088</v>
      </c>
      <c r="E62" s="2160">
        <v>43089</v>
      </c>
      <c r="F62" s="2159">
        <f t="shared" si="6"/>
        <v>1</v>
      </c>
      <c r="G62" s="2159">
        <v>1</v>
      </c>
      <c r="H62" s="2159" t="s">
        <v>140</v>
      </c>
      <c r="I62" s="2159" t="s">
        <v>37</v>
      </c>
      <c r="J62" s="2159">
        <f t="shared" si="7"/>
        <v>1</v>
      </c>
      <c r="K62" s="2173">
        <v>2700000</v>
      </c>
      <c r="L62" s="891">
        <f t="shared" si="8"/>
        <v>2700000</v>
      </c>
      <c r="Q62" s="652"/>
      <c r="R62" s="652"/>
    </row>
    <row r="63" spans="1:18">
      <c r="A63" s="2159">
        <v>266688</v>
      </c>
      <c r="B63" s="2159">
        <v>1251113</v>
      </c>
      <c r="C63" s="2159" t="s">
        <v>141</v>
      </c>
      <c r="D63" s="2160">
        <v>43099</v>
      </c>
      <c r="E63" s="2160">
        <v>43101</v>
      </c>
      <c r="F63" s="2159">
        <f t="shared" si="6"/>
        <v>2</v>
      </c>
      <c r="G63" s="2159">
        <v>1</v>
      </c>
      <c r="H63" s="2159" t="s">
        <v>53</v>
      </c>
      <c r="I63" s="2159" t="s">
        <v>37</v>
      </c>
      <c r="J63" s="2159">
        <f t="shared" si="7"/>
        <v>2</v>
      </c>
      <c r="K63" s="2173">
        <v>4420000</v>
      </c>
      <c r="L63" s="891">
        <f t="shared" si="8"/>
        <v>8840000</v>
      </c>
      <c r="Q63" s="652"/>
      <c r="R63" s="652"/>
    </row>
    <row r="64" spans="1:18">
      <c r="A64" s="2159">
        <v>266689</v>
      </c>
      <c r="B64" s="2159">
        <v>1251117</v>
      </c>
      <c r="C64" s="2159" t="s">
        <v>142</v>
      </c>
      <c r="D64" s="2160">
        <v>43099</v>
      </c>
      <c r="E64" s="2160">
        <v>43101</v>
      </c>
      <c r="F64" s="2159">
        <f t="shared" si="6"/>
        <v>2</v>
      </c>
      <c r="G64" s="2159">
        <v>1</v>
      </c>
      <c r="H64" s="2159" t="s">
        <v>77</v>
      </c>
      <c r="I64" s="2159" t="s">
        <v>37</v>
      </c>
      <c r="J64" s="2159">
        <f t="shared" si="7"/>
        <v>2</v>
      </c>
      <c r="K64" s="2173">
        <v>4420000</v>
      </c>
      <c r="L64" s="891">
        <f t="shared" si="8"/>
        <v>8840000</v>
      </c>
      <c r="Q64" s="652"/>
      <c r="R64" s="652"/>
    </row>
    <row r="65" spans="1:18">
      <c r="A65" s="2175" t="s">
        <v>143</v>
      </c>
      <c r="B65" s="2175">
        <v>1251307</v>
      </c>
      <c r="C65" s="2175" t="s">
        <v>144</v>
      </c>
      <c r="D65" s="2160">
        <v>43092</v>
      </c>
      <c r="E65" s="2160">
        <v>43093</v>
      </c>
      <c r="F65" s="2159">
        <f t="shared" si="6"/>
        <v>1</v>
      </c>
      <c r="G65" s="2159">
        <v>3</v>
      </c>
      <c r="H65" s="2159" t="s">
        <v>77</v>
      </c>
      <c r="I65" s="2159" t="s">
        <v>37</v>
      </c>
      <c r="J65" s="2159">
        <f t="shared" si="7"/>
        <v>3</v>
      </c>
      <c r="K65" s="2173">
        <v>2700000</v>
      </c>
      <c r="L65" s="891">
        <f t="shared" si="8"/>
        <v>8100000</v>
      </c>
      <c r="Q65" s="652"/>
      <c r="R65" s="652"/>
    </row>
    <row r="66" spans="1:18">
      <c r="A66" s="2176"/>
      <c r="B66" s="2176"/>
      <c r="C66" s="2176"/>
      <c r="D66" s="2160">
        <v>43093</v>
      </c>
      <c r="E66" s="2160">
        <v>43095</v>
      </c>
      <c r="F66" s="2159">
        <f t="shared" si="6"/>
        <v>2</v>
      </c>
      <c r="G66" s="2159">
        <v>3</v>
      </c>
      <c r="H66" s="2159" t="s">
        <v>77</v>
      </c>
      <c r="I66" s="2159" t="s">
        <v>37</v>
      </c>
      <c r="J66" s="2159">
        <f t="shared" si="7"/>
        <v>6</v>
      </c>
      <c r="K66" s="2173">
        <v>4420000</v>
      </c>
      <c r="L66" s="891">
        <f t="shared" si="8"/>
        <v>26520000</v>
      </c>
      <c r="Q66" s="652"/>
      <c r="R66" s="652"/>
    </row>
    <row r="67" spans="1:18">
      <c r="A67" s="2159">
        <v>267005</v>
      </c>
      <c r="B67" s="2159">
        <v>1251488</v>
      </c>
      <c r="C67" s="2159" t="s">
        <v>145</v>
      </c>
      <c r="D67" s="2160">
        <v>43084</v>
      </c>
      <c r="E67" s="2160">
        <v>43087</v>
      </c>
      <c r="F67" s="2159">
        <f t="shared" si="6"/>
        <v>3</v>
      </c>
      <c r="G67" s="2159">
        <v>1</v>
      </c>
      <c r="H67" s="2159" t="s">
        <v>36</v>
      </c>
      <c r="I67" s="2159" t="s">
        <v>37</v>
      </c>
      <c r="J67" s="2159">
        <f t="shared" si="7"/>
        <v>3</v>
      </c>
      <c r="K67" s="2173">
        <v>2700000</v>
      </c>
      <c r="L67" s="891">
        <f t="shared" si="8"/>
        <v>8100000</v>
      </c>
      <c r="Q67" s="652"/>
      <c r="R67" s="652"/>
    </row>
    <row r="68" spans="1:18">
      <c r="A68" s="2177">
        <v>267019</v>
      </c>
      <c r="B68" s="2177">
        <v>1251412</v>
      </c>
      <c r="C68" s="2177" t="s">
        <v>146</v>
      </c>
      <c r="D68" s="2178">
        <v>43097</v>
      </c>
      <c r="E68" s="2178">
        <v>42737</v>
      </c>
      <c r="F68" s="2177">
        <v>5</v>
      </c>
      <c r="G68" s="2177">
        <v>1</v>
      </c>
      <c r="H68" s="2177" t="s">
        <v>53</v>
      </c>
      <c r="I68" s="2177" t="s">
        <v>37</v>
      </c>
      <c r="J68" s="2179">
        <v>1</v>
      </c>
      <c r="K68" s="2173">
        <v>4420000</v>
      </c>
      <c r="L68" s="2180">
        <v>22300000</v>
      </c>
      <c r="Q68" s="652"/>
      <c r="R68" s="652"/>
    </row>
    <row r="69" spans="1:18">
      <c r="A69" s="2159">
        <v>267034</v>
      </c>
      <c r="B69" s="2159">
        <v>1251750</v>
      </c>
      <c r="C69" s="2159" t="s">
        <v>147</v>
      </c>
      <c r="D69" s="2160">
        <v>43097</v>
      </c>
      <c r="E69" s="2160">
        <v>42736</v>
      </c>
      <c r="F69" s="2159">
        <v>4</v>
      </c>
      <c r="G69" s="2159">
        <v>1</v>
      </c>
      <c r="H69" s="2159" t="s">
        <v>77</v>
      </c>
      <c r="I69" s="2159" t="s">
        <v>148</v>
      </c>
      <c r="J69" s="2159">
        <f>G69*F69</f>
        <v>4</v>
      </c>
      <c r="K69" s="2173">
        <v>4420000</v>
      </c>
      <c r="L69" s="891">
        <f>K69*F69*G69</f>
        <v>17680000</v>
      </c>
      <c r="Q69" s="652"/>
      <c r="R69" s="652"/>
    </row>
    <row r="70" spans="1:18">
      <c r="A70" s="2175" t="s">
        <v>149</v>
      </c>
      <c r="B70" s="2175">
        <v>1252043</v>
      </c>
      <c r="C70" s="2175" t="s">
        <v>150</v>
      </c>
      <c r="D70" s="2160">
        <v>43091</v>
      </c>
      <c r="E70" s="2160">
        <v>43093</v>
      </c>
      <c r="F70" s="2159">
        <f>E70-D70</f>
        <v>2</v>
      </c>
      <c r="G70" s="2159">
        <v>2</v>
      </c>
      <c r="H70" s="2166" t="s">
        <v>151</v>
      </c>
      <c r="I70" s="2165" t="s">
        <v>37</v>
      </c>
      <c r="J70" s="2159">
        <f>G70*F70</f>
        <v>4</v>
      </c>
      <c r="K70" s="2173">
        <v>2700000</v>
      </c>
      <c r="L70" s="891">
        <f>K70*F70*G70</f>
        <v>10800000</v>
      </c>
      <c r="Q70" s="652"/>
      <c r="R70" s="652"/>
    </row>
    <row r="71" spans="1:18">
      <c r="A71" s="2176"/>
      <c r="B71" s="2176"/>
      <c r="C71" s="2176"/>
      <c r="D71" s="2160">
        <v>43093</v>
      </c>
      <c r="E71" s="2160">
        <v>43094</v>
      </c>
      <c r="F71" s="2159">
        <v>1</v>
      </c>
      <c r="G71" s="2159">
        <v>2</v>
      </c>
      <c r="H71" s="2168"/>
      <c r="I71" s="2167"/>
      <c r="J71" s="2159">
        <f>G71*F71</f>
        <v>2</v>
      </c>
      <c r="K71" s="2173">
        <v>4420000</v>
      </c>
      <c r="L71" s="891">
        <f>K71*F71*G71</f>
        <v>8840000</v>
      </c>
      <c r="Q71" s="652"/>
      <c r="R71" s="652"/>
    </row>
    <row r="72" spans="1:18">
      <c r="A72" s="2159">
        <v>267803</v>
      </c>
      <c r="B72" s="2159">
        <v>1252660</v>
      </c>
      <c r="C72" s="2159" t="s">
        <v>152</v>
      </c>
      <c r="D72" s="2160">
        <v>43099</v>
      </c>
      <c r="E72" s="2160">
        <v>43101</v>
      </c>
      <c r="F72" s="2159">
        <f t="shared" ref="F72:F84" si="9">E72-D72</f>
        <v>2</v>
      </c>
      <c r="G72" s="2159">
        <v>1</v>
      </c>
      <c r="H72" s="2159" t="s">
        <v>77</v>
      </c>
      <c r="I72" s="2159" t="s">
        <v>37</v>
      </c>
      <c r="J72" s="2159">
        <f>G72*F72</f>
        <v>2</v>
      </c>
      <c r="K72" s="2173">
        <v>4420000</v>
      </c>
      <c r="L72" s="891">
        <f>K72*F72*G72</f>
        <v>8840000</v>
      </c>
      <c r="Q72" s="652"/>
      <c r="R72" s="652"/>
    </row>
    <row r="73" spans="1:18">
      <c r="A73" s="2159">
        <v>267868</v>
      </c>
      <c r="B73" s="2159">
        <v>1252859</v>
      </c>
      <c r="C73" s="2159" t="s">
        <v>153</v>
      </c>
      <c r="D73" s="2160">
        <v>43099</v>
      </c>
      <c r="E73" s="2160">
        <v>43101</v>
      </c>
      <c r="F73" s="2159">
        <f t="shared" si="9"/>
        <v>2</v>
      </c>
      <c r="G73" s="2159">
        <v>1</v>
      </c>
      <c r="H73" s="2159" t="s">
        <v>77</v>
      </c>
      <c r="I73" s="2159" t="s">
        <v>37</v>
      </c>
      <c r="J73" s="2159">
        <f t="shared" ref="J73:J84" si="10">G73*F73</f>
        <v>2</v>
      </c>
      <c r="K73" s="2173">
        <v>4420000</v>
      </c>
      <c r="L73" s="891">
        <f t="shared" ref="L73:L84" si="11">K73*F73*G73</f>
        <v>8840000</v>
      </c>
      <c r="Q73" s="652"/>
      <c r="R73" s="652"/>
    </row>
    <row r="74" spans="1:18">
      <c r="A74" s="2159">
        <v>267893</v>
      </c>
      <c r="B74" s="2159">
        <v>1253169</v>
      </c>
      <c r="C74" s="2159" t="s">
        <v>154</v>
      </c>
      <c r="D74" s="2160">
        <v>43087</v>
      </c>
      <c r="E74" s="2160">
        <v>43089</v>
      </c>
      <c r="F74" s="2159">
        <f t="shared" si="9"/>
        <v>2</v>
      </c>
      <c r="G74" s="2159">
        <v>1</v>
      </c>
      <c r="H74" s="2159" t="s">
        <v>77</v>
      </c>
      <c r="I74" s="2159" t="s">
        <v>37</v>
      </c>
      <c r="J74" s="2159">
        <f t="shared" si="10"/>
        <v>2</v>
      </c>
      <c r="K74" s="2173">
        <v>2700000</v>
      </c>
      <c r="L74" s="891">
        <f t="shared" si="11"/>
        <v>5400000</v>
      </c>
      <c r="Q74" s="652"/>
      <c r="R74" s="652"/>
    </row>
    <row r="75" spans="1:18">
      <c r="A75" s="2159">
        <v>268353</v>
      </c>
      <c r="B75" s="2159">
        <v>1253737</v>
      </c>
      <c r="C75" s="2159" t="s">
        <v>155</v>
      </c>
      <c r="D75" s="2160">
        <v>43092</v>
      </c>
      <c r="E75" s="2160">
        <v>43093</v>
      </c>
      <c r="F75" s="2159">
        <f t="shared" si="9"/>
        <v>1</v>
      </c>
      <c r="G75" s="2159">
        <v>1</v>
      </c>
      <c r="H75" s="2159" t="s">
        <v>77</v>
      </c>
      <c r="I75" s="2159" t="s">
        <v>37</v>
      </c>
      <c r="J75" s="2159">
        <f t="shared" si="10"/>
        <v>1</v>
      </c>
      <c r="K75" s="2173">
        <v>2700000</v>
      </c>
      <c r="L75" s="891">
        <f t="shared" si="11"/>
        <v>2700000</v>
      </c>
      <c r="Q75" s="652"/>
      <c r="R75" s="652"/>
    </row>
    <row r="76" spans="1:18">
      <c r="A76" s="2159">
        <v>265782</v>
      </c>
      <c r="B76" s="2159">
        <v>1249038</v>
      </c>
      <c r="C76" s="2159" t="s">
        <v>156</v>
      </c>
      <c r="D76" s="2160">
        <v>43086</v>
      </c>
      <c r="E76" s="2160">
        <v>43088</v>
      </c>
      <c r="F76" s="2159">
        <f t="shared" si="9"/>
        <v>2</v>
      </c>
      <c r="G76" s="2159">
        <v>2</v>
      </c>
      <c r="H76" s="2159" t="s">
        <v>157</v>
      </c>
      <c r="I76" s="2159" t="s">
        <v>148</v>
      </c>
      <c r="J76" s="2159">
        <f t="shared" si="10"/>
        <v>4</v>
      </c>
      <c r="K76" s="2173">
        <v>2700000</v>
      </c>
      <c r="L76" s="891">
        <f t="shared" si="11"/>
        <v>10800000</v>
      </c>
      <c r="Q76" s="652"/>
      <c r="R76" s="652"/>
    </row>
    <row r="77" spans="1:18">
      <c r="A77" s="2159">
        <v>268745</v>
      </c>
      <c r="B77" s="2159">
        <v>1254477</v>
      </c>
      <c r="C77" s="2159" t="s">
        <v>158</v>
      </c>
      <c r="D77" s="2160">
        <v>43088</v>
      </c>
      <c r="E77" s="2160">
        <v>43090</v>
      </c>
      <c r="F77" s="2159">
        <f t="shared" si="9"/>
        <v>2</v>
      </c>
      <c r="G77" s="2159">
        <v>1</v>
      </c>
      <c r="H77" s="2159" t="s">
        <v>77</v>
      </c>
      <c r="I77" s="2159" t="s">
        <v>37</v>
      </c>
      <c r="J77" s="2159">
        <f t="shared" si="10"/>
        <v>2</v>
      </c>
      <c r="K77" s="2173">
        <v>2700000</v>
      </c>
      <c r="L77" s="891">
        <f t="shared" si="11"/>
        <v>5400000</v>
      </c>
      <c r="Q77" s="652"/>
      <c r="R77" s="652"/>
    </row>
    <row r="78" spans="1:18">
      <c r="A78" s="2159">
        <v>268774</v>
      </c>
      <c r="B78" s="2159">
        <v>1254341</v>
      </c>
      <c r="C78" s="2159" t="s">
        <v>159</v>
      </c>
      <c r="D78" s="2160">
        <v>43094</v>
      </c>
      <c r="E78" s="2160">
        <v>43096</v>
      </c>
      <c r="F78" s="2159">
        <f t="shared" si="9"/>
        <v>2</v>
      </c>
      <c r="G78" s="2159">
        <v>1</v>
      </c>
      <c r="H78" s="2159" t="s">
        <v>160</v>
      </c>
      <c r="I78" s="2159" t="s">
        <v>37</v>
      </c>
      <c r="J78" s="2159">
        <f t="shared" si="10"/>
        <v>2</v>
      </c>
      <c r="K78" s="2173">
        <v>4420000</v>
      </c>
      <c r="L78" s="891">
        <f t="shared" si="11"/>
        <v>8840000</v>
      </c>
      <c r="Q78" s="652"/>
      <c r="R78" s="652"/>
    </row>
    <row r="79" spans="1:18">
      <c r="A79" s="2159">
        <v>265815</v>
      </c>
      <c r="B79" s="2159">
        <v>1249258</v>
      </c>
      <c r="C79" s="2159" t="s">
        <v>161</v>
      </c>
      <c r="D79" s="2160">
        <v>43071</v>
      </c>
      <c r="E79" s="2160">
        <v>43072</v>
      </c>
      <c r="F79" s="2159">
        <f t="shared" si="9"/>
        <v>1</v>
      </c>
      <c r="G79" s="2159">
        <v>1</v>
      </c>
      <c r="H79" s="2159" t="s">
        <v>77</v>
      </c>
      <c r="I79" s="2159" t="s">
        <v>37</v>
      </c>
      <c r="J79" s="2159">
        <f t="shared" si="10"/>
        <v>1</v>
      </c>
      <c r="K79" s="2173">
        <v>2700000</v>
      </c>
      <c r="L79" s="2173">
        <f>K79*J79</f>
        <v>2700000</v>
      </c>
      <c r="Q79" s="652"/>
      <c r="R79" s="652"/>
    </row>
    <row r="80" spans="1:18">
      <c r="A80" s="2159">
        <v>269832</v>
      </c>
      <c r="B80" s="2159">
        <v>1256137</v>
      </c>
      <c r="C80" s="2159" t="s">
        <v>162</v>
      </c>
      <c r="D80" s="2160">
        <v>43093</v>
      </c>
      <c r="E80" s="2160">
        <v>43095</v>
      </c>
      <c r="F80" s="2159">
        <f t="shared" si="9"/>
        <v>2</v>
      </c>
      <c r="G80" s="2159">
        <v>1</v>
      </c>
      <c r="H80" s="2159" t="s">
        <v>40</v>
      </c>
      <c r="I80" s="2159" t="s">
        <v>37</v>
      </c>
      <c r="J80" s="2159">
        <f t="shared" si="10"/>
        <v>2</v>
      </c>
      <c r="K80" s="2170">
        <v>4420000</v>
      </c>
      <c r="L80" s="891">
        <f t="shared" si="11"/>
        <v>8840000</v>
      </c>
      <c r="Q80" s="652"/>
      <c r="R80" s="652"/>
    </row>
    <row r="81" spans="17:18">
      <c r="Q81" s="652"/>
      <c r="R81" s="652"/>
    </row>
    <row r="82" spans="17:18">
      <c r="Q82" s="652"/>
      <c r="R82" s="652"/>
    </row>
    <row r="83" spans="17:18">
      <c r="Q83" s="652"/>
      <c r="R83" s="652"/>
    </row>
    <row r="84" spans="17:18">
      <c r="Q84" s="652"/>
      <c r="R84" s="652"/>
    </row>
    <row r="85" spans="17:18">
      <c r="Q85" s="652"/>
      <c r="R85" s="652"/>
    </row>
    <row r="86" spans="17:18">
      <c r="Q86" s="652"/>
      <c r="R86" s="652"/>
    </row>
    <row r="87" spans="17:18">
      <c r="Q87" s="652"/>
      <c r="R87" s="652"/>
    </row>
    <row r="88" spans="17:18">
      <c r="Q88" s="652"/>
      <c r="R88" s="652"/>
    </row>
    <row r="89" spans="17:18">
      <c r="Q89" s="652"/>
      <c r="R89" s="652"/>
    </row>
    <row r="90" spans="17:18">
      <c r="Q90" s="652"/>
      <c r="R90" s="652"/>
    </row>
    <row r="91" spans="17:18">
      <c r="Q91" s="652"/>
      <c r="R91" s="652"/>
    </row>
    <row r="92" spans="17:18">
      <c r="Q92" s="652"/>
      <c r="R92" s="652"/>
    </row>
    <row r="93" spans="17:18">
      <c r="Q93" s="652"/>
      <c r="R93" s="652"/>
    </row>
    <row r="94" spans="17:18">
      <c r="Q94" s="652"/>
      <c r="R94" s="652"/>
    </row>
    <row r="95" spans="17:18">
      <c r="Q95" s="652"/>
      <c r="R95" s="652"/>
    </row>
    <row r="96" spans="17:18">
      <c r="Q96" s="652"/>
      <c r="R96" s="652"/>
    </row>
    <row r="97" spans="17:18">
      <c r="Q97" s="652"/>
      <c r="R97" s="652"/>
    </row>
    <row r="98" spans="17:18">
      <c r="Q98" s="652"/>
      <c r="R98" s="652"/>
    </row>
    <row r="99" spans="17:18">
      <c r="Q99" s="652"/>
      <c r="R99" s="652"/>
    </row>
    <row r="100" spans="17:18">
      <c r="Q100" s="652"/>
      <c r="R100" s="652"/>
    </row>
    <row r="101" spans="17:18">
      <c r="Q101" s="652"/>
      <c r="R101" s="652"/>
    </row>
    <row r="102" spans="17:18">
      <c r="Q102" s="652"/>
      <c r="R102" s="652"/>
    </row>
    <row r="103" spans="17:18">
      <c r="Q103" s="652"/>
      <c r="R103" s="652"/>
    </row>
    <row r="104" spans="17:18">
      <c r="Q104" s="652"/>
      <c r="R104" s="652"/>
    </row>
    <row r="105" spans="17:18">
      <c r="Q105" s="652"/>
      <c r="R105" s="652"/>
    </row>
    <row r="106" spans="17:18">
      <c r="Q106" s="652"/>
      <c r="R106" s="652"/>
    </row>
    <row r="107" spans="17:18">
      <c r="Q107" s="652"/>
      <c r="R107" s="652"/>
    </row>
    <row r="108" spans="17:18">
      <c r="Q108" s="652"/>
      <c r="R108" s="652"/>
    </row>
    <row r="109" spans="17:18">
      <c r="Q109" s="652"/>
      <c r="R109" s="652"/>
    </row>
    <row r="110" spans="17:18">
      <c r="Q110" s="652"/>
      <c r="R110" s="652"/>
    </row>
    <row r="111" spans="17:18">
      <c r="Q111" s="652"/>
      <c r="R111" s="652"/>
    </row>
    <row r="112" spans="17:18">
      <c r="Q112" s="652"/>
      <c r="R112" s="652"/>
    </row>
    <row r="113" spans="17:18">
      <c r="Q113" s="652"/>
      <c r="R113" s="652"/>
    </row>
    <row r="114" spans="17:18">
      <c r="Q114" s="652"/>
      <c r="R114" s="652"/>
    </row>
    <row r="115" spans="17:18">
      <c r="Q115" s="652"/>
      <c r="R115" s="652"/>
    </row>
    <row r="116" spans="17:18">
      <c r="Q116" s="652"/>
      <c r="R116" s="652"/>
    </row>
    <row r="117" spans="17:18">
      <c r="Q117" s="652"/>
      <c r="R117" s="652"/>
    </row>
    <row r="118" spans="17:18">
      <c r="Q118" s="652"/>
      <c r="R118" s="652"/>
    </row>
    <row r="119" spans="17:18">
      <c r="Q119" s="652"/>
      <c r="R119" s="652"/>
    </row>
    <row r="120" spans="17:18">
      <c r="Q120" s="652"/>
      <c r="R120" s="652"/>
    </row>
    <row r="121" spans="17:18">
      <c r="Q121" s="652"/>
      <c r="R121" s="652"/>
    </row>
    <row r="122" spans="17:18">
      <c r="Q122" s="652"/>
      <c r="R122" s="652"/>
    </row>
    <row r="123" spans="17:18">
      <c r="Q123" s="652"/>
      <c r="R123" s="652"/>
    </row>
    <row r="124" spans="17:18">
      <c r="Q124" s="652"/>
      <c r="R124" s="652"/>
    </row>
  </sheetData>
  <sortState ref="A8:O32">
    <sortCondition ref="D8:D32"/>
  </sortState>
  <mergeCells count="32">
    <mergeCell ref="A1:L1"/>
    <mergeCell ref="H3:I3"/>
    <mergeCell ref="H4:I4"/>
    <mergeCell ref="H5:I5"/>
    <mergeCell ref="H6:I6"/>
    <mergeCell ref="A7:A8"/>
    <mergeCell ref="A31:A32"/>
    <mergeCell ref="A36:A37"/>
    <mergeCell ref="A65:A66"/>
    <mergeCell ref="A70:A71"/>
    <mergeCell ref="B7:B8"/>
    <mergeCell ref="B31:B32"/>
    <mergeCell ref="B36:B37"/>
    <mergeCell ref="B65:B66"/>
    <mergeCell ref="B70:B71"/>
    <mergeCell ref="C7:C8"/>
    <mergeCell ref="C31:C32"/>
    <mergeCell ref="C36:C37"/>
    <mergeCell ref="C65:C66"/>
    <mergeCell ref="C70:C71"/>
    <mergeCell ref="D7:D8"/>
    <mergeCell ref="E7:E8"/>
    <mergeCell ref="F7:F8"/>
    <mergeCell ref="G7:G8"/>
    <mergeCell ref="H31:H32"/>
    <mergeCell ref="H70:H71"/>
    <mergeCell ref="I31:I32"/>
    <mergeCell ref="I70:I71"/>
    <mergeCell ref="J7:J8"/>
    <mergeCell ref="K7:K8"/>
    <mergeCell ref="L7:L8"/>
    <mergeCell ref="H7:I8"/>
  </mergeCells>
  <conditionalFormatting sqref="B9:B80">
    <cfRule type="duplicateValues" dxfId="0" priority="2"/>
  </conditionalFormatting>
  <pageMargins left="0.699305555555556" right="0.699305555555556" top="0.75" bottom="0.75" header="0.3" footer="0.3"/>
  <pageSetup paperSize="9" orientation="portrait"/>
  <headerFooter/>
  <ignoredErrors>
    <ignoredError sqref="L7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5"/>
  <sheetViews>
    <sheetView zoomScale="89" zoomScaleNormal="89" workbookViewId="0">
      <selection activeCell="L6" sqref="L6:L7"/>
    </sheetView>
  </sheetViews>
  <sheetFormatPr defaultColWidth="9" defaultRowHeight="13.5"/>
  <cols>
    <col min="1" max="1" width="13.8583333333333" style="164" customWidth="1"/>
    <col min="2" max="2" width="8.25" style="164" customWidth="1"/>
    <col min="3" max="3" width="49" style="164" customWidth="1"/>
    <col min="4" max="4" width="8.425" style="164" customWidth="1"/>
    <col min="5" max="5" width="9.70833333333333" style="164" customWidth="1"/>
    <col min="6" max="6" width="5.375" style="164" customWidth="1"/>
    <col min="7" max="7" width="6" style="164" customWidth="1"/>
    <col min="8" max="8" width="5.70833333333333" style="164" customWidth="1"/>
    <col min="9" max="9" width="4.85833333333333" style="164" customWidth="1"/>
    <col min="10" max="10" width="11.125" style="164" customWidth="1"/>
    <col min="11" max="11" width="11.5666666666667" style="164" customWidth="1"/>
    <col min="12" max="12" width="21.3416666666667" style="164" customWidth="1"/>
    <col min="13" max="13" width="10.7083333333333" style="164" customWidth="1"/>
    <col min="14" max="14" width="14.2833333333333" style="164" customWidth="1"/>
    <col min="15" max="15" width="16" style="1590" customWidth="1"/>
    <col min="16" max="16" width="12.5666666666667" style="164" customWidth="1"/>
    <col min="17" max="16384" width="9" style="164"/>
  </cols>
  <sheetData>
    <row r="1" customFormat="1" ht="25.5" spans="1:20">
      <c r="A1" s="165" t="s">
        <v>163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4"/>
      <c r="N1" s="164"/>
      <c r="O1" s="1590"/>
      <c r="P1" s="164"/>
      <c r="S1" s="652">
        <v>1250570</v>
      </c>
      <c r="T1" s="652">
        <v>5800000</v>
      </c>
    </row>
    <row r="2" s="164" customFormat="1" ht="21" customHeight="1" spans="1:20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S2" s="652">
        <v>1242725</v>
      </c>
      <c r="T2" s="652">
        <v>27720000</v>
      </c>
    </row>
    <row r="3" s="164" customFormat="1" ht="20.25" customHeight="1" spans="1:20">
      <c r="A3" s="166"/>
      <c r="B3" s="166"/>
      <c r="C3" s="167"/>
      <c r="D3" s="168"/>
      <c r="E3" s="168"/>
      <c r="F3" s="169"/>
      <c r="G3" s="165"/>
      <c r="H3" s="1484" t="s">
        <v>21</v>
      </c>
      <c r="I3" s="1484"/>
      <c r="J3" s="201">
        <f ca="1">SUM(J8:J170:J111)</f>
        <v>357</v>
      </c>
      <c r="K3" s="202"/>
      <c r="L3" s="202">
        <f>SUM(L8:L253)</f>
        <v>1076680000</v>
      </c>
      <c r="M3" s="164" t="s">
        <v>164</v>
      </c>
      <c r="S3" s="652">
        <v>1243476</v>
      </c>
      <c r="T3" s="652">
        <v>5800000</v>
      </c>
    </row>
    <row r="4" s="164" customFormat="1" ht="20.25" customHeight="1" spans="1:20">
      <c r="A4" s="165"/>
      <c r="B4" s="165"/>
      <c r="C4" s="165"/>
      <c r="D4" s="165"/>
      <c r="E4" s="165"/>
      <c r="F4" s="165"/>
      <c r="G4" s="165"/>
      <c r="H4" s="1484" t="s">
        <v>22</v>
      </c>
      <c r="I4" s="1484"/>
      <c r="J4" s="201" t="s">
        <v>165</v>
      </c>
      <c r="K4" s="202"/>
      <c r="L4" s="202">
        <v>3112733300</v>
      </c>
      <c r="S4" s="652">
        <v>1250578</v>
      </c>
      <c r="T4" s="652">
        <v>5800000</v>
      </c>
    </row>
    <row r="5" customFormat="1" ht="20.25" customHeight="1" spans="1:20">
      <c r="A5" s="165"/>
      <c r="B5" s="165"/>
      <c r="C5" s="165"/>
      <c r="D5" s="165"/>
      <c r="E5" s="165"/>
      <c r="F5" s="165"/>
      <c r="G5" s="165"/>
      <c r="H5" s="1484" t="s">
        <v>17</v>
      </c>
      <c r="I5" s="1484"/>
      <c r="J5" s="641"/>
      <c r="K5" s="641"/>
      <c r="L5" s="2123">
        <f>L4-L3+'Dec, 17'!L6</f>
        <v>2035483300</v>
      </c>
      <c r="M5" s="164"/>
      <c r="N5" s="2053"/>
      <c r="O5" s="1590"/>
      <c r="P5" s="164"/>
      <c r="S5" s="652">
        <v>1249871</v>
      </c>
      <c r="T5" s="652">
        <v>17400000</v>
      </c>
    </row>
    <row r="6" s="164" customFormat="1" spans="1:20">
      <c r="A6" s="171" t="s">
        <v>24</v>
      </c>
      <c r="B6" s="172" t="s">
        <v>25</v>
      </c>
      <c r="C6" s="172" t="s">
        <v>26</v>
      </c>
      <c r="D6" s="173" t="s">
        <v>27</v>
      </c>
      <c r="E6" s="173" t="s">
        <v>28</v>
      </c>
      <c r="F6" s="171" t="s">
        <v>29</v>
      </c>
      <c r="G6" s="174" t="s">
        <v>30</v>
      </c>
      <c r="H6" s="174" t="s">
        <v>31</v>
      </c>
      <c r="I6" s="174"/>
      <c r="J6" s="174" t="s">
        <v>32</v>
      </c>
      <c r="K6" s="1284" t="s">
        <v>33</v>
      </c>
      <c r="L6" s="204" t="s">
        <v>34</v>
      </c>
      <c r="M6" s="204" t="s">
        <v>166</v>
      </c>
      <c r="N6" s="204" t="s">
        <v>167</v>
      </c>
      <c r="O6" s="2069" t="s">
        <v>168</v>
      </c>
      <c r="S6" s="652">
        <v>1244186</v>
      </c>
      <c r="T6" s="652">
        <v>9240000</v>
      </c>
    </row>
    <row r="7" s="164" customFormat="1" spans="1:20">
      <c r="A7" s="171"/>
      <c r="B7" s="175"/>
      <c r="C7" s="175"/>
      <c r="D7" s="173"/>
      <c r="E7" s="173"/>
      <c r="F7" s="171"/>
      <c r="G7" s="174"/>
      <c r="H7" s="174"/>
      <c r="I7" s="174"/>
      <c r="J7" s="174"/>
      <c r="K7" s="1284"/>
      <c r="L7" s="204"/>
      <c r="M7" s="204"/>
      <c r="N7" s="204"/>
      <c r="O7" s="2069"/>
      <c r="P7" s="2053"/>
      <c r="S7" s="652">
        <v>1250753</v>
      </c>
      <c r="T7" s="652">
        <v>55440000</v>
      </c>
    </row>
    <row r="8" s="164" customFormat="1" spans="1:20">
      <c r="A8" s="2110">
        <v>273872</v>
      </c>
      <c r="B8" s="2110">
        <v>1260494</v>
      </c>
      <c r="C8" s="2110" t="s">
        <v>169</v>
      </c>
      <c r="D8" s="2111">
        <v>43111</v>
      </c>
      <c r="E8" s="2111">
        <v>43112</v>
      </c>
      <c r="F8" s="2110">
        <f t="shared" ref="F8:F18" si="0">E8-D8</f>
        <v>1</v>
      </c>
      <c r="G8" s="2110">
        <v>1</v>
      </c>
      <c r="H8" s="2110" t="s">
        <v>77</v>
      </c>
      <c r="I8" s="2110" t="s">
        <v>37</v>
      </c>
      <c r="J8" s="2110">
        <f t="shared" ref="J8:J71" si="1">G8*F8</f>
        <v>1</v>
      </c>
      <c r="K8" s="2124">
        <v>2900000</v>
      </c>
      <c r="L8" s="2125">
        <f t="shared" ref="L8:L71" si="2">K8*F8*G8</f>
        <v>2900000</v>
      </c>
      <c r="M8" s="2110"/>
      <c r="N8" s="2126">
        <f t="shared" ref="N8:N71" si="3">M8-L8</f>
        <v>-2900000</v>
      </c>
      <c r="O8" s="2127">
        <f>SUM(L8:L30)</f>
        <v>225020000</v>
      </c>
      <c r="P8" s="164">
        <f>VLOOKUP(B8,S:T,2,0)</f>
        <v>2900000</v>
      </c>
      <c r="Q8" s="164">
        <f>N8+P8</f>
        <v>0</v>
      </c>
      <c r="S8" s="652">
        <v>1248942</v>
      </c>
      <c r="T8" s="652">
        <v>5800000</v>
      </c>
    </row>
    <row r="9" s="164" customFormat="1" spans="1:20">
      <c r="A9" s="2110">
        <v>262423</v>
      </c>
      <c r="B9" s="2110">
        <v>1243378</v>
      </c>
      <c r="C9" s="2111" t="s">
        <v>170</v>
      </c>
      <c r="D9" s="2111">
        <v>42757</v>
      </c>
      <c r="E9" s="2111">
        <v>42761</v>
      </c>
      <c r="F9" s="2110">
        <f t="shared" si="0"/>
        <v>4</v>
      </c>
      <c r="G9" s="2110">
        <v>1</v>
      </c>
      <c r="H9" s="2110" t="s">
        <v>171</v>
      </c>
      <c r="I9" s="2110" t="s">
        <v>37</v>
      </c>
      <c r="J9" s="2110">
        <f t="shared" si="1"/>
        <v>4</v>
      </c>
      <c r="K9" s="2125">
        <v>2900000</v>
      </c>
      <c r="L9" s="2125">
        <f t="shared" si="2"/>
        <v>11600000</v>
      </c>
      <c r="M9" s="2110"/>
      <c r="N9" s="2126">
        <f t="shared" si="3"/>
        <v>-11600000</v>
      </c>
      <c r="O9" s="2127"/>
      <c r="P9" s="164">
        <f t="shared" ref="P9:P34" si="4">VLOOKUP(B9,S:T,2,0)</f>
        <v>11600000</v>
      </c>
      <c r="Q9" s="164">
        <f t="shared" ref="Q9:Q34" si="5">N9+P9</f>
        <v>0</v>
      </c>
      <c r="S9" s="652">
        <v>1244361</v>
      </c>
      <c r="T9" s="652">
        <v>5800000</v>
      </c>
    </row>
    <row r="10" s="164" customFormat="1" spans="1:20">
      <c r="A10" s="2112">
        <v>262427</v>
      </c>
      <c r="B10" s="2112">
        <v>1243649</v>
      </c>
      <c r="C10" s="2113">
        <v>262427</v>
      </c>
      <c r="D10" s="2111">
        <v>42751</v>
      </c>
      <c r="E10" s="2111">
        <v>42752</v>
      </c>
      <c r="F10" s="2110">
        <f t="shared" si="0"/>
        <v>1</v>
      </c>
      <c r="G10" s="2110">
        <v>1</v>
      </c>
      <c r="H10" s="2110" t="s">
        <v>171</v>
      </c>
      <c r="I10" s="2110" t="s">
        <v>37</v>
      </c>
      <c r="J10" s="2110">
        <f t="shared" si="1"/>
        <v>1</v>
      </c>
      <c r="K10" s="2125">
        <v>2900000</v>
      </c>
      <c r="L10" s="2125">
        <f t="shared" si="2"/>
        <v>2900000</v>
      </c>
      <c r="M10" s="2110"/>
      <c r="N10" s="2126">
        <f t="shared" si="3"/>
        <v>-2900000</v>
      </c>
      <c r="O10" s="2127"/>
      <c r="P10" s="164">
        <f t="shared" si="4"/>
        <v>2900000</v>
      </c>
      <c r="Q10" s="164">
        <f t="shared" si="5"/>
        <v>0</v>
      </c>
      <c r="S10" s="652">
        <v>1244247</v>
      </c>
      <c r="T10" s="652">
        <v>23200000</v>
      </c>
    </row>
    <row r="11" s="164" customFormat="1" spans="1:20">
      <c r="A11" s="2110" t="s">
        <v>172</v>
      </c>
      <c r="B11" s="2110">
        <v>1244247</v>
      </c>
      <c r="C11" s="2110" t="s">
        <v>173</v>
      </c>
      <c r="D11" s="2111">
        <v>42747</v>
      </c>
      <c r="E11" s="2111">
        <v>42749</v>
      </c>
      <c r="F11" s="2110">
        <f t="shared" si="0"/>
        <v>2</v>
      </c>
      <c r="G11" s="2110">
        <v>4</v>
      </c>
      <c r="H11" s="2110" t="s">
        <v>36</v>
      </c>
      <c r="I11" s="2110" t="s">
        <v>37</v>
      </c>
      <c r="J11" s="2110">
        <f t="shared" si="1"/>
        <v>8</v>
      </c>
      <c r="K11" s="2125">
        <v>2900000</v>
      </c>
      <c r="L11" s="2125">
        <f t="shared" si="2"/>
        <v>23200000</v>
      </c>
      <c r="M11" s="2125"/>
      <c r="N11" s="2126">
        <f t="shared" si="3"/>
        <v>-23200000</v>
      </c>
      <c r="O11" s="2127"/>
      <c r="P11" s="164">
        <f t="shared" si="4"/>
        <v>23200000</v>
      </c>
      <c r="Q11" s="164">
        <f t="shared" si="5"/>
        <v>0</v>
      </c>
      <c r="S11" s="652">
        <v>1243319</v>
      </c>
      <c r="T11" s="652">
        <v>8700000</v>
      </c>
    </row>
    <row r="12" s="164" customFormat="1" spans="1:20">
      <c r="A12" s="2110">
        <v>265200</v>
      </c>
      <c r="B12" s="2110">
        <v>1247872</v>
      </c>
      <c r="C12" s="2110" t="s">
        <v>174</v>
      </c>
      <c r="D12" s="2111">
        <v>42748</v>
      </c>
      <c r="E12" s="2111">
        <v>42751</v>
      </c>
      <c r="F12" s="2110">
        <f t="shared" si="0"/>
        <v>3</v>
      </c>
      <c r="G12" s="2110">
        <v>1</v>
      </c>
      <c r="H12" s="2110" t="s">
        <v>77</v>
      </c>
      <c r="I12" s="2110" t="s">
        <v>37</v>
      </c>
      <c r="J12" s="2110">
        <f t="shared" si="1"/>
        <v>3</v>
      </c>
      <c r="K12" s="2125">
        <v>2900000</v>
      </c>
      <c r="L12" s="2125">
        <f t="shared" si="2"/>
        <v>8700000</v>
      </c>
      <c r="M12" s="2110"/>
      <c r="N12" s="2126">
        <f t="shared" si="3"/>
        <v>-8700000</v>
      </c>
      <c r="O12" s="2127"/>
      <c r="P12" s="164">
        <f t="shared" si="4"/>
        <v>8700000</v>
      </c>
      <c r="Q12" s="164">
        <f t="shared" si="5"/>
        <v>0</v>
      </c>
      <c r="S12" s="652">
        <v>1250321</v>
      </c>
      <c r="T12" s="652">
        <v>2900000</v>
      </c>
    </row>
    <row r="13" s="164" customFormat="1" spans="1:20">
      <c r="A13" s="2110">
        <v>263164</v>
      </c>
      <c r="B13" s="2110">
        <v>1244300</v>
      </c>
      <c r="C13" s="2110" t="s">
        <v>175</v>
      </c>
      <c r="D13" s="2111">
        <v>42751</v>
      </c>
      <c r="E13" s="2111">
        <v>42755</v>
      </c>
      <c r="F13" s="2110">
        <f t="shared" si="0"/>
        <v>4</v>
      </c>
      <c r="G13" s="2110">
        <v>1</v>
      </c>
      <c r="H13" s="2110" t="s">
        <v>36</v>
      </c>
      <c r="I13" s="2110" t="s">
        <v>37</v>
      </c>
      <c r="J13" s="2110">
        <f t="shared" si="1"/>
        <v>4</v>
      </c>
      <c r="K13" s="2125">
        <v>2900000</v>
      </c>
      <c r="L13" s="2125">
        <f t="shared" si="2"/>
        <v>11600000</v>
      </c>
      <c r="M13" s="2110"/>
      <c r="N13" s="2126">
        <f t="shared" si="3"/>
        <v>-11600000</v>
      </c>
      <c r="O13" s="2127"/>
      <c r="P13" s="164">
        <f t="shared" si="4"/>
        <v>11600000</v>
      </c>
      <c r="Q13" s="164">
        <f t="shared" si="5"/>
        <v>0</v>
      </c>
      <c r="S13" s="652">
        <v>1249225</v>
      </c>
      <c r="T13" s="652">
        <v>2900000</v>
      </c>
    </row>
    <row r="14" s="164" customFormat="1" spans="1:20">
      <c r="A14" s="2110">
        <v>266454</v>
      </c>
      <c r="B14" s="2110">
        <v>1250400</v>
      </c>
      <c r="C14" s="2110" t="s">
        <v>176</v>
      </c>
      <c r="D14" s="2111">
        <v>42746</v>
      </c>
      <c r="E14" s="2111">
        <v>42749</v>
      </c>
      <c r="F14" s="2110">
        <f t="shared" si="0"/>
        <v>3</v>
      </c>
      <c r="G14" s="2110">
        <v>1</v>
      </c>
      <c r="H14" s="2110" t="s">
        <v>36</v>
      </c>
      <c r="I14" s="2110" t="s">
        <v>37</v>
      </c>
      <c r="J14" s="2110">
        <f t="shared" si="1"/>
        <v>3</v>
      </c>
      <c r="K14" s="2124">
        <v>2900000</v>
      </c>
      <c r="L14" s="2125">
        <f t="shared" si="2"/>
        <v>8700000</v>
      </c>
      <c r="M14" s="2110"/>
      <c r="N14" s="2126">
        <f t="shared" si="3"/>
        <v>-8700000</v>
      </c>
      <c r="O14" s="2127"/>
      <c r="P14" s="164">
        <f t="shared" si="4"/>
        <v>8700000</v>
      </c>
      <c r="Q14" s="164">
        <f t="shared" si="5"/>
        <v>0</v>
      </c>
      <c r="S14" s="652">
        <v>1245959</v>
      </c>
      <c r="T14" s="652">
        <v>5800000</v>
      </c>
    </row>
    <row r="15" s="164" customFormat="1" spans="1:20">
      <c r="A15" s="2110">
        <v>267356</v>
      </c>
      <c r="B15" s="2110">
        <v>1252642</v>
      </c>
      <c r="C15" s="2110" t="s">
        <v>177</v>
      </c>
      <c r="D15" s="2111">
        <v>42749</v>
      </c>
      <c r="E15" s="2111">
        <v>42751</v>
      </c>
      <c r="F15" s="2110">
        <f t="shared" si="0"/>
        <v>2</v>
      </c>
      <c r="G15" s="2110">
        <v>2</v>
      </c>
      <c r="H15" s="2110" t="s">
        <v>53</v>
      </c>
      <c r="I15" s="2128" t="s">
        <v>37</v>
      </c>
      <c r="J15" s="2110">
        <f t="shared" si="1"/>
        <v>4</v>
      </c>
      <c r="K15" s="2110">
        <v>2900000</v>
      </c>
      <c r="L15" s="2125">
        <f t="shared" si="2"/>
        <v>11600000</v>
      </c>
      <c r="M15" s="2110"/>
      <c r="N15" s="2126">
        <f t="shared" si="3"/>
        <v>-11600000</v>
      </c>
      <c r="O15" s="2127"/>
      <c r="P15" s="164">
        <f t="shared" si="4"/>
        <v>11600000</v>
      </c>
      <c r="Q15" s="164">
        <f t="shared" si="5"/>
        <v>0</v>
      </c>
      <c r="S15" s="652">
        <v>1274688</v>
      </c>
      <c r="T15" s="652">
        <v>9240000</v>
      </c>
    </row>
    <row r="16" s="164" customFormat="1" spans="1:20">
      <c r="A16" s="2110">
        <v>269517</v>
      </c>
      <c r="B16" s="2110">
        <v>1255767</v>
      </c>
      <c r="C16" s="2110" t="s">
        <v>178</v>
      </c>
      <c r="D16" s="2111">
        <v>42746</v>
      </c>
      <c r="E16" s="2111">
        <v>42749</v>
      </c>
      <c r="F16" s="2110">
        <f t="shared" si="0"/>
        <v>3</v>
      </c>
      <c r="G16" s="2110">
        <v>1</v>
      </c>
      <c r="H16" s="2110" t="s">
        <v>53</v>
      </c>
      <c r="I16" s="2110" t="s">
        <v>148</v>
      </c>
      <c r="J16" s="2110">
        <f t="shared" si="1"/>
        <v>3</v>
      </c>
      <c r="K16" s="2110">
        <v>2900000</v>
      </c>
      <c r="L16" s="2125">
        <f t="shared" si="2"/>
        <v>8700000</v>
      </c>
      <c r="M16" s="2110"/>
      <c r="N16" s="2126">
        <f t="shared" si="3"/>
        <v>-8700000</v>
      </c>
      <c r="O16" s="2127"/>
      <c r="P16" s="164">
        <f t="shared" si="4"/>
        <v>8700000</v>
      </c>
      <c r="Q16" s="164">
        <f t="shared" si="5"/>
        <v>0</v>
      </c>
      <c r="S16" s="652">
        <v>1262686</v>
      </c>
      <c r="T16" s="652">
        <v>11600000</v>
      </c>
    </row>
    <row r="17" s="164" customFormat="1" spans="1:20">
      <c r="A17" s="2110" t="s">
        <v>179</v>
      </c>
      <c r="B17" s="2110">
        <v>1259384</v>
      </c>
      <c r="C17" s="2110" t="s">
        <v>180</v>
      </c>
      <c r="D17" s="2111">
        <v>43114</v>
      </c>
      <c r="E17" s="2111">
        <v>43115</v>
      </c>
      <c r="F17" s="2110">
        <f t="shared" si="0"/>
        <v>1</v>
      </c>
      <c r="G17" s="2110">
        <v>2</v>
      </c>
      <c r="H17" s="2110" t="s">
        <v>53</v>
      </c>
      <c r="I17" s="2110" t="s">
        <v>37</v>
      </c>
      <c r="J17" s="2110">
        <f t="shared" si="1"/>
        <v>2</v>
      </c>
      <c r="K17" s="2124">
        <v>2900000</v>
      </c>
      <c r="L17" s="2125">
        <f t="shared" si="2"/>
        <v>5800000</v>
      </c>
      <c r="M17" s="2110"/>
      <c r="N17" s="2126">
        <f t="shared" si="3"/>
        <v>-5800000</v>
      </c>
      <c r="O17" s="2127"/>
      <c r="P17" s="164">
        <f t="shared" si="4"/>
        <v>5800000</v>
      </c>
      <c r="Q17" s="164">
        <f t="shared" si="5"/>
        <v>0</v>
      </c>
      <c r="S17" s="652">
        <v>1277087</v>
      </c>
      <c r="T17" s="652">
        <v>17400000</v>
      </c>
    </row>
    <row r="18" s="164" customFormat="1" spans="1:20">
      <c r="A18" s="2110">
        <v>273527</v>
      </c>
      <c r="B18" s="2110">
        <v>1259449</v>
      </c>
      <c r="C18" s="2110" t="s">
        <v>181</v>
      </c>
      <c r="D18" s="2111">
        <v>43112</v>
      </c>
      <c r="E18" s="2111">
        <v>43115</v>
      </c>
      <c r="F18" s="2110">
        <f t="shared" si="0"/>
        <v>3</v>
      </c>
      <c r="G18" s="2110">
        <v>1</v>
      </c>
      <c r="H18" s="2110" t="s">
        <v>53</v>
      </c>
      <c r="I18" s="2110" t="s">
        <v>37</v>
      </c>
      <c r="J18" s="2110">
        <f t="shared" si="1"/>
        <v>3</v>
      </c>
      <c r="K18" s="2124">
        <v>2900000</v>
      </c>
      <c r="L18" s="2125">
        <f t="shared" si="2"/>
        <v>8700000</v>
      </c>
      <c r="M18" s="2110"/>
      <c r="N18" s="2126">
        <f t="shared" si="3"/>
        <v>-8700000</v>
      </c>
      <c r="O18" s="2127"/>
      <c r="P18" s="164">
        <f t="shared" si="4"/>
        <v>8700000</v>
      </c>
      <c r="Q18" s="164">
        <f t="shared" si="5"/>
        <v>0</v>
      </c>
      <c r="S18" s="652">
        <v>1280622</v>
      </c>
      <c r="T18" s="652">
        <v>8700000</v>
      </c>
    </row>
    <row r="19" s="164" customFormat="1" spans="1:20">
      <c r="A19" s="2114">
        <v>267357</v>
      </c>
      <c r="B19" s="2114">
        <v>1252645</v>
      </c>
      <c r="C19" s="2114" t="s">
        <v>182</v>
      </c>
      <c r="D19" s="2111">
        <v>42749</v>
      </c>
      <c r="E19" s="2111">
        <v>42751</v>
      </c>
      <c r="F19" s="2110">
        <v>1</v>
      </c>
      <c r="G19" s="2110">
        <v>4</v>
      </c>
      <c r="H19" s="2110" t="s">
        <v>53</v>
      </c>
      <c r="I19" s="2128" t="s">
        <v>37</v>
      </c>
      <c r="J19" s="2110">
        <f t="shared" si="1"/>
        <v>4</v>
      </c>
      <c r="K19" s="2110">
        <v>2900000</v>
      </c>
      <c r="L19" s="2129">
        <f t="shared" si="2"/>
        <v>11600000</v>
      </c>
      <c r="M19" s="2114"/>
      <c r="N19" s="2130">
        <f t="shared" si="3"/>
        <v>-11600000</v>
      </c>
      <c r="O19" s="2127"/>
      <c r="P19" s="164">
        <f t="shared" si="4"/>
        <v>11600000</v>
      </c>
      <c r="Q19" s="164">
        <f t="shared" si="5"/>
        <v>0</v>
      </c>
      <c r="S19" s="652">
        <v>1253363</v>
      </c>
      <c r="T19" s="652">
        <v>9240000</v>
      </c>
    </row>
    <row r="20" s="164" customFormat="1" spans="1:20">
      <c r="A20" s="2115">
        <v>269823</v>
      </c>
      <c r="B20" s="2116">
        <v>1255998</v>
      </c>
      <c r="C20" s="2117" t="s">
        <v>183</v>
      </c>
      <c r="D20" s="2111">
        <v>42745</v>
      </c>
      <c r="E20" s="2111">
        <v>42746</v>
      </c>
      <c r="F20" s="2110">
        <f t="shared" ref="F20:F84" si="6">E20-D20</f>
        <v>1</v>
      </c>
      <c r="G20" s="2110">
        <v>1</v>
      </c>
      <c r="H20" s="2116" t="s">
        <v>77</v>
      </c>
      <c r="I20" s="2116" t="s">
        <v>37</v>
      </c>
      <c r="J20" s="2110">
        <f t="shared" si="1"/>
        <v>1</v>
      </c>
      <c r="K20" s="2124">
        <v>4620000</v>
      </c>
      <c r="L20" s="2125">
        <f t="shared" si="2"/>
        <v>4620000</v>
      </c>
      <c r="M20" s="2110"/>
      <c r="N20" s="2126">
        <f t="shared" si="3"/>
        <v>-4620000</v>
      </c>
      <c r="O20" s="2127"/>
      <c r="P20" s="164">
        <f t="shared" si="4"/>
        <v>10420000</v>
      </c>
      <c r="Q20" s="164">
        <f t="shared" si="5"/>
        <v>5800000</v>
      </c>
      <c r="S20" s="652">
        <v>1257814</v>
      </c>
      <c r="T20" s="652">
        <v>26100000</v>
      </c>
    </row>
    <row r="21" s="164" customFormat="1" spans="1:20">
      <c r="A21" s="2118"/>
      <c r="B21" s="2119"/>
      <c r="C21" s="2120"/>
      <c r="D21" s="2111">
        <v>42746</v>
      </c>
      <c r="E21" s="2111">
        <v>42748</v>
      </c>
      <c r="F21" s="2110">
        <v>1</v>
      </c>
      <c r="G21" s="2110">
        <v>2</v>
      </c>
      <c r="H21" s="2119"/>
      <c r="I21" s="2119"/>
      <c r="J21" s="2110">
        <f t="shared" si="1"/>
        <v>2</v>
      </c>
      <c r="K21" s="2124">
        <v>2900000</v>
      </c>
      <c r="L21" s="2125">
        <f t="shared" si="2"/>
        <v>5800000</v>
      </c>
      <c r="M21" s="2110"/>
      <c r="N21" s="2126">
        <f t="shared" si="3"/>
        <v>-5800000</v>
      </c>
      <c r="O21" s="2127"/>
      <c r="Q21" s="164">
        <f t="shared" si="5"/>
        <v>-5800000</v>
      </c>
      <c r="S21" s="652">
        <v>1270761</v>
      </c>
      <c r="T21" s="652">
        <v>4620000</v>
      </c>
    </row>
    <row r="22" s="164" customFormat="1" spans="1:20">
      <c r="A22" s="2110">
        <v>267921</v>
      </c>
      <c r="B22" s="2110">
        <v>1253197</v>
      </c>
      <c r="C22" s="2110" t="s">
        <v>184</v>
      </c>
      <c r="D22" s="2111">
        <v>42748</v>
      </c>
      <c r="E22" s="2111">
        <v>42751</v>
      </c>
      <c r="F22" s="2110">
        <f t="shared" si="6"/>
        <v>3</v>
      </c>
      <c r="G22" s="2110">
        <v>1</v>
      </c>
      <c r="H22" s="2110" t="s">
        <v>36</v>
      </c>
      <c r="I22" s="2110" t="s">
        <v>37</v>
      </c>
      <c r="J22" s="2110">
        <f t="shared" si="1"/>
        <v>3</v>
      </c>
      <c r="K22" s="2124">
        <v>2900000</v>
      </c>
      <c r="L22" s="2125">
        <f t="shared" si="2"/>
        <v>8700000</v>
      </c>
      <c r="M22" s="2110"/>
      <c r="N22" s="2126">
        <f t="shared" si="3"/>
        <v>-8700000</v>
      </c>
      <c r="O22" s="2127"/>
      <c r="P22" s="164">
        <f t="shared" si="4"/>
        <v>8700000</v>
      </c>
      <c r="Q22" s="164">
        <f t="shared" si="5"/>
        <v>0</v>
      </c>
      <c r="S22" s="652">
        <v>1255985</v>
      </c>
      <c r="T22" s="652">
        <v>8700000</v>
      </c>
    </row>
    <row r="23" s="164" customFormat="1" spans="1:20">
      <c r="A23" s="2110">
        <v>270897</v>
      </c>
      <c r="B23" s="2110">
        <v>1257104</v>
      </c>
      <c r="C23" s="2110" t="s">
        <v>185</v>
      </c>
      <c r="D23" s="2111">
        <v>42749</v>
      </c>
      <c r="E23" s="2111">
        <v>42754</v>
      </c>
      <c r="F23" s="2110">
        <f t="shared" si="6"/>
        <v>5</v>
      </c>
      <c r="G23" s="2110">
        <v>1</v>
      </c>
      <c r="H23" s="2110" t="s">
        <v>53</v>
      </c>
      <c r="I23" s="2110" t="s">
        <v>37</v>
      </c>
      <c r="J23" s="2110">
        <f t="shared" si="1"/>
        <v>5</v>
      </c>
      <c r="K23" s="2124">
        <v>2900000</v>
      </c>
      <c r="L23" s="2125">
        <f t="shared" si="2"/>
        <v>14500000</v>
      </c>
      <c r="M23" s="2110"/>
      <c r="N23" s="2126">
        <f t="shared" si="3"/>
        <v>-14500000</v>
      </c>
      <c r="O23" s="2127"/>
      <c r="P23" s="164">
        <f t="shared" si="4"/>
        <v>14500000</v>
      </c>
      <c r="Q23" s="164">
        <f t="shared" si="5"/>
        <v>0</v>
      </c>
      <c r="S23" s="652">
        <v>1270569</v>
      </c>
      <c r="T23" s="652">
        <v>5800000</v>
      </c>
    </row>
    <row r="24" s="164" customFormat="1" spans="1:20">
      <c r="A24" s="2110">
        <v>273904</v>
      </c>
      <c r="B24" s="2110">
        <v>1260550</v>
      </c>
      <c r="C24" s="2110" t="s">
        <v>186</v>
      </c>
      <c r="D24" s="2111">
        <v>43113</v>
      </c>
      <c r="E24" s="2111">
        <v>43116</v>
      </c>
      <c r="F24" s="2110">
        <f t="shared" si="6"/>
        <v>3</v>
      </c>
      <c r="G24" s="2110">
        <v>1</v>
      </c>
      <c r="H24" s="2110" t="s">
        <v>36</v>
      </c>
      <c r="I24" s="2110" t="s">
        <v>37</v>
      </c>
      <c r="J24" s="2110">
        <f t="shared" si="1"/>
        <v>3</v>
      </c>
      <c r="K24" s="2124">
        <v>2900000</v>
      </c>
      <c r="L24" s="2125">
        <f t="shared" si="2"/>
        <v>8700000</v>
      </c>
      <c r="M24" s="2110"/>
      <c r="N24" s="2126">
        <f t="shared" si="3"/>
        <v>-8700000</v>
      </c>
      <c r="O24" s="2127"/>
      <c r="P24" s="164">
        <f t="shared" si="4"/>
        <v>8700000</v>
      </c>
      <c r="Q24" s="164">
        <f t="shared" si="5"/>
        <v>0</v>
      </c>
      <c r="S24" s="652">
        <v>1260625</v>
      </c>
      <c r="T24" s="652">
        <v>11600000</v>
      </c>
    </row>
    <row r="25" s="164" customFormat="1" spans="1:20">
      <c r="A25" s="2110">
        <v>268263</v>
      </c>
      <c r="B25" s="2110">
        <v>1253387</v>
      </c>
      <c r="C25" s="2110" t="s">
        <v>187</v>
      </c>
      <c r="D25" s="2111">
        <v>42750</v>
      </c>
      <c r="E25" s="2111">
        <v>42753</v>
      </c>
      <c r="F25" s="2110">
        <f t="shared" si="6"/>
        <v>3</v>
      </c>
      <c r="G25" s="2110">
        <v>1</v>
      </c>
      <c r="H25" s="2110" t="s">
        <v>53</v>
      </c>
      <c r="I25" s="2110" t="s">
        <v>37</v>
      </c>
      <c r="J25" s="2110">
        <f t="shared" si="1"/>
        <v>3</v>
      </c>
      <c r="K25" s="2110">
        <v>2900000</v>
      </c>
      <c r="L25" s="2125">
        <f t="shared" si="2"/>
        <v>8700000</v>
      </c>
      <c r="M25" s="2110"/>
      <c r="N25" s="2126">
        <f t="shared" si="3"/>
        <v>-8700000</v>
      </c>
      <c r="O25" s="2127"/>
      <c r="P25" s="164">
        <f t="shared" si="4"/>
        <v>8700000</v>
      </c>
      <c r="Q25" s="164">
        <f t="shared" si="5"/>
        <v>0</v>
      </c>
      <c r="S25" s="652">
        <v>1243124</v>
      </c>
      <c r="T25" s="652">
        <v>35000000</v>
      </c>
    </row>
    <row r="26" s="164" customFormat="1" spans="1:20">
      <c r="A26" s="2110">
        <v>268305</v>
      </c>
      <c r="B26" s="2110">
        <v>1253476</v>
      </c>
      <c r="C26" s="2110" t="s">
        <v>188</v>
      </c>
      <c r="D26" s="2111">
        <v>42751</v>
      </c>
      <c r="E26" s="2111">
        <v>42754</v>
      </c>
      <c r="F26" s="2110">
        <f t="shared" si="6"/>
        <v>3</v>
      </c>
      <c r="G26" s="2110">
        <v>1</v>
      </c>
      <c r="H26" s="2110" t="s">
        <v>53</v>
      </c>
      <c r="I26" s="2110" t="s">
        <v>37</v>
      </c>
      <c r="J26" s="2110">
        <f t="shared" si="1"/>
        <v>3</v>
      </c>
      <c r="K26" s="2110">
        <v>2900000</v>
      </c>
      <c r="L26" s="2125">
        <f t="shared" si="2"/>
        <v>8700000</v>
      </c>
      <c r="M26" s="2110"/>
      <c r="N26" s="2126">
        <f t="shared" si="3"/>
        <v>-8700000</v>
      </c>
      <c r="O26" s="2127"/>
      <c r="P26" s="164">
        <f t="shared" si="4"/>
        <v>8700000</v>
      </c>
      <c r="Q26" s="164">
        <f t="shared" si="5"/>
        <v>0</v>
      </c>
      <c r="S26" s="652">
        <v>1278807</v>
      </c>
      <c r="T26" s="652">
        <v>5800000</v>
      </c>
    </row>
    <row r="27" s="164" customFormat="1" spans="1:20">
      <c r="A27" s="2110">
        <v>269226</v>
      </c>
      <c r="B27" s="2110">
        <v>1255379</v>
      </c>
      <c r="C27" s="2110" t="s">
        <v>189</v>
      </c>
      <c r="D27" s="2111">
        <v>42751</v>
      </c>
      <c r="E27" s="2111">
        <v>42754</v>
      </c>
      <c r="F27" s="2110">
        <f t="shared" si="6"/>
        <v>3</v>
      </c>
      <c r="G27" s="2110">
        <v>1</v>
      </c>
      <c r="H27" s="2110" t="s">
        <v>53</v>
      </c>
      <c r="I27" s="2110" t="s">
        <v>37</v>
      </c>
      <c r="J27" s="2110">
        <f t="shared" si="1"/>
        <v>3</v>
      </c>
      <c r="K27" s="2124">
        <v>2900000</v>
      </c>
      <c r="L27" s="2125">
        <f t="shared" si="2"/>
        <v>8700000</v>
      </c>
      <c r="M27" s="2110"/>
      <c r="N27" s="2126">
        <f t="shared" si="3"/>
        <v>-8700000</v>
      </c>
      <c r="O27" s="2127"/>
      <c r="P27" s="164">
        <f t="shared" si="4"/>
        <v>8700000</v>
      </c>
      <c r="Q27" s="164">
        <f t="shared" si="5"/>
        <v>0</v>
      </c>
      <c r="S27" s="652">
        <v>1262328</v>
      </c>
      <c r="T27" s="652">
        <v>11600000</v>
      </c>
    </row>
    <row r="28" s="164" customFormat="1" spans="1:20">
      <c r="A28" s="2110">
        <v>269316</v>
      </c>
      <c r="B28" s="2110">
        <v>1255529</v>
      </c>
      <c r="C28" s="2110" t="s">
        <v>190</v>
      </c>
      <c r="D28" s="2111">
        <v>42750</v>
      </c>
      <c r="E28" s="2111">
        <v>42752</v>
      </c>
      <c r="F28" s="2110">
        <f t="shared" si="6"/>
        <v>2</v>
      </c>
      <c r="G28" s="2110">
        <v>1</v>
      </c>
      <c r="H28" s="2110" t="s">
        <v>53</v>
      </c>
      <c r="I28" s="2110" t="s">
        <v>148</v>
      </c>
      <c r="J28" s="2110">
        <f t="shared" si="1"/>
        <v>2</v>
      </c>
      <c r="K28" s="2110">
        <v>2900000</v>
      </c>
      <c r="L28" s="2125">
        <f t="shared" si="2"/>
        <v>5800000</v>
      </c>
      <c r="M28" s="2110"/>
      <c r="N28" s="2126">
        <f t="shared" si="3"/>
        <v>-5800000</v>
      </c>
      <c r="O28" s="2127"/>
      <c r="P28" s="164">
        <f t="shared" si="4"/>
        <v>5800000</v>
      </c>
      <c r="Q28" s="164">
        <f t="shared" si="5"/>
        <v>0</v>
      </c>
      <c r="S28" s="652">
        <v>1257104</v>
      </c>
      <c r="T28" s="652">
        <v>14500000</v>
      </c>
    </row>
    <row r="29" s="164" customFormat="1" spans="1:20">
      <c r="A29" s="2110">
        <v>269524</v>
      </c>
      <c r="B29" s="2110">
        <v>1255657</v>
      </c>
      <c r="C29" s="2110" t="s">
        <v>191</v>
      </c>
      <c r="D29" s="2111">
        <v>42750</v>
      </c>
      <c r="E29" s="2111">
        <v>42752</v>
      </c>
      <c r="F29" s="2110">
        <f t="shared" si="6"/>
        <v>2</v>
      </c>
      <c r="G29" s="2110">
        <v>1</v>
      </c>
      <c r="H29" s="2110" t="s">
        <v>53</v>
      </c>
      <c r="I29" s="2110" t="s">
        <v>148</v>
      </c>
      <c r="J29" s="2110">
        <f t="shared" si="1"/>
        <v>2</v>
      </c>
      <c r="K29" s="2110">
        <v>2900000</v>
      </c>
      <c r="L29" s="2125">
        <f t="shared" si="2"/>
        <v>5800000</v>
      </c>
      <c r="M29" s="2110"/>
      <c r="N29" s="2126">
        <f t="shared" si="3"/>
        <v>-5800000</v>
      </c>
      <c r="O29" s="2127"/>
      <c r="P29" s="164">
        <f t="shared" si="4"/>
        <v>5800000</v>
      </c>
      <c r="Q29" s="164">
        <f t="shared" si="5"/>
        <v>0</v>
      </c>
      <c r="S29" s="652">
        <v>1256463</v>
      </c>
      <c r="T29" s="652">
        <v>8700000</v>
      </c>
    </row>
    <row r="30" s="164" customFormat="1" spans="1:20">
      <c r="A30" s="2110">
        <v>270909</v>
      </c>
      <c r="B30" s="2110">
        <v>1257170</v>
      </c>
      <c r="C30" s="2110" t="s">
        <v>192</v>
      </c>
      <c r="D30" s="2111">
        <v>42748</v>
      </c>
      <c r="E30" s="2111">
        <v>42750</v>
      </c>
      <c r="F30" s="2110">
        <f t="shared" si="6"/>
        <v>2</v>
      </c>
      <c r="G30" s="2110">
        <v>5</v>
      </c>
      <c r="H30" s="2110" t="s">
        <v>53</v>
      </c>
      <c r="I30" s="2110" t="s">
        <v>37</v>
      </c>
      <c r="J30" s="2110">
        <f t="shared" si="1"/>
        <v>10</v>
      </c>
      <c r="K30" s="2110">
        <v>2900000</v>
      </c>
      <c r="L30" s="2125">
        <f t="shared" si="2"/>
        <v>29000000</v>
      </c>
      <c r="M30" s="2110"/>
      <c r="N30" s="2126">
        <f t="shared" si="3"/>
        <v>-29000000</v>
      </c>
      <c r="O30" s="2127"/>
      <c r="P30" s="164">
        <f t="shared" si="4"/>
        <v>29000000</v>
      </c>
      <c r="Q30" s="164">
        <f t="shared" si="5"/>
        <v>0</v>
      </c>
      <c r="S30" s="652">
        <v>1275415</v>
      </c>
      <c r="T30" s="652">
        <v>2900000</v>
      </c>
    </row>
    <row r="31" s="164" customFormat="1" spans="1:20">
      <c r="A31" s="2110">
        <v>262996</v>
      </c>
      <c r="B31" s="2110">
        <v>1244186</v>
      </c>
      <c r="C31" s="2110" t="s">
        <v>193</v>
      </c>
      <c r="D31" s="2111">
        <v>42740</v>
      </c>
      <c r="E31" s="2111">
        <v>42742</v>
      </c>
      <c r="F31" s="2110">
        <f t="shared" si="6"/>
        <v>2</v>
      </c>
      <c r="G31" s="2110">
        <v>1</v>
      </c>
      <c r="H31" s="2110" t="s">
        <v>171</v>
      </c>
      <c r="I31" s="2110" t="s">
        <v>37</v>
      </c>
      <c r="J31" s="2110">
        <f t="shared" si="1"/>
        <v>2</v>
      </c>
      <c r="K31" s="2125">
        <v>4620000</v>
      </c>
      <c r="L31" s="2125">
        <f t="shared" si="2"/>
        <v>9240000</v>
      </c>
      <c r="M31" s="2110"/>
      <c r="N31" s="2126">
        <f t="shared" si="3"/>
        <v>-9240000</v>
      </c>
      <c r="O31" s="2131">
        <f>SUM(L31:L42)</f>
        <v>129360000</v>
      </c>
      <c r="P31" s="164">
        <f t="shared" si="4"/>
        <v>9240000</v>
      </c>
      <c r="Q31" s="164">
        <f t="shared" si="5"/>
        <v>0</v>
      </c>
      <c r="S31" s="652">
        <v>1272524</v>
      </c>
      <c r="T31" s="652">
        <v>2900000</v>
      </c>
    </row>
    <row r="32" s="164" customFormat="1" spans="1:20">
      <c r="A32" s="2110" t="s">
        <v>194</v>
      </c>
      <c r="B32" s="2110">
        <v>1245516</v>
      </c>
      <c r="C32" s="2110" t="s">
        <v>195</v>
      </c>
      <c r="D32" s="2111">
        <v>42739</v>
      </c>
      <c r="E32" s="2111">
        <v>42741</v>
      </c>
      <c r="F32" s="2110">
        <f t="shared" si="6"/>
        <v>2</v>
      </c>
      <c r="G32" s="2110">
        <v>2</v>
      </c>
      <c r="H32" s="2110" t="s">
        <v>36</v>
      </c>
      <c r="I32" s="2110" t="s">
        <v>37</v>
      </c>
      <c r="J32" s="2110">
        <f t="shared" si="1"/>
        <v>4</v>
      </c>
      <c r="K32" s="2125">
        <v>4620000</v>
      </c>
      <c r="L32" s="2125">
        <f t="shared" si="2"/>
        <v>18480000</v>
      </c>
      <c r="M32" s="2110"/>
      <c r="N32" s="2126">
        <f t="shared" si="3"/>
        <v>-18480000</v>
      </c>
      <c r="O32" s="2131"/>
      <c r="P32" s="164">
        <f t="shared" si="4"/>
        <v>18480000</v>
      </c>
      <c r="Q32" s="164">
        <f t="shared" si="5"/>
        <v>0</v>
      </c>
      <c r="S32" s="652">
        <v>1250143</v>
      </c>
      <c r="T32" s="652">
        <v>8700000</v>
      </c>
    </row>
    <row r="33" s="164" customFormat="1" spans="1:20">
      <c r="A33" s="2110">
        <v>264299</v>
      </c>
      <c r="B33" s="2110">
        <v>1246589</v>
      </c>
      <c r="C33" s="2110" t="s">
        <v>196</v>
      </c>
      <c r="D33" s="2111">
        <v>42738</v>
      </c>
      <c r="E33" s="2111">
        <v>42740</v>
      </c>
      <c r="F33" s="2110">
        <f t="shared" si="6"/>
        <v>2</v>
      </c>
      <c r="G33" s="2110">
        <v>1</v>
      </c>
      <c r="H33" s="2110" t="s">
        <v>53</v>
      </c>
      <c r="I33" s="2110" t="s">
        <v>37</v>
      </c>
      <c r="J33" s="2110">
        <f t="shared" si="1"/>
        <v>2</v>
      </c>
      <c r="K33" s="2125">
        <v>4620000</v>
      </c>
      <c r="L33" s="2125">
        <f t="shared" si="2"/>
        <v>9240000</v>
      </c>
      <c r="M33" s="2110"/>
      <c r="N33" s="2126">
        <f t="shared" si="3"/>
        <v>-9240000</v>
      </c>
      <c r="O33" s="2131"/>
      <c r="P33" s="164">
        <f t="shared" si="4"/>
        <v>9240000</v>
      </c>
      <c r="Q33" s="164">
        <f t="shared" si="5"/>
        <v>0</v>
      </c>
      <c r="S33" s="652">
        <v>1264352</v>
      </c>
      <c r="T33" s="652">
        <v>8700000</v>
      </c>
    </row>
    <row r="34" s="164" customFormat="1" spans="1:20">
      <c r="A34" s="2110">
        <v>267328</v>
      </c>
      <c r="B34" s="2110">
        <v>1252599</v>
      </c>
      <c r="C34" s="2110" t="s">
        <v>197</v>
      </c>
      <c r="D34" s="2111">
        <v>42742</v>
      </c>
      <c r="E34" s="2111">
        <v>42744</v>
      </c>
      <c r="F34" s="2110">
        <f t="shared" si="6"/>
        <v>2</v>
      </c>
      <c r="G34" s="2110">
        <v>2</v>
      </c>
      <c r="H34" s="2110" t="s">
        <v>53</v>
      </c>
      <c r="I34" s="2110" t="s">
        <v>37</v>
      </c>
      <c r="J34" s="2110">
        <f t="shared" si="1"/>
        <v>4</v>
      </c>
      <c r="K34" s="2110">
        <v>4620000</v>
      </c>
      <c r="L34" s="2125">
        <f t="shared" si="2"/>
        <v>18480000</v>
      </c>
      <c r="M34" s="2110"/>
      <c r="N34" s="2126">
        <f t="shared" si="3"/>
        <v>-18480000</v>
      </c>
      <c r="O34" s="2131"/>
      <c r="P34" s="164">
        <f t="shared" si="4"/>
        <v>18480000</v>
      </c>
      <c r="Q34" s="164">
        <f t="shared" si="5"/>
        <v>0</v>
      </c>
      <c r="S34" s="652">
        <v>1275112</v>
      </c>
      <c r="T34" s="652">
        <v>4620000</v>
      </c>
    </row>
    <row r="35" s="164" customFormat="1" spans="1:20">
      <c r="A35" s="2110">
        <v>268261</v>
      </c>
      <c r="B35" s="2110">
        <v>1253363</v>
      </c>
      <c r="C35" s="2110" t="s">
        <v>198</v>
      </c>
      <c r="D35" s="2111">
        <v>42739</v>
      </c>
      <c r="E35" s="2111">
        <v>42741</v>
      </c>
      <c r="F35" s="2110">
        <f t="shared" si="6"/>
        <v>2</v>
      </c>
      <c r="G35" s="2110">
        <v>1</v>
      </c>
      <c r="H35" s="2110" t="s">
        <v>53</v>
      </c>
      <c r="I35" s="2110" t="s">
        <v>37</v>
      </c>
      <c r="J35" s="2110">
        <f t="shared" si="1"/>
        <v>2</v>
      </c>
      <c r="K35" s="2110">
        <v>4620000</v>
      </c>
      <c r="L35" s="2125">
        <f t="shared" si="2"/>
        <v>9240000</v>
      </c>
      <c r="M35" s="2110"/>
      <c r="N35" s="2126">
        <f t="shared" si="3"/>
        <v>-9240000</v>
      </c>
      <c r="O35" s="2131"/>
      <c r="P35" s="164">
        <f t="shared" ref="P35:P66" si="7">VLOOKUP(B35,S:T,2,0)</f>
        <v>9240000</v>
      </c>
      <c r="Q35" s="164">
        <f t="shared" ref="Q35:Q66" si="8">N35+P35</f>
        <v>0</v>
      </c>
      <c r="S35" s="652">
        <v>1271663</v>
      </c>
      <c r="T35" s="652">
        <v>17000000</v>
      </c>
    </row>
    <row r="36" s="164" customFormat="1" spans="1:20">
      <c r="A36" s="2110">
        <v>268775</v>
      </c>
      <c r="B36" s="2110">
        <v>1254017</v>
      </c>
      <c r="C36" s="2110" t="s">
        <v>199</v>
      </c>
      <c r="D36" s="2111">
        <v>42736</v>
      </c>
      <c r="E36" s="2111">
        <v>42738</v>
      </c>
      <c r="F36" s="2110">
        <f t="shared" si="6"/>
        <v>2</v>
      </c>
      <c r="G36" s="2110">
        <v>1</v>
      </c>
      <c r="H36" s="2110" t="s">
        <v>53</v>
      </c>
      <c r="I36" s="2110" t="s">
        <v>37</v>
      </c>
      <c r="J36" s="2110">
        <f t="shared" si="1"/>
        <v>2</v>
      </c>
      <c r="K36" s="2124">
        <v>4620000</v>
      </c>
      <c r="L36" s="2125">
        <f t="shared" si="2"/>
        <v>9240000</v>
      </c>
      <c r="M36" s="2110"/>
      <c r="N36" s="2126">
        <f t="shared" si="3"/>
        <v>-9240000</v>
      </c>
      <c r="O36" s="2131"/>
      <c r="P36" s="164">
        <f t="shared" si="7"/>
        <v>9240000</v>
      </c>
      <c r="Q36" s="164">
        <f t="shared" si="8"/>
        <v>0</v>
      </c>
      <c r="S36" s="652">
        <v>1282334</v>
      </c>
      <c r="T36" s="652">
        <v>2900000</v>
      </c>
    </row>
    <row r="37" s="164" customFormat="1" spans="1:20">
      <c r="A37" s="2110">
        <v>268777</v>
      </c>
      <c r="B37" s="2110">
        <v>1254035</v>
      </c>
      <c r="C37" s="2110" t="s">
        <v>200</v>
      </c>
      <c r="D37" s="2111">
        <v>42736</v>
      </c>
      <c r="E37" s="2111">
        <v>42738</v>
      </c>
      <c r="F37" s="2110">
        <f t="shared" si="6"/>
        <v>2</v>
      </c>
      <c r="G37" s="2110">
        <v>1</v>
      </c>
      <c r="H37" s="2110" t="s">
        <v>53</v>
      </c>
      <c r="I37" s="2110" t="s">
        <v>37</v>
      </c>
      <c r="J37" s="2110">
        <f t="shared" si="1"/>
        <v>2</v>
      </c>
      <c r="K37" s="2124">
        <v>4620000</v>
      </c>
      <c r="L37" s="2125">
        <f t="shared" si="2"/>
        <v>9240000</v>
      </c>
      <c r="M37" s="2110"/>
      <c r="N37" s="2126">
        <f t="shared" si="3"/>
        <v>-9240000</v>
      </c>
      <c r="O37" s="2131"/>
      <c r="P37" s="164">
        <f t="shared" si="7"/>
        <v>9240000</v>
      </c>
      <c r="Q37" s="164">
        <f t="shared" si="8"/>
        <v>0</v>
      </c>
      <c r="S37" s="652">
        <v>1258006</v>
      </c>
      <c r="T37" s="652">
        <v>5800000</v>
      </c>
    </row>
    <row r="38" s="164" customFormat="1" spans="1:20">
      <c r="A38" s="2110">
        <v>268779</v>
      </c>
      <c r="B38" s="2110">
        <v>1253967</v>
      </c>
      <c r="C38" s="2110" t="s">
        <v>201</v>
      </c>
      <c r="D38" s="2111">
        <v>42738</v>
      </c>
      <c r="E38" s="2111">
        <v>42740</v>
      </c>
      <c r="F38" s="2110">
        <f t="shared" si="6"/>
        <v>2</v>
      </c>
      <c r="G38" s="2110">
        <v>1</v>
      </c>
      <c r="H38" s="2110" t="s">
        <v>53</v>
      </c>
      <c r="I38" s="2110" t="s">
        <v>37</v>
      </c>
      <c r="J38" s="2110">
        <f t="shared" si="1"/>
        <v>2</v>
      </c>
      <c r="K38" s="2124">
        <v>4620000</v>
      </c>
      <c r="L38" s="2125">
        <f t="shared" si="2"/>
        <v>9240000</v>
      </c>
      <c r="M38" s="2110"/>
      <c r="N38" s="2126">
        <f t="shared" si="3"/>
        <v>-9240000</v>
      </c>
      <c r="O38" s="2131"/>
      <c r="P38" s="164">
        <f t="shared" si="7"/>
        <v>9240000</v>
      </c>
      <c r="Q38" s="164">
        <f t="shared" si="8"/>
        <v>0</v>
      </c>
      <c r="S38" s="652">
        <v>1249854</v>
      </c>
      <c r="T38" s="652">
        <v>11600000</v>
      </c>
    </row>
    <row r="39" s="164" customFormat="1" spans="1:20">
      <c r="A39" s="2110">
        <v>269105</v>
      </c>
      <c r="B39" s="2110">
        <v>1255110</v>
      </c>
      <c r="C39" s="2110" t="s">
        <v>202</v>
      </c>
      <c r="D39" s="2111">
        <v>42736</v>
      </c>
      <c r="E39" s="2111">
        <v>42738</v>
      </c>
      <c r="F39" s="2110">
        <f t="shared" si="6"/>
        <v>2</v>
      </c>
      <c r="G39" s="2110">
        <v>1</v>
      </c>
      <c r="H39" s="2110" t="s">
        <v>53</v>
      </c>
      <c r="I39" s="2110" t="s">
        <v>37</v>
      </c>
      <c r="J39" s="2110">
        <f t="shared" si="1"/>
        <v>2</v>
      </c>
      <c r="K39" s="2110">
        <v>4620000</v>
      </c>
      <c r="L39" s="2125">
        <f t="shared" si="2"/>
        <v>9240000</v>
      </c>
      <c r="M39" s="2110"/>
      <c r="N39" s="2126">
        <f t="shared" si="3"/>
        <v>-9240000</v>
      </c>
      <c r="O39" s="2131"/>
      <c r="P39" s="164">
        <f t="shared" si="7"/>
        <v>9240000</v>
      </c>
      <c r="Q39" s="164">
        <f t="shared" si="8"/>
        <v>0</v>
      </c>
      <c r="S39" s="652">
        <v>1274806</v>
      </c>
      <c r="T39" s="652">
        <v>5800000</v>
      </c>
    </row>
    <row r="40" s="164" customFormat="1" spans="1:20">
      <c r="A40" s="2110" t="s">
        <v>203</v>
      </c>
      <c r="B40" s="2110">
        <v>1255831</v>
      </c>
      <c r="C40" s="2110" t="s">
        <v>204</v>
      </c>
      <c r="D40" s="2111">
        <v>42736</v>
      </c>
      <c r="E40" s="2111">
        <v>42737</v>
      </c>
      <c r="F40" s="2110">
        <f t="shared" si="6"/>
        <v>1</v>
      </c>
      <c r="G40" s="2110">
        <v>2</v>
      </c>
      <c r="H40" s="2110" t="s">
        <v>77</v>
      </c>
      <c r="I40" s="2110" t="s">
        <v>37</v>
      </c>
      <c r="J40" s="2110">
        <f t="shared" si="1"/>
        <v>2</v>
      </c>
      <c r="K40" s="2110">
        <v>4620000</v>
      </c>
      <c r="L40" s="2125">
        <f t="shared" si="2"/>
        <v>9240000</v>
      </c>
      <c r="M40" s="2110"/>
      <c r="N40" s="2126">
        <f t="shared" si="3"/>
        <v>-9240000</v>
      </c>
      <c r="O40" s="2131"/>
      <c r="P40" s="164">
        <f t="shared" si="7"/>
        <v>9240000</v>
      </c>
      <c r="Q40" s="164">
        <f t="shared" si="8"/>
        <v>0</v>
      </c>
      <c r="S40" s="652">
        <v>1256429</v>
      </c>
      <c r="T40" s="652">
        <v>11600000</v>
      </c>
    </row>
    <row r="41" s="164" customFormat="1" spans="1:20">
      <c r="A41" s="2110">
        <v>271353</v>
      </c>
      <c r="B41" s="2110">
        <v>1257939</v>
      </c>
      <c r="C41" s="2110" t="s">
        <v>205</v>
      </c>
      <c r="D41" s="2111">
        <v>42736</v>
      </c>
      <c r="E41" s="2111">
        <v>42738</v>
      </c>
      <c r="F41" s="2110">
        <f t="shared" si="6"/>
        <v>2</v>
      </c>
      <c r="G41" s="2110">
        <v>1</v>
      </c>
      <c r="H41" s="2110" t="s">
        <v>77</v>
      </c>
      <c r="I41" s="2110" t="s">
        <v>37</v>
      </c>
      <c r="J41" s="2110">
        <f t="shared" si="1"/>
        <v>2</v>
      </c>
      <c r="K41" s="2124">
        <v>4620000</v>
      </c>
      <c r="L41" s="2125">
        <f t="shared" si="2"/>
        <v>9240000</v>
      </c>
      <c r="M41" s="2110"/>
      <c r="N41" s="2126">
        <f t="shared" si="3"/>
        <v>-9240000</v>
      </c>
      <c r="O41" s="2131"/>
      <c r="P41" s="164">
        <f t="shared" si="7"/>
        <v>9240000</v>
      </c>
      <c r="Q41" s="164">
        <f t="shared" si="8"/>
        <v>0</v>
      </c>
      <c r="S41" s="652">
        <v>1282818</v>
      </c>
      <c r="T41" s="652">
        <v>8700000</v>
      </c>
    </row>
    <row r="42" s="164" customFormat="1" spans="1:20">
      <c r="A42" s="2110">
        <v>271477</v>
      </c>
      <c r="B42" s="2110">
        <v>1258085</v>
      </c>
      <c r="C42" s="2110" t="s">
        <v>206</v>
      </c>
      <c r="D42" s="2111">
        <v>42737</v>
      </c>
      <c r="E42" s="2111">
        <v>42739</v>
      </c>
      <c r="F42" s="2110">
        <f t="shared" si="6"/>
        <v>2</v>
      </c>
      <c r="G42" s="2110">
        <v>1</v>
      </c>
      <c r="H42" s="2110" t="s">
        <v>53</v>
      </c>
      <c r="I42" s="2110" t="s">
        <v>148</v>
      </c>
      <c r="J42" s="2110">
        <f t="shared" si="1"/>
        <v>2</v>
      </c>
      <c r="K42" s="2110">
        <v>4620000</v>
      </c>
      <c r="L42" s="2125">
        <f t="shared" si="2"/>
        <v>9240000</v>
      </c>
      <c r="M42" s="2110"/>
      <c r="N42" s="2126">
        <f t="shared" si="3"/>
        <v>-9240000</v>
      </c>
      <c r="O42" s="2131"/>
      <c r="P42" s="164">
        <f t="shared" si="7"/>
        <v>9240000</v>
      </c>
      <c r="Q42" s="164">
        <f t="shared" si="8"/>
        <v>0</v>
      </c>
      <c r="S42" s="652">
        <v>1248348</v>
      </c>
      <c r="T42" s="652">
        <v>11600000</v>
      </c>
    </row>
    <row r="43" s="164" customFormat="1" spans="1:20">
      <c r="A43" s="2110">
        <v>268549</v>
      </c>
      <c r="B43" s="2110">
        <v>1253912</v>
      </c>
      <c r="C43" s="2110" t="s">
        <v>207</v>
      </c>
      <c r="D43" s="2111">
        <v>42750</v>
      </c>
      <c r="E43" s="2111">
        <v>42752</v>
      </c>
      <c r="F43" s="2110">
        <f t="shared" si="6"/>
        <v>2</v>
      </c>
      <c r="G43" s="2110">
        <v>1</v>
      </c>
      <c r="H43" s="2110" t="s">
        <v>53</v>
      </c>
      <c r="I43" s="2110" t="s">
        <v>37</v>
      </c>
      <c r="J43" s="2110">
        <f t="shared" si="1"/>
        <v>2</v>
      </c>
      <c r="K43" s="2124">
        <v>2900000</v>
      </c>
      <c r="L43" s="2125">
        <f t="shared" si="2"/>
        <v>5800000</v>
      </c>
      <c r="M43" s="2110"/>
      <c r="N43" s="2126">
        <f t="shared" si="3"/>
        <v>-5800000</v>
      </c>
      <c r="O43" s="2132">
        <f>SUM(L43:L79)</f>
        <v>406200000</v>
      </c>
      <c r="P43" s="164">
        <f t="shared" si="7"/>
        <v>5800000</v>
      </c>
      <c r="Q43" s="164">
        <f t="shared" si="8"/>
        <v>0</v>
      </c>
      <c r="S43" s="652">
        <v>1244713</v>
      </c>
      <c r="T43" s="652">
        <v>17400000</v>
      </c>
    </row>
    <row r="44" s="164" customFormat="1" spans="1:20">
      <c r="A44" s="2110">
        <v>269535</v>
      </c>
      <c r="B44" s="2110">
        <v>1255804</v>
      </c>
      <c r="C44" s="2110" t="s">
        <v>208</v>
      </c>
      <c r="D44" s="2111">
        <v>42754</v>
      </c>
      <c r="E44" s="2111">
        <v>42756</v>
      </c>
      <c r="F44" s="2110">
        <f t="shared" si="6"/>
        <v>2</v>
      </c>
      <c r="G44" s="2110">
        <v>1</v>
      </c>
      <c r="H44" s="2110" t="s">
        <v>77</v>
      </c>
      <c r="I44" s="2110" t="s">
        <v>37</v>
      </c>
      <c r="J44" s="2110">
        <f t="shared" si="1"/>
        <v>2</v>
      </c>
      <c r="K44" s="2110">
        <v>2900000</v>
      </c>
      <c r="L44" s="2125">
        <f t="shared" si="2"/>
        <v>5800000</v>
      </c>
      <c r="M44" s="2110"/>
      <c r="N44" s="2126">
        <f t="shared" si="3"/>
        <v>-5800000</v>
      </c>
      <c r="O44" s="2133"/>
      <c r="P44" s="164">
        <f t="shared" si="7"/>
        <v>5800000</v>
      </c>
      <c r="Q44" s="164">
        <f t="shared" si="8"/>
        <v>0</v>
      </c>
      <c r="S44" s="652">
        <v>1250372</v>
      </c>
      <c r="T44" s="652">
        <v>11600000</v>
      </c>
    </row>
    <row r="45" s="164" customFormat="1" spans="1:20">
      <c r="A45" s="2110">
        <v>270531</v>
      </c>
      <c r="B45" s="2110">
        <v>1256543</v>
      </c>
      <c r="C45" s="2110" t="s">
        <v>209</v>
      </c>
      <c r="D45" s="2111">
        <v>42754</v>
      </c>
      <c r="E45" s="2111">
        <v>42757</v>
      </c>
      <c r="F45" s="2110">
        <f t="shared" si="6"/>
        <v>3</v>
      </c>
      <c r="G45" s="2110">
        <v>1</v>
      </c>
      <c r="H45" s="2110" t="s">
        <v>53</v>
      </c>
      <c r="I45" s="2110" t="s">
        <v>37</v>
      </c>
      <c r="J45" s="2110">
        <f t="shared" si="1"/>
        <v>3</v>
      </c>
      <c r="K45" s="2110">
        <v>2900000</v>
      </c>
      <c r="L45" s="2125">
        <f t="shared" si="2"/>
        <v>8700000</v>
      </c>
      <c r="M45" s="2110"/>
      <c r="N45" s="2126">
        <f t="shared" si="3"/>
        <v>-8700000</v>
      </c>
      <c r="O45" s="2133"/>
      <c r="P45" s="164">
        <f t="shared" si="7"/>
        <v>8700000</v>
      </c>
      <c r="Q45" s="164">
        <f t="shared" si="8"/>
        <v>0</v>
      </c>
      <c r="S45" s="652">
        <v>1267435</v>
      </c>
      <c r="T45" s="652">
        <v>17400000</v>
      </c>
    </row>
    <row r="46" s="164" customFormat="1" spans="1:20">
      <c r="A46" s="2110">
        <v>270879</v>
      </c>
      <c r="B46" s="2110">
        <v>1257039</v>
      </c>
      <c r="C46" s="2110" t="s">
        <v>210</v>
      </c>
      <c r="D46" s="2111">
        <v>42751</v>
      </c>
      <c r="E46" s="2111">
        <v>42753</v>
      </c>
      <c r="F46" s="2110">
        <f t="shared" si="6"/>
        <v>2</v>
      </c>
      <c r="G46" s="2110">
        <v>2</v>
      </c>
      <c r="H46" s="2110" t="s">
        <v>53</v>
      </c>
      <c r="I46" s="2110" t="s">
        <v>37</v>
      </c>
      <c r="J46" s="2110">
        <f t="shared" si="1"/>
        <v>4</v>
      </c>
      <c r="K46" s="2110">
        <v>2900000</v>
      </c>
      <c r="L46" s="2125">
        <f t="shared" si="2"/>
        <v>11600000</v>
      </c>
      <c r="M46" s="2110"/>
      <c r="N46" s="2126">
        <f t="shared" si="3"/>
        <v>-11600000</v>
      </c>
      <c r="O46" s="2133"/>
      <c r="P46" s="164">
        <f t="shared" si="7"/>
        <v>11600000</v>
      </c>
      <c r="Q46" s="164">
        <f t="shared" si="8"/>
        <v>0</v>
      </c>
      <c r="S46" s="652">
        <v>1249436</v>
      </c>
      <c r="T46" s="652">
        <v>5800000</v>
      </c>
    </row>
    <row r="47" s="164" customFormat="1" spans="1:20">
      <c r="A47" s="2110" t="s">
        <v>211</v>
      </c>
      <c r="B47" s="2110">
        <v>1255967</v>
      </c>
      <c r="C47" s="2110" t="s">
        <v>212</v>
      </c>
      <c r="D47" s="2111">
        <v>42751</v>
      </c>
      <c r="E47" s="2111">
        <v>42753</v>
      </c>
      <c r="F47" s="2110">
        <f t="shared" si="6"/>
        <v>2</v>
      </c>
      <c r="G47" s="2110">
        <v>2</v>
      </c>
      <c r="H47" s="2110" t="s">
        <v>53</v>
      </c>
      <c r="I47" s="2110" t="s">
        <v>37</v>
      </c>
      <c r="J47" s="2110">
        <f t="shared" si="1"/>
        <v>4</v>
      </c>
      <c r="K47" s="2124">
        <v>2900000</v>
      </c>
      <c r="L47" s="2125">
        <f t="shared" si="2"/>
        <v>11600000</v>
      </c>
      <c r="M47" s="2110"/>
      <c r="N47" s="2126">
        <f t="shared" si="3"/>
        <v>-11600000</v>
      </c>
      <c r="O47" s="2133"/>
      <c r="P47" s="164">
        <f t="shared" si="7"/>
        <v>11600000</v>
      </c>
      <c r="Q47" s="164">
        <f t="shared" si="8"/>
        <v>0</v>
      </c>
      <c r="S47" s="652">
        <v>1275882</v>
      </c>
      <c r="T47" s="652">
        <v>5800000</v>
      </c>
    </row>
    <row r="48" s="164" customFormat="1" spans="1:20">
      <c r="A48" s="2110">
        <v>268539</v>
      </c>
      <c r="B48" s="2110">
        <v>1253733</v>
      </c>
      <c r="C48" s="2110" t="s">
        <v>213</v>
      </c>
      <c r="D48" s="2111">
        <v>42752</v>
      </c>
      <c r="E48" s="2111">
        <v>42754</v>
      </c>
      <c r="F48" s="2110">
        <f t="shared" si="6"/>
        <v>2</v>
      </c>
      <c r="G48" s="2110">
        <v>1</v>
      </c>
      <c r="H48" s="2110" t="s">
        <v>77</v>
      </c>
      <c r="I48" s="2110" t="s">
        <v>37</v>
      </c>
      <c r="J48" s="2110">
        <f t="shared" si="1"/>
        <v>2</v>
      </c>
      <c r="K48" s="2124">
        <v>2900000</v>
      </c>
      <c r="L48" s="2125">
        <f t="shared" si="2"/>
        <v>5800000</v>
      </c>
      <c r="M48" s="2110"/>
      <c r="N48" s="2126">
        <f t="shared" si="3"/>
        <v>-5800000</v>
      </c>
      <c r="O48" s="2133"/>
      <c r="P48" s="164">
        <f t="shared" si="7"/>
        <v>5800000</v>
      </c>
      <c r="Q48" s="164">
        <f t="shared" si="8"/>
        <v>0</v>
      </c>
      <c r="S48" s="652">
        <v>1252642</v>
      </c>
      <c r="T48" s="652">
        <v>11600000</v>
      </c>
    </row>
    <row r="49" s="164" customFormat="1" spans="1:20">
      <c r="A49" s="2110" t="s">
        <v>214</v>
      </c>
      <c r="B49" s="2110">
        <v>1259340</v>
      </c>
      <c r="C49" s="2110" t="s">
        <v>215</v>
      </c>
      <c r="D49" s="2111">
        <v>43118</v>
      </c>
      <c r="E49" s="2111">
        <v>43121</v>
      </c>
      <c r="F49" s="2110">
        <f t="shared" si="6"/>
        <v>3</v>
      </c>
      <c r="G49" s="2110">
        <v>2</v>
      </c>
      <c r="H49" s="2110" t="s">
        <v>53</v>
      </c>
      <c r="I49" s="2110" t="s">
        <v>37</v>
      </c>
      <c r="J49" s="2126">
        <f t="shared" si="1"/>
        <v>6</v>
      </c>
      <c r="K49" s="2124">
        <v>2900000</v>
      </c>
      <c r="L49" s="2125">
        <f t="shared" si="2"/>
        <v>17400000</v>
      </c>
      <c r="M49" s="2110"/>
      <c r="N49" s="2126">
        <f t="shared" si="3"/>
        <v>-17400000</v>
      </c>
      <c r="O49" s="2133"/>
      <c r="P49" s="164">
        <f t="shared" si="7"/>
        <v>17400000</v>
      </c>
      <c r="Q49" s="164">
        <f t="shared" si="8"/>
        <v>0</v>
      </c>
      <c r="S49" s="652">
        <v>1255410</v>
      </c>
      <c r="T49" s="652">
        <v>26100000</v>
      </c>
    </row>
    <row r="50" s="164" customFormat="1" spans="1:20">
      <c r="A50" s="2110">
        <v>271463</v>
      </c>
      <c r="B50" s="2110">
        <v>1258006</v>
      </c>
      <c r="C50" s="2110" t="s">
        <v>216</v>
      </c>
      <c r="D50" s="2111">
        <v>42752</v>
      </c>
      <c r="E50" s="2111">
        <v>42754</v>
      </c>
      <c r="F50" s="2110">
        <f t="shared" si="6"/>
        <v>2</v>
      </c>
      <c r="G50" s="2110">
        <v>1</v>
      </c>
      <c r="H50" s="2110" t="s">
        <v>53</v>
      </c>
      <c r="I50" s="2110" t="s">
        <v>37</v>
      </c>
      <c r="J50" s="2110">
        <f t="shared" si="1"/>
        <v>2</v>
      </c>
      <c r="K50" s="2124">
        <v>2900000</v>
      </c>
      <c r="L50" s="2125">
        <f t="shared" si="2"/>
        <v>5800000</v>
      </c>
      <c r="M50" s="2110"/>
      <c r="N50" s="2126">
        <f t="shared" si="3"/>
        <v>-5800000</v>
      </c>
      <c r="O50" s="2133"/>
      <c r="P50" s="164">
        <f t="shared" si="7"/>
        <v>5800000</v>
      </c>
      <c r="Q50" s="164">
        <f t="shared" si="8"/>
        <v>0</v>
      </c>
      <c r="S50" s="652">
        <v>1262151</v>
      </c>
      <c r="T50" s="652">
        <v>70080000</v>
      </c>
    </row>
    <row r="51" s="164" customFormat="1" spans="1:20">
      <c r="A51" s="2110">
        <v>270915</v>
      </c>
      <c r="B51" s="2110">
        <v>1257264</v>
      </c>
      <c r="C51" s="2110" t="s">
        <v>217</v>
      </c>
      <c r="D51" s="2111">
        <v>42751</v>
      </c>
      <c r="E51" s="2111">
        <v>42755</v>
      </c>
      <c r="F51" s="2110">
        <f t="shared" si="6"/>
        <v>4</v>
      </c>
      <c r="G51" s="2110">
        <v>3</v>
      </c>
      <c r="H51" s="2110" t="s">
        <v>53</v>
      </c>
      <c r="I51" s="2110" t="s">
        <v>37</v>
      </c>
      <c r="J51" s="2110">
        <f t="shared" si="1"/>
        <v>12</v>
      </c>
      <c r="K51" s="2110">
        <v>2900000</v>
      </c>
      <c r="L51" s="2125">
        <f t="shared" si="2"/>
        <v>34800000</v>
      </c>
      <c r="M51" s="2110"/>
      <c r="N51" s="2126">
        <f t="shared" si="3"/>
        <v>-34800000</v>
      </c>
      <c r="O51" s="2133"/>
      <c r="P51" s="164">
        <f t="shared" si="7"/>
        <v>34800000</v>
      </c>
      <c r="Q51" s="164">
        <f t="shared" si="8"/>
        <v>0</v>
      </c>
      <c r="S51" s="652">
        <v>1255668</v>
      </c>
      <c r="T51" s="652">
        <v>11600000</v>
      </c>
    </row>
    <row r="52" s="164" customFormat="1" spans="1:20">
      <c r="A52" s="2110" t="s">
        <v>218</v>
      </c>
      <c r="B52" s="2110">
        <v>1260077</v>
      </c>
      <c r="C52" s="2110" t="s">
        <v>219</v>
      </c>
      <c r="D52" s="2111">
        <v>43118</v>
      </c>
      <c r="E52" s="2111">
        <v>43120</v>
      </c>
      <c r="F52" s="2110">
        <f t="shared" si="6"/>
        <v>2</v>
      </c>
      <c r="G52" s="2110">
        <v>2</v>
      </c>
      <c r="H52" s="2110" t="s">
        <v>53</v>
      </c>
      <c r="I52" s="2110" t="s">
        <v>37</v>
      </c>
      <c r="J52" s="2110">
        <f t="shared" si="1"/>
        <v>4</v>
      </c>
      <c r="K52" s="2124">
        <v>2900000</v>
      </c>
      <c r="L52" s="2125">
        <f t="shared" si="2"/>
        <v>11600000</v>
      </c>
      <c r="M52" s="2110"/>
      <c r="N52" s="2126">
        <f t="shared" si="3"/>
        <v>-11600000</v>
      </c>
      <c r="O52" s="2133"/>
      <c r="P52" s="164">
        <f t="shared" si="7"/>
        <v>11600000</v>
      </c>
      <c r="Q52" s="164">
        <f t="shared" si="8"/>
        <v>0</v>
      </c>
      <c r="S52" s="652">
        <v>1264985</v>
      </c>
      <c r="T52" s="652">
        <v>5800000</v>
      </c>
    </row>
    <row r="53" s="164" customFormat="1" spans="1:20">
      <c r="A53" s="2110">
        <v>265812</v>
      </c>
      <c r="B53" s="2110">
        <v>1249214</v>
      </c>
      <c r="C53" s="2110" t="s">
        <v>220</v>
      </c>
      <c r="D53" s="2111">
        <v>42753</v>
      </c>
      <c r="E53" s="2111">
        <v>42755</v>
      </c>
      <c r="F53" s="2110">
        <f t="shared" si="6"/>
        <v>2</v>
      </c>
      <c r="G53" s="2110">
        <v>1</v>
      </c>
      <c r="H53" s="2110" t="s">
        <v>53</v>
      </c>
      <c r="I53" s="2110" t="s">
        <v>37</v>
      </c>
      <c r="J53" s="2110">
        <f t="shared" si="1"/>
        <v>2</v>
      </c>
      <c r="K53" s="2110">
        <v>2900000</v>
      </c>
      <c r="L53" s="2125">
        <f t="shared" si="2"/>
        <v>5800000</v>
      </c>
      <c r="M53" s="2110"/>
      <c r="N53" s="2126">
        <f t="shared" si="3"/>
        <v>-5800000</v>
      </c>
      <c r="O53" s="2133"/>
      <c r="P53" s="164">
        <f t="shared" si="7"/>
        <v>5800000</v>
      </c>
      <c r="Q53" s="164">
        <f t="shared" si="8"/>
        <v>0</v>
      </c>
      <c r="S53" s="652">
        <v>1282326</v>
      </c>
      <c r="T53" s="652">
        <v>5800000</v>
      </c>
    </row>
    <row r="54" s="164" customFormat="1" spans="1:20">
      <c r="A54" s="2110">
        <v>268550</v>
      </c>
      <c r="B54" s="2110">
        <v>1253911</v>
      </c>
      <c r="C54" s="2110" t="s">
        <v>207</v>
      </c>
      <c r="D54" s="2111">
        <v>42752</v>
      </c>
      <c r="E54" s="2111">
        <v>42754</v>
      </c>
      <c r="F54" s="2110">
        <f t="shared" si="6"/>
        <v>2</v>
      </c>
      <c r="G54" s="2110">
        <v>1</v>
      </c>
      <c r="H54" s="2110" t="s">
        <v>53</v>
      </c>
      <c r="I54" s="2110" t="s">
        <v>37</v>
      </c>
      <c r="J54" s="2110">
        <f t="shared" si="1"/>
        <v>2</v>
      </c>
      <c r="K54" s="2124">
        <v>2900000</v>
      </c>
      <c r="L54" s="2125">
        <f t="shared" si="2"/>
        <v>5800000</v>
      </c>
      <c r="M54" s="2110"/>
      <c r="N54" s="2126">
        <f t="shared" si="3"/>
        <v>-5800000</v>
      </c>
      <c r="O54" s="2133"/>
      <c r="P54" s="164">
        <f t="shared" si="7"/>
        <v>5800000</v>
      </c>
      <c r="Q54" s="164">
        <f t="shared" si="8"/>
        <v>0</v>
      </c>
      <c r="S54" s="652">
        <v>1264716</v>
      </c>
      <c r="T54" s="652">
        <v>17840000</v>
      </c>
    </row>
    <row r="55" s="164" customFormat="1" spans="1:20">
      <c r="A55" s="2110" t="s">
        <v>221</v>
      </c>
      <c r="B55" s="2110">
        <v>1255286</v>
      </c>
      <c r="C55" s="2110" t="s">
        <v>222</v>
      </c>
      <c r="D55" s="2111">
        <v>42754</v>
      </c>
      <c r="E55" s="2111">
        <v>42755</v>
      </c>
      <c r="F55" s="2110">
        <f t="shared" si="6"/>
        <v>1</v>
      </c>
      <c r="G55" s="2110">
        <v>3</v>
      </c>
      <c r="H55" s="2110" t="s">
        <v>53</v>
      </c>
      <c r="I55" s="2110" t="s">
        <v>37</v>
      </c>
      <c r="J55" s="2110">
        <f t="shared" si="1"/>
        <v>3</v>
      </c>
      <c r="K55" s="2124">
        <v>2900000</v>
      </c>
      <c r="L55" s="2125">
        <f t="shared" si="2"/>
        <v>8700000</v>
      </c>
      <c r="M55" s="2110"/>
      <c r="N55" s="2126">
        <f t="shared" si="3"/>
        <v>-8700000</v>
      </c>
      <c r="O55" s="2133"/>
      <c r="P55" s="164">
        <f t="shared" si="7"/>
        <v>8700000</v>
      </c>
      <c r="Q55" s="164">
        <f t="shared" si="8"/>
        <v>0</v>
      </c>
      <c r="S55" s="652">
        <v>1274460</v>
      </c>
      <c r="T55" s="652">
        <v>8500000</v>
      </c>
    </row>
    <row r="56" s="164" customFormat="1" spans="1:20">
      <c r="A56" s="2121">
        <v>263000</v>
      </c>
      <c r="B56" s="2121">
        <v>1243124</v>
      </c>
      <c r="C56" s="2110" t="s">
        <v>223</v>
      </c>
      <c r="D56" s="2111">
        <v>42754</v>
      </c>
      <c r="E56" s="2111">
        <v>42759</v>
      </c>
      <c r="F56" s="2110">
        <f t="shared" si="6"/>
        <v>5</v>
      </c>
      <c r="G56" s="2110">
        <v>2</v>
      </c>
      <c r="H56" s="2110" t="s">
        <v>77</v>
      </c>
      <c r="I56" s="2110" t="s">
        <v>37</v>
      </c>
      <c r="J56" s="2110">
        <f t="shared" si="1"/>
        <v>10</v>
      </c>
      <c r="K56" s="2125">
        <v>2900000</v>
      </c>
      <c r="L56" s="2125">
        <f t="shared" si="2"/>
        <v>29000000</v>
      </c>
      <c r="M56" s="2110"/>
      <c r="N56" s="2126">
        <f t="shared" si="3"/>
        <v>-29000000</v>
      </c>
      <c r="O56" s="2133"/>
      <c r="P56" s="164">
        <f t="shared" si="7"/>
        <v>35000000</v>
      </c>
      <c r="Q56" s="164">
        <f t="shared" si="8"/>
        <v>6000000</v>
      </c>
      <c r="S56" s="652">
        <v>1252645</v>
      </c>
      <c r="T56" s="652">
        <v>11600000</v>
      </c>
    </row>
    <row r="57" s="164" customFormat="1" spans="1:20">
      <c r="A57" s="2122"/>
      <c r="B57" s="2122"/>
      <c r="C57" s="2110"/>
      <c r="D57" s="2111">
        <v>42754</v>
      </c>
      <c r="E57" s="2111">
        <v>42759</v>
      </c>
      <c r="F57" s="2110">
        <f t="shared" si="6"/>
        <v>5</v>
      </c>
      <c r="G57" s="2110">
        <v>1</v>
      </c>
      <c r="H57" s="2110" t="s">
        <v>224</v>
      </c>
      <c r="I57" s="2110"/>
      <c r="J57" s="2110">
        <f t="shared" si="1"/>
        <v>5</v>
      </c>
      <c r="K57" s="2125">
        <v>1200000</v>
      </c>
      <c r="L57" s="2125">
        <f t="shared" si="2"/>
        <v>6000000</v>
      </c>
      <c r="M57" s="2110"/>
      <c r="N57" s="2126">
        <f t="shared" si="3"/>
        <v>-6000000</v>
      </c>
      <c r="O57" s="2133"/>
      <c r="Q57" s="164">
        <f t="shared" si="8"/>
        <v>-6000000</v>
      </c>
      <c r="S57" s="652">
        <v>1275416</v>
      </c>
      <c r="T57" s="652">
        <v>2900000</v>
      </c>
    </row>
    <row r="58" s="164" customFormat="1" spans="1:20">
      <c r="A58" s="2110">
        <v>274873</v>
      </c>
      <c r="B58" s="2110">
        <v>1264865</v>
      </c>
      <c r="C58" s="2110" t="s">
        <v>225</v>
      </c>
      <c r="D58" s="2111">
        <v>43120</v>
      </c>
      <c r="E58" s="2111">
        <v>43121</v>
      </c>
      <c r="F58" s="2110">
        <f t="shared" si="6"/>
        <v>1</v>
      </c>
      <c r="G58" s="2110">
        <v>1</v>
      </c>
      <c r="H58" s="2110" t="s">
        <v>53</v>
      </c>
      <c r="I58" s="2110" t="s">
        <v>37</v>
      </c>
      <c r="J58" s="2110">
        <f t="shared" si="1"/>
        <v>1</v>
      </c>
      <c r="K58" s="2124">
        <v>2900000</v>
      </c>
      <c r="L58" s="2125">
        <f t="shared" si="2"/>
        <v>2900000</v>
      </c>
      <c r="M58" s="2110"/>
      <c r="N58" s="2126">
        <f t="shared" si="3"/>
        <v>-2900000</v>
      </c>
      <c r="O58" s="2133"/>
      <c r="P58" s="164">
        <f t="shared" si="7"/>
        <v>2900000</v>
      </c>
      <c r="Q58" s="164">
        <f t="shared" si="8"/>
        <v>0</v>
      </c>
      <c r="S58" s="652">
        <v>1247690</v>
      </c>
      <c r="T58" s="652">
        <v>5800000</v>
      </c>
    </row>
    <row r="59" s="164" customFormat="1" spans="1:20">
      <c r="A59" s="2110">
        <v>270528</v>
      </c>
      <c r="B59" s="2110">
        <v>1256471</v>
      </c>
      <c r="C59" s="2110" t="s">
        <v>226</v>
      </c>
      <c r="D59" s="2111">
        <v>42755</v>
      </c>
      <c r="E59" s="2111">
        <v>42758</v>
      </c>
      <c r="F59" s="2110">
        <f t="shared" si="6"/>
        <v>3</v>
      </c>
      <c r="G59" s="2110">
        <v>1</v>
      </c>
      <c r="H59" s="2110" t="s">
        <v>77</v>
      </c>
      <c r="I59" s="2110" t="s">
        <v>37</v>
      </c>
      <c r="J59" s="2110">
        <f t="shared" si="1"/>
        <v>3</v>
      </c>
      <c r="K59" s="2110">
        <v>2900000</v>
      </c>
      <c r="L59" s="2125">
        <f t="shared" si="2"/>
        <v>8700000</v>
      </c>
      <c r="M59" s="2134"/>
      <c r="N59" s="2126">
        <f t="shared" si="3"/>
        <v>-8700000</v>
      </c>
      <c r="O59" s="2133"/>
      <c r="P59" s="164">
        <f t="shared" si="7"/>
        <v>8700000</v>
      </c>
      <c r="Q59" s="164">
        <f t="shared" si="8"/>
        <v>0</v>
      </c>
      <c r="S59" s="652">
        <v>1251898</v>
      </c>
      <c r="T59" s="652">
        <v>5800000</v>
      </c>
    </row>
    <row r="60" s="164" customFormat="1" spans="1:20">
      <c r="A60" s="2110">
        <v>269533</v>
      </c>
      <c r="B60" s="2110">
        <v>1255799</v>
      </c>
      <c r="C60" s="2110" t="s">
        <v>208</v>
      </c>
      <c r="D60" s="2111">
        <v>42756</v>
      </c>
      <c r="E60" s="2111">
        <v>42757</v>
      </c>
      <c r="F60" s="2110">
        <f t="shared" si="6"/>
        <v>1</v>
      </c>
      <c r="G60" s="2110">
        <v>1</v>
      </c>
      <c r="H60" s="2110" t="s">
        <v>77</v>
      </c>
      <c r="I60" s="2110" t="s">
        <v>37</v>
      </c>
      <c r="J60" s="2110">
        <f t="shared" si="1"/>
        <v>1</v>
      </c>
      <c r="K60" s="2110">
        <v>2900000</v>
      </c>
      <c r="L60" s="2125">
        <f t="shared" si="2"/>
        <v>2900000</v>
      </c>
      <c r="M60" s="2110"/>
      <c r="N60" s="2126">
        <f t="shared" si="3"/>
        <v>-2900000</v>
      </c>
      <c r="O60" s="2133"/>
      <c r="P60" s="164">
        <f t="shared" si="7"/>
        <v>2900000</v>
      </c>
      <c r="Q60" s="164">
        <f t="shared" si="8"/>
        <v>0</v>
      </c>
      <c r="S60" s="652">
        <v>1273332</v>
      </c>
      <c r="T60" s="652">
        <v>5800000</v>
      </c>
    </row>
    <row r="61" s="164" customFormat="1" spans="1:20">
      <c r="A61" s="2110">
        <v>270529</v>
      </c>
      <c r="B61" s="2110">
        <v>1256525</v>
      </c>
      <c r="C61" s="2110" t="s">
        <v>227</v>
      </c>
      <c r="D61" s="2111">
        <v>42757</v>
      </c>
      <c r="E61" s="2111">
        <v>42759</v>
      </c>
      <c r="F61" s="2110">
        <f t="shared" si="6"/>
        <v>2</v>
      </c>
      <c r="G61" s="2110">
        <v>1</v>
      </c>
      <c r="H61" s="2110" t="s">
        <v>77</v>
      </c>
      <c r="I61" s="2110" t="s">
        <v>37</v>
      </c>
      <c r="J61" s="2110">
        <f t="shared" si="1"/>
        <v>2</v>
      </c>
      <c r="K61" s="2110">
        <v>2900000</v>
      </c>
      <c r="L61" s="2125">
        <f t="shared" si="2"/>
        <v>5800000</v>
      </c>
      <c r="M61" s="2110"/>
      <c r="N61" s="2126">
        <f t="shared" si="3"/>
        <v>-5800000</v>
      </c>
      <c r="O61" s="2133"/>
      <c r="P61" s="164">
        <f t="shared" si="7"/>
        <v>5800000</v>
      </c>
      <c r="Q61" s="164">
        <f t="shared" si="8"/>
        <v>0</v>
      </c>
      <c r="S61" s="652">
        <v>1275078</v>
      </c>
      <c r="T61" s="652">
        <v>5800000</v>
      </c>
    </row>
    <row r="62" s="164" customFormat="1" spans="1:20">
      <c r="A62" s="2110">
        <v>270880</v>
      </c>
      <c r="B62" s="2110">
        <v>1257041</v>
      </c>
      <c r="C62" s="2110" t="s">
        <v>228</v>
      </c>
      <c r="D62" s="2111">
        <v>42755</v>
      </c>
      <c r="E62" s="2111">
        <v>42757</v>
      </c>
      <c r="F62" s="2110">
        <f t="shared" si="6"/>
        <v>2</v>
      </c>
      <c r="G62" s="2110">
        <v>1</v>
      </c>
      <c r="H62" s="2110" t="s">
        <v>77</v>
      </c>
      <c r="I62" s="2110" t="s">
        <v>37</v>
      </c>
      <c r="J62" s="2110">
        <f t="shared" si="1"/>
        <v>2</v>
      </c>
      <c r="K62" s="2110">
        <v>2900000</v>
      </c>
      <c r="L62" s="2125">
        <f t="shared" si="2"/>
        <v>5800000</v>
      </c>
      <c r="M62" s="2110"/>
      <c r="N62" s="2126">
        <f t="shared" si="3"/>
        <v>-5800000</v>
      </c>
      <c r="O62" s="2133"/>
      <c r="P62" s="164">
        <f t="shared" si="7"/>
        <v>5800000</v>
      </c>
      <c r="Q62" s="164">
        <f t="shared" si="8"/>
        <v>0</v>
      </c>
      <c r="S62" s="652">
        <v>1257039</v>
      </c>
      <c r="T62" s="652">
        <v>11600000</v>
      </c>
    </row>
    <row r="63" s="164" customFormat="1" spans="1:20">
      <c r="A63" s="2110">
        <v>266500</v>
      </c>
      <c r="B63" s="2110">
        <v>1250518</v>
      </c>
      <c r="C63" s="2110" t="s">
        <v>229</v>
      </c>
      <c r="D63" s="2111">
        <v>42755</v>
      </c>
      <c r="E63" s="2111">
        <v>42757</v>
      </c>
      <c r="F63" s="2110">
        <f t="shared" si="6"/>
        <v>2</v>
      </c>
      <c r="G63" s="2110">
        <v>1</v>
      </c>
      <c r="H63" s="2110" t="s">
        <v>36</v>
      </c>
      <c r="I63" s="2110" t="s">
        <v>37</v>
      </c>
      <c r="J63" s="2110">
        <f t="shared" si="1"/>
        <v>2</v>
      </c>
      <c r="K63" s="2124">
        <v>2900000</v>
      </c>
      <c r="L63" s="2125">
        <f t="shared" si="2"/>
        <v>5800000</v>
      </c>
      <c r="M63" s="2110"/>
      <c r="N63" s="2126">
        <f t="shared" si="3"/>
        <v>-5800000</v>
      </c>
      <c r="O63" s="2133"/>
      <c r="P63" s="164">
        <f t="shared" si="7"/>
        <v>5800000</v>
      </c>
      <c r="Q63" s="164">
        <f t="shared" si="8"/>
        <v>0</v>
      </c>
      <c r="S63" s="652">
        <v>1280786</v>
      </c>
      <c r="T63" s="652">
        <v>14500000</v>
      </c>
    </row>
    <row r="64" s="164" customFormat="1" spans="1:20">
      <c r="A64" s="2110">
        <v>271034</v>
      </c>
      <c r="B64" s="2110">
        <v>1257342</v>
      </c>
      <c r="C64" s="2110" t="s">
        <v>230</v>
      </c>
      <c r="D64" s="2111">
        <v>42756</v>
      </c>
      <c r="E64" s="2111">
        <v>42760</v>
      </c>
      <c r="F64" s="2110">
        <f t="shared" si="6"/>
        <v>4</v>
      </c>
      <c r="G64" s="2110">
        <v>2</v>
      </c>
      <c r="H64" s="2110" t="s">
        <v>53</v>
      </c>
      <c r="I64" s="2110" t="s">
        <v>37</v>
      </c>
      <c r="J64" s="2110">
        <f t="shared" si="1"/>
        <v>8</v>
      </c>
      <c r="K64" s="2110">
        <v>2900000</v>
      </c>
      <c r="L64" s="2125">
        <f t="shared" si="2"/>
        <v>23200000</v>
      </c>
      <c r="M64" s="2110"/>
      <c r="N64" s="2126">
        <f t="shared" si="3"/>
        <v>-23200000</v>
      </c>
      <c r="O64" s="2133"/>
      <c r="P64" s="164">
        <f t="shared" si="7"/>
        <v>23200000</v>
      </c>
      <c r="Q64" s="164">
        <f t="shared" si="8"/>
        <v>0</v>
      </c>
      <c r="S64" s="652">
        <v>1257723</v>
      </c>
      <c r="T64" s="652">
        <v>23100000</v>
      </c>
    </row>
    <row r="65" s="164" customFormat="1" spans="1:20">
      <c r="A65" s="2110" t="s">
        <v>231</v>
      </c>
      <c r="B65" s="2110">
        <v>1257571</v>
      </c>
      <c r="C65" s="2110" t="s">
        <v>232</v>
      </c>
      <c r="D65" s="2111">
        <v>42756</v>
      </c>
      <c r="E65" s="2111">
        <v>42760</v>
      </c>
      <c r="F65" s="2110">
        <f t="shared" si="6"/>
        <v>4</v>
      </c>
      <c r="G65" s="2110">
        <v>3</v>
      </c>
      <c r="H65" s="2110" t="s">
        <v>53</v>
      </c>
      <c r="I65" s="2110" t="s">
        <v>37</v>
      </c>
      <c r="J65" s="2110">
        <f t="shared" si="1"/>
        <v>12</v>
      </c>
      <c r="K65" s="2124">
        <v>2900000</v>
      </c>
      <c r="L65" s="2125">
        <f t="shared" si="2"/>
        <v>34800000</v>
      </c>
      <c r="M65" s="2110"/>
      <c r="N65" s="2126">
        <f t="shared" si="3"/>
        <v>-34800000</v>
      </c>
      <c r="O65" s="2133"/>
      <c r="P65" s="164">
        <f t="shared" si="7"/>
        <v>34800000</v>
      </c>
      <c r="Q65" s="164">
        <f t="shared" si="8"/>
        <v>0</v>
      </c>
      <c r="S65" s="652">
        <v>1251784</v>
      </c>
      <c r="T65" s="652">
        <v>8700000</v>
      </c>
    </row>
    <row r="66" s="164" customFormat="1" spans="1:20">
      <c r="A66" s="2110">
        <v>271490</v>
      </c>
      <c r="B66" s="2110">
        <v>1258161</v>
      </c>
      <c r="C66" s="2110" t="s">
        <v>233</v>
      </c>
      <c r="D66" s="2111">
        <v>42756</v>
      </c>
      <c r="E66" s="2111">
        <v>42760</v>
      </c>
      <c r="F66" s="2110">
        <f t="shared" si="6"/>
        <v>4</v>
      </c>
      <c r="G66" s="2110">
        <v>1</v>
      </c>
      <c r="H66" s="2110" t="s">
        <v>53</v>
      </c>
      <c r="I66" s="2110" t="s">
        <v>148</v>
      </c>
      <c r="J66" s="2110">
        <f t="shared" si="1"/>
        <v>4</v>
      </c>
      <c r="K66" s="2110">
        <v>2900000</v>
      </c>
      <c r="L66" s="2125">
        <f t="shared" si="2"/>
        <v>11600000</v>
      </c>
      <c r="M66" s="2110"/>
      <c r="N66" s="2126">
        <f t="shared" si="3"/>
        <v>-11600000</v>
      </c>
      <c r="O66" s="2133"/>
      <c r="P66" s="164">
        <f t="shared" si="7"/>
        <v>11600000</v>
      </c>
      <c r="Q66" s="164">
        <f t="shared" si="8"/>
        <v>0</v>
      </c>
      <c r="S66" s="652">
        <v>1247078</v>
      </c>
      <c r="T66" s="652">
        <v>18480000</v>
      </c>
    </row>
    <row r="67" s="164" customFormat="1" spans="1:20">
      <c r="A67" s="2110">
        <v>265327</v>
      </c>
      <c r="B67" s="2110">
        <v>1248348</v>
      </c>
      <c r="C67" s="2110" t="s">
        <v>234</v>
      </c>
      <c r="D67" s="2111">
        <v>42756</v>
      </c>
      <c r="E67" s="2111">
        <v>42758</v>
      </c>
      <c r="F67" s="2110">
        <f t="shared" si="6"/>
        <v>2</v>
      </c>
      <c r="G67" s="2110">
        <v>2</v>
      </c>
      <c r="H67" s="2110" t="s">
        <v>77</v>
      </c>
      <c r="I67" s="2110" t="s">
        <v>37</v>
      </c>
      <c r="J67" s="2110">
        <f t="shared" si="1"/>
        <v>4</v>
      </c>
      <c r="K67" s="2125">
        <v>2900000</v>
      </c>
      <c r="L67" s="2125">
        <f t="shared" si="2"/>
        <v>11600000</v>
      </c>
      <c r="M67" s="2110"/>
      <c r="N67" s="2126">
        <f t="shared" si="3"/>
        <v>-11600000</v>
      </c>
      <c r="O67" s="2133"/>
      <c r="P67" s="164">
        <f t="shared" ref="P67:P98" si="9">VLOOKUP(B67,S:T,2,0)</f>
        <v>11600000</v>
      </c>
      <c r="Q67" s="164">
        <f t="shared" ref="Q67:Q109" si="10">N67+P67</f>
        <v>0</v>
      </c>
      <c r="S67" s="652">
        <v>1247871</v>
      </c>
      <c r="T67" s="652">
        <v>5800000</v>
      </c>
    </row>
    <row r="68" s="164" customFormat="1" spans="1:20">
      <c r="A68" s="2110">
        <v>265779</v>
      </c>
      <c r="B68" s="2110">
        <v>1249011</v>
      </c>
      <c r="C68" s="2110" t="s">
        <v>235</v>
      </c>
      <c r="D68" s="2111">
        <v>42756</v>
      </c>
      <c r="E68" s="2111">
        <v>42757</v>
      </c>
      <c r="F68" s="2110">
        <f t="shared" si="6"/>
        <v>1</v>
      </c>
      <c r="G68" s="2110">
        <v>1</v>
      </c>
      <c r="H68" s="2110" t="s">
        <v>53</v>
      </c>
      <c r="I68" s="2110" t="s">
        <v>37</v>
      </c>
      <c r="J68" s="2110">
        <f t="shared" si="1"/>
        <v>1</v>
      </c>
      <c r="K68" s="2110">
        <v>2900000</v>
      </c>
      <c r="L68" s="2125">
        <f t="shared" si="2"/>
        <v>2900000</v>
      </c>
      <c r="M68" s="2110"/>
      <c r="N68" s="2126">
        <f t="shared" si="3"/>
        <v>-2900000</v>
      </c>
      <c r="O68" s="2133"/>
      <c r="P68" s="164">
        <f t="shared" si="9"/>
        <v>2900000</v>
      </c>
      <c r="Q68" s="164">
        <f t="shared" si="10"/>
        <v>0</v>
      </c>
      <c r="S68" s="652">
        <v>1261934</v>
      </c>
      <c r="T68" s="652">
        <v>4620000</v>
      </c>
    </row>
    <row r="69" s="164" customFormat="1" spans="1:20">
      <c r="A69" s="2110">
        <v>266684</v>
      </c>
      <c r="B69" s="2110">
        <v>1250918</v>
      </c>
      <c r="C69" s="2110" t="s">
        <v>236</v>
      </c>
      <c r="D69" s="2111">
        <v>42756</v>
      </c>
      <c r="E69" s="2111">
        <v>42759</v>
      </c>
      <c r="F69" s="2110">
        <f t="shared" si="6"/>
        <v>3</v>
      </c>
      <c r="G69" s="2110">
        <v>1</v>
      </c>
      <c r="H69" s="2110" t="s">
        <v>53</v>
      </c>
      <c r="I69" s="2110" t="s">
        <v>37</v>
      </c>
      <c r="J69" s="2110">
        <f t="shared" si="1"/>
        <v>3</v>
      </c>
      <c r="K69" s="2110">
        <v>2900000</v>
      </c>
      <c r="L69" s="2125">
        <f t="shared" si="2"/>
        <v>8700000</v>
      </c>
      <c r="M69" s="2110"/>
      <c r="N69" s="2126">
        <f t="shared" si="3"/>
        <v>-8700000</v>
      </c>
      <c r="O69" s="2133"/>
      <c r="P69" s="164">
        <f t="shared" si="9"/>
        <v>8700000</v>
      </c>
      <c r="Q69" s="164">
        <f t="shared" si="10"/>
        <v>0</v>
      </c>
      <c r="S69" s="652">
        <v>1263557</v>
      </c>
      <c r="T69" s="652">
        <v>17400000</v>
      </c>
    </row>
    <row r="70" s="164" customFormat="1" spans="1:20">
      <c r="A70" s="2110">
        <v>267325</v>
      </c>
      <c r="B70" s="2110">
        <v>1252546</v>
      </c>
      <c r="C70" s="2110" t="s">
        <v>237</v>
      </c>
      <c r="D70" s="2111">
        <v>42758</v>
      </c>
      <c r="E70" s="2111">
        <v>42760</v>
      </c>
      <c r="F70" s="2110">
        <f t="shared" si="6"/>
        <v>2</v>
      </c>
      <c r="G70" s="2110">
        <v>3</v>
      </c>
      <c r="H70" s="2110" t="s">
        <v>53</v>
      </c>
      <c r="I70" s="2110" t="s">
        <v>37</v>
      </c>
      <c r="J70" s="2110">
        <f t="shared" si="1"/>
        <v>6</v>
      </c>
      <c r="K70" s="2110">
        <v>2900000</v>
      </c>
      <c r="L70" s="2125">
        <f t="shared" si="2"/>
        <v>17400000</v>
      </c>
      <c r="M70" s="2110"/>
      <c r="N70" s="2126">
        <f t="shared" si="3"/>
        <v>-17400000</v>
      </c>
      <c r="O70" s="2133"/>
      <c r="P70" s="164">
        <f t="shared" si="9"/>
        <v>17400000</v>
      </c>
      <c r="Q70" s="164">
        <f t="shared" si="10"/>
        <v>0</v>
      </c>
      <c r="S70" s="652">
        <v>1278900</v>
      </c>
      <c r="T70" s="652">
        <v>2900000</v>
      </c>
    </row>
    <row r="71" s="164" customFormat="1" spans="1:20">
      <c r="A71" s="2110">
        <v>267330</v>
      </c>
      <c r="B71" s="2110">
        <v>1252601</v>
      </c>
      <c r="C71" s="2110" t="s">
        <v>238</v>
      </c>
      <c r="D71" s="2111">
        <v>42759</v>
      </c>
      <c r="E71" s="2111">
        <v>42761</v>
      </c>
      <c r="F71" s="2110">
        <f t="shared" si="6"/>
        <v>2</v>
      </c>
      <c r="G71" s="2110">
        <v>1</v>
      </c>
      <c r="H71" s="2110" t="s">
        <v>77</v>
      </c>
      <c r="I71" s="2110" t="s">
        <v>37</v>
      </c>
      <c r="J71" s="2110">
        <f t="shared" si="1"/>
        <v>2</v>
      </c>
      <c r="K71" s="2110">
        <v>2900000</v>
      </c>
      <c r="L71" s="2125">
        <f t="shared" si="2"/>
        <v>5800000</v>
      </c>
      <c r="M71" s="2110"/>
      <c r="N71" s="2126">
        <f t="shared" si="3"/>
        <v>-5800000</v>
      </c>
      <c r="O71" s="2133"/>
      <c r="P71" s="164">
        <f t="shared" si="9"/>
        <v>5800000</v>
      </c>
      <c r="Q71" s="164">
        <f t="shared" si="10"/>
        <v>0</v>
      </c>
      <c r="S71" s="652">
        <v>1273109</v>
      </c>
      <c r="T71" s="652">
        <v>17400000</v>
      </c>
    </row>
    <row r="72" s="341" customFormat="1" ht="15.75" customHeight="1" spans="1:20">
      <c r="A72" s="2128">
        <v>267334</v>
      </c>
      <c r="B72" s="2128">
        <v>1252620</v>
      </c>
      <c r="C72" s="2128" t="s">
        <v>239</v>
      </c>
      <c r="D72" s="2135">
        <v>42755</v>
      </c>
      <c r="E72" s="2135">
        <v>42758</v>
      </c>
      <c r="F72" s="2128">
        <f t="shared" si="6"/>
        <v>3</v>
      </c>
      <c r="G72" s="2128">
        <v>1</v>
      </c>
      <c r="H72" s="2128" t="s">
        <v>240</v>
      </c>
      <c r="I72" s="2128" t="s">
        <v>37</v>
      </c>
      <c r="J72" s="2128">
        <f t="shared" ref="J72:J111" si="11">G72*F72</f>
        <v>3</v>
      </c>
      <c r="K72" s="2128">
        <v>2900000</v>
      </c>
      <c r="L72" s="2140">
        <f t="shared" ref="L72:L111" si="12">K72*F72*G72</f>
        <v>8700000</v>
      </c>
      <c r="M72" s="2128"/>
      <c r="N72" s="2141">
        <f t="shared" ref="N72:N111" si="13">M72-L72</f>
        <v>-8700000</v>
      </c>
      <c r="O72" s="2133"/>
      <c r="P72" s="164">
        <f t="shared" si="9"/>
        <v>8700000</v>
      </c>
      <c r="Q72" s="164">
        <f t="shared" si="10"/>
        <v>0</v>
      </c>
      <c r="S72" s="652">
        <v>1244848</v>
      </c>
      <c r="T72" s="652">
        <v>8700000</v>
      </c>
    </row>
    <row r="73" s="164" customFormat="1" spans="1:20">
      <c r="A73" s="2110">
        <v>262993</v>
      </c>
      <c r="B73" s="2110">
        <v>1243221</v>
      </c>
      <c r="C73" s="2110" t="s">
        <v>241</v>
      </c>
      <c r="D73" s="2111">
        <v>42758</v>
      </c>
      <c r="E73" s="2111">
        <v>42763</v>
      </c>
      <c r="F73" s="2110">
        <f t="shared" si="6"/>
        <v>5</v>
      </c>
      <c r="G73" s="2110">
        <v>1</v>
      </c>
      <c r="H73" s="2110" t="s">
        <v>171</v>
      </c>
      <c r="I73" s="2110" t="s">
        <v>37</v>
      </c>
      <c r="J73" s="2110">
        <f t="shared" si="11"/>
        <v>5</v>
      </c>
      <c r="K73" s="2125">
        <v>2900000</v>
      </c>
      <c r="L73" s="2125">
        <f t="shared" si="12"/>
        <v>14500000</v>
      </c>
      <c r="M73" s="2110"/>
      <c r="N73" s="2126">
        <f t="shared" si="13"/>
        <v>-14500000</v>
      </c>
      <c r="O73" s="2133"/>
      <c r="P73" s="164">
        <f t="shared" si="9"/>
        <v>14500000</v>
      </c>
      <c r="Q73" s="164">
        <f t="shared" si="10"/>
        <v>0</v>
      </c>
      <c r="S73" s="652">
        <v>1260523</v>
      </c>
      <c r="T73" s="652">
        <v>13860000</v>
      </c>
    </row>
    <row r="74" s="164" customFormat="1" spans="1:20">
      <c r="A74" s="2110">
        <v>265332</v>
      </c>
      <c r="B74" s="2110">
        <v>1248418</v>
      </c>
      <c r="C74" s="2110" t="s">
        <v>242</v>
      </c>
      <c r="D74" s="2111">
        <v>42759</v>
      </c>
      <c r="E74" s="2111">
        <v>42761</v>
      </c>
      <c r="F74" s="2110">
        <f t="shared" si="6"/>
        <v>2</v>
      </c>
      <c r="G74" s="2110">
        <v>1</v>
      </c>
      <c r="H74" s="2110" t="s">
        <v>77</v>
      </c>
      <c r="I74" s="2110" t="s">
        <v>37</v>
      </c>
      <c r="J74" s="2110">
        <f t="shared" si="11"/>
        <v>2</v>
      </c>
      <c r="K74" s="2124">
        <v>2900000</v>
      </c>
      <c r="L74" s="2125">
        <f t="shared" si="12"/>
        <v>5800000</v>
      </c>
      <c r="M74" s="2110"/>
      <c r="N74" s="2126">
        <f t="shared" si="13"/>
        <v>-5800000</v>
      </c>
      <c r="O74" s="2133"/>
      <c r="P74" s="164">
        <f t="shared" si="9"/>
        <v>5800000</v>
      </c>
      <c r="Q74" s="164">
        <f t="shared" si="10"/>
        <v>0</v>
      </c>
      <c r="S74" s="652">
        <v>1278582</v>
      </c>
      <c r="T74" s="652">
        <v>8700000</v>
      </c>
    </row>
    <row r="75" s="164" customFormat="1" spans="1:20">
      <c r="A75" s="2110">
        <v>266049</v>
      </c>
      <c r="B75" s="2110">
        <v>1249854</v>
      </c>
      <c r="C75" s="2110" t="s">
        <v>243</v>
      </c>
      <c r="D75" s="2111">
        <v>42759</v>
      </c>
      <c r="E75" s="2111">
        <v>42763</v>
      </c>
      <c r="F75" s="2110">
        <f t="shared" si="6"/>
        <v>4</v>
      </c>
      <c r="G75" s="2110">
        <v>1</v>
      </c>
      <c r="H75" s="2110" t="s">
        <v>53</v>
      </c>
      <c r="I75" s="2110" t="s">
        <v>37</v>
      </c>
      <c r="J75" s="2110">
        <f t="shared" si="11"/>
        <v>4</v>
      </c>
      <c r="K75" s="2110">
        <v>2900000</v>
      </c>
      <c r="L75" s="2125">
        <f t="shared" si="12"/>
        <v>11600000</v>
      </c>
      <c r="M75" s="2110"/>
      <c r="N75" s="2126">
        <f t="shared" si="13"/>
        <v>-11600000</v>
      </c>
      <c r="O75" s="2133"/>
      <c r="P75" s="164">
        <f t="shared" si="9"/>
        <v>11600000</v>
      </c>
      <c r="Q75" s="164">
        <f t="shared" si="10"/>
        <v>0</v>
      </c>
      <c r="S75" s="652">
        <v>1281914</v>
      </c>
      <c r="T75" s="652">
        <v>58000000</v>
      </c>
    </row>
    <row r="76" s="164" customFormat="1" spans="1:20">
      <c r="A76" s="2110">
        <v>266075</v>
      </c>
      <c r="B76" s="2110">
        <v>1249864</v>
      </c>
      <c r="C76" s="2110" t="s">
        <v>244</v>
      </c>
      <c r="D76" s="2111">
        <v>42759</v>
      </c>
      <c r="E76" s="2111">
        <v>42763</v>
      </c>
      <c r="F76" s="2110">
        <f t="shared" si="6"/>
        <v>4</v>
      </c>
      <c r="G76" s="2110">
        <v>1</v>
      </c>
      <c r="H76" s="2110" t="s">
        <v>53</v>
      </c>
      <c r="I76" s="2110" t="s">
        <v>37</v>
      </c>
      <c r="J76" s="2110">
        <f t="shared" si="11"/>
        <v>4</v>
      </c>
      <c r="K76" s="2110">
        <v>2900000</v>
      </c>
      <c r="L76" s="2125">
        <f t="shared" si="12"/>
        <v>11600000</v>
      </c>
      <c r="M76" s="2110"/>
      <c r="N76" s="2126">
        <f t="shared" si="13"/>
        <v>-11600000</v>
      </c>
      <c r="O76" s="2133"/>
      <c r="P76" s="164">
        <f t="shared" si="9"/>
        <v>11600000</v>
      </c>
      <c r="Q76" s="164">
        <f t="shared" si="10"/>
        <v>0</v>
      </c>
      <c r="S76" s="652">
        <v>1282853</v>
      </c>
      <c r="T76" s="652">
        <v>8700000</v>
      </c>
    </row>
    <row r="77" s="164" customFormat="1" spans="1:20">
      <c r="A77" s="2110">
        <v>266495</v>
      </c>
      <c r="B77" s="2110">
        <v>1250493</v>
      </c>
      <c r="C77" s="2110" t="s">
        <v>245</v>
      </c>
      <c r="D77" s="2111">
        <v>42759</v>
      </c>
      <c r="E77" s="2111">
        <v>42761</v>
      </c>
      <c r="F77" s="2110">
        <f t="shared" si="6"/>
        <v>2</v>
      </c>
      <c r="G77" s="2110">
        <v>1</v>
      </c>
      <c r="H77" s="2110" t="s">
        <v>36</v>
      </c>
      <c r="I77" s="2110" t="s">
        <v>37</v>
      </c>
      <c r="J77" s="2110">
        <f t="shared" si="11"/>
        <v>2</v>
      </c>
      <c r="K77" s="2124">
        <v>2900000</v>
      </c>
      <c r="L77" s="2125">
        <f t="shared" si="12"/>
        <v>5800000</v>
      </c>
      <c r="M77" s="2110"/>
      <c r="N77" s="2126">
        <f t="shared" si="13"/>
        <v>-5800000</v>
      </c>
      <c r="O77" s="2133"/>
      <c r="P77" s="164">
        <f t="shared" si="9"/>
        <v>5800000</v>
      </c>
      <c r="Q77" s="164">
        <f t="shared" si="10"/>
        <v>0</v>
      </c>
      <c r="S77" s="652">
        <v>1275090</v>
      </c>
      <c r="T77" s="652">
        <v>4620000</v>
      </c>
    </row>
    <row r="78" s="164" customFormat="1" spans="1:20">
      <c r="A78" s="2110">
        <v>263176</v>
      </c>
      <c r="B78" s="2110">
        <v>1244628</v>
      </c>
      <c r="C78" s="2110" t="s">
        <v>246</v>
      </c>
      <c r="D78" s="2111">
        <v>42759</v>
      </c>
      <c r="E78" s="2111">
        <v>42761</v>
      </c>
      <c r="F78" s="2110">
        <f t="shared" si="6"/>
        <v>2</v>
      </c>
      <c r="G78" s="2110">
        <v>3</v>
      </c>
      <c r="H78" s="2110" t="s">
        <v>77</v>
      </c>
      <c r="I78" s="2110" t="s">
        <v>37</v>
      </c>
      <c r="J78" s="2110">
        <f t="shared" si="11"/>
        <v>6</v>
      </c>
      <c r="K78" s="2125">
        <v>2900000</v>
      </c>
      <c r="L78" s="2125">
        <f t="shared" si="12"/>
        <v>17400000</v>
      </c>
      <c r="M78" s="2110"/>
      <c r="N78" s="2126">
        <f t="shared" si="13"/>
        <v>-17400000</v>
      </c>
      <c r="O78" s="2133"/>
      <c r="P78" s="164">
        <f t="shared" si="9"/>
        <v>17400000</v>
      </c>
      <c r="Q78" s="164">
        <f t="shared" si="10"/>
        <v>0</v>
      </c>
      <c r="S78" s="652">
        <v>1276232</v>
      </c>
      <c r="T78" s="652">
        <v>8700000</v>
      </c>
    </row>
    <row r="79" s="164" customFormat="1" spans="1:20">
      <c r="A79" s="2110">
        <v>266315</v>
      </c>
      <c r="B79" s="2110">
        <v>1250143</v>
      </c>
      <c r="C79" s="2110" t="s">
        <v>247</v>
      </c>
      <c r="D79" s="2111">
        <v>42755</v>
      </c>
      <c r="E79" s="2111">
        <v>42758</v>
      </c>
      <c r="F79" s="2110">
        <f t="shared" si="6"/>
        <v>3</v>
      </c>
      <c r="G79" s="2110">
        <v>1</v>
      </c>
      <c r="H79" s="2110" t="s">
        <v>53</v>
      </c>
      <c r="I79" s="2110" t="s">
        <v>37</v>
      </c>
      <c r="J79" s="2110">
        <f t="shared" si="11"/>
        <v>3</v>
      </c>
      <c r="K79" s="2110">
        <v>2900000</v>
      </c>
      <c r="L79" s="2125">
        <f t="shared" si="12"/>
        <v>8700000</v>
      </c>
      <c r="M79" s="2110"/>
      <c r="N79" s="2126">
        <f t="shared" si="13"/>
        <v>-8700000</v>
      </c>
      <c r="O79" s="2142"/>
      <c r="P79" s="164">
        <f t="shared" si="9"/>
        <v>8700000</v>
      </c>
      <c r="Q79" s="164">
        <f t="shared" si="10"/>
        <v>0</v>
      </c>
      <c r="S79" s="652">
        <v>1270968</v>
      </c>
      <c r="T79" s="652">
        <v>13860000</v>
      </c>
    </row>
    <row r="80" s="164" customFormat="1" spans="1:20">
      <c r="A80" s="2136">
        <v>263165</v>
      </c>
      <c r="B80" s="2136">
        <v>1244361</v>
      </c>
      <c r="C80" s="2136" t="s">
        <v>248</v>
      </c>
      <c r="D80" s="2137">
        <v>42761</v>
      </c>
      <c r="E80" s="2137">
        <v>42763</v>
      </c>
      <c r="F80" s="2136">
        <f t="shared" si="6"/>
        <v>2</v>
      </c>
      <c r="G80" s="2136">
        <v>1</v>
      </c>
      <c r="H80" s="2136" t="s">
        <v>36</v>
      </c>
      <c r="I80" s="2136" t="s">
        <v>37</v>
      </c>
      <c r="J80" s="2136">
        <f t="shared" si="11"/>
        <v>2</v>
      </c>
      <c r="K80" s="2143">
        <v>2900000</v>
      </c>
      <c r="L80" s="2143">
        <f t="shared" si="12"/>
        <v>5800000</v>
      </c>
      <c r="M80" s="2136"/>
      <c r="N80" s="2144">
        <f t="shared" si="13"/>
        <v>-5800000</v>
      </c>
      <c r="O80" s="2145">
        <f>SUM(L80:L98)</f>
        <v>211700000</v>
      </c>
      <c r="P80" s="164">
        <f t="shared" si="9"/>
        <v>5800000</v>
      </c>
      <c r="Q80" s="164">
        <f t="shared" si="10"/>
        <v>0</v>
      </c>
      <c r="S80" s="652">
        <v>1278439</v>
      </c>
      <c r="T80" s="652">
        <v>5800000</v>
      </c>
    </row>
    <row r="81" s="164" customFormat="1" spans="1:20">
      <c r="A81" s="2136" t="s">
        <v>249</v>
      </c>
      <c r="B81" s="2136">
        <v>1257814</v>
      </c>
      <c r="C81" s="2136" t="s">
        <v>250</v>
      </c>
      <c r="D81" s="2137">
        <v>42760</v>
      </c>
      <c r="E81" s="2137">
        <v>42763</v>
      </c>
      <c r="F81" s="2136">
        <f t="shared" si="6"/>
        <v>3</v>
      </c>
      <c r="G81" s="2136">
        <v>3</v>
      </c>
      <c r="H81" s="2136" t="s">
        <v>53</v>
      </c>
      <c r="I81" s="2136" t="s">
        <v>37</v>
      </c>
      <c r="J81" s="2136">
        <f t="shared" si="11"/>
        <v>9</v>
      </c>
      <c r="K81" s="2146">
        <v>2900000</v>
      </c>
      <c r="L81" s="2143">
        <f t="shared" si="12"/>
        <v>26100000</v>
      </c>
      <c r="M81" s="2136"/>
      <c r="N81" s="2144">
        <f t="shared" si="13"/>
        <v>-26100000</v>
      </c>
      <c r="O81" s="2147"/>
      <c r="P81" s="164">
        <f t="shared" si="9"/>
        <v>26100000</v>
      </c>
      <c r="Q81" s="164">
        <f t="shared" si="10"/>
        <v>0</v>
      </c>
      <c r="S81" s="652">
        <v>1278997</v>
      </c>
      <c r="T81" s="652">
        <v>23200000</v>
      </c>
    </row>
    <row r="82" s="164" customFormat="1" spans="1:20">
      <c r="A82" s="2136">
        <v>262999</v>
      </c>
      <c r="B82" s="2136">
        <v>1242817</v>
      </c>
      <c r="C82" s="2136" t="s">
        <v>251</v>
      </c>
      <c r="D82" s="2137">
        <v>42764</v>
      </c>
      <c r="E82" s="2137">
        <v>42767</v>
      </c>
      <c r="F82" s="2136">
        <f t="shared" si="6"/>
        <v>3</v>
      </c>
      <c r="G82" s="2136">
        <v>1</v>
      </c>
      <c r="H82" s="2136" t="s">
        <v>171</v>
      </c>
      <c r="I82" s="2136" t="s">
        <v>37</v>
      </c>
      <c r="J82" s="2136">
        <f t="shared" si="11"/>
        <v>3</v>
      </c>
      <c r="K82" s="2143">
        <v>2900000</v>
      </c>
      <c r="L82" s="2143">
        <f t="shared" si="12"/>
        <v>8700000</v>
      </c>
      <c r="M82" s="2136"/>
      <c r="N82" s="2144">
        <f t="shared" si="13"/>
        <v>-8700000</v>
      </c>
      <c r="O82" s="2147"/>
      <c r="P82" s="164">
        <f t="shared" si="9"/>
        <v>8700000</v>
      </c>
      <c r="Q82" s="164">
        <f t="shared" si="10"/>
        <v>0</v>
      </c>
      <c r="S82" s="652">
        <v>1257649</v>
      </c>
      <c r="T82" s="652">
        <v>5800000</v>
      </c>
    </row>
    <row r="83" s="164" customFormat="1" spans="1:20">
      <c r="A83" s="2136">
        <v>263032</v>
      </c>
      <c r="B83" s="2136">
        <v>1244293</v>
      </c>
      <c r="C83" s="2136" t="s">
        <v>252</v>
      </c>
      <c r="D83" s="2137">
        <v>42764</v>
      </c>
      <c r="E83" s="2137">
        <v>42766</v>
      </c>
      <c r="F83" s="2136">
        <f t="shared" si="6"/>
        <v>2</v>
      </c>
      <c r="G83" s="2136">
        <v>1</v>
      </c>
      <c r="H83" s="2136" t="s">
        <v>36</v>
      </c>
      <c r="I83" s="2136" t="s">
        <v>37</v>
      </c>
      <c r="J83" s="2136">
        <f t="shared" si="11"/>
        <v>2</v>
      </c>
      <c r="K83" s="2143">
        <v>2900000</v>
      </c>
      <c r="L83" s="2143">
        <f t="shared" si="12"/>
        <v>5800000</v>
      </c>
      <c r="M83" s="2143"/>
      <c r="N83" s="2144">
        <f t="shared" si="13"/>
        <v>-5800000</v>
      </c>
      <c r="O83" s="2147"/>
      <c r="P83" s="164">
        <f t="shared" si="9"/>
        <v>5800000</v>
      </c>
      <c r="Q83" s="164">
        <f t="shared" si="10"/>
        <v>0</v>
      </c>
      <c r="S83" s="652">
        <v>1255110</v>
      </c>
      <c r="T83" s="652">
        <v>9240000</v>
      </c>
    </row>
    <row r="84" s="164" customFormat="1" spans="1:20">
      <c r="A84" s="2136" t="s">
        <v>253</v>
      </c>
      <c r="B84" s="2136">
        <v>1250399</v>
      </c>
      <c r="C84" s="2136" t="s">
        <v>254</v>
      </c>
      <c r="D84" s="2137">
        <v>42764</v>
      </c>
      <c r="E84" s="2137">
        <v>42767</v>
      </c>
      <c r="F84" s="2136">
        <f t="shared" si="6"/>
        <v>3</v>
      </c>
      <c r="G84" s="2136">
        <v>4</v>
      </c>
      <c r="H84" s="2136" t="s">
        <v>77</v>
      </c>
      <c r="I84" s="2136" t="s">
        <v>37</v>
      </c>
      <c r="J84" s="2136">
        <f t="shared" si="11"/>
        <v>12</v>
      </c>
      <c r="K84" s="2146">
        <v>2900000</v>
      </c>
      <c r="L84" s="2143">
        <f t="shared" si="12"/>
        <v>34800000</v>
      </c>
      <c r="M84" s="2136"/>
      <c r="N84" s="2144">
        <f t="shared" si="13"/>
        <v>-34800000</v>
      </c>
      <c r="O84" s="2147"/>
      <c r="P84" s="164">
        <f t="shared" si="9"/>
        <v>34800000</v>
      </c>
      <c r="Q84" s="164">
        <f t="shared" si="10"/>
        <v>0</v>
      </c>
      <c r="S84" s="652">
        <v>1272714</v>
      </c>
      <c r="T84" s="652">
        <v>5800000</v>
      </c>
    </row>
    <row r="85" s="164" customFormat="1" spans="1:20">
      <c r="A85" s="2136">
        <v>263167</v>
      </c>
      <c r="B85" s="2136">
        <v>1244368</v>
      </c>
      <c r="C85" s="2136" t="s">
        <v>248</v>
      </c>
      <c r="D85" s="2137">
        <v>42763</v>
      </c>
      <c r="E85" s="2137">
        <v>42766</v>
      </c>
      <c r="F85" s="2136">
        <f t="shared" ref="F85:F111" si="14">E85-D85</f>
        <v>3</v>
      </c>
      <c r="G85" s="2136">
        <v>1</v>
      </c>
      <c r="H85" s="2136" t="s">
        <v>36</v>
      </c>
      <c r="I85" s="2136" t="s">
        <v>37</v>
      </c>
      <c r="J85" s="2136">
        <f t="shared" si="11"/>
        <v>3</v>
      </c>
      <c r="K85" s="2143">
        <v>2900000</v>
      </c>
      <c r="L85" s="2143">
        <f t="shared" si="12"/>
        <v>8700000</v>
      </c>
      <c r="M85" s="2136"/>
      <c r="N85" s="2144">
        <f t="shared" si="13"/>
        <v>-8700000</v>
      </c>
      <c r="O85" s="2147"/>
      <c r="P85" s="164">
        <f t="shared" si="9"/>
        <v>8700000</v>
      </c>
      <c r="Q85" s="164">
        <f t="shared" si="10"/>
        <v>0</v>
      </c>
      <c r="S85" s="652">
        <v>1272279</v>
      </c>
      <c r="T85" s="652">
        <v>8600000</v>
      </c>
    </row>
    <row r="86" s="164" customFormat="1" spans="1:20">
      <c r="A86" s="2136">
        <v>265196</v>
      </c>
      <c r="B86" s="2136">
        <v>1247743</v>
      </c>
      <c r="C86" s="2136" t="s">
        <v>255</v>
      </c>
      <c r="D86" s="2137">
        <v>42763</v>
      </c>
      <c r="E86" s="2137">
        <v>42766</v>
      </c>
      <c r="F86" s="2136">
        <f t="shared" si="14"/>
        <v>3</v>
      </c>
      <c r="G86" s="2136">
        <v>1</v>
      </c>
      <c r="H86" s="2136" t="s">
        <v>53</v>
      </c>
      <c r="I86" s="2136" t="s">
        <v>37</v>
      </c>
      <c r="J86" s="2136">
        <f t="shared" si="11"/>
        <v>3</v>
      </c>
      <c r="K86" s="2143">
        <v>2900000</v>
      </c>
      <c r="L86" s="2143">
        <f t="shared" si="12"/>
        <v>8700000</v>
      </c>
      <c r="M86" s="2136"/>
      <c r="N86" s="2144">
        <f t="shared" si="13"/>
        <v>-8700000</v>
      </c>
      <c r="O86" s="2147"/>
      <c r="P86" s="164">
        <f t="shared" si="9"/>
        <v>8700000</v>
      </c>
      <c r="Q86" s="164">
        <f t="shared" si="10"/>
        <v>0</v>
      </c>
      <c r="S86" s="652">
        <v>1271435</v>
      </c>
      <c r="T86" s="652">
        <v>2900000</v>
      </c>
    </row>
    <row r="87" s="164" customFormat="1" spans="1:20">
      <c r="A87" s="2136">
        <v>268439</v>
      </c>
      <c r="B87" s="2136">
        <v>1253786</v>
      </c>
      <c r="C87" s="2136" t="s">
        <v>256</v>
      </c>
      <c r="D87" s="2137">
        <v>42763</v>
      </c>
      <c r="E87" s="2137">
        <v>42767</v>
      </c>
      <c r="F87" s="2136">
        <f t="shared" si="14"/>
        <v>4</v>
      </c>
      <c r="G87" s="2136">
        <v>1</v>
      </c>
      <c r="H87" s="2136" t="s">
        <v>77</v>
      </c>
      <c r="I87" s="2136" t="s">
        <v>37</v>
      </c>
      <c r="J87" s="2136">
        <f t="shared" si="11"/>
        <v>4</v>
      </c>
      <c r="K87" s="2136">
        <v>2900000</v>
      </c>
      <c r="L87" s="2143">
        <f t="shared" si="12"/>
        <v>11600000</v>
      </c>
      <c r="M87" s="2136"/>
      <c r="N87" s="2144">
        <f t="shared" si="13"/>
        <v>-11600000</v>
      </c>
      <c r="O87" s="2147"/>
      <c r="P87" s="164">
        <f t="shared" si="9"/>
        <v>11600000</v>
      </c>
      <c r="Q87" s="164">
        <f t="shared" si="10"/>
        <v>0</v>
      </c>
      <c r="S87" s="652">
        <v>1282633</v>
      </c>
      <c r="T87" s="652">
        <v>8700000</v>
      </c>
    </row>
    <row r="88" s="164" customFormat="1" spans="1:20">
      <c r="A88" s="2136" t="s">
        <v>257</v>
      </c>
      <c r="B88" s="2136">
        <v>1253909</v>
      </c>
      <c r="C88" s="2136" t="s">
        <v>258</v>
      </c>
      <c r="D88" s="2137">
        <v>42763</v>
      </c>
      <c r="E88" s="2137">
        <v>42765</v>
      </c>
      <c r="F88" s="2136">
        <f t="shared" si="14"/>
        <v>2</v>
      </c>
      <c r="G88" s="2136">
        <v>2</v>
      </c>
      <c r="H88" s="2136" t="s">
        <v>53</v>
      </c>
      <c r="I88" s="2136" t="s">
        <v>37</v>
      </c>
      <c r="J88" s="2136">
        <f t="shared" si="11"/>
        <v>4</v>
      </c>
      <c r="K88" s="2146">
        <v>2900000</v>
      </c>
      <c r="L88" s="2143">
        <f t="shared" si="12"/>
        <v>11600000</v>
      </c>
      <c r="M88" s="2136"/>
      <c r="N88" s="2144">
        <f t="shared" si="13"/>
        <v>-11600000</v>
      </c>
      <c r="O88" s="2147"/>
      <c r="P88" s="164">
        <f t="shared" si="9"/>
        <v>11600000</v>
      </c>
      <c r="Q88" s="164">
        <f t="shared" si="10"/>
        <v>0</v>
      </c>
      <c r="S88" s="652">
        <v>1244628</v>
      </c>
      <c r="T88" s="652">
        <v>17400000</v>
      </c>
    </row>
    <row r="89" s="164" customFormat="1" spans="1:20">
      <c r="A89" s="2136" t="s">
        <v>259</v>
      </c>
      <c r="B89" s="2136">
        <v>1253910</v>
      </c>
      <c r="C89" s="2136" t="s">
        <v>258</v>
      </c>
      <c r="D89" s="2137">
        <v>42760</v>
      </c>
      <c r="E89" s="2137">
        <v>42762</v>
      </c>
      <c r="F89" s="2136">
        <f t="shared" si="14"/>
        <v>2</v>
      </c>
      <c r="G89" s="2136">
        <v>2</v>
      </c>
      <c r="H89" s="2136" t="s">
        <v>36</v>
      </c>
      <c r="I89" s="2136" t="s">
        <v>37</v>
      </c>
      <c r="J89" s="2136">
        <f t="shared" si="11"/>
        <v>4</v>
      </c>
      <c r="K89" s="2146">
        <v>2900000</v>
      </c>
      <c r="L89" s="2143">
        <f t="shared" si="12"/>
        <v>11600000</v>
      </c>
      <c r="M89" s="2136"/>
      <c r="N89" s="2144">
        <f t="shared" si="13"/>
        <v>-11600000</v>
      </c>
      <c r="O89" s="2147"/>
      <c r="P89" s="164">
        <f t="shared" si="9"/>
        <v>11600000</v>
      </c>
      <c r="Q89" s="164">
        <f t="shared" si="10"/>
        <v>0</v>
      </c>
      <c r="S89" s="652">
        <v>1252620</v>
      </c>
      <c r="T89" s="652">
        <v>8700000</v>
      </c>
    </row>
    <row r="90" s="164" customFormat="1" spans="1:20">
      <c r="A90" s="2136">
        <v>270469</v>
      </c>
      <c r="B90" s="2136">
        <v>1256429</v>
      </c>
      <c r="C90" s="2136" t="s">
        <v>260</v>
      </c>
      <c r="D90" s="2137">
        <v>42761</v>
      </c>
      <c r="E90" s="2137">
        <v>42763</v>
      </c>
      <c r="F90" s="2136">
        <f t="shared" si="14"/>
        <v>2</v>
      </c>
      <c r="G90" s="2136">
        <v>2</v>
      </c>
      <c r="H90" s="2136" t="s">
        <v>77</v>
      </c>
      <c r="I90" s="2136" t="s">
        <v>37</v>
      </c>
      <c r="J90" s="2136">
        <f t="shared" si="11"/>
        <v>4</v>
      </c>
      <c r="K90" s="2136">
        <v>2900000</v>
      </c>
      <c r="L90" s="2143">
        <f t="shared" si="12"/>
        <v>11600000</v>
      </c>
      <c r="M90" s="2136"/>
      <c r="N90" s="2144">
        <f t="shared" si="13"/>
        <v>-11600000</v>
      </c>
      <c r="O90" s="2147"/>
      <c r="P90" s="164">
        <f t="shared" si="9"/>
        <v>11600000</v>
      </c>
      <c r="Q90" s="164">
        <f t="shared" si="10"/>
        <v>0</v>
      </c>
      <c r="S90" s="652">
        <v>1278923</v>
      </c>
      <c r="T90" s="652">
        <v>5800000</v>
      </c>
    </row>
    <row r="91" s="164" customFormat="1" spans="1:20">
      <c r="A91" s="2136">
        <v>271647</v>
      </c>
      <c r="B91" s="2136">
        <v>1258590</v>
      </c>
      <c r="C91" s="2136" t="s">
        <v>261</v>
      </c>
      <c r="D91" s="2137">
        <v>43128</v>
      </c>
      <c r="E91" s="2137">
        <v>43130</v>
      </c>
      <c r="F91" s="2136">
        <f t="shared" si="14"/>
        <v>2</v>
      </c>
      <c r="G91" s="2136">
        <v>3</v>
      </c>
      <c r="H91" s="2136" t="s">
        <v>77</v>
      </c>
      <c r="I91" s="2136" t="s">
        <v>37</v>
      </c>
      <c r="J91" s="2136">
        <f t="shared" si="11"/>
        <v>6</v>
      </c>
      <c r="K91" s="2136">
        <v>2900000</v>
      </c>
      <c r="L91" s="2143">
        <f t="shared" si="12"/>
        <v>17400000</v>
      </c>
      <c r="M91" s="2136"/>
      <c r="N91" s="2144">
        <f t="shared" si="13"/>
        <v>-17400000</v>
      </c>
      <c r="O91" s="2147"/>
      <c r="P91" s="164">
        <f t="shared" si="9"/>
        <v>17400000</v>
      </c>
      <c r="Q91" s="164">
        <f t="shared" si="10"/>
        <v>0</v>
      </c>
      <c r="S91" s="652">
        <v>1277220</v>
      </c>
      <c r="T91" s="652">
        <v>17400000</v>
      </c>
    </row>
    <row r="92" s="164" customFormat="1" spans="1:20">
      <c r="A92" s="2136">
        <v>270471</v>
      </c>
      <c r="B92" s="2136">
        <v>1256458</v>
      </c>
      <c r="C92" s="2136" t="s">
        <v>262</v>
      </c>
      <c r="D92" s="2137">
        <v>42764</v>
      </c>
      <c r="E92" s="2137">
        <v>42766</v>
      </c>
      <c r="F92" s="2136">
        <f t="shared" si="14"/>
        <v>2</v>
      </c>
      <c r="G92" s="2136">
        <v>1</v>
      </c>
      <c r="H92" s="2136" t="s">
        <v>77</v>
      </c>
      <c r="I92" s="2136" t="s">
        <v>37</v>
      </c>
      <c r="J92" s="2136">
        <f t="shared" si="11"/>
        <v>2</v>
      </c>
      <c r="K92" s="2136">
        <v>2900000</v>
      </c>
      <c r="L92" s="2143">
        <f t="shared" si="12"/>
        <v>5800000</v>
      </c>
      <c r="M92" s="2136"/>
      <c r="N92" s="2144">
        <f t="shared" si="13"/>
        <v>-5800000</v>
      </c>
      <c r="O92" s="2147"/>
      <c r="P92" s="164">
        <f t="shared" si="9"/>
        <v>5800000</v>
      </c>
      <c r="Q92" s="164">
        <f t="shared" si="10"/>
        <v>0</v>
      </c>
      <c r="S92" s="652">
        <v>1250622</v>
      </c>
      <c r="T92" s="652">
        <v>19040000</v>
      </c>
    </row>
    <row r="93" s="164" customFormat="1" spans="1:20">
      <c r="A93" s="2136">
        <v>270472</v>
      </c>
      <c r="B93" s="2136">
        <v>1256459</v>
      </c>
      <c r="C93" s="2136" t="s">
        <v>263</v>
      </c>
      <c r="D93" s="2137">
        <v>42764</v>
      </c>
      <c r="E93" s="2137">
        <v>42766</v>
      </c>
      <c r="F93" s="2136">
        <f t="shared" si="14"/>
        <v>2</v>
      </c>
      <c r="G93" s="2136">
        <v>1</v>
      </c>
      <c r="H93" s="2136" t="s">
        <v>77</v>
      </c>
      <c r="I93" s="2136" t="s">
        <v>37</v>
      </c>
      <c r="J93" s="2136">
        <f t="shared" si="11"/>
        <v>2</v>
      </c>
      <c r="K93" s="2136">
        <v>2900000</v>
      </c>
      <c r="L93" s="2143">
        <f t="shared" si="12"/>
        <v>5800000</v>
      </c>
      <c r="M93" s="2136"/>
      <c r="N93" s="2144">
        <f t="shared" si="13"/>
        <v>-5800000</v>
      </c>
      <c r="O93" s="2147"/>
      <c r="P93" s="164">
        <f t="shared" si="9"/>
        <v>5800000</v>
      </c>
      <c r="Q93" s="164">
        <f t="shared" si="10"/>
        <v>0</v>
      </c>
      <c r="S93" s="652">
        <v>1273516</v>
      </c>
      <c r="T93" s="652">
        <v>5800000</v>
      </c>
    </row>
    <row r="94" s="164" customFormat="1" ht="15.75" customHeight="1" spans="1:20">
      <c r="A94" s="2136" t="s">
        <v>264</v>
      </c>
      <c r="B94" s="2136">
        <v>1259968</v>
      </c>
      <c r="C94" s="2136" t="s">
        <v>265</v>
      </c>
      <c r="D94" s="2137">
        <v>43128</v>
      </c>
      <c r="E94" s="2137">
        <v>43130</v>
      </c>
      <c r="F94" s="2136">
        <f t="shared" si="14"/>
        <v>2</v>
      </c>
      <c r="G94" s="2136">
        <v>2</v>
      </c>
      <c r="H94" s="2136" t="s">
        <v>77</v>
      </c>
      <c r="I94" s="2136" t="s">
        <v>37</v>
      </c>
      <c r="J94" s="2136">
        <f t="shared" si="11"/>
        <v>4</v>
      </c>
      <c r="K94" s="2146">
        <v>2900000</v>
      </c>
      <c r="L94" s="2143">
        <f t="shared" si="12"/>
        <v>11600000</v>
      </c>
      <c r="M94" s="2136"/>
      <c r="N94" s="2144">
        <f t="shared" si="13"/>
        <v>-11600000</v>
      </c>
      <c r="O94" s="2147"/>
      <c r="P94" s="164">
        <f t="shared" si="9"/>
        <v>11600000</v>
      </c>
      <c r="Q94" s="164">
        <f t="shared" si="10"/>
        <v>0</v>
      </c>
      <c r="S94" s="652">
        <v>1272491</v>
      </c>
      <c r="T94" s="652">
        <v>5800000</v>
      </c>
    </row>
    <row r="95" s="164" customFormat="1" spans="1:20">
      <c r="A95" s="2136" t="s">
        <v>266</v>
      </c>
      <c r="B95" s="2136">
        <v>1260625</v>
      </c>
      <c r="C95" s="2136" t="s">
        <v>267</v>
      </c>
      <c r="D95" s="2137">
        <v>43127</v>
      </c>
      <c r="E95" s="2137">
        <v>43129</v>
      </c>
      <c r="F95" s="2136">
        <f t="shared" si="14"/>
        <v>2</v>
      </c>
      <c r="G95" s="2136">
        <v>2</v>
      </c>
      <c r="H95" s="2136" t="s">
        <v>53</v>
      </c>
      <c r="I95" s="2136" t="s">
        <v>37</v>
      </c>
      <c r="J95" s="2136">
        <f t="shared" si="11"/>
        <v>4</v>
      </c>
      <c r="K95" s="2146">
        <v>2900000</v>
      </c>
      <c r="L95" s="2143">
        <f t="shared" si="12"/>
        <v>11600000</v>
      </c>
      <c r="M95" s="2136"/>
      <c r="N95" s="2144">
        <f t="shared" si="13"/>
        <v>-11600000</v>
      </c>
      <c r="O95" s="2147"/>
      <c r="P95" s="164">
        <f t="shared" si="9"/>
        <v>11600000</v>
      </c>
      <c r="Q95" s="164">
        <f t="shared" si="10"/>
        <v>0</v>
      </c>
      <c r="S95" s="652">
        <v>1261843</v>
      </c>
      <c r="T95" s="652">
        <v>9240000</v>
      </c>
    </row>
    <row r="96" s="164" customFormat="1" spans="1:20">
      <c r="A96" s="2136">
        <v>273972</v>
      </c>
      <c r="B96" s="2136">
        <v>1260861</v>
      </c>
      <c r="C96" s="2136" t="s">
        <v>268</v>
      </c>
      <c r="D96" s="2137">
        <v>43128</v>
      </c>
      <c r="E96" s="2137">
        <v>43130</v>
      </c>
      <c r="F96" s="2136">
        <f t="shared" si="14"/>
        <v>2</v>
      </c>
      <c r="G96" s="2136">
        <v>1</v>
      </c>
      <c r="H96" s="2136" t="s">
        <v>269</v>
      </c>
      <c r="I96" s="2136" t="s">
        <v>148</v>
      </c>
      <c r="J96" s="2136">
        <f t="shared" si="11"/>
        <v>2</v>
      </c>
      <c r="K96" s="2136">
        <v>2900000</v>
      </c>
      <c r="L96" s="2143">
        <f t="shared" si="12"/>
        <v>5800000</v>
      </c>
      <c r="M96" s="2136"/>
      <c r="N96" s="2144">
        <f t="shared" si="13"/>
        <v>-5800000</v>
      </c>
      <c r="O96" s="2147"/>
      <c r="P96" s="164">
        <f t="shared" si="9"/>
        <v>5800000</v>
      </c>
      <c r="Q96" s="164">
        <f t="shared" si="10"/>
        <v>0</v>
      </c>
      <c r="S96" s="652">
        <v>1261943</v>
      </c>
      <c r="T96" s="652">
        <v>4620000</v>
      </c>
    </row>
    <row r="97" s="164" customFormat="1" spans="1:20">
      <c r="A97" s="2136">
        <v>274183</v>
      </c>
      <c r="B97" s="2136">
        <v>1261565</v>
      </c>
      <c r="C97" s="2136" t="s">
        <v>270</v>
      </c>
      <c r="D97" s="2137">
        <v>43129</v>
      </c>
      <c r="E97" s="2137">
        <v>43130</v>
      </c>
      <c r="F97" s="2136">
        <f t="shared" si="14"/>
        <v>1</v>
      </c>
      <c r="G97" s="2136">
        <v>1</v>
      </c>
      <c r="H97" s="2136" t="s">
        <v>53</v>
      </c>
      <c r="I97" s="2136" t="s">
        <v>148</v>
      </c>
      <c r="J97" s="2136">
        <f t="shared" si="11"/>
        <v>1</v>
      </c>
      <c r="K97" s="2136">
        <v>2900000</v>
      </c>
      <c r="L97" s="2143">
        <f t="shared" si="12"/>
        <v>2900000</v>
      </c>
      <c r="M97" s="2136"/>
      <c r="N97" s="2144">
        <f t="shared" si="13"/>
        <v>-2900000</v>
      </c>
      <c r="O97" s="2147"/>
      <c r="P97" s="164">
        <f t="shared" si="9"/>
        <v>2900000</v>
      </c>
      <c r="Q97" s="164">
        <f t="shared" si="10"/>
        <v>0</v>
      </c>
      <c r="S97" s="652">
        <v>1278757</v>
      </c>
      <c r="T97" s="652">
        <v>11600000</v>
      </c>
    </row>
    <row r="98" s="164" customFormat="1" spans="1:20">
      <c r="A98" s="2136">
        <v>274874</v>
      </c>
      <c r="B98" s="2136">
        <v>1264985</v>
      </c>
      <c r="C98" s="2136" t="s">
        <v>271</v>
      </c>
      <c r="D98" s="2137">
        <v>43126</v>
      </c>
      <c r="E98" s="2137">
        <v>43128</v>
      </c>
      <c r="F98" s="2136">
        <f t="shared" si="14"/>
        <v>2</v>
      </c>
      <c r="G98" s="2136">
        <v>1</v>
      </c>
      <c r="H98" s="2136" t="s">
        <v>36</v>
      </c>
      <c r="I98" s="2136" t="s">
        <v>37</v>
      </c>
      <c r="J98" s="2136">
        <f t="shared" si="11"/>
        <v>2</v>
      </c>
      <c r="K98" s="2146">
        <v>2900000</v>
      </c>
      <c r="L98" s="2143">
        <f t="shared" si="12"/>
        <v>5800000</v>
      </c>
      <c r="M98" s="2136"/>
      <c r="N98" s="2144">
        <f t="shared" si="13"/>
        <v>-5800000</v>
      </c>
      <c r="O98" s="2148"/>
      <c r="P98" s="164">
        <f t="shared" si="9"/>
        <v>5800000</v>
      </c>
      <c r="Q98" s="164">
        <f t="shared" si="10"/>
        <v>0</v>
      </c>
      <c r="S98" s="652">
        <v>1253387</v>
      </c>
      <c r="T98" s="652">
        <v>8700000</v>
      </c>
    </row>
    <row r="99" s="164" customFormat="1" spans="1:20">
      <c r="A99" s="2138">
        <v>263378</v>
      </c>
      <c r="B99" s="2138">
        <v>1244848</v>
      </c>
      <c r="C99" s="2138" t="s">
        <v>272</v>
      </c>
      <c r="D99" s="2139">
        <v>42765</v>
      </c>
      <c r="E99" s="2139">
        <v>42768</v>
      </c>
      <c r="F99" s="2138">
        <f t="shared" si="14"/>
        <v>3</v>
      </c>
      <c r="G99" s="2138">
        <v>1</v>
      </c>
      <c r="H99" s="2138" t="s">
        <v>77</v>
      </c>
      <c r="I99" s="2138" t="s">
        <v>37</v>
      </c>
      <c r="J99" s="2138">
        <f t="shared" si="11"/>
        <v>3</v>
      </c>
      <c r="K99" s="2149">
        <v>2900000</v>
      </c>
      <c r="L99" s="2149">
        <f t="shared" si="12"/>
        <v>8700000</v>
      </c>
      <c r="M99" s="2138"/>
      <c r="N99" s="2150">
        <f t="shared" si="13"/>
        <v>-8700000</v>
      </c>
      <c r="O99" s="2151">
        <f>SUM(L99:L108)</f>
        <v>87000000</v>
      </c>
      <c r="P99" s="164">
        <f>VLOOKUP(B99,S:T,2,0)</f>
        <v>8700000</v>
      </c>
      <c r="Q99" s="164">
        <f t="shared" si="10"/>
        <v>0</v>
      </c>
      <c r="S99" s="652">
        <v>1273118</v>
      </c>
      <c r="T99" s="652">
        <v>2900000</v>
      </c>
    </row>
    <row r="100" s="164" customFormat="1" spans="1:20">
      <c r="A100" s="2138">
        <v>263717</v>
      </c>
      <c r="B100" s="2138">
        <v>1245959</v>
      </c>
      <c r="C100" s="2138" t="s">
        <v>273</v>
      </c>
      <c r="D100" s="2139">
        <v>42766</v>
      </c>
      <c r="E100" s="2139">
        <v>42768</v>
      </c>
      <c r="F100" s="2138">
        <f t="shared" si="14"/>
        <v>2</v>
      </c>
      <c r="G100" s="2138">
        <v>1</v>
      </c>
      <c r="H100" s="2138" t="s">
        <v>53</v>
      </c>
      <c r="I100" s="2138" t="s">
        <v>37</v>
      </c>
      <c r="J100" s="2138">
        <f t="shared" si="11"/>
        <v>2</v>
      </c>
      <c r="K100" s="2149">
        <v>2900000</v>
      </c>
      <c r="L100" s="2149">
        <f t="shared" si="12"/>
        <v>5800000</v>
      </c>
      <c r="M100" s="2138"/>
      <c r="N100" s="2150">
        <f t="shared" si="13"/>
        <v>-5800000</v>
      </c>
      <c r="O100" s="2152"/>
      <c r="P100" s="164">
        <f>VLOOKUP(B100,S:T,2,0)</f>
        <v>5800000</v>
      </c>
      <c r="Q100" s="164">
        <f t="shared" si="10"/>
        <v>0</v>
      </c>
      <c r="S100" s="652">
        <v>1277020</v>
      </c>
      <c r="T100" s="652">
        <v>8700000</v>
      </c>
    </row>
    <row r="101" s="164" customFormat="1" spans="1:20">
      <c r="A101" s="2138">
        <v>265993</v>
      </c>
      <c r="B101" s="2138">
        <v>1249582</v>
      </c>
      <c r="C101" s="2138" t="s">
        <v>274</v>
      </c>
      <c r="D101" s="2139">
        <v>42766</v>
      </c>
      <c r="E101" s="2139">
        <v>42770</v>
      </c>
      <c r="F101" s="2138">
        <f t="shared" si="14"/>
        <v>4</v>
      </c>
      <c r="G101" s="2138">
        <v>1</v>
      </c>
      <c r="H101" s="2138" t="s">
        <v>53</v>
      </c>
      <c r="I101" s="2138" t="s">
        <v>37</v>
      </c>
      <c r="J101" s="2138">
        <f t="shared" si="11"/>
        <v>4</v>
      </c>
      <c r="K101" s="2138">
        <v>2900000</v>
      </c>
      <c r="L101" s="2149">
        <f t="shared" si="12"/>
        <v>11600000</v>
      </c>
      <c r="M101" s="2138"/>
      <c r="N101" s="2150">
        <f t="shared" si="13"/>
        <v>-11600000</v>
      </c>
      <c r="O101" s="2152"/>
      <c r="P101" s="164">
        <f>VLOOKUP(B101,S:T,2,0)</f>
        <v>11600000</v>
      </c>
      <c r="Q101" s="164">
        <f t="shared" si="10"/>
        <v>0</v>
      </c>
      <c r="S101" s="652">
        <v>1250170</v>
      </c>
      <c r="T101" s="652">
        <v>17400000</v>
      </c>
    </row>
    <row r="102" s="164" customFormat="1" spans="1:20">
      <c r="A102" s="2138">
        <v>265999</v>
      </c>
      <c r="B102" s="2138">
        <v>1249590</v>
      </c>
      <c r="C102" s="2138" t="s">
        <v>275</v>
      </c>
      <c r="D102" s="2139">
        <v>42766</v>
      </c>
      <c r="E102" s="2139">
        <v>42770</v>
      </c>
      <c r="F102" s="2138">
        <f t="shared" si="14"/>
        <v>4</v>
      </c>
      <c r="G102" s="2138">
        <v>1</v>
      </c>
      <c r="H102" s="2138" t="s">
        <v>77</v>
      </c>
      <c r="I102" s="2138" t="s">
        <v>37</v>
      </c>
      <c r="J102" s="2138">
        <f t="shared" si="11"/>
        <v>4</v>
      </c>
      <c r="K102" s="2138">
        <v>2900000</v>
      </c>
      <c r="L102" s="2149">
        <f t="shared" si="12"/>
        <v>11600000</v>
      </c>
      <c r="M102" s="2138"/>
      <c r="N102" s="2150">
        <f t="shared" si="13"/>
        <v>-11600000</v>
      </c>
      <c r="O102" s="2152"/>
      <c r="P102" s="164">
        <f>VLOOKUP(B102,S:T,2,0)</f>
        <v>11600000</v>
      </c>
      <c r="Q102" s="164">
        <f t="shared" si="10"/>
        <v>0</v>
      </c>
      <c r="S102" s="652">
        <v>1275440</v>
      </c>
      <c r="T102" s="652">
        <v>11600000</v>
      </c>
    </row>
    <row r="103" s="164" customFormat="1" spans="1:20">
      <c r="A103" s="2138">
        <v>266002</v>
      </c>
      <c r="B103" s="2138">
        <v>1249666</v>
      </c>
      <c r="C103" s="2138" t="s">
        <v>276</v>
      </c>
      <c r="D103" s="2139">
        <v>42766</v>
      </c>
      <c r="E103" s="2139">
        <v>42768</v>
      </c>
      <c r="F103" s="2138">
        <f t="shared" si="14"/>
        <v>2</v>
      </c>
      <c r="G103" s="2138">
        <v>1</v>
      </c>
      <c r="H103" s="2138" t="s">
        <v>53</v>
      </c>
      <c r="I103" s="2138" t="s">
        <v>37</v>
      </c>
      <c r="J103" s="2138">
        <f t="shared" si="11"/>
        <v>2</v>
      </c>
      <c r="K103" s="2138">
        <v>2900000</v>
      </c>
      <c r="L103" s="2149">
        <f t="shared" si="12"/>
        <v>5800000</v>
      </c>
      <c r="M103" s="2138"/>
      <c r="N103" s="2150">
        <f t="shared" si="13"/>
        <v>-5800000</v>
      </c>
      <c r="O103" s="2152"/>
      <c r="P103" s="164">
        <f>VLOOKUP(B103,S:T,2,0)</f>
        <v>5800000</v>
      </c>
      <c r="Q103" s="164">
        <f t="shared" si="10"/>
        <v>0</v>
      </c>
      <c r="S103" s="652">
        <v>1252712</v>
      </c>
      <c r="T103" s="652">
        <v>8700000</v>
      </c>
    </row>
    <row r="104" s="164" customFormat="1" spans="1:20">
      <c r="A104" s="2138">
        <v>266009</v>
      </c>
      <c r="B104" s="2138">
        <v>1249137</v>
      </c>
      <c r="C104" s="2138" t="s">
        <v>277</v>
      </c>
      <c r="D104" s="2139">
        <v>42766</v>
      </c>
      <c r="E104" s="2139">
        <v>42769</v>
      </c>
      <c r="F104" s="2138">
        <f t="shared" si="14"/>
        <v>3</v>
      </c>
      <c r="G104" s="2138">
        <v>1</v>
      </c>
      <c r="H104" s="2138" t="s">
        <v>36</v>
      </c>
      <c r="I104" s="2138" t="s">
        <v>37</v>
      </c>
      <c r="J104" s="2138">
        <f t="shared" si="11"/>
        <v>3</v>
      </c>
      <c r="K104" s="2153">
        <v>2900000</v>
      </c>
      <c r="L104" s="2149">
        <f t="shared" si="12"/>
        <v>8700000</v>
      </c>
      <c r="M104" s="2138"/>
      <c r="N104" s="2150">
        <f t="shared" si="13"/>
        <v>-8700000</v>
      </c>
      <c r="O104" s="2152"/>
      <c r="P104" s="164">
        <f>VLOOKUP(B104,S:T,2,0)</f>
        <v>8700000</v>
      </c>
      <c r="Q104" s="164">
        <f t="shared" si="10"/>
        <v>0</v>
      </c>
      <c r="S104" s="652">
        <v>1264468</v>
      </c>
      <c r="T104" s="652">
        <v>13860000</v>
      </c>
    </row>
    <row r="105" s="164" customFormat="1" spans="1:20">
      <c r="A105" s="2138">
        <v>266451</v>
      </c>
      <c r="B105" s="2138">
        <v>1250372</v>
      </c>
      <c r="C105" s="2138" t="s">
        <v>278</v>
      </c>
      <c r="D105" s="2139">
        <v>42765</v>
      </c>
      <c r="E105" s="2139">
        <v>42769</v>
      </c>
      <c r="F105" s="2138">
        <f t="shared" si="14"/>
        <v>4</v>
      </c>
      <c r="G105" s="2138">
        <v>1</v>
      </c>
      <c r="H105" s="2138" t="s">
        <v>36</v>
      </c>
      <c r="I105" s="2138" t="s">
        <v>37</v>
      </c>
      <c r="J105" s="2138">
        <f t="shared" si="11"/>
        <v>4</v>
      </c>
      <c r="K105" s="2153">
        <v>2900000</v>
      </c>
      <c r="L105" s="2149">
        <f t="shared" si="12"/>
        <v>11600000</v>
      </c>
      <c r="M105" s="2138"/>
      <c r="N105" s="2150">
        <f t="shared" si="13"/>
        <v>-11600000</v>
      </c>
      <c r="O105" s="2152"/>
      <c r="P105" s="164">
        <f>VLOOKUP(B105,S:T,2,0)</f>
        <v>11600000</v>
      </c>
      <c r="Q105" s="164">
        <f t="shared" si="10"/>
        <v>0</v>
      </c>
      <c r="S105" s="652">
        <v>1271438</v>
      </c>
      <c r="T105" s="652">
        <v>2900000</v>
      </c>
    </row>
    <row r="106" s="164" customFormat="1" spans="1:20">
      <c r="A106" s="2138">
        <v>266629</v>
      </c>
      <c r="B106" s="2138">
        <v>1250776</v>
      </c>
      <c r="C106" s="2138" t="s">
        <v>279</v>
      </c>
      <c r="D106" s="2139">
        <v>42765</v>
      </c>
      <c r="E106" s="2139">
        <v>42768</v>
      </c>
      <c r="F106" s="2138">
        <f t="shared" si="14"/>
        <v>3</v>
      </c>
      <c r="G106" s="2138">
        <v>1</v>
      </c>
      <c r="H106" s="2138" t="s">
        <v>53</v>
      </c>
      <c r="I106" s="2138" t="s">
        <v>37</v>
      </c>
      <c r="J106" s="2138">
        <f t="shared" si="11"/>
        <v>3</v>
      </c>
      <c r="K106" s="2138">
        <v>2900000</v>
      </c>
      <c r="L106" s="2149">
        <f t="shared" si="12"/>
        <v>8700000</v>
      </c>
      <c r="M106" s="2138"/>
      <c r="N106" s="2150">
        <f t="shared" si="13"/>
        <v>-8700000</v>
      </c>
      <c r="O106" s="2152"/>
      <c r="P106" s="164">
        <f>VLOOKUP(B106,S:T,2,0)</f>
        <v>8700000</v>
      </c>
      <c r="Q106" s="164">
        <f t="shared" si="10"/>
        <v>0</v>
      </c>
      <c r="S106" s="652">
        <v>1276433</v>
      </c>
      <c r="T106" s="652">
        <v>13860000</v>
      </c>
    </row>
    <row r="107" s="164" customFormat="1" spans="1:20">
      <c r="A107" s="2138">
        <v>267012</v>
      </c>
      <c r="B107" s="2138">
        <v>1251635</v>
      </c>
      <c r="C107" s="2138" t="s">
        <v>280</v>
      </c>
      <c r="D107" s="2139">
        <v>42766</v>
      </c>
      <c r="E107" s="2139">
        <v>42768</v>
      </c>
      <c r="F107" s="2138">
        <f t="shared" si="14"/>
        <v>2</v>
      </c>
      <c r="G107" s="2138">
        <v>1</v>
      </c>
      <c r="H107" s="2138" t="s">
        <v>77</v>
      </c>
      <c r="I107" s="2138" t="s">
        <v>37</v>
      </c>
      <c r="J107" s="2138">
        <f t="shared" si="11"/>
        <v>2</v>
      </c>
      <c r="K107" s="2138">
        <v>2900000</v>
      </c>
      <c r="L107" s="2149">
        <f t="shared" si="12"/>
        <v>5800000</v>
      </c>
      <c r="M107" s="2138"/>
      <c r="N107" s="2150">
        <f t="shared" si="13"/>
        <v>-5800000</v>
      </c>
      <c r="O107" s="2152"/>
      <c r="P107" s="164">
        <f>VLOOKUP(B107,S:T,2,0)</f>
        <v>5800000</v>
      </c>
      <c r="Q107" s="164">
        <f t="shared" si="10"/>
        <v>0</v>
      </c>
      <c r="S107" s="652">
        <v>1256937</v>
      </c>
      <c r="T107" s="652">
        <v>56000000</v>
      </c>
    </row>
    <row r="108" s="164" customFormat="1" spans="1:20">
      <c r="A108" s="2138">
        <v>267038</v>
      </c>
      <c r="B108" s="2138">
        <v>1251857</v>
      </c>
      <c r="C108" s="2138" t="s">
        <v>281</v>
      </c>
      <c r="D108" s="2139">
        <v>42765</v>
      </c>
      <c r="E108" s="2139">
        <v>42768</v>
      </c>
      <c r="F108" s="2138">
        <f t="shared" si="14"/>
        <v>3</v>
      </c>
      <c r="G108" s="2138">
        <v>1</v>
      </c>
      <c r="H108" s="2138" t="s">
        <v>77</v>
      </c>
      <c r="I108" s="2138" t="s">
        <v>37</v>
      </c>
      <c r="J108" s="2138">
        <f t="shared" si="11"/>
        <v>3</v>
      </c>
      <c r="K108" s="2138">
        <v>2900000</v>
      </c>
      <c r="L108" s="2149">
        <f t="shared" si="12"/>
        <v>8700000</v>
      </c>
      <c r="M108" s="2138"/>
      <c r="N108" s="2150">
        <f t="shared" si="13"/>
        <v>-8700000</v>
      </c>
      <c r="O108" s="2154"/>
      <c r="P108" s="164">
        <f>VLOOKUP(B108,S:T,2,0)</f>
        <v>8700000</v>
      </c>
      <c r="Q108" s="164">
        <f t="shared" si="10"/>
        <v>0</v>
      </c>
      <c r="S108" s="652">
        <v>1273937</v>
      </c>
      <c r="T108" s="652">
        <v>17400000</v>
      </c>
    </row>
    <row r="109" s="164" customFormat="1" spans="1:20">
      <c r="A109" s="550">
        <v>266318</v>
      </c>
      <c r="B109" s="550">
        <v>1250170</v>
      </c>
      <c r="C109" s="550" t="s">
        <v>282</v>
      </c>
      <c r="D109" s="551">
        <v>43126</v>
      </c>
      <c r="E109" s="551">
        <v>43129</v>
      </c>
      <c r="F109" s="550">
        <f t="shared" si="14"/>
        <v>3</v>
      </c>
      <c r="G109" s="550">
        <v>2</v>
      </c>
      <c r="H109" s="550" t="s">
        <v>77</v>
      </c>
      <c r="I109" s="550" t="s">
        <v>37</v>
      </c>
      <c r="J109" s="550">
        <f t="shared" si="11"/>
        <v>6</v>
      </c>
      <c r="K109" s="550">
        <v>2900000</v>
      </c>
      <c r="L109" s="559">
        <f t="shared" si="12"/>
        <v>17400000</v>
      </c>
      <c r="M109" s="550"/>
      <c r="N109" s="565">
        <f t="shared" si="13"/>
        <v>-17400000</v>
      </c>
      <c r="O109" s="558">
        <v>17400000</v>
      </c>
      <c r="P109" s="164">
        <f>VLOOKUP(B109,S:T,2,0)</f>
        <v>17400000</v>
      </c>
      <c r="Q109" s="164">
        <f t="shared" si="10"/>
        <v>0</v>
      </c>
      <c r="S109" s="652">
        <v>1280704</v>
      </c>
      <c r="T109" s="652">
        <v>8700000</v>
      </c>
    </row>
    <row r="110" s="164" customFormat="1" spans="1:20">
      <c r="A110" s="341"/>
      <c r="B110" s="341"/>
      <c r="C110" s="341"/>
      <c r="D110" s="341"/>
      <c r="E110" s="341"/>
      <c r="F110" s="341">
        <f t="shared" si="14"/>
        <v>0</v>
      </c>
      <c r="G110" s="341"/>
      <c r="H110" s="341"/>
      <c r="I110" s="341"/>
      <c r="J110" s="341">
        <f t="shared" si="11"/>
        <v>0</v>
      </c>
      <c r="K110" s="341"/>
      <c r="L110" s="891">
        <f t="shared" si="12"/>
        <v>0</v>
      </c>
      <c r="M110" s="341"/>
      <c r="N110" s="892">
        <f t="shared" si="13"/>
        <v>0</v>
      </c>
      <c r="O110" s="2036"/>
      <c r="S110" s="652">
        <v>1278583</v>
      </c>
      <c r="T110" s="652">
        <v>11600000</v>
      </c>
    </row>
    <row r="111" s="164" customFormat="1" spans="1:20">
      <c r="A111" s="341"/>
      <c r="B111" s="341"/>
      <c r="C111" s="341"/>
      <c r="D111" s="341"/>
      <c r="E111" s="341"/>
      <c r="F111" s="341">
        <f t="shared" si="14"/>
        <v>0</v>
      </c>
      <c r="G111" s="341"/>
      <c r="H111" s="341"/>
      <c r="I111" s="341"/>
      <c r="J111" s="341">
        <f t="shared" si="11"/>
        <v>0</v>
      </c>
      <c r="K111" s="341"/>
      <c r="L111" s="891">
        <f t="shared" si="12"/>
        <v>0</v>
      </c>
      <c r="M111" s="341"/>
      <c r="N111" s="892">
        <f t="shared" si="13"/>
        <v>0</v>
      </c>
      <c r="O111" s="2036"/>
      <c r="S111" s="652">
        <v>1243378</v>
      </c>
      <c r="T111" s="652">
        <v>11600000</v>
      </c>
    </row>
    <row r="112" spans="19:20">
      <c r="S112" s="652">
        <v>1245516</v>
      </c>
      <c r="T112" s="652">
        <v>18480000</v>
      </c>
    </row>
    <row r="113" spans="19:20">
      <c r="S113" s="652">
        <v>1242648</v>
      </c>
      <c r="T113" s="652">
        <v>5800000</v>
      </c>
    </row>
    <row r="114" spans="2:20">
      <c r="B114" s="2110" t="s">
        <v>283</v>
      </c>
      <c r="C114" s="164" t="str">
        <f ca="1">PHONETIC(B114:B215)</f>
        <v>,1260494,1243378,1243649,1244247,1247872,1244300,1250400,1252642,1255767,1259384,1259449,1252645,1255998,1253197,1257104,1260550,1253387,1253476,1255379,1255529,1255657,1257170,1244186,1245516,1246589,1252599,1253363,1254017,1254035,1253967,1255110,1255831,1257939,1258085,1253912,1255804,1256543,1257039,1255967,1253733,1259340,1258006,1257264,1260077,1249214,1253911,1255286,1243124,1264865,1256471,1255799,1256525,1257041,1250518,1257342,1257571,1258161,1248348,1249011,1250918,1252546,1252601,1252620,1243221,1248418,1249854,1249864,1250493,1244628,1250143,1244361,1257814,1242817,1244293,1250399,1244368,1247743,1253786,1253909,1253910,1256429,1258590,1256458,1256459,1259968,1260625,1260861,1261565,1264985,1244848,1245959,1249582,1249590,1249666,1249137,1250372,1250776,1251635,1251857,1250170</v>
      </c>
      <c r="S114" s="652">
        <v>1248121</v>
      </c>
      <c r="T114" s="652">
        <v>2900000</v>
      </c>
    </row>
    <row r="115" spans="2:20">
      <c r="B115" s="2110" t="s">
        <v>284</v>
      </c>
      <c r="S115" s="652">
        <v>1242817</v>
      </c>
      <c r="T115" s="652">
        <v>8700000</v>
      </c>
    </row>
    <row r="116" spans="2:20">
      <c r="B116" s="2112" t="s">
        <v>285</v>
      </c>
      <c r="S116" s="652">
        <v>1247872</v>
      </c>
      <c r="T116" s="652">
        <v>8700000</v>
      </c>
    </row>
    <row r="117" spans="2:20">
      <c r="B117" s="2110" t="s">
        <v>286</v>
      </c>
      <c r="S117" s="652">
        <v>1245373</v>
      </c>
      <c r="T117" s="652">
        <v>17400000</v>
      </c>
    </row>
    <row r="118" spans="2:20">
      <c r="B118" s="2110" t="s">
        <v>287</v>
      </c>
      <c r="S118" s="652">
        <v>1246083</v>
      </c>
      <c r="T118" s="652">
        <v>8700000</v>
      </c>
    </row>
    <row r="119" spans="2:20">
      <c r="B119" s="2110" t="s">
        <v>288</v>
      </c>
      <c r="S119" s="652">
        <v>1261251</v>
      </c>
      <c r="T119" s="652">
        <v>8700000</v>
      </c>
    </row>
    <row r="120" spans="2:20">
      <c r="B120" s="2110" t="s">
        <v>289</v>
      </c>
      <c r="S120" s="652">
        <v>1255967</v>
      </c>
      <c r="T120" s="652">
        <v>11600000</v>
      </c>
    </row>
    <row r="121" spans="2:20">
      <c r="B121" s="2110" t="s">
        <v>290</v>
      </c>
      <c r="S121" s="652">
        <v>1277109</v>
      </c>
      <c r="T121" s="652">
        <v>11600000</v>
      </c>
    </row>
    <row r="122" spans="2:20">
      <c r="B122" s="2110" t="s">
        <v>291</v>
      </c>
      <c r="S122" s="652">
        <v>1251241</v>
      </c>
      <c r="T122" s="652">
        <v>27720000</v>
      </c>
    </row>
    <row r="123" spans="2:20">
      <c r="B123" s="2110" t="s">
        <v>292</v>
      </c>
      <c r="S123" s="652">
        <v>1258961</v>
      </c>
      <c r="T123" s="652">
        <v>13860000</v>
      </c>
    </row>
    <row r="124" spans="2:20">
      <c r="B124" s="2110" t="s">
        <v>293</v>
      </c>
      <c r="S124" s="652">
        <v>1279834</v>
      </c>
      <c r="T124" s="652">
        <v>2900000</v>
      </c>
    </row>
    <row r="125" spans="2:20">
      <c r="B125" s="2114" t="s">
        <v>294</v>
      </c>
      <c r="S125" s="652">
        <v>1264148</v>
      </c>
      <c r="T125" s="652">
        <v>9240000</v>
      </c>
    </row>
    <row r="126" spans="2:20">
      <c r="B126" s="2116" t="s">
        <v>295</v>
      </c>
      <c r="S126" s="652">
        <v>1276233</v>
      </c>
      <c r="T126" s="652">
        <v>8700000</v>
      </c>
    </row>
    <row r="127" spans="2:20">
      <c r="B127" s="2119"/>
      <c r="S127" s="652">
        <v>1263063</v>
      </c>
      <c r="T127" s="652">
        <v>5800000</v>
      </c>
    </row>
    <row r="128" spans="2:20">
      <c r="B128" s="2110" t="s">
        <v>296</v>
      </c>
      <c r="S128" s="652">
        <v>1258085</v>
      </c>
      <c r="T128" s="652">
        <v>9240000</v>
      </c>
    </row>
    <row r="129" spans="2:20">
      <c r="B129" s="2110" t="s">
        <v>297</v>
      </c>
      <c r="S129" s="652">
        <v>1280252</v>
      </c>
      <c r="T129" s="652">
        <v>8700000</v>
      </c>
    </row>
    <row r="130" spans="2:20">
      <c r="B130" s="2110" t="s">
        <v>298</v>
      </c>
      <c r="S130" s="652">
        <v>1243324</v>
      </c>
      <c r="T130" s="652">
        <v>8700000</v>
      </c>
    </row>
    <row r="131" spans="2:20">
      <c r="B131" s="2110" t="s">
        <v>299</v>
      </c>
      <c r="S131" s="652">
        <v>1249126</v>
      </c>
      <c r="T131" s="652">
        <v>2900000</v>
      </c>
    </row>
    <row r="132" spans="2:20">
      <c r="B132" s="2110" t="s">
        <v>300</v>
      </c>
      <c r="S132" s="652">
        <v>1255804</v>
      </c>
      <c r="T132" s="652">
        <v>5800000</v>
      </c>
    </row>
    <row r="133" spans="2:20">
      <c r="B133" s="2110" t="s">
        <v>301</v>
      </c>
      <c r="S133" s="652">
        <v>1253912</v>
      </c>
      <c r="T133" s="652">
        <v>5800000</v>
      </c>
    </row>
    <row r="134" spans="2:20">
      <c r="B134" s="2110" t="s">
        <v>302</v>
      </c>
      <c r="S134" s="652">
        <v>1275123</v>
      </c>
      <c r="T134" s="652">
        <v>4620000</v>
      </c>
    </row>
    <row r="135" spans="2:20">
      <c r="B135" s="2110" t="s">
        <v>303</v>
      </c>
      <c r="S135" s="652">
        <v>1260550</v>
      </c>
      <c r="T135" s="652">
        <v>8700000</v>
      </c>
    </row>
    <row r="136" spans="2:20">
      <c r="B136" s="2110" t="s">
        <v>304</v>
      </c>
      <c r="S136" s="652">
        <v>1257264</v>
      </c>
      <c r="T136" s="652">
        <v>34800000</v>
      </c>
    </row>
    <row r="137" spans="2:20">
      <c r="B137" s="2110" t="s">
        <v>305</v>
      </c>
      <c r="S137" s="652">
        <v>1256285</v>
      </c>
      <c r="T137" s="652">
        <v>11600000</v>
      </c>
    </row>
    <row r="138" spans="2:20">
      <c r="B138" s="2110" t="s">
        <v>306</v>
      </c>
      <c r="S138" s="652">
        <v>1264008</v>
      </c>
      <c r="T138" s="652">
        <v>9240000</v>
      </c>
    </row>
    <row r="139" spans="2:20">
      <c r="B139" s="2110" t="s">
        <v>307</v>
      </c>
      <c r="S139" s="652">
        <v>1252332</v>
      </c>
      <c r="T139" s="652">
        <v>26100000</v>
      </c>
    </row>
    <row r="140" spans="2:20">
      <c r="B140" s="2110" t="s">
        <v>308</v>
      </c>
      <c r="S140" s="652">
        <v>1252601</v>
      </c>
      <c r="T140" s="652">
        <v>5800000</v>
      </c>
    </row>
    <row r="141" spans="2:20">
      <c r="B141" s="2110" t="s">
        <v>309</v>
      </c>
      <c r="S141" s="652">
        <v>1281429</v>
      </c>
      <c r="T141" s="652">
        <v>8700000</v>
      </c>
    </row>
    <row r="142" spans="2:20">
      <c r="B142" s="2110" t="s">
        <v>310</v>
      </c>
      <c r="S142" s="652">
        <v>1256471</v>
      </c>
      <c r="T142" s="652">
        <v>8700000</v>
      </c>
    </row>
    <row r="143" spans="2:20">
      <c r="B143" s="2110" t="s">
        <v>311</v>
      </c>
      <c r="S143" s="652">
        <v>1277384</v>
      </c>
      <c r="T143" s="652">
        <v>17400000</v>
      </c>
    </row>
    <row r="144" spans="2:20">
      <c r="B144" s="2110" t="s">
        <v>312</v>
      </c>
      <c r="S144" s="652">
        <v>1251857</v>
      </c>
      <c r="T144" s="652">
        <v>8700000</v>
      </c>
    </row>
    <row r="145" spans="2:20">
      <c r="B145" s="2110" t="s">
        <v>313</v>
      </c>
      <c r="S145" s="652">
        <v>1253786</v>
      </c>
      <c r="T145" s="652">
        <v>11600000</v>
      </c>
    </row>
    <row r="146" spans="2:20">
      <c r="B146" s="2110" t="s">
        <v>314</v>
      </c>
      <c r="S146" s="652">
        <v>1276743</v>
      </c>
      <c r="T146" s="652">
        <v>2900000</v>
      </c>
    </row>
    <row r="147" spans="2:20">
      <c r="B147" s="2110" t="s">
        <v>315</v>
      </c>
      <c r="S147" s="652">
        <v>1273125</v>
      </c>
      <c r="T147" s="652">
        <v>8700000</v>
      </c>
    </row>
    <row r="148" spans="2:20">
      <c r="B148" s="2110" t="s">
        <v>316</v>
      </c>
      <c r="S148" s="652">
        <v>1255767</v>
      </c>
      <c r="T148" s="652">
        <v>8700000</v>
      </c>
    </row>
    <row r="149" spans="2:20">
      <c r="B149" s="2110" t="s">
        <v>317</v>
      </c>
      <c r="S149" s="652">
        <v>1250707</v>
      </c>
      <c r="T149" s="652">
        <v>5800000</v>
      </c>
    </row>
    <row r="150" spans="2:20">
      <c r="B150" s="2110" t="s">
        <v>318</v>
      </c>
      <c r="S150" s="652">
        <v>1244368</v>
      </c>
      <c r="T150" s="652">
        <v>8700000</v>
      </c>
    </row>
    <row r="151" spans="2:20">
      <c r="B151" s="2110" t="s">
        <v>319</v>
      </c>
      <c r="S151" s="652">
        <v>1250399</v>
      </c>
      <c r="T151" s="652">
        <v>34800000</v>
      </c>
    </row>
    <row r="152" spans="2:20">
      <c r="B152" s="2110" t="s">
        <v>320</v>
      </c>
      <c r="S152" s="652">
        <v>1248045</v>
      </c>
      <c r="T152" s="652">
        <v>5800000</v>
      </c>
    </row>
    <row r="153" spans="2:20">
      <c r="B153" s="2110" t="s">
        <v>321</v>
      </c>
      <c r="S153" s="652">
        <v>1244894</v>
      </c>
      <c r="T153" s="652">
        <v>8700000</v>
      </c>
    </row>
    <row r="154" spans="2:20">
      <c r="B154" s="2110" t="s">
        <v>322</v>
      </c>
      <c r="S154" s="652">
        <v>1249863</v>
      </c>
      <c r="T154" s="652">
        <v>17400000</v>
      </c>
    </row>
    <row r="155" spans="2:20">
      <c r="B155" s="2110" t="s">
        <v>323</v>
      </c>
      <c r="S155" s="652">
        <v>1248177</v>
      </c>
      <c r="T155" s="652">
        <v>2900000</v>
      </c>
    </row>
    <row r="156" spans="2:20">
      <c r="B156" s="2110" t="s">
        <v>324</v>
      </c>
      <c r="S156" s="652">
        <v>1249011</v>
      </c>
      <c r="T156" s="652">
        <v>2900000</v>
      </c>
    </row>
    <row r="157" spans="2:20">
      <c r="B157" s="2110" t="s">
        <v>325</v>
      </c>
      <c r="S157" s="652">
        <v>1243221</v>
      </c>
      <c r="T157" s="652">
        <v>14500000</v>
      </c>
    </row>
    <row r="158" spans="2:20">
      <c r="B158" s="2110" t="s">
        <v>326</v>
      </c>
      <c r="S158" s="652">
        <v>1250776</v>
      </c>
      <c r="T158" s="652">
        <v>8700000</v>
      </c>
    </row>
    <row r="159" spans="2:20">
      <c r="B159" s="2110" t="s">
        <v>327</v>
      </c>
      <c r="S159" s="652">
        <v>1250593</v>
      </c>
      <c r="T159" s="652">
        <v>5800000</v>
      </c>
    </row>
    <row r="160" spans="2:20">
      <c r="B160" s="2110" t="s">
        <v>328</v>
      </c>
      <c r="S160" s="652">
        <v>1253967</v>
      </c>
      <c r="T160" s="652">
        <v>9240000</v>
      </c>
    </row>
    <row r="161" spans="2:20">
      <c r="B161" s="2110" t="s">
        <v>329</v>
      </c>
      <c r="S161" s="652">
        <v>1250518</v>
      </c>
      <c r="T161" s="652">
        <v>5800000</v>
      </c>
    </row>
    <row r="162" spans="2:20">
      <c r="B162" s="2121" t="s">
        <v>330</v>
      </c>
      <c r="S162" s="652">
        <v>1244293</v>
      </c>
      <c r="T162" s="652">
        <v>5800000</v>
      </c>
    </row>
    <row r="163" spans="2:20">
      <c r="B163" s="2122"/>
      <c r="S163" s="652">
        <v>1245821</v>
      </c>
      <c r="T163" s="652">
        <v>8700000</v>
      </c>
    </row>
    <row r="164" spans="2:20">
      <c r="B164" s="2110" t="s">
        <v>331</v>
      </c>
      <c r="S164" s="652">
        <v>1250149</v>
      </c>
      <c r="T164" s="652">
        <v>8700000</v>
      </c>
    </row>
    <row r="165" spans="2:20">
      <c r="B165" s="2110" t="s">
        <v>332</v>
      </c>
      <c r="S165" s="652">
        <v>1246589</v>
      </c>
      <c r="T165" s="652">
        <v>9240000</v>
      </c>
    </row>
    <row r="166" spans="2:20">
      <c r="B166" s="2110" t="s">
        <v>333</v>
      </c>
      <c r="S166" s="652">
        <v>1275753</v>
      </c>
      <c r="T166" s="652">
        <v>13900000</v>
      </c>
    </row>
    <row r="167" spans="2:20">
      <c r="B167" s="2110" t="s">
        <v>334</v>
      </c>
      <c r="S167" s="652">
        <v>1249404</v>
      </c>
      <c r="T167" s="652">
        <v>11600000</v>
      </c>
    </row>
    <row r="168" spans="2:20">
      <c r="B168" s="2110" t="s">
        <v>335</v>
      </c>
      <c r="S168" s="652">
        <v>1275166</v>
      </c>
      <c r="T168" s="652">
        <v>2900000</v>
      </c>
    </row>
    <row r="169" spans="2:20">
      <c r="B169" s="2110" t="s">
        <v>336</v>
      </c>
      <c r="S169" s="652">
        <v>1249590</v>
      </c>
      <c r="T169" s="652">
        <v>11600000</v>
      </c>
    </row>
    <row r="170" spans="2:20">
      <c r="B170" s="2110" t="s">
        <v>337</v>
      </c>
      <c r="S170" s="652">
        <v>1268574</v>
      </c>
      <c r="T170" s="652">
        <v>9240000</v>
      </c>
    </row>
    <row r="171" spans="2:20">
      <c r="B171" s="2110" t="s">
        <v>338</v>
      </c>
      <c r="S171" s="652">
        <v>1257150</v>
      </c>
      <c r="T171" s="652">
        <v>4620000</v>
      </c>
    </row>
    <row r="172" spans="2:20">
      <c r="B172" s="2110" t="s">
        <v>339</v>
      </c>
      <c r="S172" s="652">
        <v>1275859</v>
      </c>
      <c r="T172" s="652">
        <v>17400000</v>
      </c>
    </row>
    <row r="173" spans="2:20">
      <c r="B173" s="2110" t="s">
        <v>340</v>
      </c>
      <c r="S173" s="652">
        <v>1279162</v>
      </c>
      <c r="T173" s="652">
        <v>23200000</v>
      </c>
    </row>
    <row r="174" spans="2:20">
      <c r="B174" s="2110" t="s">
        <v>341</v>
      </c>
      <c r="S174" s="652">
        <v>1279019</v>
      </c>
      <c r="T174" s="652">
        <v>8700000</v>
      </c>
    </row>
    <row r="175" spans="2:20">
      <c r="B175" s="2110" t="s">
        <v>342</v>
      </c>
      <c r="S175" s="652">
        <v>1271983</v>
      </c>
      <c r="T175" s="652">
        <v>4620000</v>
      </c>
    </row>
    <row r="176" spans="2:20">
      <c r="B176" s="2110" t="s">
        <v>343</v>
      </c>
      <c r="S176" s="652">
        <v>1257041</v>
      </c>
      <c r="T176" s="652">
        <v>5800000</v>
      </c>
    </row>
    <row r="177" spans="2:20">
      <c r="B177" s="2110" t="s">
        <v>344</v>
      </c>
      <c r="S177" s="652">
        <v>1275418</v>
      </c>
      <c r="T177" s="652">
        <v>2900000</v>
      </c>
    </row>
    <row r="178" spans="2:20">
      <c r="B178" s="2128" t="s">
        <v>345</v>
      </c>
      <c r="S178" s="652">
        <v>1279245</v>
      </c>
      <c r="T178" s="652">
        <v>5800000</v>
      </c>
    </row>
    <row r="179" spans="2:20">
      <c r="B179" s="2110" t="s">
        <v>346</v>
      </c>
      <c r="S179" s="652">
        <v>1268631</v>
      </c>
      <c r="T179" s="652">
        <v>2900000</v>
      </c>
    </row>
    <row r="180" spans="2:20">
      <c r="B180" s="2110" t="s">
        <v>347</v>
      </c>
      <c r="S180" s="652">
        <v>1257170</v>
      </c>
      <c r="T180" s="652">
        <v>29000000</v>
      </c>
    </row>
    <row r="181" spans="2:20">
      <c r="B181" s="2110" t="s">
        <v>348</v>
      </c>
      <c r="S181" s="652">
        <v>1276646</v>
      </c>
      <c r="T181" s="652">
        <v>5800000</v>
      </c>
    </row>
    <row r="182" spans="2:20">
      <c r="B182" s="2110" t="s">
        <v>349</v>
      </c>
      <c r="S182" s="652">
        <v>1282411</v>
      </c>
      <c r="T182" s="652">
        <v>2900000</v>
      </c>
    </row>
    <row r="183" spans="2:20">
      <c r="B183" s="2110" t="s">
        <v>350</v>
      </c>
      <c r="S183" s="652">
        <v>1256543</v>
      </c>
      <c r="T183" s="652">
        <v>8700000</v>
      </c>
    </row>
    <row r="184" spans="2:20">
      <c r="B184" s="2110" t="s">
        <v>351</v>
      </c>
      <c r="S184" s="652">
        <v>1278985</v>
      </c>
      <c r="T184" s="652">
        <v>2900000</v>
      </c>
    </row>
    <row r="185" spans="2:20">
      <c r="B185" s="2110" t="s">
        <v>352</v>
      </c>
      <c r="S185" s="652">
        <v>1253910</v>
      </c>
      <c r="T185" s="652">
        <v>11600000</v>
      </c>
    </row>
    <row r="186" spans="2:20">
      <c r="B186" s="2136" t="s">
        <v>353</v>
      </c>
      <c r="S186" s="652">
        <v>1279987</v>
      </c>
      <c r="T186" s="652">
        <v>11600000</v>
      </c>
    </row>
    <row r="187" spans="2:20">
      <c r="B187" s="2136" t="s">
        <v>354</v>
      </c>
      <c r="S187" s="652">
        <v>1278092</v>
      </c>
      <c r="T187" s="652">
        <v>17400000</v>
      </c>
    </row>
    <row r="188" spans="2:20">
      <c r="B188" s="2136" t="s">
        <v>355</v>
      </c>
      <c r="S188" s="652">
        <v>1249848</v>
      </c>
      <c r="T188" s="652">
        <v>5800000</v>
      </c>
    </row>
    <row r="189" spans="2:20">
      <c r="B189" s="2136" t="s">
        <v>356</v>
      </c>
      <c r="S189" s="652">
        <v>1255799</v>
      </c>
      <c r="T189" s="652">
        <v>2900000</v>
      </c>
    </row>
    <row r="190" spans="2:20">
      <c r="B190" s="2136" t="s">
        <v>357</v>
      </c>
      <c r="S190" s="652">
        <v>1257342</v>
      </c>
      <c r="T190" s="652">
        <v>23200000</v>
      </c>
    </row>
    <row r="191" spans="2:20">
      <c r="B191" s="2136" t="s">
        <v>358</v>
      </c>
      <c r="S191" s="652">
        <v>1257571</v>
      </c>
      <c r="T191" s="652">
        <v>34800000</v>
      </c>
    </row>
    <row r="192" spans="2:20">
      <c r="B192" s="2136" t="s">
        <v>359</v>
      </c>
      <c r="S192" s="652">
        <v>1257136</v>
      </c>
      <c r="T192" s="652">
        <v>9240000</v>
      </c>
    </row>
    <row r="193" spans="2:20">
      <c r="B193" s="2136" t="s">
        <v>360</v>
      </c>
      <c r="S193" s="652">
        <v>1270263</v>
      </c>
      <c r="T193" s="652">
        <v>8700000</v>
      </c>
    </row>
    <row r="194" spans="2:20">
      <c r="B194" s="2136" t="s">
        <v>361</v>
      </c>
      <c r="S194" s="652">
        <v>1253558</v>
      </c>
      <c r="T194" s="652">
        <v>17400000</v>
      </c>
    </row>
    <row r="195" spans="2:20">
      <c r="B195" s="2136" t="s">
        <v>362</v>
      </c>
      <c r="S195" s="652">
        <v>1250117</v>
      </c>
      <c r="T195" s="652">
        <v>26100000</v>
      </c>
    </row>
    <row r="196" spans="2:20">
      <c r="B196" s="2136" t="s">
        <v>363</v>
      </c>
      <c r="S196" s="652">
        <v>1274969</v>
      </c>
      <c r="T196" s="652">
        <v>4620000</v>
      </c>
    </row>
    <row r="197" spans="2:20">
      <c r="B197" s="2136" t="s">
        <v>364</v>
      </c>
      <c r="S197" s="652">
        <v>1258590</v>
      </c>
      <c r="T197" s="652">
        <v>17400000</v>
      </c>
    </row>
    <row r="198" spans="2:20">
      <c r="B198" s="2136" t="s">
        <v>365</v>
      </c>
      <c r="S198" s="652">
        <v>1279197</v>
      </c>
      <c r="T198" s="652">
        <v>11600000</v>
      </c>
    </row>
    <row r="199" spans="2:20">
      <c r="B199" s="2136" t="s">
        <v>366</v>
      </c>
      <c r="S199" s="652">
        <v>1249582</v>
      </c>
      <c r="T199" s="652">
        <v>11600000</v>
      </c>
    </row>
    <row r="200" spans="2:20">
      <c r="B200" s="2136" t="s">
        <v>367</v>
      </c>
      <c r="S200" s="652">
        <v>1272845</v>
      </c>
      <c r="T200" s="652">
        <v>8700000</v>
      </c>
    </row>
    <row r="201" spans="2:20">
      <c r="B201" s="2136" t="s">
        <v>368</v>
      </c>
      <c r="S201" s="652">
        <v>1278945</v>
      </c>
      <c r="T201" s="652">
        <v>8700000</v>
      </c>
    </row>
    <row r="202" spans="2:20">
      <c r="B202" s="2136" t="s">
        <v>369</v>
      </c>
      <c r="S202" s="652">
        <v>1256841</v>
      </c>
      <c r="T202" s="652">
        <v>8700000</v>
      </c>
    </row>
    <row r="203" spans="2:20">
      <c r="B203" s="2136" t="s">
        <v>370</v>
      </c>
      <c r="S203" s="652">
        <v>1280133</v>
      </c>
      <c r="T203" s="652">
        <v>2900000</v>
      </c>
    </row>
    <row r="204" spans="2:20">
      <c r="B204" s="2136" t="s">
        <v>371</v>
      </c>
      <c r="S204" s="652">
        <v>1252599</v>
      </c>
      <c r="T204" s="652">
        <v>18480000</v>
      </c>
    </row>
    <row r="205" spans="2:20">
      <c r="B205" s="2138" t="s">
        <v>372</v>
      </c>
      <c r="S205" s="652">
        <v>1251368</v>
      </c>
      <c r="T205" s="652">
        <v>23200000</v>
      </c>
    </row>
    <row r="206" spans="2:20">
      <c r="B206" s="2138" t="s">
        <v>373</v>
      </c>
      <c r="S206" s="652">
        <v>1250492</v>
      </c>
      <c r="T206" s="652">
        <v>8700000</v>
      </c>
    </row>
    <row r="207" spans="2:20">
      <c r="B207" s="2138" t="s">
        <v>374</v>
      </c>
      <c r="S207" s="652">
        <v>1262208</v>
      </c>
      <c r="T207" s="652">
        <v>18480000</v>
      </c>
    </row>
    <row r="208" spans="2:20">
      <c r="B208" s="2138" t="s">
        <v>375</v>
      </c>
      <c r="S208" s="652">
        <v>1259340</v>
      </c>
      <c r="T208" s="652">
        <v>17400000</v>
      </c>
    </row>
    <row r="209" spans="2:20">
      <c r="B209" s="2138" t="s">
        <v>376</v>
      </c>
      <c r="S209" s="652">
        <v>1253197</v>
      </c>
      <c r="T209" s="652">
        <v>8700000</v>
      </c>
    </row>
    <row r="210" spans="2:20">
      <c r="B210" s="2138" t="s">
        <v>377</v>
      </c>
      <c r="S210" s="652">
        <v>1273363</v>
      </c>
      <c r="T210" s="652">
        <v>8700000</v>
      </c>
    </row>
    <row r="211" spans="2:20">
      <c r="B211" s="2138" t="s">
        <v>378</v>
      </c>
      <c r="S211" s="652">
        <v>1277557</v>
      </c>
      <c r="T211" s="652">
        <v>17400000</v>
      </c>
    </row>
    <row r="212" spans="2:20">
      <c r="B212" s="2138" t="s">
        <v>379</v>
      </c>
      <c r="S212" s="652">
        <v>1279572</v>
      </c>
      <c r="T212" s="652">
        <v>8700000</v>
      </c>
    </row>
    <row r="213" spans="2:20">
      <c r="B213" s="2138" t="s">
        <v>380</v>
      </c>
      <c r="S213" s="652">
        <v>1255831</v>
      </c>
      <c r="T213" s="652">
        <v>9240000</v>
      </c>
    </row>
    <row r="214" spans="2:20">
      <c r="B214" s="2138" t="s">
        <v>381</v>
      </c>
      <c r="S214" s="652">
        <v>1251603</v>
      </c>
      <c r="T214" s="652">
        <v>34800000</v>
      </c>
    </row>
    <row r="215" spans="2:20">
      <c r="B215" s="550" t="s">
        <v>382</v>
      </c>
      <c r="S215" s="652">
        <v>1251646</v>
      </c>
      <c r="T215" s="652">
        <v>11600000</v>
      </c>
    </row>
    <row r="216" spans="19:20">
      <c r="S216" s="652">
        <v>1260494</v>
      </c>
      <c r="T216" s="652">
        <v>2900000</v>
      </c>
    </row>
    <row r="217" spans="19:20">
      <c r="S217" s="652">
        <v>1259449</v>
      </c>
      <c r="T217" s="652">
        <v>8700000</v>
      </c>
    </row>
    <row r="218" spans="19:20">
      <c r="S218" s="652">
        <v>1279346</v>
      </c>
      <c r="T218" s="652">
        <v>87000000</v>
      </c>
    </row>
    <row r="219" spans="19:20">
      <c r="S219" s="652">
        <v>1263763</v>
      </c>
      <c r="T219" s="652">
        <v>15040000</v>
      </c>
    </row>
    <row r="220" spans="19:20">
      <c r="S220" s="652">
        <v>1256458</v>
      </c>
      <c r="T220" s="652">
        <v>5800000</v>
      </c>
    </row>
    <row r="221" spans="19:20">
      <c r="S221" s="652">
        <v>1258161</v>
      </c>
      <c r="T221" s="652">
        <v>11600000</v>
      </c>
    </row>
    <row r="222" spans="19:20">
      <c r="S222" s="652">
        <v>1273455</v>
      </c>
      <c r="T222" s="652">
        <v>5800000</v>
      </c>
    </row>
    <row r="223" spans="19:20">
      <c r="S223" s="652">
        <v>1264865</v>
      </c>
      <c r="T223" s="652">
        <v>2900000</v>
      </c>
    </row>
    <row r="224" spans="19:20">
      <c r="S224" s="652">
        <v>1246780</v>
      </c>
      <c r="T224" s="652">
        <v>8700000</v>
      </c>
    </row>
    <row r="225" spans="19:20">
      <c r="S225" s="652">
        <v>1274125</v>
      </c>
      <c r="T225" s="652">
        <v>23200000</v>
      </c>
    </row>
    <row r="226" spans="19:20">
      <c r="S226" s="652">
        <v>1277640</v>
      </c>
      <c r="T226" s="652">
        <v>5800000</v>
      </c>
    </row>
    <row r="227" spans="19:20">
      <c r="S227" s="652">
        <v>1278493</v>
      </c>
      <c r="T227" s="652">
        <v>26100000</v>
      </c>
    </row>
    <row r="228" spans="19:20">
      <c r="S228" s="652">
        <v>1264570</v>
      </c>
      <c r="T228" s="652">
        <v>9240000</v>
      </c>
    </row>
    <row r="229" spans="19:20">
      <c r="S229" s="652">
        <v>1262157</v>
      </c>
      <c r="T229" s="652">
        <v>17200000</v>
      </c>
    </row>
    <row r="230" spans="19:20">
      <c r="S230" s="652">
        <v>1254377</v>
      </c>
      <c r="T230" s="652">
        <v>8700000</v>
      </c>
    </row>
    <row r="231" spans="19:20">
      <c r="S231" s="652">
        <v>1277818</v>
      </c>
      <c r="T231" s="652">
        <v>5800000</v>
      </c>
    </row>
    <row r="232" spans="19:20">
      <c r="S232" s="652">
        <v>1248343</v>
      </c>
      <c r="T232" s="652">
        <v>17400000</v>
      </c>
    </row>
    <row r="233" spans="19:20">
      <c r="S233" s="652">
        <v>1277749</v>
      </c>
      <c r="T233" s="652">
        <v>8700000</v>
      </c>
    </row>
    <row r="234" spans="19:20">
      <c r="S234" s="652">
        <v>1271575</v>
      </c>
      <c r="T234" s="652">
        <v>5800000</v>
      </c>
    </row>
    <row r="235" spans="19:20">
      <c r="S235" s="652">
        <v>1277380</v>
      </c>
      <c r="T235" s="652">
        <v>8700000</v>
      </c>
    </row>
    <row r="236" spans="19:20">
      <c r="S236" s="652">
        <v>1253733</v>
      </c>
      <c r="T236" s="652">
        <v>5800000</v>
      </c>
    </row>
    <row r="237" spans="19:20">
      <c r="S237" s="652">
        <v>1283600</v>
      </c>
      <c r="T237" s="652">
        <v>5800000</v>
      </c>
    </row>
    <row r="238" spans="19:20">
      <c r="S238" s="652">
        <v>1274197</v>
      </c>
      <c r="T238" s="652">
        <v>5800000</v>
      </c>
    </row>
    <row r="239" spans="19:20">
      <c r="S239" s="652">
        <v>1250493</v>
      </c>
      <c r="T239" s="652">
        <v>5800000</v>
      </c>
    </row>
    <row r="240" spans="19:20">
      <c r="S240" s="652">
        <v>1262936</v>
      </c>
      <c r="T240" s="652">
        <v>18480000</v>
      </c>
    </row>
    <row r="241" spans="19:20">
      <c r="S241" s="652">
        <v>1251635</v>
      </c>
      <c r="T241" s="652">
        <v>5800000</v>
      </c>
    </row>
    <row r="242" spans="19:20">
      <c r="S242" s="652">
        <v>1281310</v>
      </c>
      <c r="T242" s="652">
        <v>8700000</v>
      </c>
    </row>
    <row r="243" spans="19:20">
      <c r="S243" s="652">
        <v>1255379</v>
      </c>
      <c r="T243" s="652">
        <v>8700000</v>
      </c>
    </row>
    <row r="244" spans="19:20">
      <c r="S244" s="652">
        <v>1253593</v>
      </c>
      <c r="T244" s="652">
        <v>11600000</v>
      </c>
    </row>
    <row r="245" spans="19:20">
      <c r="S245" s="652">
        <v>1277191</v>
      </c>
      <c r="T245" s="652">
        <v>5800000</v>
      </c>
    </row>
    <row r="246" spans="19:20">
      <c r="S246" s="652">
        <v>1278144</v>
      </c>
      <c r="T246" s="652">
        <v>5800000</v>
      </c>
    </row>
    <row r="247" spans="19:20">
      <c r="S247" s="652">
        <v>1261565</v>
      </c>
      <c r="T247" s="652">
        <v>2900000</v>
      </c>
    </row>
    <row r="248" spans="19:20">
      <c r="S248" s="652">
        <v>1283056</v>
      </c>
      <c r="T248" s="652">
        <v>23200000</v>
      </c>
    </row>
    <row r="249" spans="19:20">
      <c r="S249" s="652">
        <v>1260861</v>
      </c>
      <c r="T249" s="652">
        <v>5800000</v>
      </c>
    </row>
    <row r="250" spans="19:20">
      <c r="S250" s="652">
        <v>1256908</v>
      </c>
      <c r="T250" s="652">
        <v>8700000</v>
      </c>
    </row>
    <row r="251" spans="19:20">
      <c r="S251" s="652">
        <v>1278946</v>
      </c>
      <c r="T251" s="652">
        <v>8700000</v>
      </c>
    </row>
    <row r="252" spans="19:20">
      <c r="S252" s="652">
        <v>1268083</v>
      </c>
      <c r="T252" s="652">
        <v>8700000</v>
      </c>
    </row>
    <row r="253" spans="19:20">
      <c r="S253" s="652">
        <v>1253476</v>
      </c>
      <c r="T253" s="652">
        <v>8700000</v>
      </c>
    </row>
    <row r="254" spans="19:20">
      <c r="S254" s="652">
        <v>1254017</v>
      </c>
      <c r="T254" s="652">
        <v>9240000</v>
      </c>
    </row>
    <row r="255" spans="19:20">
      <c r="S255" s="652">
        <v>1275099</v>
      </c>
      <c r="T255" s="652">
        <v>4620000</v>
      </c>
    </row>
    <row r="256" spans="19:20">
      <c r="S256" s="652">
        <v>1259384</v>
      </c>
      <c r="T256" s="652">
        <v>5800000</v>
      </c>
    </row>
    <row r="257" spans="19:20">
      <c r="S257" s="652">
        <v>1281193</v>
      </c>
      <c r="T257" s="652">
        <v>8700000</v>
      </c>
    </row>
    <row r="258" spans="19:20">
      <c r="S258" s="652">
        <v>1250977</v>
      </c>
      <c r="T258" s="652">
        <v>8700000</v>
      </c>
    </row>
    <row r="259" spans="19:20">
      <c r="S259" s="652">
        <v>1263569</v>
      </c>
      <c r="T259" s="652">
        <v>18480000</v>
      </c>
    </row>
    <row r="260" spans="19:20">
      <c r="S260" s="652">
        <v>1277549</v>
      </c>
      <c r="T260" s="652">
        <v>2900000</v>
      </c>
    </row>
    <row r="261" spans="19:20">
      <c r="S261" s="652">
        <v>1262215</v>
      </c>
      <c r="T261" s="652">
        <v>13860000</v>
      </c>
    </row>
    <row r="262" spans="19:20">
      <c r="S262" s="652">
        <v>1281734</v>
      </c>
      <c r="T262" s="652">
        <v>5800000</v>
      </c>
    </row>
    <row r="263" spans="19:20">
      <c r="S263" s="652">
        <v>1249666</v>
      </c>
      <c r="T263" s="652">
        <v>5800000</v>
      </c>
    </row>
    <row r="264" spans="19:20">
      <c r="S264" s="652">
        <v>1278986</v>
      </c>
      <c r="T264" s="652">
        <v>2900000</v>
      </c>
    </row>
    <row r="265" spans="19:20">
      <c r="S265" s="652">
        <v>1273330</v>
      </c>
      <c r="T265" s="652">
        <v>5800000</v>
      </c>
    </row>
    <row r="266" spans="19:20">
      <c r="S266" s="652">
        <v>1247373</v>
      </c>
      <c r="T266" s="652">
        <v>15040000</v>
      </c>
    </row>
    <row r="267" spans="19:20">
      <c r="S267" s="652">
        <v>1257701</v>
      </c>
      <c r="T267" s="652">
        <v>9240000</v>
      </c>
    </row>
    <row r="268" spans="19:20">
      <c r="S268" s="652">
        <v>1259968</v>
      </c>
      <c r="T268" s="652">
        <v>11600000</v>
      </c>
    </row>
    <row r="269" spans="19:20">
      <c r="S269" s="652">
        <v>1245003</v>
      </c>
      <c r="T269" s="652">
        <v>5800000</v>
      </c>
    </row>
    <row r="270" spans="19:20">
      <c r="S270" s="652">
        <v>1262716</v>
      </c>
      <c r="T270" s="652">
        <v>8700000</v>
      </c>
    </row>
    <row r="271" spans="19:20">
      <c r="S271" s="652">
        <v>1253911</v>
      </c>
      <c r="T271" s="652">
        <v>5800000</v>
      </c>
    </row>
    <row r="272" spans="19:20">
      <c r="S272" s="652">
        <v>1258574</v>
      </c>
      <c r="T272" s="652">
        <v>9240000</v>
      </c>
    </row>
    <row r="273" spans="19:20">
      <c r="S273" s="652">
        <v>1280841</v>
      </c>
      <c r="T273" s="652">
        <v>8700000</v>
      </c>
    </row>
    <row r="274" spans="19:20">
      <c r="S274" s="652">
        <v>1282713</v>
      </c>
      <c r="T274" s="652">
        <v>17400000</v>
      </c>
    </row>
    <row r="275" spans="19:20">
      <c r="S275" s="652">
        <v>1248418</v>
      </c>
      <c r="T275" s="652">
        <v>5800000</v>
      </c>
    </row>
    <row r="276" spans="19:20">
      <c r="S276" s="652">
        <v>1243649</v>
      </c>
      <c r="T276" s="652">
        <v>2900000</v>
      </c>
    </row>
    <row r="277" spans="19:20">
      <c r="S277" s="652">
        <v>1249898</v>
      </c>
      <c r="T277" s="652">
        <v>11600000</v>
      </c>
    </row>
    <row r="278" spans="19:20">
      <c r="S278" s="652">
        <v>1277489</v>
      </c>
      <c r="T278" s="652">
        <v>8700000</v>
      </c>
    </row>
    <row r="279" spans="19:20">
      <c r="S279" s="652">
        <v>1255657</v>
      </c>
      <c r="T279" s="652">
        <v>5800000</v>
      </c>
    </row>
    <row r="280" spans="19:20">
      <c r="S280" s="652">
        <v>1272838</v>
      </c>
      <c r="T280" s="652">
        <v>11600000</v>
      </c>
    </row>
    <row r="281" spans="19:20">
      <c r="S281" s="652">
        <v>1272437</v>
      </c>
      <c r="T281" s="652">
        <v>9240000</v>
      </c>
    </row>
    <row r="282" spans="19:20">
      <c r="S282" s="652">
        <v>1261932</v>
      </c>
      <c r="T282" s="652">
        <v>4620000</v>
      </c>
    </row>
    <row r="283" spans="19:20">
      <c r="S283" s="652">
        <v>1277223</v>
      </c>
      <c r="T283" s="652">
        <v>8700000</v>
      </c>
    </row>
    <row r="284" spans="19:20">
      <c r="S284" s="652">
        <v>1269695</v>
      </c>
      <c r="T284" s="652">
        <v>8700000</v>
      </c>
    </row>
    <row r="285" spans="19:20">
      <c r="S285" s="652">
        <v>1251195</v>
      </c>
      <c r="T285" s="652">
        <v>17400000</v>
      </c>
    </row>
    <row r="286" spans="19:20">
      <c r="S286" s="652">
        <v>1262158</v>
      </c>
      <c r="T286" s="652">
        <v>22460000</v>
      </c>
    </row>
    <row r="287" spans="19:20">
      <c r="S287" s="652">
        <v>1249864</v>
      </c>
      <c r="T287" s="652">
        <v>11600000</v>
      </c>
    </row>
    <row r="288" spans="19:20">
      <c r="S288" s="652">
        <v>1275918</v>
      </c>
      <c r="T288" s="652">
        <v>5800000</v>
      </c>
    </row>
    <row r="289" spans="19:20">
      <c r="S289" s="652">
        <v>1251779</v>
      </c>
      <c r="T289" s="652">
        <v>26100000</v>
      </c>
    </row>
    <row r="290" spans="19:20">
      <c r="S290" s="652">
        <v>1260077</v>
      </c>
      <c r="T290" s="652">
        <v>11600000</v>
      </c>
    </row>
    <row r="291" spans="19:20">
      <c r="S291" s="652">
        <v>1281803</v>
      </c>
      <c r="T291" s="652">
        <v>8700000</v>
      </c>
    </row>
    <row r="292" spans="19:20">
      <c r="S292" s="652">
        <v>1257939</v>
      </c>
      <c r="T292" s="652">
        <v>9240000</v>
      </c>
    </row>
    <row r="293" spans="19:20">
      <c r="S293" s="652">
        <v>1282052</v>
      </c>
      <c r="T293" s="652">
        <v>5800000</v>
      </c>
    </row>
    <row r="294" spans="19:20">
      <c r="S294" s="652">
        <v>1256459</v>
      </c>
      <c r="T294" s="652">
        <v>5800000</v>
      </c>
    </row>
    <row r="295" spans="19:20">
      <c r="S295" s="652">
        <v>1252546</v>
      </c>
      <c r="T295" s="652">
        <v>17400000</v>
      </c>
    </row>
    <row r="296" spans="19:20">
      <c r="S296" s="652">
        <v>1255998</v>
      </c>
      <c r="T296" s="652">
        <v>10420000</v>
      </c>
    </row>
    <row r="297" spans="19:20">
      <c r="S297" s="652">
        <v>1249214</v>
      </c>
      <c r="T297" s="652">
        <v>5800000</v>
      </c>
    </row>
    <row r="298" spans="19:20">
      <c r="S298" s="652">
        <v>1278477</v>
      </c>
      <c r="T298" s="652">
        <v>5800000</v>
      </c>
    </row>
    <row r="299" spans="19:20">
      <c r="S299" s="652">
        <v>1250577</v>
      </c>
      <c r="T299" s="652">
        <v>5800000</v>
      </c>
    </row>
    <row r="300" spans="19:20">
      <c r="S300" s="652">
        <v>1246206</v>
      </c>
      <c r="T300" s="652">
        <v>5800000</v>
      </c>
    </row>
    <row r="301" spans="19:20">
      <c r="S301" s="652">
        <v>1250617</v>
      </c>
      <c r="T301" s="652">
        <v>11600000</v>
      </c>
    </row>
    <row r="302" spans="19:20">
      <c r="S302" s="652">
        <v>1249724</v>
      </c>
      <c r="T302" s="652">
        <v>5800000</v>
      </c>
    </row>
    <row r="303" spans="19:20">
      <c r="S303" s="652">
        <v>1247743</v>
      </c>
      <c r="T303" s="652">
        <v>8700000</v>
      </c>
    </row>
    <row r="304" spans="19:20">
      <c r="S304" s="652">
        <v>1253909</v>
      </c>
      <c r="T304" s="652">
        <v>11600000</v>
      </c>
    </row>
    <row r="305" spans="19:20">
      <c r="S305" s="652">
        <v>1263060</v>
      </c>
      <c r="T305" s="652">
        <v>5800000</v>
      </c>
    </row>
    <row r="306" spans="19:20">
      <c r="S306" s="652">
        <v>1256525</v>
      </c>
      <c r="T306" s="652">
        <v>5800000</v>
      </c>
    </row>
    <row r="307" spans="19:20">
      <c r="S307" s="652">
        <v>1278377</v>
      </c>
      <c r="T307" s="652">
        <v>8700000</v>
      </c>
    </row>
    <row r="308" spans="19:20">
      <c r="S308" s="652">
        <v>1277398</v>
      </c>
      <c r="T308" s="652">
        <v>8700000</v>
      </c>
    </row>
    <row r="309" spans="19:20">
      <c r="S309" s="652">
        <v>1255529</v>
      </c>
      <c r="T309" s="652">
        <v>5800000</v>
      </c>
    </row>
    <row r="310" spans="19:20">
      <c r="S310" s="652">
        <v>1255672</v>
      </c>
      <c r="T310" s="652">
        <v>11600000</v>
      </c>
    </row>
    <row r="311" spans="19:20">
      <c r="S311" s="652">
        <v>1260693</v>
      </c>
      <c r="T311" s="652">
        <v>9240000</v>
      </c>
    </row>
    <row r="312" spans="19:20">
      <c r="S312" s="652">
        <v>1249137</v>
      </c>
      <c r="T312" s="652">
        <v>8700000</v>
      </c>
    </row>
    <row r="313" spans="19:20">
      <c r="S313" s="652">
        <v>1244540</v>
      </c>
      <c r="T313" s="652">
        <v>8700000</v>
      </c>
    </row>
    <row r="314" spans="19:20">
      <c r="S314" s="652">
        <v>1272512</v>
      </c>
      <c r="T314" s="652">
        <v>8700000</v>
      </c>
    </row>
    <row r="315" spans="19:20">
      <c r="S315" s="652">
        <v>1278400</v>
      </c>
      <c r="T315" s="652">
        <v>5800000</v>
      </c>
    </row>
    <row r="316" spans="19:20">
      <c r="S316" s="652">
        <v>1263979</v>
      </c>
      <c r="T316" s="652">
        <v>4620000</v>
      </c>
    </row>
    <row r="317" spans="19:20">
      <c r="S317" s="652">
        <v>1271699</v>
      </c>
      <c r="T317" s="652">
        <v>2900000</v>
      </c>
    </row>
    <row r="318" spans="19:20">
      <c r="S318" s="652">
        <v>1261958</v>
      </c>
      <c r="T318" s="652">
        <v>5800000</v>
      </c>
    </row>
    <row r="319" spans="19:20">
      <c r="S319" s="652">
        <v>1249129</v>
      </c>
      <c r="T319" s="652">
        <v>2900000</v>
      </c>
    </row>
    <row r="320" spans="19:20">
      <c r="S320" s="652">
        <v>1279823</v>
      </c>
      <c r="T320" s="652">
        <v>2900000</v>
      </c>
    </row>
    <row r="321" spans="19:20">
      <c r="S321" s="652">
        <v>1274164</v>
      </c>
      <c r="T321" s="652">
        <v>11600000</v>
      </c>
    </row>
    <row r="322" spans="19:20">
      <c r="S322" s="652">
        <v>1250400</v>
      </c>
      <c r="T322" s="652">
        <v>8700000</v>
      </c>
    </row>
    <row r="323" spans="19:20">
      <c r="S323" s="652">
        <v>1279119</v>
      </c>
      <c r="T323" s="652">
        <v>17400000</v>
      </c>
    </row>
    <row r="324" spans="19:20">
      <c r="S324" s="652">
        <v>1273331</v>
      </c>
      <c r="T324" s="652">
        <v>5800000</v>
      </c>
    </row>
    <row r="325" spans="19:20">
      <c r="S325" s="652">
        <v>1254035</v>
      </c>
      <c r="T325" s="652">
        <v>9240000</v>
      </c>
    </row>
    <row r="326" spans="19:20">
      <c r="S326" s="652">
        <v>1275326</v>
      </c>
      <c r="T326" s="652">
        <v>8700000</v>
      </c>
    </row>
    <row r="327" spans="19:20">
      <c r="S327" s="652">
        <v>1256116</v>
      </c>
      <c r="T327" s="652">
        <v>8700000</v>
      </c>
    </row>
    <row r="328" spans="19:20">
      <c r="S328" s="652">
        <v>1272266</v>
      </c>
      <c r="T328" s="652">
        <v>8700000</v>
      </c>
    </row>
    <row r="329" spans="19:20">
      <c r="S329" s="652">
        <v>1282093</v>
      </c>
      <c r="T329" s="652">
        <v>5800000</v>
      </c>
    </row>
    <row r="330" spans="19:20">
      <c r="S330" s="652">
        <v>1265648</v>
      </c>
      <c r="T330" s="652">
        <v>61920000</v>
      </c>
    </row>
    <row r="331" spans="19:20">
      <c r="S331" s="652">
        <v>1281008</v>
      </c>
      <c r="T331" s="652">
        <v>8700000</v>
      </c>
    </row>
    <row r="332" spans="19:20">
      <c r="S332" s="652">
        <v>1265774</v>
      </c>
      <c r="T332" s="652">
        <v>13120000</v>
      </c>
    </row>
    <row r="333" spans="19:20">
      <c r="S333" s="652">
        <v>1263693</v>
      </c>
      <c r="T333" s="652">
        <v>11600000</v>
      </c>
    </row>
    <row r="334" spans="19:20">
      <c r="S334" s="652">
        <v>1255286</v>
      </c>
      <c r="T334" s="652">
        <v>8700000</v>
      </c>
    </row>
    <row r="335" spans="19:20">
      <c r="S335" s="652">
        <v>1282279</v>
      </c>
      <c r="T335" s="652">
        <v>2900000</v>
      </c>
    </row>
    <row r="336" spans="19:20">
      <c r="S336" s="652">
        <v>1273580</v>
      </c>
      <c r="T336" s="652">
        <v>5800000</v>
      </c>
    </row>
    <row r="337" spans="19:20">
      <c r="S337" s="652">
        <v>1268708</v>
      </c>
      <c r="T337" s="652">
        <v>15040000</v>
      </c>
    </row>
    <row r="338" spans="19:20">
      <c r="S338" s="652">
        <v>1251897</v>
      </c>
      <c r="T338" s="652">
        <v>5800000</v>
      </c>
    </row>
    <row r="339" spans="19:20">
      <c r="S339" s="652">
        <v>1273749</v>
      </c>
      <c r="T339" s="652">
        <v>5800000</v>
      </c>
    </row>
    <row r="340" spans="19:20">
      <c r="S340" s="652">
        <v>1279488</v>
      </c>
      <c r="T340" s="652">
        <v>5800000</v>
      </c>
    </row>
    <row r="341" spans="19:20">
      <c r="S341" s="652">
        <v>1250918</v>
      </c>
      <c r="T341" s="652">
        <v>8700000</v>
      </c>
    </row>
    <row r="342" spans="19:20">
      <c r="S342" s="652">
        <v>1278827</v>
      </c>
      <c r="T342" s="652">
        <v>17400000</v>
      </c>
    </row>
    <row r="343" spans="19:20">
      <c r="S343" s="652">
        <v>1244300</v>
      </c>
      <c r="T343" s="652">
        <v>11600000</v>
      </c>
    </row>
    <row r="344" spans="19:20">
      <c r="S344" s="652">
        <v>1262256</v>
      </c>
      <c r="T344" s="652">
        <v>8600000</v>
      </c>
    </row>
    <row r="345" spans="19:20">
      <c r="S345" s="652">
        <v>1274124</v>
      </c>
      <c r="T345" s="652">
        <v>2900000</v>
      </c>
    </row>
  </sheetData>
  <mergeCells count="32">
    <mergeCell ref="A1:L1"/>
    <mergeCell ref="H3:I3"/>
    <mergeCell ref="H4:I4"/>
    <mergeCell ref="H5:I5"/>
    <mergeCell ref="A6:A7"/>
    <mergeCell ref="A20:A21"/>
    <mergeCell ref="A56:A57"/>
    <mergeCell ref="B6:B7"/>
    <mergeCell ref="B20:B21"/>
    <mergeCell ref="B56:B57"/>
    <mergeCell ref="B126:B127"/>
    <mergeCell ref="B162:B163"/>
    <mergeCell ref="C6:C7"/>
    <mergeCell ref="C20:C21"/>
    <mergeCell ref="D6:D7"/>
    <mergeCell ref="E6:E7"/>
    <mergeCell ref="F6:F7"/>
    <mergeCell ref="G6:G7"/>
    <mergeCell ref="H20:H21"/>
    <mergeCell ref="I20:I21"/>
    <mergeCell ref="J6:J7"/>
    <mergeCell ref="K6:K7"/>
    <mergeCell ref="L6:L7"/>
    <mergeCell ref="M6:M7"/>
    <mergeCell ref="N6:N7"/>
    <mergeCell ref="O6:O7"/>
    <mergeCell ref="O8:O30"/>
    <mergeCell ref="O31:O42"/>
    <mergeCell ref="O43:O79"/>
    <mergeCell ref="O80:O98"/>
    <mergeCell ref="O99:O108"/>
    <mergeCell ref="H6:I7"/>
  </mergeCells>
  <conditionalFormatting sqref="B8:B109">
    <cfRule type="duplicateValues" dxfId="0" priority="2"/>
  </conditionalFormatting>
  <conditionalFormatting sqref="B114:B215">
    <cfRule type="duplicateValues" dxfId="0" priority="1"/>
  </conditionalFormatting>
  <pageMargins left="0.75" right="0.75" top="1" bottom="1" header="0.511805555555556" footer="0.511805555555556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0"/>
  <sheetViews>
    <sheetView zoomScale="86" zoomScaleNormal="86" workbookViewId="0">
      <selection activeCell="L4" sqref="L4"/>
    </sheetView>
  </sheetViews>
  <sheetFormatPr defaultColWidth="9" defaultRowHeight="13.5"/>
  <cols>
    <col min="1" max="1" width="9" style="164"/>
    <col min="2" max="2" width="12" style="164" customWidth="1"/>
    <col min="3" max="3" width="56.1416666666667" style="164" customWidth="1"/>
    <col min="4" max="9" width="9" style="164"/>
    <col min="10" max="10" width="13.2833333333333" style="164" customWidth="1"/>
    <col min="11" max="11" width="12" style="164" customWidth="1"/>
    <col min="12" max="12" width="15.7083333333333" style="164" customWidth="1"/>
    <col min="13" max="13" width="9" style="164"/>
    <col min="14" max="14" width="15" style="164" customWidth="1"/>
    <col min="15" max="16384" width="9" style="164"/>
  </cols>
  <sheetData>
    <row r="1" s="164" customFormat="1" ht="25.5" spans="1:14">
      <c r="A1" s="165" t="s">
        <v>383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N1" s="2064"/>
    </row>
    <row r="2" s="164" customFormat="1" ht="25.5" spans="1:15">
      <c r="A2" s="2055"/>
      <c r="B2" s="165"/>
      <c r="C2" s="165"/>
      <c r="D2" s="165"/>
      <c r="E2" s="165"/>
      <c r="F2" s="165"/>
      <c r="G2" s="165"/>
      <c r="H2" s="165"/>
      <c r="I2" s="165"/>
      <c r="J2" s="165"/>
      <c r="K2" s="1628"/>
      <c r="L2" s="1628"/>
      <c r="N2" s="2065"/>
      <c r="O2" s="2065"/>
    </row>
    <row r="3" s="164" customFormat="1" ht="25.5" spans="1:15">
      <c r="A3" s="2056"/>
      <c r="B3" s="166"/>
      <c r="C3" s="167"/>
      <c r="D3" s="168"/>
      <c r="E3" s="168"/>
      <c r="F3" s="169"/>
      <c r="G3" s="165"/>
      <c r="H3" s="1484" t="s">
        <v>21</v>
      </c>
      <c r="I3" s="1484"/>
      <c r="J3" s="201">
        <f>SUM(J8:J245)</f>
        <v>427</v>
      </c>
      <c r="K3" s="1629"/>
      <c r="L3" s="1629">
        <f>SUM(L8:L159)</f>
        <v>1558660000</v>
      </c>
      <c r="M3" s="2066" t="s">
        <v>384</v>
      </c>
      <c r="N3" s="2067"/>
      <c r="O3" s="2067"/>
    </row>
    <row r="4" s="164" customFormat="1" ht="25.5" spans="1:14">
      <c r="A4" s="2055"/>
      <c r="B4" s="165"/>
      <c r="C4" s="165"/>
      <c r="D4" s="165"/>
      <c r="E4" s="165"/>
      <c r="F4" s="165"/>
      <c r="G4" s="165"/>
      <c r="H4" s="1484" t="s">
        <v>22</v>
      </c>
      <c r="I4" s="1484"/>
      <c r="J4" s="201"/>
      <c r="K4" s="1629"/>
      <c r="L4" s="1629">
        <f>'Jan，18'!L5</f>
        <v>2035483300</v>
      </c>
      <c r="M4" s="2053"/>
      <c r="N4" s="2064"/>
    </row>
    <row r="5" s="164" customFormat="1" ht="25.5" spans="1:15">
      <c r="A5" s="2055"/>
      <c r="B5" s="165"/>
      <c r="C5" s="165"/>
      <c r="D5" s="165"/>
      <c r="E5" s="165"/>
      <c r="F5" s="165"/>
      <c r="G5" s="165"/>
      <c r="H5" s="1484" t="s">
        <v>17</v>
      </c>
      <c r="I5" s="1484"/>
      <c r="J5" s="641"/>
      <c r="K5" s="2068"/>
      <c r="L5" s="1629">
        <f>L4-L3+M154</f>
        <v>476823300</v>
      </c>
      <c r="M5" s="2053"/>
      <c r="N5" s="2064"/>
      <c r="O5" s="2064"/>
    </row>
    <row r="6" s="164" customFormat="1" spans="1:15">
      <c r="A6" s="2057" t="s">
        <v>24</v>
      </c>
      <c r="B6" s="172" t="s">
        <v>25</v>
      </c>
      <c r="C6" s="172" t="s">
        <v>26</v>
      </c>
      <c r="D6" s="173" t="s">
        <v>27</v>
      </c>
      <c r="E6" s="173" t="s">
        <v>28</v>
      </c>
      <c r="F6" s="171" t="s">
        <v>29</v>
      </c>
      <c r="G6" s="174" t="s">
        <v>30</v>
      </c>
      <c r="H6" s="174" t="s">
        <v>31</v>
      </c>
      <c r="I6" s="174"/>
      <c r="J6" s="174" t="s">
        <v>32</v>
      </c>
      <c r="K6" s="1632" t="s">
        <v>33</v>
      </c>
      <c r="L6" s="2069" t="s">
        <v>34</v>
      </c>
      <c r="M6" s="204" t="s">
        <v>166</v>
      </c>
      <c r="N6" s="2070" t="s">
        <v>167</v>
      </c>
      <c r="O6" s="204" t="s">
        <v>168</v>
      </c>
    </row>
    <row r="7" s="164" customFormat="1" spans="1:15">
      <c r="A7" s="2057"/>
      <c r="B7" s="175"/>
      <c r="C7" s="175"/>
      <c r="D7" s="173"/>
      <c r="E7" s="173"/>
      <c r="F7" s="171"/>
      <c r="G7" s="174"/>
      <c r="H7" s="174"/>
      <c r="I7" s="174"/>
      <c r="J7" s="174"/>
      <c r="K7" s="1632"/>
      <c r="L7" s="2069"/>
      <c r="M7" s="204"/>
      <c r="N7" s="2070"/>
      <c r="O7" s="204"/>
    </row>
    <row r="8" s="164" customFormat="1" spans="1:15">
      <c r="A8" s="2058" t="s">
        <v>385</v>
      </c>
      <c r="B8" s="1650">
        <v>1244713</v>
      </c>
      <c r="C8" s="1650" t="s">
        <v>386</v>
      </c>
      <c r="D8" s="2021">
        <v>42767</v>
      </c>
      <c r="E8" s="2021">
        <v>42769</v>
      </c>
      <c r="F8" s="1650">
        <f t="shared" ref="F8:F71" si="0">E8-D8</f>
        <v>2</v>
      </c>
      <c r="G8" s="1650">
        <v>3</v>
      </c>
      <c r="H8" s="1650" t="s">
        <v>40</v>
      </c>
      <c r="I8" s="1650" t="s">
        <v>387</v>
      </c>
      <c r="J8" s="1650">
        <f t="shared" ref="J8:J71" si="1">G8*F8</f>
        <v>6</v>
      </c>
      <c r="K8" s="2071">
        <v>2900000</v>
      </c>
      <c r="L8" s="2072">
        <f t="shared" ref="L8:L71" si="2">K8*F8*G8</f>
        <v>17400000</v>
      </c>
      <c r="M8" s="1650"/>
      <c r="N8" s="2073">
        <f t="shared" ref="N8:N71" si="3">M8-L8</f>
        <v>-17400000</v>
      </c>
      <c r="O8" s="2038"/>
    </row>
    <row r="9" s="164" customFormat="1" spans="1:15">
      <c r="A9" s="2058">
        <v>263382</v>
      </c>
      <c r="B9" s="1650">
        <v>1245003</v>
      </c>
      <c r="C9" s="1650" t="s">
        <v>388</v>
      </c>
      <c r="D9" s="2021">
        <v>42767</v>
      </c>
      <c r="E9" s="2021">
        <v>42769</v>
      </c>
      <c r="F9" s="1650">
        <f t="shared" si="0"/>
        <v>2</v>
      </c>
      <c r="G9" s="1650">
        <v>1</v>
      </c>
      <c r="H9" s="1650" t="s">
        <v>36</v>
      </c>
      <c r="I9" s="1650" t="s">
        <v>37</v>
      </c>
      <c r="J9" s="1650">
        <f t="shared" si="1"/>
        <v>2</v>
      </c>
      <c r="K9" s="2071">
        <v>2900000</v>
      </c>
      <c r="L9" s="2072">
        <f t="shared" si="2"/>
        <v>5800000</v>
      </c>
      <c r="M9" s="1650"/>
      <c r="N9" s="2073">
        <f t="shared" si="3"/>
        <v>-5800000</v>
      </c>
      <c r="O9" s="2039"/>
    </row>
    <row r="10" s="164" customFormat="1" spans="1:15">
      <c r="A10" s="2058">
        <v>263643</v>
      </c>
      <c r="B10" s="1650">
        <v>1245821</v>
      </c>
      <c r="C10" s="1650" t="s">
        <v>103</v>
      </c>
      <c r="D10" s="2021">
        <v>42767</v>
      </c>
      <c r="E10" s="2021">
        <v>42770</v>
      </c>
      <c r="F10" s="1650">
        <f t="shared" si="0"/>
        <v>3</v>
      </c>
      <c r="G10" s="1650">
        <v>1</v>
      </c>
      <c r="H10" s="1650" t="s">
        <v>40</v>
      </c>
      <c r="I10" s="1650" t="s">
        <v>37</v>
      </c>
      <c r="J10" s="1650">
        <f t="shared" si="1"/>
        <v>3</v>
      </c>
      <c r="K10" s="2071">
        <v>2900000</v>
      </c>
      <c r="L10" s="2072">
        <f t="shared" si="2"/>
        <v>8700000</v>
      </c>
      <c r="M10" s="1650"/>
      <c r="N10" s="2073">
        <f t="shared" si="3"/>
        <v>-8700000</v>
      </c>
      <c r="O10" s="2039"/>
    </row>
    <row r="11" s="164" customFormat="1" spans="1:15">
      <c r="A11" s="2058">
        <v>269552</v>
      </c>
      <c r="B11" s="1650">
        <v>1255672</v>
      </c>
      <c r="C11" s="1650" t="s">
        <v>389</v>
      </c>
      <c r="D11" s="2021">
        <v>42767</v>
      </c>
      <c r="E11" s="2021">
        <v>42771</v>
      </c>
      <c r="F11" s="1650">
        <f t="shared" si="0"/>
        <v>4</v>
      </c>
      <c r="G11" s="1650">
        <v>1</v>
      </c>
      <c r="H11" s="1650" t="s">
        <v>53</v>
      </c>
      <c r="I11" s="1650" t="s">
        <v>148</v>
      </c>
      <c r="J11" s="1650">
        <f t="shared" si="1"/>
        <v>4</v>
      </c>
      <c r="K11" s="2028">
        <v>2900000</v>
      </c>
      <c r="L11" s="2072">
        <f t="shared" si="2"/>
        <v>11600000</v>
      </c>
      <c r="M11" s="1650"/>
      <c r="N11" s="2073">
        <f t="shared" si="3"/>
        <v>-11600000</v>
      </c>
      <c r="O11" s="2039"/>
    </row>
    <row r="12" s="164" customFormat="1" spans="1:15">
      <c r="A12" s="2058">
        <v>269556</v>
      </c>
      <c r="B12" s="1650">
        <v>1255668</v>
      </c>
      <c r="C12" s="1650" t="s">
        <v>390</v>
      </c>
      <c r="D12" s="2021">
        <v>42767</v>
      </c>
      <c r="E12" s="2021">
        <v>42771</v>
      </c>
      <c r="F12" s="1650">
        <f t="shared" si="0"/>
        <v>4</v>
      </c>
      <c r="G12" s="1650">
        <v>1</v>
      </c>
      <c r="H12" s="1650" t="s">
        <v>391</v>
      </c>
      <c r="I12" s="1650" t="s">
        <v>392</v>
      </c>
      <c r="J12" s="1650">
        <f t="shared" si="1"/>
        <v>4</v>
      </c>
      <c r="K12" s="2028">
        <v>2900000</v>
      </c>
      <c r="L12" s="2072">
        <f t="shared" si="2"/>
        <v>11600000</v>
      </c>
      <c r="M12" s="1650"/>
      <c r="N12" s="2073">
        <f t="shared" si="3"/>
        <v>-11600000</v>
      </c>
      <c r="O12" s="2039"/>
    </row>
    <row r="13" s="164" customFormat="1" spans="1:15">
      <c r="A13" s="2058">
        <v>269822</v>
      </c>
      <c r="B13" s="1650">
        <v>1255985</v>
      </c>
      <c r="C13" s="1650" t="s">
        <v>393</v>
      </c>
      <c r="D13" s="2021">
        <v>42767</v>
      </c>
      <c r="E13" s="2021">
        <v>42770</v>
      </c>
      <c r="F13" s="1650">
        <f t="shared" si="0"/>
        <v>3</v>
      </c>
      <c r="G13" s="1650">
        <v>1</v>
      </c>
      <c r="H13" s="1650" t="s">
        <v>40</v>
      </c>
      <c r="I13" s="1650" t="s">
        <v>37</v>
      </c>
      <c r="J13" s="1650">
        <f t="shared" si="1"/>
        <v>3</v>
      </c>
      <c r="K13" s="2028">
        <v>2900000</v>
      </c>
      <c r="L13" s="2072">
        <f t="shared" si="2"/>
        <v>8700000</v>
      </c>
      <c r="M13" s="1650"/>
      <c r="N13" s="2073">
        <f t="shared" si="3"/>
        <v>-8700000</v>
      </c>
      <c r="O13" s="2039"/>
    </row>
    <row r="14" s="164" customFormat="1" spans="1:15">
      <c r="A14" s="2058">
        <v>270796</v>
      </c>
      <c r="B14" s="1650">
        <v>1256841</v>
      </c>
      <c r="C14" s="1650" t="s">
        <v>394</v>
      </c>
      <c r="D14" s="2021">
        <v>42767</v>
      </c>
      <c r="E14" s="2021">
        <v>42770</v>
      </c>
      <c r="F14" s="2022">
        <f t="shared" si="0"/>
        <v>3</v>
      </c>
      <c r="G14" s="2022">
        <v>1</v>
      </c>
      <c r="H14" s="2022" t="s">
        <v>40</v>
      </c>
      <c r="I14" s="2022" t="s">
        <v>37</v>
      </c>
      <c r="J14" s="1650">
        <f t="shared" si="1"/>
        <v>3</v>
      </c>
      <c r="K14" s="2074">
        <v>2900000</v>
      </c>
      <c r="L14" s="2072">
        <f t="shared" si="2"/>
        <v>8700000</v>
      </c>
      <c r="M14" s="1483"/>
      <c r="N14" s="2073">
        <f t="shared" si="3"/>
        <v>-8700000</v>
      </c>
      <c r="O14" s="2039"/>
    </row>
    <row r="15" s="164" customFormat="1" spans="1:15">
      <c r="A15" s="2058">
        <v>270806</v>
      </c>
      <c r="B15" s="1650">
        <v>1256908</v>
      </c>
      <c r="C15" s="1650" t="s">
        <v>395</v>
      </c>
      <c r="D15" s="2021">
        <v>42767</v>
      </c>
      <c r="E15" s="2021">
        <v>42770</v>
      </c>
      <c r="F15" s="1650">
        <f t="shared" si="0"/>
        <v>3</v>
      </c>
      <c r="G15" s="1650">
        <v>1</v>
      </c>
      <c r="H15" s="1650" t="s">
        <v>40</v>
      </c>
      <c r="I15" s="1650" t="s">
        <v>37</v>
      </c>
      <c r="J15" s="1650">
        <f t="shared" si="1"/>
        <v>3</v>
      </c>
      <c r="K15" s="2028">
        <v>2900000</v>
      </c>
      <c r="L15" s="2072">
        <f t="shared" si="2"/>
        <v>8700000</v>
      </c>
      <c r="M15" s="1650"/>
      <c r="N15" s="2073">
        <f t="shared" si="3"/>
        <v>-8700000</v>
      </c>
      <c r="O15" s="2039"/>
    </row>
    <row r="16" s="164" customFormat="1" spans="1:15">
      <c r="A16" s="2058" t="s">
        <v>396</v>
      </c>
      <c r="B16" s="1650">
        <v>1243476</v>
      </c>
      <c r="C16" s="1650" t="s">
        <v>397</v>
      </c>
      <c r="D16" s="2021">
        <v>42768</v>
      </c>
      <c r="E16" s="2021">
        <v>42769</v>
      </c>
      <c r="F16" s="1650">
        <f t="shared" si="0"/>
        <v>1</v>
      </c>
      <c r="G16" s="1650">
        <v>2</v>
      </c>
      <c r="H16" s="1650" t="s">
        <v>36</v>
      </c>
      <c r="I16" s="1650" t="s">
        <v>37</v>
      </c>
      <c r="J16" s="1650">
        <f t="shared" si="1"/>
        <v>2</v>
      </c>
      <c r="K16" s="2071">
        <v>2900000</v>
      </c>
      <c r="L16" s="2072">
        <f t="shared" si="2"/>
        <v>5800000</v>
      </c>
      <c r="M16" s="1650"/>
      <c r="N16" s="2073">
        <f t="shared" si="3"/>
        <v>-5800000</v>
      </c>
      <c r="O16" s="2039"/>
    </row>
    <row r="17" s="164" customFormat="1" spans="1:15">
      <c r="A17" s="2058">
        <v>265317</v>
      </c>
      <c r="B17" s="1650">
        <v>1248343</v>
      </c>
      <c r="C17" s="1650" t="s">
        <v>398</v>
      </c>
      <c r="D17" s="2021">
        <v>42768</v>
      </c>
      <c r="E17" s="2021">
        <v>42770</v>
      </c>
      <c r="F17" s="1650">
        <f t="shared" si="0"/>
        <v>2</v>
      </c>
      <c r="G17" s="1650">
        <v>3</v>
      </c>
      <c r="H17" s="1650" t="s">
        <v>36</v>
      </c>
      <c r="I17" s="1650" t="s">
        <v>37</v>
      </c>
      <c r="J17" s="1650">
        <f t="shared" si="1"/>
        <v>6</v>
      </c>
      <c r="K17" s="2028">
        <v>2900000</v>
      </c>
      <c r="L17" s="2072">
        <f t="shared" si="2"/>
        <v>17400000</v>
      </c>
      <c r="M17" s="1650"/>
      <c r="N17" s="2073">
        <f t="shared" si="3"/>
        <v>-17400000</v>
      </c>
      <c r="O17" s="2039"/>
    </row>
    <row r="18" s="164" customFormat="1" spans="1:15">
      <c r="A18" s="2058">
        <v>266487</v>
      </c>
      <c r="B18" s="1650">
        <v>1250570</v>
      </c>
      <c r="C18" s="1650" t="s">
        <v>399</v>
      </c>
      <c r="D18" s="2021">
        <v>42768</v>
      </c>
      <c r="E18" s="2021">
        <v>42770</v>
      </c>
      <c r="F18" s="1650">
        <f t="shared" si="0"/>
        <v>2</v>
      </c>
      <c r="G18" s="1650">
        <v>1</v>
      </c>
      <c r="H18" s="1650" t="s">
        <v>391</v>
      </c>
      <c r="I18" s="1650" t="s">
        <v>37</v>
      </c>
      <c r="J18" s="1650">
        <f t="shared" si="1"/>
        <v>2</v>
      </c>
      <c r="K18" s="2028">
        <v>2900000</v>
      </c>
      <c r="L18" s="2072">
        <f t="shared" si="2"/>
        <v>5800000</v>
      </c>
      <c r="M18" s="1650"/>
      <c r="N18" s="2073">
        <f t="shared" si="3"/>
        <v>-5800000</v>
      </c>
      <c r="O18" s="2039"/>
    </row>
    <row r="19" s="164" customFormat="1" spans="1:15">
      <c r="A19" s="2058">
        <v>266501</v>
      </c>
      <c r="B19" s="1650">
        <v>1250577</v>
      </c>
      <c r="C19" s="1650" t="s">
        <v>400</v>
      </c>
      <c r="D19" s="2021">
        <v>42768</v>
      </c>
      <c r="E19" s="2021">
        <v>42770</v>
      </c>
      <c r="F19" s="1650">
        <f t="shared" si="0"/>
        <v>2</v>
      </c>
      <c r="G19" s="1650">
        <v>1</v>
      </c>
      <c r="H19" s="1650" t="s">
        <v>391</v>
      </c>
      <c r="I19" s="1650" t="s">
        <v>37</v>
      </c>
      <c r="J19" s="1650">
        <f t="shared" si="1"/>
        <v>2</v>
      </c>
      <c r="K19" s="2028">
        <v>2900000</v>
      </c>
      <c r="L19" s="2072">
        <f t="shared" si="2"/>
        <v>5800000</v>
      </c>
      <c r="M19" s="1650"/>
      <c r="N19" s="2073">
        <f t="shared" si="3"/>
        <v>-5800000</v>
      </c>
      <c r="O19" s="2039"/>
    </row>
    <row r="20" s="164" customFormat="1" spans="1:15">
      <c r="A20" s="2059">
        <v>266502</v>
      </c>
      <c r="B20" s="1650">
        <v>1250578</v>
      </c>
      <c r="C20" s="1650" t="s">
        <v>401</v>
      </c>
      <c r="D20" s="2021">
        <v>42768</v>
      </c>
      <c r="E20" s="2021">
        <v>42770</v>
      </c>
      <c r="F20" s="1650">
        <f t="shared" si="0"/>
        <v>2</v>
      </c>
      <c r="G20" s="1650">
        <v>1</v>
      </c>
      <c r="H20" s="1650" t="s">
        <v>391</v>
      </c>
      <c r="I20" s="1650" t="s">
        <v>37</v>
      </c>
      <c r="J20" s="1650">
        <f t="shared" si="1"/>
        <v>2</v>
      </c>
      <c r="K20" s="2028">
        <v>2900000</v>
      </c>
      <c r="L20" s="2072">
        <f t="shared" si="2"/>
        <v>5800000</v>
      </c>
      <c r="M20" s="1650"/>
      <c r="N20" s="2073">
        <f t="shared" si="3"/>
        <v>-5800000</v>
      </c>
      <c r="O20" s="2039"/>
    </row>
    <row r="21" s="164" customFormat="1" spans="1:15">
      <c r="A21" s="2058">
        <v>263503</v>
      </c>
      <c r="B21" s="1483">
        <v>1245373</v>
      </c>
      <c r="C21" s="1650" t="s">
        <v>402</v>
      </c>
      <c r="D21" s="2021">
        <v>42769</v>
      </c>
      <c r="E21" s="2021">
        <v>42771</v>
      </c>
      <c r="F21" s="1650">
        <f t="shared" si="0"/>
        <v>2</v>
      </c>
      <c r="G21" s="1650">
        <v>3</v>
      </c>
      <c r="H21" s="1650" t="s">
        <v>36</v>
      </c>
      <c r="I21" s="1650" t="s">
        <v>37</v>
      </c>
      <c r="J21" s="1650">
        <f t="shared" si="1"/>
        <v>6</v>
      </c>
      <c r="K21" s="2071">
        <v>2900000</v>
      </c>
      <c r="L21" s="2072">
        <f t="shared" si="2"/>
        <v>17400000</v>
      </c>
      <c r="M21" s="1650"/>
      <c r="N21" s="2073">
        <f t="shared" si="3"/>
        <v>-17400000</v>
      </c>
      <c r="O21" s="2039"/>
    </row>
    <row r="22" s="164" customFormat="1" spans="1:15">
      <c r="A22" s="2058">
        <v>265272</v>
      </c>
      <c r="B22" s="1650">
        <v>1248121</v>
      </c>
      <c r="C22" s="1650" t="s">
        <v>403</v>
      </c>
      <c r="D22" s="2021">
        <v>42769</v>
      </c>
      <c r="E22" s="2021">
        <v>42770</v>
      </c>
      <c r="F22" s="1650">
        <f t="shared" si="0"/>
        <v>1</v>
      </c>
      <c r="G22" s="1650">
        <v>1</v>
      </c>
      <c r="H22" s="1650" t="s">
        <v>36</v>
      </c>
      <c r="I22" s="1650" t="s">
        <v>37</v>
      </c>
      <c r="J22" s="1650">
        <f t="shared" si="1"/>
        <v>1</v>
      </c>
      <c r="K22" s="2028">
        <v>2900000</v>
      </c>
      <c r="L22" s="2072">
        <f t="shared" si="2"/>
        <v>2900000</v>
      </c>
      <c r="M22" s="1650"/>
      <c r="N22" s="2073">
        <f t="shared" si="3"/>
        <v>-2900000</v>
      </c>
      <c r="O22" s="2039"/>
    </row>
    <row r="23" s="164" customFormat="1" spans="1:15">
      <c r="A23" s="2058">
        <v>265324</v>
      </c>
      <c r="B23" s="1650">
        <v>1248045</v>
      </c>
      <c r="C23" s="1650" t="s">
        <v>404</v>
      </c>
      <c r="D23" s="2021">
        <v>42769</v>
      </c>
      <c r="E23" s="2021">
        <v>42771</v>
      </c>
      <c r="F23" s="1650">
        <f t="shared" si="0"/>
        <v>2</v>
      </c>
      <c r="G23" s="1650">
        <v>1</v>
      </c>
      <c r="H23" s="1650" t="s">
        <v>405</v>
      </c>
      <c r="I23" s="1650" t="s">
        <v>37</v>
      </c>
      <c r="J23" s="1650">
        <f t="shared" si="1"/>
        <v>2</v>
      </c>
      <c r="K23" s="2028">
        <v>2900000</v>
      </c>
      <c r="L23" s="2072">
        <f t="shared" si="2"/>
        <v>5800000</v>
      </c>
      <c r="M23" s="1650"/>
      <c r="N23" s="2073">
        <f t="shared" si="3"/>
        <v>-5800000</v>
      </c>
      <c r="O23" s="2039"/>
    </row>
    <row r="24" s="164" customFormat="1" spans="1:15">
      <c r="A24" s="2058">
        <v>263379</v>
      </c>
      <c r="B24" s="1650">
        <v>1244894</v>
      </c>
      <c r="C24" s="1650" t="s">
        <v>406</v>
      </c>
      <c r="D24" s="2021">
        <v>42770</v>
      </c>
      <c r="E24" s="2021">
        <v>42773</v>
      </c>
      <c r="F24" s="1650">
        <f t="shared" si="0"/>
        <v>3</v>
      </c>
      <c r="G24" s="1650">
        <v>1</v>
      </c>
      <c r="H24" s="1650" t="s">
        <v>36</v>
      </c>
      <c r="I24" s="1650" t="s">
        <v>37</v>
      </c>
      <c r="J24" s="1650">
        <f t="shared" si="1"/>
        <v>3</v>
      </c>
      <c r="K24" s="2071">
        <v>2900000</v>
      </c>
      <c r="L24" s="2072">
        <f t="shared" si="2"/>
        <v>8700000</v>
      </c>
      <c r="M24" s="1650"/>
      <c r="N24" s="2073">
        <f t="shared" si="3"/>
        <v>-8700000</v>
      </c>
      <c r="O24" s="2039"/>
    </row>
    <row r="25" s="164" customFormat="1" ht="14.25" spans="1:15">
      <c r="A25" s="2058">
        <v>264320</v>
      </c>
      <c r="B25" s="2060">
        <v>1246780</v>
      </c>
      <c r="C25" s="1650" t="s">
        <v>407</v>
      </c>
      <c r="D25" s="2021">
        <v>42770</v>
      </c>
      <c r="E25" s="2021">
        <v>42773</v>
      </c>
      <c r="F25" s="1650">
        <f t="shared" si="0"/>
        <v>3</v>
      </c>
      <c r="G25" s="1650">
        <v>1</v>
      </c>
      <c r="H25" s="1650" t="s">
        <v>36</v>
      </c>
      <c r="I25" s="1650" t="s">
        <v>37</v>
      </c>
      <c r="J25" s="1650">
        <f t="shared" si="1"/>
        <v>3</v>
      </c>
      <c r="K25" s="2071">
        <v>2900000</v>
      </c>
      <c r="L25" s="2072">
        <f t="shared" si="2"/>
        <v>8700000</v>
      </c>
      <c r="M25" s="1650"/>
      <c r="N25" s="2073">
        <f t="shared" si="3"/>
        <v>-8700000</v>
      </c>
      <c r="O25" s="2039"/>
    </row>
    <row r="26" s="164" customFormat="1" spans="1:15">
      <c r="A26" s="2058">
        <v>266368</v>
      </c>
      <c r="B26" s="1650">
        <v>1250321</v>
      </c>
      <c r="C26" s="1650" t="s">
        <v>408</v>
      </c>
      <c r="D26" s="2021">
        <v>42770</v>
      </c>
      <c r="E26" s="2021">
        <v>42771</v>
      </c>
      <c r="F26" s="1650">
        <f t="shared" si="0"/>
        <v>1</v>
      </c>
      <c r="G26" s="1650">
        <v>1</v>
      </c>
      <c r="H26" s="1650" t="s">
        <v>36</v>
      </c>
      <c r="I26" s="1650" t="s">
        <v>37</v>
      </c>
      <c r="J26" s="1650">
        <f t="shared" si="1"/>
        <v>1</v>
      </c>
      <c r="K26" s="2028">
        <v>2900000</v>
      </c>
      <c r="L26" s="2072">
        <f t="shared" si="2"/>
        <v>2900000</v>
      </c>
      <c r="M26" s="1650"/>
      <c r="N26" s="2073">
        <f t="shared" si="3"/>
        <v>-2900000</v>
      </c>
      <c r="O26" s="2039"/>
    </row>
    <row r="27" s="164" customFormat="1" spans="1:15">
      <c r="A27" s="2058">
        <v>270527</v>
      </c>
      <c r="B27" s="1650">
        <v>1256463</v>
      </c>
      <c r="C27" s="1650" t="s">
        <v>409</v>
      </c>
      <c r="D27" s="2021">
        <v>42770</v>
      </c>
      <c r="E27" s="2021">
        <v>42773</v>
      </c>
      <c r="F27" s="1650">
        <f t="shared" si="0"/>
        <v>3</v>
      </c>
      <c r="G27" s="1650">
        <v>1</v>
      </c>
      <c r="H27" s="1650" t="s">
        <v>53</v>
      </c>
      <c r="I27" s="1650" t="s">
        <v>37</v>
      </c>
      <c r="J27" s="1650">
        <f t="shared" si="1"/>
        <v>3</v>
      </c>
      <c r="K27" s="2028">
        <v>2900000</v>
      </c>
      <c r="L27" s="2072">
        <f t="shared" si="2"/>
        <v>8700000</v>
      </c>
      <c r="M27" s="1650"/>
      <c r="N27" s="2073">
        <f t="shared" si="3"/>
        <v>-8700000</v>
      </c>
      <c r="O27" s="2039"/>
    </row>
    <row r="28" s="164" customFormat="1" spans="1:15">
      <c r="A28" s="2058">
        <v>270534</v>
      </c>
      <c r="B28" s="1650">
        <v>1256285</v>
      </c>
      <c r="C28" s="1650" t="s">
        <v>410</v>
      </c>
      <c r="D28" s="2021">
        <v>42770</v>
      </c>
      <c r="E28" s="2021">
        <v>42772</v>
      </c>
      <c r="F28" s="1650">
        <f t="shared" si="0"/>
        <v>2</v>
      </c>
      <c r="G28" s="1650">
        <v>2</v>
      </c>
      <c r="H28" s="1650" t="s">
        <v>53</v>
      </c>
      <c r="I28" s="1650" t="s">
        <v>37</v>
      </c>
      <c r="J28" s="1650">
        <f t="shared" si="1"/>
        <v>4</v>
      </c>
      <c r="K28" s="2028">
        <v>2900000</v>
      </c>
      <c r="L28" s="2072">
        <f t="shared" si="2"/>
        <v>11600000</v>
      </c>
      <c r="M28" s="1650"/>
      <c r="N28" s="2073">
        <f t="shared" si="3"/>
        <v>-11600000</v>
      </c>
      <c r="O28" s="2039"/>
    </row>
    <row r="29" s="164" customFormat="1" spans="1:15">
      <c r="A29" s="2058">
        <v>264030</v>
      </c>
      <c r="B29" s="1650">
        <v>1246083</v>
      </c>
      <c r="C29" s="1650" t="s">
        <v>411</v>
      </c>
      <c r="D29" s="2021">
        <v>42771</v>
      </c>
      <c r="E29" s="2021">
        <v>42774</v>
      </c>
      <c r="F29" s="1650">
        <f t="shared" si="0"/>
        <v>3</v>
      </c>
      <c r="G29" s="1650">
        <v>1</v>
      </c>
      <c r="H29" s="1650" t="s">
        <v>36</v>
      </c>
      <c r="I29" s="1650" t="s">
        <v>37</v>
      </c>
      <c r="J29" s="1650">
        <f t="shared" si="1"/>
        <v>3</v>
      </c>
      <c r="K29" s="2071">
        <v>2900000</v>
      </c>
      <c r="L29" s="2072">
        <f t="shared" si="2"/>
        <v>8700000</v>
      </c>
      <c r="M29" s="1650"/>
      <c r="N29" s="2073">
        <f t="shared" si="3"/>
        <v>-8700000</v>
      </c>
      <c r="O29" s="2039"/>
    </row>
    <row r="30" s="164" customFormat="1" spans="1:15">
      <c r="A30" s="2061" t="s">
        <v>412</v>
      </c>
      <c r="B30" s="1650">
        <v>1249863</v>
      </c>
      <c r="C30" s="1650" t="s">
        <v>413</v>
      </c>
      <c r="D30" s="2021">
        <v>42771</v>
      </c>
      <c r="E30" s="2021">
        <v>42774</v>
      </c>
      <c r="F30" s="1650">
        <f t="shared" si="0"/>
        <v>3</v>
      </c>
      <c r="G30" s="1650">
        <v>2</v>
      </c>
      <c r="H30" s="1650" t="s">
        <v>40</v>
      </c>
      <c r="I30" s="1650" t="s">
        <v>37</v>
      </c>
      <c r="J30" s="1650">
        <f t="shared" si="1"/>
        <v>6</v>
      </c>
      <c r="K30" s="2028">
        <v>2900000</v>
      </c>
      <c r="L30" s="2072">
        <f t="shared" si="2"/>
        <v>17400000</v>
      </c>
      <c r="M30" s="1650"/>
      <c r="N30" s="2073">
        <f t="shared" si="3"/>
        <v>-17400000</v>
      </c>
      <c r="O30" s="2039"/>
    </row>
    <row r="31" s="164" customFormat="1" spans="1:15">
      <c r="A31" s="2061" t="s">
        <v>414</v>
      </c>
      <c r="B31" s="1650">
        <v>1249871</v>
      </c>
      <c r="C31" s="1650" t="s">
        <v>415</v>
      </c>
      <c r="D31" s="2021">
        <v>42771</v>
      </c>
      <c r="E31" s="2021">
        <v>42774</v>
      </c>
      <c r="F31" s="1650">
        <f t="shared" si="0"/>
        <v>3</v>
      </c>
      <c r="G31" s="1650">
        <v>2</v>
      </c>
      <c r="H31" s="1650" t="s">
        <v>40</v>
      </c>
      <c r="I31" s="1650" t="s">
        <v>37</v>
      </c>
      <c r="J31" s="1650">
        <f t="shared" si="1"/>
        <v>6</v>
      </c>
      <c r="K31" s="2028">
        <v>2900000</v>
      </c>
      <c r="L31" s="2072">
        <f t="shared" si="2"/>
        <v>17400000</v>
      </c>
      <c r="M31" s="1650"/>
      <c r="N31" s="2073">
        <f t="shared" si="3"/>
        <v>-17400000</v>
      </c>
      <c r="O31" s="2039"/>
    </row>
    <row r="32" s="164" customFormat="1" spans="1:15">
      <c r="A32" s="2058" t="s">
        <v>416</v>
      </c>
      <c r="B32" s="1650">
        <v>1251368</v>
      </c>
      <c r="C32" s="1650" t="s">
        <v>417</v>
      </c>
      <c r="D32" s="2021">
        <v>42771</v>
      </c>
      <c r="E32" s="2021">
        <v>42773</v>
      </c>
      <c r="F32" s="1650">
        <f t="shared" si="0"/>
        <v>2</v>
      </c>
      <c r="G32" s="1650">
        <v>4</v>
      </c>
      <c r="H32" s="1650" t="s">
        <v>418</v>
      </c>
      <c r="I32" s="1650" t="s">
        <v>37</v>
      </c>
      <c r="J32" s="1650">
        <f t="shared" si="1"/>
        <v>8</v>
      </c>
      <c r="K32" s="2028">
        <v>2900000</v>
      </c>
      <c r="L32" s="2072">
        <f t="shared" si="2"/>
        <v>23200000</v>
      </c>
      <c r="M32" s="1650"/>
      <c r="N32" s="2073">
        <f t="shared" si="3"/>
        <v>-23200000</v>
      </c>
      <c r="O32" s="2039"/>
    </row>
    <row r="33" s="164" customFormat="1" spans="1:15">
      <c r="A33" s="2058">
        <v>267007</v>
      </c>
      <c r="B33" s="1650">
        <v>1251603</v>
      </c>
      <c r="C33" s="1650" t="s">
        <v>419</v>
      </c>
      <c r="D33" s="2021">
        <v>42771</v>
      </c>
      <c r="E33" s="2021">
        <v>42774</v>
      </c>
      <c r="F33" s="1650">
        <f t="shared" si="0"/>
        <v>3</v>
      </c>
      <c r="G33" s="1650">
        <v>4</v>
      </c>
      <c r="H33" s="1650" t="s">
        <v>53</v>
      </c>
      <c r="I33" s="1650" t="s">
        <v>37</v>
      </c>
      <c r="J33" s="1650">
        <f t="shared" si="1"/>
        <v>12</v>
      </c>
      <c r="K33" s="2028">
        <v>2900000</v>
      </c>
      <c r="L33" s="2072">
        <f t="shared" si="2"/>
        <v>34800000</v>
      </c>
      <c r="M33" s="986"/>
      <c r="N33" s="2073">
        <f t="shared" si="3"/>
        <v>-34800000</v>
      </c>
      <c r="O33" s="2039"/>
    </row>
    <row r="34" s="164" customFormat="1" spans="1:15">
      <c r="A34" s="2058">
        <v>265876</v>
      </c>
      <c r="B34" s="1650">
        <v>1249436</v>
      </c>
      <c r="C34" s="1650" t="s">
        <v>420</v>
      </c>
      <c r="D34" s="2021">
        <v>42772</v>
      </c>
      <c r="E34" s="2021">
        <v>42774</v>
      </c>
      <c r="F34" s="1650">
        <f t="shared" si="0"/>
        <v>2</v>
      </c>
      <c r="G34" s="1650">
        <v>1</v>
      </c>
      <c r="H34" s="1650" t="s">
        <v>36</v>
      </c>
      <c r="I34" s="1650" t="s">
        <v>37</v>
      </c>
      <c r="J34" s="1650">
        <f t="shared" si="1"/>
        <v>2</v>
      </c>
      <c r="K34" s="2028">
        <v>2900000</v>
      </c>
      <c r="L34" s="2072">
        <f t="shared" si="2"/>
        <v>5800000</v>
      </c>
      <c r="M34" s="1650"/>
      <c r="N34" s="2073">
        <f t="shared" si="3"/>
        <v>-5800000</v>
      </c>
      <c r="O34" s="2039"/>
    </row>
    <row r="35" s="164" customFormat="1" spans="1:15">
      <c r="A35" s="2061" t="s">
        <v>421</v>
      </c>
      <c r="B35" s="1650">
        <v>1249898</v>
      </c>
      <c r="C35" s="1650" t="s">
        <v>422</v>
      </c>
      <c r="D35" s="2021">
        <v>42772</v>
      </c>
      <c r="E35" s="2021">
        <v>42774</v>
      </c>
      <c r="F35" s="1650">
        <f t="shared" si="0"/>
        <v>2</v>
      </c>
      <c r="G35" s="1650">
        <v>2</v>
      </c>
      <c r="H35" s="1650" t="s">
        <v>40</v>
      </c>
      <c r="I35" s="1650" t="s">
        <v>37</v>
      </c>
      <c r="J35" s="1650">
        <f t="shared" si="1"/>
        <v>4</v>
      </c>
      <c r="K35" s="2028">
        <v>2900000</v>
      </c>
      <c r="L35" s="2072">
        <f t="shared" si="2"/>
        <v>11600000</v>
      </c>
      <c r="M35" s="1650"/>
      <c r="N35" s="2073">
        <f t="shared" si="3"/>
        <v>-11600000</v>
      </c>
      <c r="O35" s="2039"/>
    </row>
    <row r="36" s="164" customFormat="1" spans="1:15">
      <c r="A36" s="2058">
        <v>266275</v>
      </c>
      <c r="B36" s="1650">
        <v>1249724</v>
      </c>
      <c r="C36" s="1650" t="s">
        <v>423</v>
      </c>
      <c r="D36" s="2021">
        <v>42772</v>
      </c>
      <c r="E36" s="2021">
        <v>42774</v>
      </c>
      <c r="F36" s="1650">
        <f t="shared" si="0"/>
        <v>2</v>
      </c>
      <c r="G36" s="1650">
        <v>1</v>
      </c>
      <c r="H36" s="1650" t="s">
        <v>40</v>
      </c>
      <c r="I36" s="1650" t="s">
        <v>37</v>
      </c>
      <c r="J36" s="1650">
        <f t="shared" si="1"/>
        <v>2</v>
      </c>
      <c r="K36" s="2028">
        <v>2900000</v>
      </c>
      <c r="L36" s="2072">
        <f t="shared" si="2"/>
        <v>5800000</v>
      </c>
      <c r="M36" s="1650"/>
      <c r="N36" s="2073">
        <f t="shared" si="3"/>
        <v>-5800000</v>
      </c>
      <c r="O36" s="2039"/>
    </row>
    <row r="37" s="164" customFormat="1" spans="1:15">
      <c r="A37" s="2058">
        <v>267043</v>
      </c>
      <c r="B37" s="1650">
        <v>1251898</v>
      </c>
      <c r="C37" s="1650" t="s">
        <v>424</v>
      </c>
      <c r="D37" s="2021">
        <v>42772</v>
      </c>
      <c r="E37" s="2021">
        <v>42774</v>
      </c>
      <c r="F37" s="1650">
        <f t="shared" si="0"/>
        <v>2</v>
      </c>
      <c r="G37" s="1650">
        <v>1</v>
      </c>
      <c r="H37" s="1650" t="s">
        <v>53</v>
      </c>
      <c r="I37" s="1650" t="s">
        <v>37</v>
      </c>
      <c r="J37" s="1650">
        <f t="shared" si="1"/>
        <v>2</v>
      </c>
      <c r="K37" s="2028">
        <v>2900000</v>
      </c>
      <c r="L37" s="2072">
        <f t="shared" si="2"/>
        <v>5800000</v>
      </c>
      <c r="M37" s="1650"/>
      <c r="N37" s="2073">
        <f t="shared" si="3"/>
        <v>-5800000</v>
      </c>
      <c r="O37" s="2039"/>
    </row>
    <row r="38" s="164" customFormat="1" spans="1:15">
      <c r="A38" s="2058">
        <v>268787</v>
      </c>
      <c r="B38" s="1650">
        <v>1254377</v>
      </c>
      <c r="C38" s="1650" t="s">
        <v>425</v>
      </c>
      <c r="D38" s="2021">
        <v>42772</v>
      </c>
      <c r="E38" s="2021">
        <v>42775</v>
      </c>
      <c r="F38" s="1650">
        <f t="shared" si="0"/>
        <v>3</v>
      </c>
      <c r="G38" s="1650">
        <v>1</v>
      </c>
      <c r="H38" s="1650" t="s">
        <v>77</v>
      </c>
      <c r="I38" s="1650" t="s">
        <v>37</v>
      </c>
      <c r="J38" s="1650">
        <f t="shared" si="1"/>
        <v>3</v>
      </c>
      <c r="K38" s="2028">
        <v>2900000</v>
      </c>
      <c r="L38" s="2072">
        <f t="shared" si="2"/>
        <v>8700000</v>
      </c>
      <c r="M38" s="1650"/>
      <c r="N38" s="2073">
        <f t="shared" si="3"/>
        <v>-8700000</v>
      </c>
      <c r="O38" s="2039"/>
    </row>
    <row r="39" s="164" customFormat="1" spans="1:15">
      <c r="A39" s="2058">
        <v>262386</v>
      </c>
      <c r="B39" s="1650">
        <v>1243324</v>
      </c>
      <c r="C39" s="1650" t="s">
        <v>426</v>
      </c>
      <c r="D39" s="2021">
        <v>42773</v>
      </c>
      <c r="E39" s="2021">
        <v>42776</v>
      </c>
      <c r="F39" s="1650">
        <f t="shared" si="0"/>
        <v>3</v>
      </c>
      <c r="G39" s="1650">
        <v>1</v>
      </c>
      <c r="H39" s="1650" t="s">
        <v>40</v>
      </c>
      <c r="I39" s="1650" t="s">
        <v>37</v>
      </c>
      <c r="J39" s="1650">
        <f t="shared" si="1"/>
        <v>3</v>
      </c>
      <c r="K39" s="2071">
        <v>2900000</v>
      </c>
      <c r="L39" s="2072">
        <f t="shared" si="2"/>
        <v>8700000</v>
      </c>
      <c r="M39" s="1650"/>
      <c r="N39" s="2073">
        <f t="shared" si="3"/>
        <v>-8700000</v>
      </c>
      <c r="O39" s="2039"/>
    </row>
    <row r="40" s="164" customFormat="1" spans="1:15">
      <c r="A40" s="2058">
        <v>263002</v>
      </c>
      <c r="B40" s="1650">
        <v>1243319</v>
      </c>
      <c r="C40" s="1650" t="s">
        <v>427</v>
      </c>
      <c r="D40" s="2021">
        <v>42773</v>
      </c>
      <c r="E40" s="2021">
        <v>42776</v>
      </c>
      <c r="F40" s="1650">
        <f t="shared" si="0"/>
        <v>3</v>
      </c>
      <c r="G40" s="1650">
        <v>1</v>
      </c>
      <c r="H40" s="1650" t="s">
        <v>40</v>
      </c>
      <c r="I40" s="1650" t="s">
        <v>37</v>
      </c>
      <c r="J40" s="1650">
        <f t="shared" si="1"/>
        <v>3</v>
      </c>
      <c r="K40" s="2071">
        <v>2900000</v>
      </c>
      <c r="L40" s="2072">
        <f t="shared" si="2"/>
        <v>8700000</v>
      </c>
      <c r="M40" s="1650"/>
      <c r="N40" s="2073">
        <f t="shared" si="3"/>
        <v>-8700000</v>
      </c>
      <c r="O40" s="2039"/>
    </row>
    <row r="41" s="164" customFormat="1" spans="1:15">
      <c r="A41" s="2058">
        <v>266505</v>
      </c>
      <c r="B41" s="1650">
        <v>1250593</v>
      </c>
      <c r="C41" s="1650" t="s">
        <v>428</v>
      </c>
      <c r="D41" s="2021">
        <v>42773</v>
      </c>
      <c r="E41" s="2021">
        <v>42775</v>
      </c>
      <c r="F41" s="1650">
        <f t="shared" si="0"/>
        <v>2</v>
      </c>
      <c r="G41" s="1650">
        <v>1</v>
      </c>
      <c r="H41" s="1650" t="s">
        <v>391</v>
      </c>
      <c r="I41" s="1650" t="s">
        <v>37</v>
      </c>
      <c r="J41" s="1650">
        <f t="shared" si="1"/>
        <v>2</v>
      </c>
      <c r="K41" s="2028">
        <v>2900000</v>
      </c>
      <c r="L41" s="2072">
        <f t="shared" si="2"/>
        <v>5800000</v>
      </c>
      <c r="M41" s="1650"/>
      <c r="N41" s="2073">
        <f t="shared" si="3"/>
        <v>-5800000</v>
      </c>
      <c r="O41" s="2039"/>
    </row>
    <row r="42" s="164" customFormat="1" spans="1:15">
      <c r="A42" s="2058">
        <v>266614</v>
      </c>
      <c r="B42" s="1650">
        <v>1250707</v>
      </c>
      <c r="C42" s="1650" t="s">
        <v>429</v>
      </c>
      <c r="D42" s="2021">
        <v>42773</v>
      </c>
      <c r="E42" s="2021">
        <v>42775</v>
      </c>
      <c r="F42" s="1650">
        <f t="shared" si="0"/>
        <v>2</v>
      </c>
      <c r="G42" s="1650">
        <v>1</v>
      </c>
      <c r="H42" s="1650" t="s">
        <v>53</v>
      </c>
      <c r="I42" s="1650" t="s">
        <v>37</v>
      </c>
      <c r="J42" s="1650">
        <f t="shared" si="1"/>
        <v>2</v>
      </c>
      <c r="K42" s="2028">
        <v>2900000</v>
      </c>
      <c r="L42" s="2072">
        <f t="shared" si="2"/>
        <v>5800000</v>
      </c>
      <c r="M42" s="1650"/>
      <c r="N42" s="2073">
        <f t="shared" si="3"/>
        <v>-5800000</v>
      </c>
      <c r="O42" s="2039"/>
    </row>
    <row r="43" s="164" customFormat="1" spans="1:15">
      <c r="A43" s="2058">
        <v>267013</v>
      </c>
      <c r="B43" s="1650">
        <v>1251646</v>
      </c>
      <c r="C43" s="1650" t="s">
        <v>430</v>
      </c>
      <c r="D43" s="2021">
        <v>42773</v>
      </c>
      <c r="E43" s="2021">
        <v>42775</v>
      </c>
      <c r="F43" s="1650">
        <f t="shared" si="0"/>
        <v>2</v>
      </c>
      <c r="G43" s="1650">
        <v>2</v>
      </c>
      <c r="H43" s="1650" t="s">
        <v>53</v>
      </c>
      <c r="I43" s="1650" t="s">
        <v>37</v>
      </c>
      <c r="J43" s="1650">
        <f t="shared" si="1"/>
        <v>4</v>
      </c>
      <c r="K43" s="2028">
        <v>2900000</v>
      </c>
      <c r="L43" s="2072">
        <f t="shared" si="2"/>
        <v>11600000</v>
      </c>
      <c r="M43" s="1650"/>
      <c r="N43" s="2073">
        <f t="shared" si="3"/>
        <v>-11600000</v>
      </c>
      <c r="O43" s="2039"/>
    </row>
    <row r="44" s="164" customFormat="1" spans="1:15">
      <c r="A44" s="2058">
        <v>265756</v>
      </c>
      <c r="B44" s="1650">
        <v>1248942</v>
      </c>
      <c r="C44" s="1650" t="s">
        <v>431</v>
      </c>
      <c r="D44" s="2021">
        <v>42774</v>
      </c>
      <c r="E44" s="2021">
        <v>42776</v>
      </c>
      <c r="F44" s="1650">
        <f t="shared" si="0"/>
        <v>2</v>
      </c>
      <c r="G44" s="1650">
        <v>1</v>
      </c>
      <c r="H44" s="1650" t="s">
        <v>53</v>
      </c>
      <c r="I44" s="1650" t="s">
        <v>37</v>
      </c>
      <c r="J44" s="1650">
        <f t="shared" si="1"/>
        <v>2</v>
      </c>
      <c r="K44" s="2028">
        <v>2900000</v>
      </c>
      <c r="L44" s="2072">
        <f t="shared" si="2"/>
        <v>5800000</v>
      </c>
      <c r="M44" s="1650"/>
      <c r="N44" s="2073">
        <f t="shared" si="3"/>
        <v>-5800000</v>
      </c>
      <c r="O44" s="2039"/>
    </row>
    <row r="45" s="164" customFormat="1" spans="1:15">
      <c r="A45" s="2058">
        <v>265874</v>
      </c>
      <c r="B45" s="1650">
        <v>1249404</v>
      </c>
      <c r="C45" s="1650" t="s">
        <v>432</v>
      </c>
      <c r="D45" s="2021">
        <v>42774</v>
      </c>
      <c r="E45" s="2021">
        <v>42776</v>
      </c>
      <c r="F45" s="1650">
        <f t="shared" si="0"/>
        <v>2</v>
      </c>
      <c r="G45" s="1650">
        <v>2</v>
      </c>
      <c r="H45" s="1650" t="s">
        <v>36</v>
      </c>
      <c r="I45" s="1650" t="s">
        <v>37</v>
      </c>
      <c r="J45" s="1650">
        <f t="shared" si="1"/>
        <v>4</v>
      </c>
      <c r="K45" s="2028">
        <v>2900000</v>
      </c>
      <c r="L45" s="2072">
        <f t="shared" si="2"/>
        <v>11600000</v>
      </c>
      <c r="M45" s="1650"/>
      <c r="N45" s="2073">
        <f t="shared" si="3"/>
        <v>-11600000</v>
      </c>
      <c r="O45" s="2039"/>
    </row>
    <row r="46" s="164" customFormat="1" spans="1:15">
      <c r="A46" s="2058">
        <v>266485</v>
      </c>
      <c r="B46" s="1650">
        <v>1250492</v>
      </c>
      <c r="C46" s="1650" t="s">
        <v>433</v>
      </c>
      <c r="D46" s="2021">
        <v>42774</v>
      </c>
      <c r="E46" s="2021">
        <v>42777</v>
      </c>
      <c r="F46" s="1650">
        <f t="shared" si="0"/>
        <v>3</v>
      </c>
      <c r="G46" s="1650">
        <v>1</v>
      </c>
      <c r="H46" s="1650" t="s">
        <v>40</v>
      </c>
      <c r="I46" s="1650" t="s">
        <v>37</v>
      </c>
      <c r="J46" s="1650">
        <f t="shared" si="1"/>
        <v>3</v>
      </c>
      <c r="K46" s="2028">
        <v>2900000</v>
      </c>
      <c r="L46" s="2072">
        <f t="shared" si="2"/>
        <v>8700000</v>
      </c>
      <c r="M46" s="1650"/>
      <c r="N46" s="2073">
        <f t="shared" si="3"/>
        <v>-8700000</v>
      </c>
      <c r="O46" s="2039"/>
    </row>
    <row r="47" s="164" customFormat="1" spans="1:15">
      <c r="A47" s="2058">
        <v>267035</v>
      </c>
      <c r="B47" s="1650">
        <v>1251779</v>
      </c>
      <c r="C47" s="1650" t="s">
        <v>434</v>
      </c>
      <c r="D47" s="2021">
        <v>42774</v>
      </c>
      <c r="E47" s="2021">
        <v>42777</v>
      </c>
      <c r="F47" s="1650">
        <f t="shared" si="0"/>
        <v>3</v>
      </c>
      <c r="G47" s="1650">
        <v>3</v>
      </c>
      <c r="H47" s="1650" t="s">
        <v>53</v>
      </c>
      <c r="I47" s="1650" t="s">
        <v>37</v>
      </c>
      <c r="J47" s="1650">
        <f t="shared" si="1"/>
        <v>9</v>
      </c>
      <c r="K47" s="2028">
        <v>2900000</v>
      </c>
      <c r="L47" s="2072">
        <f t="shared" si="2"/>
        <v>26100000</v>
      </c>
      <c r="M47" s="1650"/>
      <c r="N47" s="2073">
        <f t="shared" si="3"/>
        <v>-26100000</v>
      </c>
      <c r="O47" s="2039"/>
    </row>
    <row r="48" s="164" customFormat="1" spans="1:15">
      <c r="A48" s="2058">
        <v>265273</v>
      </c>
      <c r="B48" s="1650">
        <v>1248177</v>
      </c>
      <c r="C48" s="1650" t="s">
        <v>435</v>
      </c>
      <c r="D48" s="2021">
        <v>42775</v>
      </c>
      <c r="E48" s="2021">
        <v>42776</v>
      </c>
      <c r="F48" s="1650">
        <f t="shared" si="0"/>
        <v>1</v>
      </c>
      <c r="G48" s="1650">
        <v>1</v>
      </c>
      <c r="H48" s="1650" t="s">
        <v>36</v>
      </c>
      <c r="I48" s="1650" t="s">
        <v>37</v>
      </c>
      <c r="J48" s="1650">
        <f t="shared" si="1"/>
        <v>1</v>
      </c>
      <c r="K48" s="2028">
        <v>2900000</v>
      </c>
      <c r="L48" s="2072">
        <f t="shared" si="2"/>
        <v>2900000</v>
      </c>
      <c r="M48" s="1650"/>
      <c r="N48" s="2073">
        <f t="shared" si="3"/>
        <v>-2900000</v>
      </c>
      <c r="O48" s="2039"/>
    </row>
    <row r="49" s="164" customFormat="1" spans="1:15">
      <c r="A49" s="2058">
        <v>265385</v>
      </c>
      <c r="B49" s="1650">
        <v>1247690</v>
      </c>
      <c r="C49" s="1650" t="s">
        <v>436</v>
      </c>
      <c r="D49" s="2021">
        <v>42775</v>
      </c>
      <c r="E49" s="2021">
        <v>42777</v>
      </c>
      <c r="F49" s="1650">
        <f t="shared" si="0"/>
        <v>2</v>
      </c>
      <c r="G49" s="1650">
        <v>1</v>
      </c>
      <c r="H49" s="1650" t="s">
        <v>40</v>
      </c>
      <c r="I49" s="1650" t="s">
        <v>37</v>
      </c>
      <c r="J49" s="1650">
        <f t="shared" si="1"/>
        <v>2</v>
      </c>
      <c r="K49" s="2028">
        <v>2900000</v>
      </c>
      <c r="L49" s="2072">
        <f t="shared" si="2"/>
        <v>5800000</v>
      </c>
      <c r="M49" s="1650"/>
      <c r="N49" s="2073">
        <f t="shared" si="3"/>
        <v>-5800000</v>
      </c>
      <c r="O49" s="2039"/>
    </row>
    <row r="50" s="164" customFormat="1" spans="1:15">
      <c r="A50" s="2058">
        <v>269826</v>
      </c>
      <c r="B50" s="1650">
        <v>1256116</v>
      </c>
      <c r="C50" s="1650" t="s">
        <v>437</v>
      </c>
      <c r="D50" s="2021">
        <v>42776</v>
      </c>
      <c r="E50" s="2021">
        <v>42779</v>
      </c>
      <c r="F50" s="1650">
        <f t="shared" si="0"/>
        <v>3</v>
      </c>
      <c r="G50" s="1650">
        <v>1</v>
      </c>
      <c r="H50" s="1650" t="s">
        <v>36</v>
      </c>
      <c r="I50" s="1650" t="s">
        <v>37</v>
      </c>
      <c r="J50" s="1650">
        <f t="shared" si="1"/>
        <v>3</v>
      </c>
      <c r="K50" s="2028">
        <v>2900000</v>
      </c>
      <c r="L50" s="2072">
        <f t="shared" si="2"/>
        <v>8700000</v>
      </c>
      <c r="M50" s="1650"/>
      <c r="N50" s="2073">
        <f t="shared" si="3"/>
        <v>-8700000</v>
      </c>
      <c r="O50" s="2039"/>
    </row>
    <row r="51" s="164" customFormat="1" spans="1:15">
      <c r="A51" s="2058">
        <v>263168</v>
      </c>
      <c r="B51" s="1650">
        <v>1244540</v>
      </c>
      <c r="C51" s="1650" t="s">
        <v>438</v>
      </c>
      <c r="D51" s="2021">
        <v>42776</v>
      </c>
      <c r="E51" s="2021">
        <v>42779</v>
      </c>
      <c r="F51" s="1650">
        <f t="shared" si="0"/>
        <v>3</v>
      </c>
      <c r="G51" s="1650">
        <v>1</v>
      </c>
      <c r="H51" s="1650" t="s">
        <v>36</v>
      </c>
      <c r="I51" s="1650" t="s">
        <v>37</v>
      </c>
      <c r="J51" s="1650">
        <f t="shared" si="1"/>
        <v>3</v>
      </c>
      <c r="K51" s="2071">
        <v>2900000</v>
      </c>
      <c r="L51" s="2072">
        <f t="shared" si="2"/>
        <v>8700000</v>
      </c>
      <c r="M51" s="1650"/>
      <c r="N51" s="2073">
        <f t="shared" si="3"/>
        <v>-8700000</v>
      </c>
      <c r="O51" s="2039"/>
    </row>
    <row r="52" s="164" customFormat="1" ht="14.25" spans="1:15">
      <c r="A52" s="2062">
        <v>264031</v>
      </c>
      <c r="B52" s="1650">
        <v>1246206</v>
      </c>
      <c r="C52" s="1650" t="s">
        <v>439</v>
      </c>
      <c r="D52" s="2021">
        <v>42776</v>
      </c>
      <c r="E52" s="2021">
        <v>42778</v>
      </c>
      <c r="F52" s="1650">
        <f t="shared" si="0"/>
        <v>2</v>
      </c>
      <c r="G52" s="1650">
        <v>1</v>
      </c>
      <c r="H52" s="1650" t="s">
        <v>53</v>
      </c>
      <c r="I52" s="1650" t="s">
        <v>37</v>
      </c>
      <c r="J52" s="1650">
        <f t="shared" si="1"/>
        <v>2</v>
      </c>
      <c r="K52" s="2071">
        <v>2900000</v>
      </c>
      <c r="L52" s="2072">
        <f t="shared" si="2"/>
        <v>5800000</v>
      </c>
      <c r="M52" s="1650"/>
      <c r="N52" s="2073">
        <f t="shared" si="3"/>
        <v>-5800000</v>
      </c>
      <c r="O52" s="2039"/>
    </row>
    <row r="53" s="164" customFormat="1" spans="1:15">
      <c r="A53" s="2058">
        <v>265197</v>
      </c>
      <c r="B53" s="1650">
        <v>1247871</v>
      </c>
      <c r="C53" s="1650" t="s">
        <v>440</v>
      </c>
      <c r="D53" s="2021">
        <v>42776</v>
      </c>
      <c r="E53" s="2021">
        <v>42778</v>
      </c>
      <c r="F53" s="1650">
        <f t="shared" si="0"/>
        <v>2</v>
      </c>
      <c r="G53" s="1650">
        <v>1</v>
      </c>
      <c r="H53" s="1650" t="s">
        <v>36</v>
      </c>
      <c r="I53" s="1650" t="s">
        <v>37</v>
      </c>
      <c r="J53" s="1650">
        <f t="shared" si="1"/>
        <v>2</v>
      </c>
      <c r="K53" s="2071">
        <v>2900000</v>
      </c>
      <c r="L53" s="2072">
        <f t="shared" si="2"/>
        <v>5800000</v>
      </c>
      <c r="M53" s="1650"/>
      <c r="N53" s="2073">
        <f t="shared" si="3"/>
        <v>-5800000</v>
      </c>
      <c r="O53" s="2039"/>
    </row>
    <row r="54" s="164" customFormat="1" spans="1:15">
      <c r="A54" s="2058">
        <v>266021</v>
      </c>
      <c r="B54" s="1650">
        <v>1249848</v>
      </c>
      <c r="C54" s="1650" t="s">
        <v>441</v>
      </c>
      <c r="D54" s="2021">
        <v>42776</v>
      </c>
      <c r="E54" s="2021">
        <v>42777</v>
      </c>
      <c r="F54" s="1650">
        <f t="shared" si="0"/>
        <v>1</v>
      </c>
      <c r="G54" s="1650">
        <v>2</v>
      </c>
      <c r="H54" s="1650" t="s">
        <v>36</v>
      </c>
      <c r="I54" s="1650" t="s">
        <v>37</v>
      </c>
      <c r="J54" s="1650">
        <f t="shared" si="1"/>
        <v>2</v>
      </c>
      <c r="K54" s="2028">
        <v>2900000</v>
      </c>
      <c r="L54" s="2072">
        <f t="shared" si="2"/>
        <v>5800000</v>
      </c>
      <c r="M54" s="1650"/>
      <c r="N54" s="2073">
        <f t="shared" si="3"/>
        <v>-5800000</v>
      </c>
      <c r="O54" s="2039"/>
    </row>
    <row r="55" s="164" customFormat="1" spans="1:15">
      <c r="A55" s="2058">
        <v>266317</v>
      </c>
      <c r="B55" s="1650">
        <v>1250149</v>
      </c>
      <c r="C55" s="1650" t="s">
        <v>442</v>
      </c>
      <c r="D55" s="2021">
        <v>42776</v>
      </c>
      <c r="E55" s="2021">
        <v>42779</v>
      </c>
      <c r="F55" s="1650">
        <f t="shared" si="0"/>
        <v>3</v>
      </c>
      <c r="G55" s="1650">
        <v>1</v>
      </c>
      <c r="H55" s="1650" t="s">
        <v>36</v>
      </c>
      <c r="I55" s="1650" t="s">
        <v>37</v>
      </c>
      <c r="J55" s="1650">
        <f t="shared" si="1"/>
        <v>3</v>
      </c>
      <c r="K55" s="2028">
        <v>2900000</v>
      </c>
      <c r="L55" s="2072">
        <f t="shared" si="2"/>
        <v>8700000</v>
      </c>
      <c r="M55" s="1650"/>
      <c r="N55" s="2073">
        <f t="shared" si="3"/>
        <v>-8700000</v>
      </c>
      <c r="O55" s="2039"/>
    </row>
    <row r="56" s="164" customFormat="1" spans="1:15">
      <c r="A56" s="2058">
        <v>267065</v>
      </c>
      <c r="B56" s="1650">
        <v>1251784</v>
      </c>
      <c r="C56" s="1650" t="s">
        <v>443</v>
      </c>
      <c r="D56" s="2021">
        <v>42776</v>
      </c>
      <c r="E56" s="2021">
        <v>42779</v>
      </c>
      <c r="F56" s="1650">
        <f t="shared" si="0"/>
        <v>3</v>
      </c>
      <c r="G56" s="1650">
        <v>1</v>
      </c>
      <c r="H56" s="1650" t="s">
        <v>40</v>
      </c>
      <c r="I56" s="1650" t="s">
        <v>37</v>
      </c>
      <c r="J56" s="1650">
        <f t="shared" si="1"/>
        <v>3</v>
      </c>
      <c r="K56" s="2028">
        <v>2900000</v>
      </c>
      <c r="L56" s="2072">
        <f t="shared" si="2"/>
        <v>8700000</v>
      </c>
      <c r="M56" s="1650"/>
      <c r="N56" s="2073">
        <f t="shared" si="3"/>
        <v>-8700000</v>
      </c>
      <c r="O56" s="2039"/>
    </row>
    <row r="57" s="164" customFormat="1" spans="1:15">
      <c r="A57" s="2058" t="s">
        <v>444</v>
      </c>
      <c r="B57" s="1650">
        <v>1252332</v>
      </c>
      <c r="C57" s="1650" t="s">
        <v>445</v>
      </c>
      <c r="D57" s="2021">
        <v>42776</v>
      </c>
      <c r="E57" s="2021">
        <v>42779</v>
      </c>
      <c r="F57" s="1650">
        <f t="shared" si="0"/>
        <v>3</v>
      </c>
      <c r="G57" s="1650">
        <v>3</v>
      </c>
      <c r="H57" s="1650" t="s">
        <v>77</v>
      </c>
      <c r="I57" s="1650" t="s">
        <v>37</v>
      </c>
      <c r="J57" s="1650">
        <f t="shared" si="1"/>
        <v>9</v>
      </c>
      <c r="K57" s="2028">
        <v>2900000</v>
      </c>
      <c r="L57" s="2072">
        <f t="shared" si="2"/>
        <v>26100000</v>
      </c>
      <c r="M57" s="1650"/>
      <c r="N57" s="2073">
        <f t="shared" si="3"/>
        <v>-26100000</v>
      </c>
      <c r="O57" s="2039"/>
    </row>
    <row r="58" s="164" customFormat="1" spans="1:15">
      <c r="A58" s="2058">
        <v>267804</v>
      </c>
      <c r="B58" s="1650">
        <v>1252712</v>
      </c>
      <c r="C58" s="1650" t="s">
        <v>446</v>
      </c>
      <c r="D58" s="2021">
        <v>42776</v>
      </c>
      <c r="E58" s="2021">
        <v>42779</v>
      </c>
      <c r="F58" s="1650">
        <f t="shared" si="0"/>
        <v>3</v>
      </c>
      <c r="G58" s="1650">
        <v>1</v>
      </c>
      <c r="H58" s="1650" t="s">
        <v>391</v>
      </c>
      <c r="I58" s="1650" t="s">
        <v>37</v>
      </c>
      <c r="J58" s="1650">
        <f t="shared" si="1"/>
        <v>3</v>
      </c>
      <c r="K58" s="2028">
        <v>2900000</v>
      </c>
      <c r="L58" s="2072">
        <f t="shared" si="2"/>
        <v>8700000</v>
      </c>
      <c r="M58" s="1650"/>
      <c r="N58" s="2073">
        <f t="shared" si="3"/>
        <v>-8700000</v>
      </c>
      <c r="O58" s="2039"/>
    </row>
    <row r="59" s="164" customFormat="1" spans="1:15">
      <c r="A59" s="2058">
        <v>268310</v>
      </c>
      <c r="B59" s="1650">
        <v>1253558</v>
      </c>
      <c r="C59" s="1650" t="s">
        <v>447</v>
      </c>
      <c r="D59" s="2021">
        <v>42776</v>
      </c>
      <c r="E59" s="2021">
        <v>42779</v>
      </c>
      <c r="F59" s="1650">
        <f t="shared" si="0"/>
        <v>3</v>
      </c>
      <c r="G59" s="1650">
        <v>2</v>
      </c>
      <c r="H59" s="1650" t="s">
        <v>240</v>
      </c>
      <c r="I59" s="1650" t="s">
        <v>148</v>
      </c>
      <c r="J59" s="1650">
        <f t="shared" si="1"/>
        <v>6</v>
      </c>
      <c r="K59" s="2028">
        <v>2900000</v>
      </c>
      <c r="L59" s="2072">
        <f t="shared" si="2"/>
        <v>17400000</v>
      </c>
      <c r="M59" s="1650"/>
      <c r="N59" s="2073">
        <f t="shared" si="3"/>
        <v>-17400000</v>
      </c>
      <c r="O59" s="2039"/>
    </row>
    <row r="60" s="164" customFormat="1" spans="1:15">
      <c r="A60" s="2058">
        <v>268317</v>
      </c>
      <c r="B60" s="1650">
        <v>1253593</v>
      </c>
      <c r="C60" s="1650" t="s">
        <v>448</v>
      </c>
      <c r="D60" s="2021">
        <v>42776</v>
      </c>
      <c r="E60" s="2021">
        <v>42778</v>
      </c>
      <c r="F60" s="1650">
        <f t="shared" si="0"/>
        <v>2</v>
      </c>
      <c r="G60" s="1650">
        <v>2</v>
      </c>
      <c r="H60" s="1650" t="s">
        <v>53</v>
      </c>
      <c r="I60" s="1650" t="s">
        <v>148</v>
      </c>
      <c r="J60" s="1650">
        <f t="shared" si="1"/>
        <v>4</v>
      </c>
      <c r="K60" s="2028">
        <v>2900000</v>
      </c>
      <c r="L60" s="2072">
        <f t="shared" si="2"/>
        <v>11600000</v>
      </c>
      <c r="M60" s="1650"/>
      <c r="N60" s="2073">
        <f t="shared" si="3"/>
        <v>-11600000</v>
      </c>
      <c r="O60" s="2039"/>
    </row>
    <row r="61" s="164" customFormat="1" spans="1:15">
      <c r="A61" s="2063" t="s">
        <v>449</v>
      </c>
      <c r="B61" s="1650">
        <v>1255410</v>
      </c>
      <c r="C61" s="1650" t="s">
        <v>450</v>
      </c>
      <c r="D61" s="2021">
        <v>42776</v>
      </c>
      <c r="E61" s="2021">
        <v>42779</v>
      </c>
      <c r="F61" s="1650">
        <f t="shared" si="0"/>
        <v>3</v>
      </c>
      <c r="G61" s="1650">
        <v>3</v>
      </c>
      <c r="H61" s="1650" t="s">
        <v>53</v>
      </c>
      <c r="I61" s="1650" t="s">
        <v>37</v>
      </c>
      <c r="J61" s="1650">
        <f t="shared" si="1"/>
        <v>9</v>
      </c>
      <c r="K61" s="2028">
        <v>2900000</v>
      </c>
      <c r="L61" s="2072">
        <f t="shared" si="2"/>
        <v>26100000</v>
      </c>
      <c r="M61" s="1650"/>
      <c r="N61" s="2073">
        <f t="shared" si="3"/>
        <v>-26100000</v>
      </c>
      <c r="O61" s="2040"/>
    </row>
    <row r="62" s="164" customFormat="1" spans="1:15">
      <c r="A62" s="2058">
        <v>277141</v>
      </c>
      <c r="B62" s="1650">
        <v>1271438</v>
      </c>
      <c r="C62" s="1650" t="s">
        <v>451</v>
      </c>
      <c r="D62" s="2021">
        <v>43135</v>
      </c>
      <c r="E62" s="2021">
        <v>43136</v>
      </c>
      <c r="F62" s="1650">
        <f t="shared" si="0"/>
        <v>1</v>
      </c>
      <c r="G62" s="1650">
        <v>1</v>
      </c>
      <c r="H62" s="1650" t="s">
        <v>53</v>
      </c>
      <c r="I62" s="1650" t="s">
        <v>37</v>
      </c>
      <c r="J62" s="1650">
        <f t="shared" si="1"/>
        <v>1</v>
      </c>
      <c r="K62" s="2028">
        <v>2900000</v>
      </c>
      <c r="L62" s="2072">
        <f t="shared" si="2"/>
        <v>2900000</v>
      </c>
      <c r="M62" s="1650"/>
      <c r="N62" s="2073">
        <f t="shared" si="3"/>
        <v>-2900000</v>
      </c>
      <c r="O62" s="2075"/>
    </row>
    <row r="63" s="164" customFormat="1" spans="1:15">
      <c r="A63" s="2058">
        <v>275789</v>
      </c>
      <c r="B63" s="1650">
        <v>1268631</v>
      </c>
      <c r="C63" s="1650" t="s">
        <v>452</v>
      </c>
      <c r="D63" s="2021">
        <v>43135</v>
      </c>
      <c r="E63" s="2021">
        <v>43136</v>
      </c>
      <c r="F63" s="1650">
        <f t="shared" si="0"/>
        <v>1</v>
      </c>
      <c r="G63" s="1650">
        <v>1</v>
      </c>
      <c r="H63" s="1650" t="s">
        <v>53</v>
      </c>
      <c r="I63" s="1650" t="s">
        <v>37</v>
      </c>
      <c r="J63" s="1650">
        <f t="shared" si="1"/>
        <v>1</v>
      </c>
      <c r="K63" s="2071">
        <v>2900000</v>
      </c>
      <c r="L63" s="2072">
        <f t="shared" si="2"/>
        <v>2900000</v>
      </c>
      <c r="M63" s="1650"/>
      <c r="N63" s="2073">
        <f t="shared" si="3"/>
        <v>-2900000</v>
      </c>
      <c r="O63" s="2076"/>
    </row>
    <row r="64" s="164" customFormat="1" spans="1:15">
      <c r="A64" s="2058">
        <v>277145</v>
      </c>
      <c r="B64" s="1650">
        <v>1271983</v>
      </c>
      <c r="C64" s="1650" t="s">
        <v>453</v>
      </c>
      <c r="D64" s="2021">
        <v>43145</v>
      </c>
      <c r="E64" s="2021">
        <v>43146</v>
      </c>
      <c r="F64" s="1650">
        <f t="shared" si="0"/>
        <v>1</v>
      </c>
      <c r="G64" s="1650">
        <v>1</v>
      </c>
      <c r="H64" s="1650" t="s">
        <v>53</v>
      </c>
      <c r="I64" s="1650" t="s">
        <v>37</v>
      </c>
      <c r="J64" s="1650">
        <f t="shared" si="1"/>
        <v>1</v>
      </c>
      <c r="K64" s="2028">
        <v>4620000</v>
      </c>
      <c r="L64" s="2072">
        <f t="shared" si="2"/>
        <v>4620000</v>
      </c>
      <c r="M64" s="1650"/>
      <c r="N64" s="2073">
        <f t="shared" si="3"/>
        <v>-4620000</v>
      </c>
      <c r="O64" s="2076"/>
    </row>
    <row r="65" s="164" customFormat="1" spans="1:15">
      <c r="A65" s="2058">
        <v>277194</v>
      </c>
      <c r="B65" s="1650">
        <v>1271435</v>
      </c>
      <c r="C65" s="1650" t="s">
        <v>454</v>
      </c>
      <c r="D65" s="2021">
        <v>43135</v>
      </c>
      <c r="E65" s="2021">
        <v>43136</v>
      </c>
      <c r="F65" s="1650">
        <f t="shared" si="0"/>
        <v>1</v>
      </c>
      <c r="G65" s="1650">
        <v>1</v>
      </c>
      <c r="H65" s="1650" t="s">
        <v>53</v>
      </c>
      <c r="I65" s="1650" t="s">
        <v>37</v>
      </c>
      <c r="J65" s="1650">
        <f t="shared" si="1"/>
        <v>1</v>
      </c>
      <c r="K65" s="2028">
        <v>2900000</v>
      </c>
      <c r="L65" s="2072">
        <f t="shared" si="2"/>
        <v>2900000</v>
      </c>
      <c r="M65" s="1650"/>
      <c r="N65" s="2073">
        <f t="shared" si="3"/>
        <v>-2900000</v>
      </c>
      <c r="O65" s="2076"/>
    </row>
    <row r="66" s="164" customFormat="1" spans="1:15">
      <c r="A66" s="2058">
        <v>266685</v>
      </c>
      <c r="B66" s="1650">
        <v>1250977</v>
      </c>
      <c r="C66" s="1650" t="s">
        <v>455</v>
      </c>
      <c r="D66" s="2021">
        <v>42777</v>
      </c>
      <c r="E66" s="2021">
        <v>42778</v>
      </c>
      <c r="F66" s="1650">
        <f t="shared" si="0"/>
        <v>1</v>
      </c>
      <c r="G66" s="1650">
        <v>3</v>
      </c>
      <c r="H66" s="1650" t="s">
        <v>40</v>
      </c>
      <c r="I66" s="1650" t="s">
        <v>37</v>
      </c>
      <c r="J66" s="1650">
        <f t="shared" si="1"/>
        <v>3</v>
      </c>
      <c r="K66" s="2028">
        <v>2900000</v>
      </c>
      <c r="L66" s="2072">
        <f t="shared" si="2"/>
        <v>8700000</v>
      </c>
      <c r="M66" s="1650"/>
      <c r="N66" s="2073">
        <f t="shared" si="3"/>
        <v>-8700000</v>
      </c>
      <c r="O66" s="2076"/>
    </row>
    <row r="67" s="164" customFormat="1" spans="1:15">
      <c r="A67" s="2058">
        <v>265803</v>
      </c>
      <c r="B67" s="1650">
        <v>1249126</v>
      </c>
      <c r="C67" s="1650" t="s">
        <v>456</v>
      </c>
      <c r="D67" s="2021">
        <v>42778</v>
      </c>
      <c r="E67" s="2021">
        <v>42779</v>
      </c>
      <c r="F67" s="1650">
        <f t="shared" si="0"/>
        <v>1</v>
      </c>
      <c r="G67" s="1650">
        <v>1</v>
      </c>
      <c r="H67" s="1650" t="s">
        <v>391</v>
      </c>
      <c r="I67" s="1650" t="s">
        <v>37</v>
      </c>
      <c r="J67" s="1650">
        <f t="shared" si="1"/>
        <v>1</v>
      </c>
      <c r="K67" s="2028">
        <v>2900000</v>
      </c>
      <c r="L67" s="2072">
        <f t="shared" si="2"/>
        <v>2900000</v>
      </c>
      <c r="M67" s="1650"/>
      <c r="N67" s="2073">
        <f t="shared" si="3"/>
        <v>-2900000</v>
      </c>
      <c r="O67" s="2076"/>
    </row>
    <row r="68" s="164" customFormat="1" spans="1:15">
      <c r="A68" s="2058">
        <v>265804</v>
      </c>
      <c r="B68" s="1650">
        <v>1249129</v>
      </c>
      <c r="C68" s="1650" t="s">
        <v>457</v>
      </c>
      <c r="D68" s="2021">
        <v>42778</v>
      </c>
      <c r="E68" s="2021">
        <v>42779</v>
      </c>
      <c r="F68" s="1650">
        <f t="shared" si="0"/>
        <v>1</v>
      </c>
      <c r="G68" s="1650">
        <v>1</v>
      </c>
      <c r="H68" s="1650" t="s">
        <v>391</v>
      </c>
      <c r="I68" s="1650" t="s">
        <v>37</v>
      </c>
      <c r="J68" s="1650">
        <f t="shared" si="1"/>
        <v>1</v>
      </c>
      <c r="K68" s="2028">
        <v>2900000</v>
      </c>
      <c r="L68" s="2072">
        <f t="shared" si="2"/>
        <v>2900000</v>
      </c>
      <c r="M68" s="1650"/>
      <c r="N68" s="2073">
        <f t="shared" si="3"/>
        <v>-2900000</v>
      </c>
      <c r="O68" s="2076"/>
    </row>
    <row r="69" s="164" customFormat="1" spans="1:15">
      <c r="A69" s="2058">
        <v>265813</v>
      </c>
      <c r="B69" s="1650">
        <v>1249225</v>
      </c>
      <c r="C69" s="1650" t="s">
        <v>458</v>
      </c>
      <c r="D69" s="2021">
        <v>42778</v>
      </c>
      <c r="E69" s="2021">
        <v>42779</v>
      </c>
      <c r="F69" s="1650">
        <f t="shared" si="0"/>
        <v>1</v>
      </c>
      <c r="G69" s="1650">
        <v>1</v>
      </c>
      <c r="H69" s="1650" t="s">
        <v>53</v>
      </c>
      <c r="I69" s="1650" t="s">
        <v>37</v>
      </c>
      <c r="J69" s="1650">
        <f t="shared" si="1"/>
        <v>1</v>
      </c>
      <c r="K69" s="1650">
        <v>2900000</v>
      </c>
      <c r="L69" s="2072">
        <f t="shared" si="2"/>
        <v>2900000</v>
      </c>
      <c r="M69" s="1650"/>
      <c r="N69" s="2073">
        <f t="shared" si="3"/>
        <v>-2900000</v>
      </c>
      <c r="O69" s="2076"/>
    </row>
    <row r="70" s="164" customFormat="1" spans="1:15">
      <c r="A70" s="2058">
        <v>270886</v>
      </c>
      <c r="B70" s="1650">
        <v>1257150</v>
      </c>
      <c r="C70" s="1650" t="s">
        <v>459</v>
      </c>
      <c r="D70" s="2021">
        <v>42781</v>
      </c>
      <c r="E70" s="2021">
        <v>42782</v>
      </c>
      <c r="F70" s="1650">
        <f t="shared" si="0"/>
        <v>1</v>
      </c>
      <c r="G70" s="1650">
        <v>1</v>
      </c>
      <c r="H70" s="1650" t="s">
        <v>391</v>
      </c>
      <c r="I70" s="1650" t="s">
        <v>37</v>
      </c>
      <c r="J70" s="1650">
        <f t="shared" si="1"/>
        <v>1</v>
      </c>
      <c r="K70" s="2028">
        <v>4620000</v>
      </c>
      <c r="L70" s="2072">
        <f t="shared" si="2"/>
        <v>4620000</v>
      </c>
      <c r="M70" s="1650"/>
      <c r="N70" s="2073">
        <f t="shared" si="3"/>
        <v>-4620000</v>
      </c>
      <c r="O70" s="2076"/>
    </row>
    <row r="71" s="164" customFormat="1" spans="1:15">
      <c r="A71" s="2058">
        <v>262363</v>
      </c>
      <c r="B71" s="1650">
        <v>1242648</v>
      </c>
      <c r="C71" s="1650" t="s">
        <v>460</v>
      </c>
      <c r="D71" s="2021">
        <v>43142</v>
      </c>
      <c r="E71" s="2021">
        <v>43144</v>
      </c>
      <c r="F71" s="1650">
        <f t="shared" si="0"/>
        <v>2</v>
      </c>
      <c r="G71" s="1650">
        <v>1</v>
      </c>
      <c r="H71" s="1650" t="s">
        <v>40</v>
      </c>
      <c r="I71" s="1650" t="s">
        <v>37</v>
      </c>
      <c r="J71" s="1650">
        <f t="shared" si="1"/>
        <v>2</v>
      </c>
      <c r="K71" s="2071">
        <v>2900000</v>
      </c>
      <c r="L71" s="2072">
        <f t="shared" si="2"/>
        <v>5800000</v>
      </c>
      <c r="M71" s="1650"/>
      <c r="N71" s="2073">
        <f t="shared" si="3"/>
        <v>-5800000</v>
      </c>
      <c r="O71" s="2076"/>
    </row>
    <row r="72" s="164" customFormat="1" spans="1:15">
      <c r="A72" s="2077" t="s">
        <v>461</v>
      </c>
      <c r="B72" s="2031">
        <v>1247373</v>
      </c>
      <c r="C72" s="2078" t="s">
        <v>462</v>
      </c>
      <c r="D72" s="2021">
        <v>42778</v>
      </c>
      <c r="E72" s="2021">
        <v>42779</v>
      </c>
      <c r="F72" s="1650">
        <v>1</v>
      </c>
      <c r="G72" s="1650">
        <v>2</v>
      </c>
      <c r="H72" s="1650" t="s">
        <v>36</v>
      </c>
      <c r="I72" s="1650" t="s">
        <v>37</v>
      </c>
      <c r="J72" s="1650">
        <f t="shared" ref="J72:J104" si="4">G72*F72</f>
        <v>2</v>
      </c>
      <c r="K72" s="2071">
        <v>2900000</v>
      </c>
      <c r="L72" s="2072">
        <f t="shared" ref="L72:L104" si="5">K72*F72*G72</f>
        <v>5800000</v>
      </c>
      <c r="M72" s="1650"/>
      <c r="N72" s="2073">
        <v>-5800000</v>
      </c>
      <c r="O72" s="2076"/>
    </row>
    <row r="73" s="164" customFormat="1" spans="1:15">
      <c r="A73" s="2079"/>
      <c r="B73" s="2033"/>
      <c r="C73" s="2080"/>
      <c r="D73" s="2021">
        <v>42779</v>
      </c>
      <c r="E73" s="2021">
        <v>42780</v>
      </c>
      <c r="F73" s="1650">
        <v>1</v>
      </c>
      <c r="G73" s="1650">
        <v>2</v>
      </c>
      <c r="H73" s="1650" t="s">
        <v>36</v>
      </c>
      <c r="I73" s="1650" t="s">
        <v>37</v>
      </c>
      <c r="J73" s="1650">
        <f t="shared" si="4"/>
        <v>2</v>
      </c>
      <c r="K73" s="2071">
        <v>4620000</v>
      </c>
      <c r="L73" s="2072">
        <f t="shared" si="5"/>
        <v>9240000</v>
      </c>
      <c r="M73" s="1650"/>
      <c r="N73" s="2073">
        <v>-9240000</v>
      </c>
      <c r="O73" s="2076"/>
    </row>
    <row r="74" s="164" customFormat="1" spans="1:15">
      <c r="A74" s="2058">
        <v>271646</v>
      </c>
      <c r="B74" s="1650">
        <v>1258574</v>
      </c>
      <c r="C74" s="1650" t="s">
        <v>463</v>
      </c>
      <c r="D74" s="2021">
        <v>43144</v>
      </c>
      <c r="E74" s="2021">
        <v>43146</v>
      </c>
      <c r="F74" s="1650">
        <f t="shared" ref="F74:F86" si="6">E74-D74</f>
        <v>2</v>
      </c>
      <c r="G74" s="1650">
        <v>1</v>
      </c>
      <c r="H74" s="1650" t="s">
        <v>53</v>
      </c>
      <c r="I74" s="1650" t="s">
        <v>37</v>
      </c>
      <c r="J74" s="1650">
        <f t="shared" si="4"/>
        <v>2</v>
      </c>
      <c r="K74" s="2028">
        <v>4620000</v>
      </c>
      <c r="L74" s="2072">
        <f t="shared" si="5"/>
        <v>9240000</v>
      </c>
      <c r="M74" s="1650"/>
      <c r="N74" s="2073">
        <f t="shared" ref="N74:N86" si="7">M74-L74</f>
        <v>-9240000</v>
      </c>
      <c r="O74" s="2076"/>
    </row>
    <row r="75" s="164" customFormat="1" spans="1:15">
      <c r="A75" s="2058">
        <v>273873</v>
      </c>
      <c r="B75" s="1650">
        <v>1260523</v>
      </c>
      <c r="C75" s="1650" t="s">
        <v>464</v>
      </c>
      <c r="D75" s="2021">
        <v>43144</v>
      </c>
      <c r="E75" s="2021">
        <v>43147</v>
      </c>
      <c r="F75" s="1650">
        <f t="shared" si="6"/>
        <v>3</v>
      </c>
      <c r="G75" s="1650">
        <v>1</v>
      </c>
      <c r="H75" s="1650" t="s">
        <v>36</v>
      </c>
      <c r="I75" s="1650" t="s">
        <v>37</v>
      </c>
      <c r="J75" s="1650">
        <f t="shared" si="4"/>
        <v>3</v>
      </c>
      <c r="K75" s="2028">
        <v>4620000</v>
      </c>
      <c r="L75" s="2072">
        <f t="shared" si="5"/>
        <v>13860000</v>
      </c>
      <c r="M75" s="1650"/>
      <c r="N75" s="2073">
        <f t="shared" si="7"/>
        <v>-13860000</v>
      </c>
      <c r="O75" s="2076"/>
    </row>
    <row r="76" s="164" customFormat="1" spans="1:15">
      <c r="A76" s="2058">
        <v>274772</v>
      </c>
      <c r="B76" s="1650">
        <v>1264468</v>
      </c>
      <c r="C76" s="1650" t="s">
        <v>465</v>
      </c>
      <c r="D76" s="2021">
        <v>43144</v>
      </c>
      <c r="E76" s="2021">
        <v>43147</v>
      </c>
      <c r="F76" s="1650">
        <f t="shared" si="6"/>
        <v>3</v>
      </c>
      <c r="G76" s="1650">
        <v>1</v>
      </c>
      <c r="H76" s="1650" t="s">
        <v>466</v>
      </c>
      <c r="I76" s="1650" t="s">
        <v>37</v>
      </c>
      <c r="J76" s="1650">
        <f t="shared" si="4"/>
        <v>3</v>
      </c>
      <c r="K76" s="2028">
        <v>4620000</v>
      </c>
      <c r="L76" s="2072">
        <f t="shared" si="5"/>
        <v>13860000</v>
      </c>
      <c r="M76" s="1650"/>
      <c r="N76" s="2073">
        <f t="shared" si="7"/>
        <v>-13860000</v>
      </c>
      <c r="O76" s="2076"/>
    </row>
    <row r="77" s="164" customFormat="1" spans="1:15">
      <c r="A77" s="2058">
        <v>274270</v>
      </c>
      <c r="B77" s="1650">
        <v>1261943</v>
      </c>
      <c r="C77" s="1650" t="s">
        <v>467</v>
      </c>
      <c r="D77" s="2021">
        <v>43145</v>
      </c>
      <c r="E77" s="2021">
        <v>43146</v>
      </c>
      <c r="F77" s="1650">
        <f t="shared" si="6"/>
        <v>1</v>
      </c>
      <c r="G77" s="1650">
        <v>1</v>
      </c>
      <c r="H77" s="1650" t="s">
        <v>53</v>
      </c>
      <c r="I77" s="1650" t="s">
        <v>37</v>
      </c>
      <c r="J77" s="1650">
        <f t="shared" si="4"/>
        <v>1</v>
      </c>
      <c r="K77" s="2028">
        <v>4620000</v>
      </c>
      <c r="L77" s="2072">
        <f t="shared" si="5"/>
        <v>4620000</v>
      </c>
      <c r="M77" s="1650"/>
      <c r="N77" s="2073">
        <f t="shared" si="7"/>
        <v>-4620000</v>
      </c>
      <c r="O77" s="2076"/>
    </row>
    <row r="78" s="164" customFormat="1" spans="1:15">
      <c r="A78" s="2058">
        <v>274756</v>
      </c>
      <c r="B78" s="1650">
        <v>1264008</v>
      </c>
      <c r="C78" s="1650" t="s">
        <v>468</v>
      </c>
      <c r="D78" s="2021">
        <v>43145</v>
      </c>
      <c r="E78" s="2021">
        <v>43147</v>
      </c>
      <c r="F78" s="1650">
        <f t="shared" si="6"/>
        <v>2</v>
      </c>
      <c r="G78" s="1650">
        <v>1</v>
      </c>
      <c r="H78" s="1650" t="s">
        <v>469</v>
      </c>
      <c r="I78" s="1650" t="s">
        <v>37</v>
      </c>
      <c r="J78" s="1650">
        <f t="shared" si="4"/>
        <v>2</v>
      </c>
      <c r="K78" s="2028">
        <v>4620000</v>
      </c>
      <c r="L78" s="2072">
        <f t="shared" si="5"/>
        <v>9240000</v>
      </c>
      <c r="M78" s="1650"/>
      <c r="N78" s="2073">
        <f t="shared" si="7"/>
        <v>-9240000</v>
      </c>
      <c r="O78" s="2076"/>
    </row>
    <row r="79" s="164" customFormat="1" spans="1:15">
      <c r="A79" s="2058">
        <v>276792</v>
      </c>
      <c r="B79" s="1650">
        <v>1270761</v>
      </c>
      <c r="C79" s="1650" t="s">
        <v>470</v>
      </c>
      <c r="D79" s="2021">
        <v>43145</v>
      </c>
      <c r="E79" s="2021">
        <v>43146</v>
      </c>
      <c r="F79" s="1650">
        <f t="shared" si="6"/>
        <v>1</v>
      </c>
      <c r="G79" s="1650">
        <v>1</v>
      </c>
      <c r="H79" s="1650" t="s">
        <v>53</v>
      </c>
      <c r="I79" s="1650" t="s">
        <v>37</v>
      </c>
      <c r="J79" s="1650">
        <f t="shared" si="4"/>
        <v>1</v>
      </c>
      <c r="K79" s="2028">
        <v>4620000</v>
      </c>
      <c r="L79" s="2072">
        <f t="shared" si="5"/>
        <v>4620000</v>
      </c>
      <c r="M79" s="1650"/>
      <c r="N79" s="2073">
        <f t="shared" si="7"/>
        <v>-4620000</v>
      </c>
      <c r="O79" s="2076"/>
    </row>
    <row r="80" s="164" customFormat="1" spans="1:15">
      <c r="A80" s="2058">
        <v>274267</v>
      </c>
      <c r="B80" s="1650">
        <v>1261932</v>
      </c>
      <c r="C80" s="1650" t="s">
        <v>471</v>
      </c>
      <c r="D80" s="2021">
        <v>43146</v>
      </c>
      <c r="E80" s="2021">
        <v>43147</v>
      </c>
      <c r="F80" s="1650">
        <f t="shared" si="6"/>
        <v>1</v>
      </c>
      <c r="G80" s="1650">
        <v>1</v>
      </c>
      <c r="H80" s="1650" t="s">
        <v>391</v>
      </c>
      <c r="I80" s="1650" t="s">
        <v>37</v>
      </c>
      <c r="J80" s="1650">
        <f t="shared" si="4"/>
        <v>1</v>
      </c>
      <c r="K80" s="2028">
        <v>4620000</v>
      </c>
      <c r="L80" s="2072">
        <f t="shared" si="5"/>
        <v>4620000</v>
      </c>
      <c r="M80" s="1650"/>
      <c r="N80" s="2073">
        <f t="shared" si="7"/>
        <v>-4620000</v>
      </c>
      <c r="O80" s="2076"/>
    </row>
    <row r="81" s="164" customFormat="1" spans="1:15">
      <c r="A81" s="2058">
        <v>274269</v>
      </c>
      <c r="B81" s="1650">
        <v>1261934</v>
      </c>
      <c r="C81" s="1650" t="s">
        <v>472</v>
      </c>
      <c r="D81" s="2021">
        <v>43146</v>
      </c>
      <c r="E81" s="2021">
        <v>43147</v>
      </c>
      <c r="F81" s="1650">
        <f t="shared" si="6"/>
        <v>1</v>
      </c>
      <c r="G81" s="1650">
        <v>1</v>
      </c>
      <c r="H81" s="1650" t="s">
        <v>53</v>
      </c>
      <c r="I81" s="1650" t="s">
        <v>37</v>
      </c>
      <c r="J81" s="1650">
        <f t="shared" si="4"/>
        <v>1</v>
      </c>
      <c r="K81" s="2028">
        <v>4620000</v>
      </c>
      <c r="L81" s="2072">
        <f t="shared" si="5"/>
        <v>4620000</v>
      </c>
      <c r="M81" s="1650"/>
      <c r="N81" s="2073">
        <f t="shared" si="7"/>
        <v>-4620000</v>
      </c>
      <c r="O81" s="2076"/>
    </row>
    <row r="82" s="164" customFormat="1" spans="1:15">
      <c r="A82" s="2058">
        <v>274516</v>
      </c>
      <c r="B82" s="1650">
        <v>1262936</v>
      </c>
      <c r="C82" s="1650" t="s">
        <v>473</v>
      </c>
      <c r="D82" s="2021">
        <v>43146</v>
      </c>
      <c r="E82" s="2021">
        <v>43148</v>
      </c>
      <c r="F82" s="1650">
        <f t="shared" si="6"/>
        <v>2</v>
      </c>
      <c r="G82" s="1650">
        <v>2</v>
      </c>
      <c r="H82" s="1650" t="s">
        <v>53</v>
      </c>
      <c r="I82" s="1650" t="s">
        <v>148</v>
      </c>
      <c r="J82" s="1650">
        <f t="shared" si="4"/>
        <v>4</v>
      </c>
      <c r="K82" s="2028">
        <v>4620000</v>
      </c>
      <c r="L82" s="2072">
        <f t="shared" si="5"/>
        <v>18480000</v>
      </c>
      <c r="M82" s="1650"/>
      <c r="N82" s="2073">
        <f t="shared" si="7"/>
        <v>-18480000</v>
      </c>
      <c r="O82" s="2076"/>
    </row>
    <row r="83" s="164" customFormat="1" spans="1:15">
      <c r="A83" s="2058">
        <v>274780</v>
      </c>
      <c r="B83" s="1650">
        <v>1264570</v>
      </c>
      <c r="C83" s="1650" t="s">
        <v>474</v>
      </c>
      <c r="D83" s="2021">
        <v>43146</v>
      </c>
      <c r="E83" s="2021">
        <v>43148</v>
      </c>
      <c r="F83" s="1650">
        <f t="shared" si="6"/>
        <v>2</v>
      </c>
      <c r="G83" s="1650">
        <v>1</v>
      </c>
      <c r="H83" s="1650" t="s">
        <v>40</v>
      </c>
      <c r="I83" s="1650" t="s">
        <v>37</v>
      </c>
      <c r="J83" s="1650">
        <f t="shared" si="4"/>
        <v>2</v>
      </c>
      <c r="K83" s="2028">
        <v>4620000</v>
      </c>
      <c r="L83" s="2072">
        <f t="shared" si="5"/>
        <v>9240000</v>
      </c>
      <c r="M83" s="1650"/>
      <c r="N83" s="2073">
        <f t="shared" si="7"/>
        <v>-9240000</v>
      </c>
      <c r="O83" s="2076"/>
    </row>
    <row r="84" s="164" customFormat="1" spans="1:15">
      <c r="A84" s="2058">
        <v>273968</v>
      </c>
      <c r="B84" s="1483">
        <v>1260693</v>
      </c>
      <c r="C84" s="1650" t="s">
        <v>475</v>
      </c>
      <c r="D84" s="2021">
        <v>43147</v>
      </c>
      <c r="E84" s="2021">
        <v>43149</v>
      </c>
      <c r="F84" s="1650">
        <f t="shared" si="6"/>
        <v>2</v>
      </c>
      <c r="G84" s="1650">
        <v>1</v>
      </c>
      <c r="H84" s="1650" t="s">
        <v>53</v>
      </c>
      <c r="I84" s="1650" t="s">
        <v>148</v>
      </c>
      <c r="J84" s="1650">
        <f t="shared" si="4"/>
        <v>2</v>
      </c>
      <c r="K84" s="2028">
        <v>4620000</v>
      </c>
      <c r="L84" s="2072">
        <f t="shared" si="5"/>
        <v>9240000</v>
      </c>
      <c r="M84" s="1650"/>
      <c r="N84" s="2073">
        <f t="shared" si="7"/>
        <v>-9240000</v>
      </c>
      <c r="O84" s="2076"/>
    </row>
    <row r="85" s="164" customFormat="1" spans="1:15">
      <c r="A85" s="2058">
        <v>274266</v>
      </c>
      <c r="B85" s="1650">
        <v>1261843</v>
      </c>
      <c r="C85" s="1650" t="s">
        <v>476</v>
      </c>
      <c r="D85" s="2021">
        <v>43147</v>
      </c>
      <c r="E85" s="2021">
        <v>43149</v>
      </c>
      <c r="F85" s="1650">
        <f t="shared" si="6"/>
        <v>2</v>
      </c>
      <c r="G85" s="1650">
        <v>1</v>
      </c>
      <c r="H85" s="1650" t="s">
        <v>391</v>
      </c>
      <c r="I85" s="1650" t="s">
        <v>37</v>
      </c>
      <c r="J85" s="1650">
        <f t="shared" si="4"/>
        <v>2</v>
      </c>
      <c r="K85" s="2028">
        <v>4620000</v>
      </c>
      <c r="L85" s="2072">
        <f t="shared" si="5"/>
        <v>9240000</v>
      </c>
      <c r="M85" s="1650"/>
      <c r="N85" s="2073">
        <f t="shared" si="7"/>
        <v>-9240000</v>
      </c>
      <c r="O85" s="2076"/>
    </row>
    <row r="86" s="164" customFormat="1" spans="1:15">
      <c r="A86" s="2058" t="s">
        <v>477</v>
      </c>
      <c r="B86" s="1650">
        <v>1262208</v>
      </c>
      <c r="C86" s="1650" t="s">
        <v>478</v>
      </c>
      <c r="D86" s="2021">
        <v>43147</v>
      </c>
      <c r="E86" s="2021">
        <v>43149</v>
      </c>
      <c r="F86" s="1650">
        <f t="shared" si="6"/>
        <v>2</v>
      </c>
      <c r="G86" s="1650">
        <v>2</v>
      </c>
      <c r="H86" s="1650" t="s">
        <v>391</v>
      </c>
      <c r="I86" s="1650" t="s">
        <v>37</v>
      </c>
      <c r="J86" s="1650">
        <f t="shared" si="4"/>
        <v>4</v>
      </c>
      <c r="K86" s="2028">
        <v>4620000</v>
      </c>
      <c r="L86" s="2072">
        <f t="shared" si="5"/>
        <v>18480000</v>
      </c>
      <c r="M86" s="1650"/>
      <c r="N86" s="2073">
        <f t="shared" si="7"/>
        <v>-18480000</v>
      </c>
      <c r="O86" s="2076"/>
    </row>
    <row r="87" s="164" customFormat="1" spans="1:15">
      <c r="A87" s="2081" t="s">
        <v>479</v>
      </c>
      <c r="B87" s="2031">
        <v>1262151</v>
      </c>
      <c r="C87" s="2082" t="s">
        <v>480</v>
      </c>
      <c r="D87" s="2021">
        <v>43147</v>
      </c>
      <c r="E87" s="2021">
        <v>43149</v>
      </c>
      <c r="F87" s="1650">
        <v>2</v>
      </c>
      <c r="G87" s="1650">
        <v>2</v>
      </c>
      <c r="H87" s="1650" t="s">
        <v>53</v>
      </c>
      <c r="I87" s="1650" t="s">
        <v>37</v>
      </c>
      <c r="J87" s="1650">
        <f t="shared" si="4"/>
        <v>4</v>
      </c>
      <c r="K87" s="2028">
        <v>4620000</v>
      </c>
      <c r="L87" s="2072">
        <f t="shared" si="5"/>
        <v>18480000</v>
      </c>
      <c r="M87" s="1650"/>
      <c r="N87" s="2073">
        <v>-18480000</v>
      </c>
      <c r="O87" s="2076"/>
    </row>
    <row r="88" s="164" customFormat="1" spans="1:15">
      <c r="A88" s="2083"/>
      <c r="B88" s="2033"/>
      <c r="C88" s="2084"/>
      <c r="D88" s="2021">
        <v>43149</v>
      </c>
      <c r="E88" s="2021">
        <v>43152</v>
      </c>
      <c r="F88" s="1650">
        <v>3</v>
      </c>
      <c r="G88" s="1650">
        <v>2</v>
      </c>
      <c r="H88" s="1650" t="s">
        <v>53</v>
      </c>
      <c r="I88" s="1650" t="s">
        <v>37</v>
      </c>
      <c r="J88" s="1650">
        <f t="shared" si="4"/>
        <v>6</v>
      </c>
      <c r="K88" s="2028">
        <v>8600000</v>
      </c>
      <c r="L88" s="2072">
        <f t="shared" si="5"/>
        <v>51600000</v>
      </c>
      <c r="M88" s="1650"/>
      <c r="N88" s="2073">
        <v>-51600000</v>
      </c>
      <c r="O88" s="2102"/>
    </row>
    <row r="89" s="164" customFormat="1" spans="1:15">
      <c r="A89" s="2058">
        <v>266574</v>
      </c>
      <c r="B89" s="1650">
        <v>1250617</v>
      </c>
      <c r="C89" s="1650" t="s">
        <v>481</v>
      </c>
      <c r="D89" s="2021">
        <v>43137</v>
      </c>
      <c r="E89" s="2021">
        <v>43141</v>
      </c>
      <c r="F89" s="1650">
        <f t="shared" ref="F89:F96" si="8">E89-D89</f>
        <v>4</v>
      </c>
      <c r="G89" s="1650">
        <v>1</v>
      </c>
      <c r="H89" s="1650" t="s">
        <v>53</v>
      </c>
      <c r="I89" s="1650" t="s">
        <v>37</v>
      </c>
      <c r="J89" s="1650">
        <f t="shared" si="4"/>
        <v>4</v>
      </c>
      <c r="K89" s="2028">
        <v>2900000</v>
      </c>
      <c r="L89" s="2072">
        <f t="shared" si="5"/>
        <v>11600000</v>
      </c>
      <c r="M89" s="1650"/>
      <c r="N89" s="2073">
        <f t="shared" ref="N89:N96" si="9">M89-L89</f>
        <v>-11600000</v>
      </c>
      <c r="O89" s="2075"/>
    </row>
    <row r="90" s="164" customFormat="1" spans="1:15">
      <c r="A90" s="2058">
        <v>277825</v>
      </c>
      <c r="B90" s="1650">
        <v>1273118</v>
      </c>
      <c r="C90" s="1650" t="s">
        <v>482</v>
      </c>
      <c r="D90" s="2021">
        <v>43140</v>
      </c>
      <c r="E90" s="2021">
        <v>43141</v>
      </c>
      <c r="F90" s="1650">
        <f t="shared" si="8"/>
        <v>1</v>
      </c>
      <c r="G90" s="1650">
        <v>1</v>
      </c>
      <c r="H90" s="1650" t="s">
        <v>391</v>
      </c>
      <c r="I90" s="1650" t="s">
        <v>37</v>
      </c>
      <c r="J90" s="1650">
        <f t="shared" si="4"/>
        <v>1</v>
      </c>
      <c r="K90" s="2028">
        <v>2900000</v>
      </c>
      <c r="L90" s="2072">
        <f t="shared" si="5"/>
        <v>2900000</v>
      </c>
      <c r="M90" s="1650"/>
      <c r="N90" s="2073">
        <f t="shared" si="9"/>
        <v>-2900000</v>
      </c>
      <c r="O90" s="2039"/>
    </row>
    <row r="91" s="164" customFormat="1" spans="1:15">
      <c r="A91" s="2058">
        <v>277513</v>
      </c>
      <c r="B91" s="1650">
        <v>1272437</v>
      </c>
      <c r="C91" s="1650" t="s">
        <v>483</v>
      </c>
      <c r="D91" s="2021">
        <v>43144</v>
      </c>
      <c r="E91" s="2021">
        <v>43146</v>
      </c>
      <c r="F91" s="1650">
        <f t="shared" si="8"/>
        <v>2</v>
      </c>
      <c r="G91" s="1650">
        <v>1</v>
      </c>
      <c r="H91" s="1650" t="s">
        <v>40</v>
      </c>
      <c r="I91" s="1650" t="s">
        <v>37</v>
      </c>
      <c r="J91" s="1650">
        <f t="shared" si="4"/>
        <v>2</v>
      </c>
      <c r="K91" s="2028">
        <v>4620000</v>
      </c>
      <c r="L91" s="2072">
        <f t="shared" si="5"/>
        <v>9240000</v>
      </c>
      <c r="M91" s="1650"/>
      <c r="N91" s="2073">
        <f t="shared" si="9"/>
        <v>-9240000</v>
      </c>
      <c r="O91" s="2039"/>
    </row>
    <row r="92" s="164" customFormat="1" spans="1:15">
      <c r="A92" s="2058">
        <v>271652</v>
      </c>
      <c r="B92" s="1650">
        <v>1258961</v>
      </c>
      <c r="C92" s="1650" t="s">
        <v>484</v>
      </c>
      <c r="D92" s="2021">
        <v>43148</v>
      </c>
      <c r="E92" s="2021">
        <v>43149</v>
      </c>
      <c r="F92" s="1650">
        <f t="shared" si="8"/>
        <v>1</v>
      </c>
      <c r="G92" s="1650">
        <v>3</v>
      </c>
      <c r="H92" s="1650" t="s">
        <v>53</v>
      </c>
      <c r="I92" s="1650" t="s">
        <v>37</v>
      </c>
      <c r="J92" s="1650">
        <f t="shared" si="4"/>
        <v>3</v>
      </c>
      <c r="K92" s="2028">
        <v>4620000</v>
      </c>
      <c r="L92" s="2072">
        <f t="shared" si="5"/>
        <v>13860000</v>
      </c>
      <c r="M92" s="1650"/>
      <c r="N92" s="2073">
        <f t="shared" si="9"/>
        <v>-13860000</v>
      </c>
      <c r="O92" s="2039"/>
    </row>
    <row r="93" s="164" customFormat="1" spans="1:15">
      <c r="A93" s="2058">
        <v>270885</v>
      </c>
      <c r="B93" s="1650">
        <v>1257136</v>
      </c>
      <c r="C93" s="1650" t="s">
        <v>485</v>
      </c>
      <c r="D93" s="2021">
        <v>42783</v>
      </c>
      <c r="E93" s="2021">
        <v>42785</v>
      </c>
      <c r="F93" s="1650">
        <f t="shared" si="8"/>
        <v>2</v>
      </c>
      <c r="G93" s="1650">
        <v>1</v>
      </c>
      <c r="H93" s="1650" t="s">
        <v>40</v>
      </c>
      <c r="I93" s="1650" t="s">
        <v>37</v>
      </c>
      <c r="J93" s="1650">
        <f t="shared" si="4"/>
        <v>2</v>
      </c>
      <c r="K93" s="2028">
        <v>4620000</v>
      </c>
      <c r="L93" s="2072">
        <f t="shared" si="5"/>
        <v>9240000</v>
      </c>
      <c r="M93" s="1650"/>
      <c r="N93" s="2073">
        <f t="shared" si="9"/>
        <v>-9240000</v>
      </c>
      <c r="O93" s="2039"/>
    </row>
    <row r="94" s="164" customFormat="1" spans="1:15">
      <c r="A94" s="2058">
        <v>264601</v>
      </c>
      <c r="B94" s="1650">
        <v>1247078</v>
      </c>
      <c r="C94" s="1650" t="s">
        <v>486</v>
      </c>
      <c r="D94" s="2021">
        <v>42784</v>
      </c>
      <c r="E94" s="2021">
        <v>42786</v>
      </c>
      <c r="F94" s="1650">
        <f t="shared" si="8"/>
        <v>2</v>
      </c>
      <c r="G94" s="1650">
        <v>2</v>
      </c>
      <c r="H94" s="1650" t="s">
        <v>40</v>
      </c>
      <c r="I94" s="1650" t="s">
        <v>37</v>
      </c>
      <c r="J94" s="1650">
        <f t="shared" si="4"/>
        <v>4</v>
      </c>
      <c r="K94" s="2071">
        <v>4620000</v>
      </c>
      <c r="L94" s="2072">
        <f t="shared" si="5"/>
        <v>18480000</v>
      </c>
      <c r="M94" s="1650"/>
      <c r="N94" s="2073">
        <f t="shared" si="9"/>
        <v>-18480000</v>
      </c>
      <c r="O94" s="2039"/>
    </row>
    <row r="95" s="164" customFormat="1" spans="1:15">
      <c r="A95" s="2058" t="s">
        <v>487</v>
      </c>
      <c r="B95" s="1650">
        <v>1257701</v>
      </c>
      <c r="C95" s="1650" t="s">
        <v>488</v>
      </c>
      <c r="D95" s="2021">
        <v>42784</v>
      </c>
      <c r="E95" s="2021">
        <v>42785</v>
      </c>
      <c r="F95" s="1650">
        <f t="shared" si="8"/>
        <v>1</v>
      </c>
      <c r="G95" s="1650">
        <v>2</v>
      </c>
      <c r="H95" s="1650" t="s">
        <v>53</v>
      </c>
      <c r="I95" s="1650" t="s">
        <v>148</v>
      </c>
      <c r="J95" s="1650">
        <f t="shared" si="4"/>
        <v>2</v>
      </c>
      <c r="K95" s="2028">
        <v>4620000</v>
      </c>
      <c r="L95" s="2072">
        <f t="shared" si="5"/>
        <v>9240000</v>
      </c>
      <c r="M95" s="1650"/>
      <c r="N95" s="2073">
        <f t="shared" si="9"/>
        <v>-9240000</v>
      </c>
      <c r="O95" s="2039"/>
    </row>
    <row r="96" s="164" customFormat="1" spans="1:15">
      <c r="A96" s="2058">
        <v>274419</v>
      </c>
      <c r="B96" s="1650">
        <v>1262256</v>
      </c>
      <c r="C96" s="1650" t="s">
        <v>489</v>
      </c>
      <c r="D96" s="2021">
        <v>43149</v>
      </c>
      <c r="E96" s="2021">
        <v>43150</v>
      </c>
      <c r="F96" s="1650">
        <f t="shared" si="8"/>
        <v>1</v>
      </c>
      <c r="G96" s="1650">
        <v>1</v>
      </c>
      <c r="H96" s="1650" t="s">
        <v>53</v>
      </c>
      <c r="I96" s="1650" t="s">
        <v>37</v>
      </c>
      <c r="J96" s="1650">
        <f t="shared" si="4"/>
        <v>1</v>
      </c>
      <c r="K96" s="2028">
        <v>8600000</v>
      </c>
      <c r="L96" s="2072">
        <f t="shared" si="5"/>
        <v>8600000</v>
      </c>
      <c r="M96" s="1650"/>
      <c r="N96" s="2073">
        <f t="shared" si="9"/>
        <v>-8600000</v>
      </c>
      <c r="O96" s="2039"/>
    </row>
    <row r="97" s="164" customFormat="1" spans="1:15">
      <c r="A97" s="2085" t="s">
        <v>490</v>
      </c>
      <c r="B97" s="2031">
        <v>1250753</v>
      </c>
      <c r="C97" s="1650" t="s">
        <v>491</v>
      </c>
      <c r="D97" s="2021">
        <v>42784</v>
      </c>
      <c r="E97" s="2021">
        <v>42787</v>
      </c>
      <c r="F97" s="1650">
        <v>3</v>
      </c>
      <c r="G97" s="1650">
        <v>1</v>
      </c>
      <c r="H97" s="1650" t="s">
        <v>391</v>
      </c>
      <c r="I97" s="1650" t="s">
        <v>37</v>
      </c>
      <c r="J97" s="1650">
        <f t="shared" si="4"/>
        <v>3</v>
      </c>
      <c r="K97" s="2028">
        <v>4620000</v>
      </c>
      <c r="L97" s="2072">
        <f t="shared" si="5"/>
        <v>13860000</v>
      </c>
      <c r="M97" s="1650"/>
      <c r="N97" s="2073">
        <v>-13860000</v>
      </c>
      <c r="O97" s="2039"/>
    </row>
    <row r="98" s="164" customFormat="1" spans="1:15">
      <c r="A98" s="2086"/>
      <c r="B98" s="2033"/>
      <c r="C98" s="1650" t="s">
        <v>492</v>
      </c>
      <c r="D98" s="2021">
        <v>43149</v>
      </c>
      <c r="E98" s="2021">
        <v>43151</v>
      </c>
      <c r="F98" s="1650">
        <v>2</v>
      </c>
      <c r="G98" s="1650">
        <v>3</v>
      </c>
      <c r="H98" s="1650" t="s">
        <v>391</v>
      </c>
      <c r="I98" s="1650" t="s">
        <v>37</v>
      </c>
      <c r="J98" s="1650">
        <f t="shared" si="4"/>
        <v>6</v>
      </c>
      <c r="K98" s="2028">
        <v>4620000</v>
      </c>
      <c r="L98" s="2072">
        <f t="shared" si="5"/>
        <v>27720000</v>
      </c>
      <c r="M98" s="1650"/>
      <c r="N98" s="2073">
        <v>-27720000</v>
      </c>
      <c r="O98" s="2039"/>
    </row>
    <row r="99" s="164" customFormat="1" spans="1:15">
      <c r="A99" s="2077">
        <v>274539</v>
      </c>
      <c r="B99" s="2031">
        <v>1262158</v>
      </c>
      <c r="C99" s="2031" t="s">
        <v>493</v>
      </c>
      <c r="D99" s="2021">
        <v>43149</v>
      </c>
      <c r="E99" s="2021">
        <v>43150</v>
      </c>
      <c r="F99" s="1650">
        <v>1</v>
      </c>
      <c r="G99" s="1650">
        <v>1</v>
      </c>
      <c r="H99" s="1650" t="s">
        <v>53</v>
      </c>
      <c r="I99" s="1650" t="s">
        <v>37</v>
      </c>
      <c r="J99" s="1650">
        <f t="shared" si="4"/>
        <v>1</v>
      </c>
      <c r="K99" s="2028">
        <v>8600000</v>
      </c>
      <c r="L99" s="2072">
        <f t="shared" si="5"/>
        <v>8600000</v>
      </c>
      <c r="M99" s="1650"/>
      <c r="N99" s="2073">
        <v>-8600000</v>
      </c>
      <c r="O99" s="2039"/>
    </row>
    <row r="100" s="164" customFormat="1" spans="1:15">
      <c r="A100" s="2079"/>
      <c r="B100" s="2033"/>
      <c r="C100" s="2033"/>
      <c r="D100" s="2021">
        <v>43150</v>
      </c>
      <c r="E100" s="2021">
        <v>43153</v>
      </c>
      <c r="F100" s="1650">
        <v>3</v>
      </c>
      <c r="G100" s="1650">
        <v>1</v>
      </c>
      <c r="H100" s="1650" t="s">
        <v>53</v>
      </c>
      <c r="I100" s="1650" t="s">
        <v>37</v>
      </c>
      <c r="J100" s="1650">
        <f t="shared" si="4"/>
        <v>3</v>
      </c>
      <c r="K100" s="2028">
        <v>4620000</v>
      </c>
      <c r="L100" s="2072">
        <f t="shared" si="5"/>
        <v>13860000</v>
      </c>
      <c r="M100" s="1650"/>
      <c r="N100" s="2073">
        <v>-13860000</v>
      </c>
      <c r="O100" s="2039"/>
    </row>
    <row r="101" s="164" customFormat="1" spans="1:15">
      <c r="A101" s="2058" t="s">
        <v>494</v>
      </c>
      <c r="B101" s="1650">
        <v>1262157</v>
      </c>
      <c r="C101" s="1650" t="s">
        <v>495</v>
      </c>
      <c r="D101" s="2021">
        <v>43150</v>
      </c>
      <c r="E101" s="2021">
        <v>43151</v>
      </c>
      <c r="F101" s="1650">
        <f t="shared" ref="F101:F110" si="10">E101-D101</f>
        <v>1</v>
      </c>
      <c r="G101" s="1650">
        <v>2</v>
      </c>
      <c r="H101" s="1650" t="s">
        <v>36</v>
      </c>
      <c r="I101" s="1650" t="s">
        <v>37</v>
      </c>
      <c r="J101" s="1650">
        <f t="shared" si="4"/>
        <v>2</v>
      </c>
      <c r="K101" s="2028">
        <v>8600000</v>
      </c>
      <c r="L101" s="2072">
        <f t="shared" si="5"/>
        <v>17200000</v>
      </c>
      <c r="M101" s="1650"/>
      <c r="N101" s="2073">
        <f t="shared" ref="N101:N110" si="11">M101-L101</f>
        <v>-17200000</v>
      </c>
      <c r="O101" s="2039"/>
    </row>
    <row r="102" s="164" customFormat="1" spans="1:15">
      <c r="A102" s="2077">
        <v>274865</v>
      </c>
      <c r="B102" s="2087">
        <v>1264716</v>
      </c>
      <c r="C102" s="2031" t="s">
        <v>496</v>
      </c>
      <c r="D102" s="2021">
        <v>43150</v>
      </c>
      <c r="E102" s="2021">
        <v>43151</v>
      </c>
      <c r="F102" s="1650">
        <v>1</v>
      </c>
      <c r="G102" s="1650">
        <v>1</v>
      </c>
      <c r="H102" s="1650" t="s">
        <v>391</v>
      </c>
      <c r="I102" s="1650" t="s">
        <v>37</v>
      </c>
      <c r="J102" s="1650">
        <f t="shared" si="4"/>
        <v>1</v>
      </c>
      <c r="K102" s="2028">
        <v>8600000</v>
      </c>
      <c r="L102" s="2072">
        <f t="shared" si="5"/>
        <v>8600000</v>
      </c>
      <c r="M102" s="1650"/>
      <c r="N102" s="2073">
        <v>-8600000</v>
      </c>
      <c r="O102" s="2039"/>
    </row>
    <row r="103" s="164" customFormat="1" spans="1:15">
      <c r="A103" s="2079"/>
      <c r="B103" s="2088"/>
      <c r="C103" s="2033"/>
      <c r="D103" s="2021">
        <v>43151</v>
      </c>
      <c r="E103" s="2021">
        <v>43153</v>
      </c>
      <c r="F103" s="1650">
        <v>2</v>
      </c>
      <c r="G103" s="1650">
        <v>1</v>
      </c>
      <c r="H103" s="1650" t="s">
        <v>391</v>
      </c>
      <c r="I103" s="1650" t="s">
        <v>37</v>
      </c>
      <c r="J103" s="1650">
        <f t="shared" si="4"/>
        <v>2</v>
      </c>
      <c r="K103" s="2028">
        <v>4620000</v>
      </c>
      <c r="L103" s="2072">
        <f t="shared" si="5"/>
        <v>9240000</v>
      </c>
      <c r="M103" s="1650"/>
      <c r="N103" s="2073">
        <v>-9240000</v>
      </c>
      <c r="O103" s="2039"/>
    </row>
    <row r="104" s="164" customFormat="1" spans="1:15">
      <c r="A104" s="2089">
        <v>266512</v>
      </c>
      <c r="B104" s="2044">
        <v>1250622</v>
      </c>
      <c r="C104" s="1650" t="s">
        <v>497</v>
      </c>
      <c r="D104" s="2021">
        <v>42785</v>
      </c>
      <c r="E104" s="2021">
        <v>42787</v>
      </c>
      <c r="F104" s="1650">
        <f t="shared" si="10"/>
        <v>2</v>
      </c>
      <c r="G104" s="1650">
        <v>2</v>
      </c>
      <c r="H104" s="1650" t="s">
        <v>53</v>
      </c>
      <c r="I104" s="1650" t="s">
        <v>37</v>
      </c>
      <c r="J104" s="1650">
        <f t="shared" si="4"/>
        <v>4</v>
      </c>
      <c r="K104" s="2028">
        <v>4620000</v>
      </c>
      <c r="L104" s="2072">
        <f t="shared" si="5"/>
        <v>18480000</v>
      </c>
      <c r="M104" s="1650"/>
      <c r="N104" s="2073">
        <f t="shared" si="11"/>
        <v>-18480000</v>
      </c>
      <c r="O104" s="2039"/>
    </row>
    <row r="105" s="164" customFormat="1" spans="1:15">
      <c r="A105" s="2090"/>
      <c r="B105" s="2040"/>
      <c r="C105" s="1650"/>
      <c r="D105" s="2021">
        <v>42785</v>
      </c>
      <c r="E105" s="2021">
        <v>42787</v>
      </c>
      <c r="F105" s="1650">
        <f t="shared" si="10"/>
        <v>2</v>
      </c>
      <c r="G105" s="1650">
        <v>0</v>
      </c>
      <c r="H105" s="1650" t="s">
        <v>498</v>
      </c>
      <c r="I105" s="1650"/>
      <c r="J105" s="1650">
        <v>0</v>
      </c>
      <c r="K105" s="2028">
        <v>280000</v>
      </c>
      <c r="L105" s="2072">
        <f>K105*2</f>
        <v>560000</v>
      </c>
      <c r="M105" s="1650"/>
      <c r="N105" s="2073">
        <f t="shared" si="11"/>
        <v>-560000</v>
      </c>
      <c r="O105" s="2039"/>
    </row>
    <row r="106" s="164" customFormat="1" spans="1:15">
      <c r="A106" s="2091" t="s">
        <v>499</v>
      </c>
      <c r="B106" s="2042">
        <v>1242725</v>
      </c>
      <c r="C106" s="2043" t="s">
        <v>500</v>
      </c>
      <c r="D106" s="2021">
        <v>42786</v>
      </c>
      <c r="E106" s="2021">
        <v>42788</v>
      </c>
      <c r="F106" s="1650">
        <f t="shared" si="10"/>
        <v>2</v>
      </c>
      <c r="G106" s="1650">
        <v>3</v>
      </c>
      <c r="H106" s="1650" t="s">
        <v>36</v>
      </c>
      <c r="I106" s="1650" t="s">
        <v>37</v>
      </c>
      <c r="J106" s="1650">
        <f t="shared" ref="J106:J157" si="12">G106*F106</f>
        <v>6</v>
      </c>
      <c r="K106" s="2071">
        <v>4620000</v>
      </c>
      <c r="L106" s="2072">
        <f t="shared" ref="L106:L157" si="13">K106*F106*G106</f>
        <v>27720000</v>
      </c>
      <c r="M106" s="1650"/>
      <c r="N106" s="2073">
        <f t="shared" si="11"/>
        <v>-27720000</v>
      </c>
      <c r="O106" s="2039"/>
    </row>
    <row r="107" s="164" customFormat="1" spans="1:15">
      <c r="A107" s="2058">
        <v>266725</v>
      </c>
      <c r="B107" s="1650">
        <v>1251241</v>
      </c>
      <c r="C107" s="1650" t="s">
        <v>501</v>
      </c>
      <c r="D107" s="2021">
        <v>42788</v>
      </c>
      <c r="E107" s="2021">
        <v>42791</v>
      </c>
      <c r="F107" s="1650">
        <f t="shared" si="10"/>
        <v>3</v>
      </c>
      <c r="G107" s="1650">
        <v>2</v>
      </c>
      <c r="H107" s="1650" t="s">
        <v>36</v>
      </c>
      <c r="I107" s="1650" t="s">
        <v>37</v>
      </c>
      <c r="J107" s="1650">
        <f t="shared" si="12"/>
        <v>6</v>
      </c>
      <c r="K107" s="2028">
        <v>4620000</v>
      </c>
      <c r="L107" s="2072">
        <f t="shared" si="13"/>
        <v>27720000</v>
      </c>
      <c r="M107" s="1650"/>
      <c r="N107" s="2073">
        <f t="shared" si="11"/>
        <v>-27720000</v>
      </c>
      <c r="O107" s="2039"/>
    </row>
    <row r="108" s="164" customFormat="1" spans="1:15">
      <c r="A108" s="2058">
        <v>266307</v>
      </c>
      <c r="B108" s="1650">
        <v>1250117</v>
      </c>
      <c r="C108" s="1650" t="s">
        <v>502</v>
      </c>
      <c r="D108" s="2021">
        <v>42791</v>
      </c>
      <c r="E108" s="2021">
        <v>42794</v>
      </c>
      <c r="F108" s="1650">
        <f t="shared" si="10"/>
        <v>3</v>
      </c>
      <c r="G108" s="1650">
        <v>3</v>
      </c>
      <c r="H108" s="1650" t="s">
        <v>36</v>
      </c>
      <c r="I108" s="1650" t="s">
        <v>37</v>
      </c>
      <c r="J108" s="1650">
        <f t="shared" si="12"/>
        <v>9</v>
      </c>
      <c r="K108" s="2028">
        <v>2900000</v>
      </c>
      <c r="L108" s="2072">
        <f t="shared" si="13"/>
        <v>26100000</v>
      </c>
      <c r="M108" s="1650"/>
      <c r="N108" s="2073">
        <f t="shared" si="11"/>
        <v>-26100000</v>
      </c>
      <c r="O108" s="2039"/>
    </row>
    <row r="109" s="164" customFormat="1" spans="1:15">
      <c r="A109" s="2058">
        <v>271270</v>
      </c>
      <c r="B109" s="1650">
        <v>1257649</v>
      </c>
      <c r="C109" s="1650" t="s">
        <v>503</v>
      </c>
      <c r="D109" s="2021">
        <v>42791</v>
      </c>
      <c r="E109" s="2021">
        <v>42793</v>
      </c>
      <c r="F109" s="1650">
        <f t="shared" si="10"/>
        <v>2</v>
      </c>
      <c r="G109" s="1650">
        <v>1</v>
      </c>
      <c r="H109" s="1650" t="s">
        <v>53</v>
      </c>
      <c r="I109" s="1650" t="s">
        <v>148</v>
      </c>
      <c r="J109" s="1650">
        <f t="shared" si="12"/>
        <v>2</v>
      </c>
      <c r="K109" s="2028">
        <v>2900000</v>
      </c>
      <c r="L109" s="2072">
        <f t="shared" si="13"/>
        <v>5800000</v>
      </c>
      <c r="M109" s="1650"/>
      <c r="N109" s="2073">
        <f t="shared" si="11"/>
        <v>-5800000</v>
      </c>
      <c r="O109" s="2039"/>
    </row>
    <row r="110" s="164" customFormat="1" spans="1:15">
      <c r="A110" s="2058">
        <v>267039</v>
      </c>
      <c r="B110" s="1650">
        <v>1251897</v>
      </c>
      <c r="C110" s="1650" t="s">
        <v>504</v>
      </c>
      <c r="D110" s="2021">
        <v>42793</v>
      </c>
      <c r="E110" s="2021">
        <v>42795</v>
      </c>
      <c r="F110" s="1650">
        <f t="shared" si="10"/>
        <v>2</v>
      </c>
      <c r="G110" s="1650">
        <v>1</v>
      </c>
      <c r="H110" s="1650" t="s">
        <v>53</v>
      </c>
      <c r="I110" s="1650" t="s">
        <v>37</v>
      </c>
      <c r="J110" s="1650">
        <f t="shared" si="12"/>
        <v>2</v>
      </c>
      <c r="K110" s="2028">
        <v>2900000</v>
      </c>
      <c r="L110" s="2072">
        <f t="shared" si="13"/>
        <v>5800000</v>
      </c>
      <c r="M110" s="1650"/>
      <c r="N110" s="2073">
        <f t="shared" si="11"/>
        <v>-5800000</v>
      </c>
      <c r="O110" s="2039"/>
    </row>
    <row r="111" s="164" customFormat="1" spans="1:16">
      <c r="A111" s="2089">
        <v>275056</v>
      </c>
      <c r="B111" s="2044">
        <v>1265648</v>
      </c>
      <c r="C111" s="2092" t="s">
        <v>505</v>
      </c>
      <c r="D111" s="2021">
        <v>43151</v>
      </c>
      <c r="E111" s="2021">
        <v>43153</v>
      </c>
      <c r="F111" s="1650">
        <v>2</v>
      </c>
      <c r="G111" s="1650">
        <v>2</v>
      </c>
      <c r="H111" s="1650" t="s">
        <v>53</v>
      </c>
      <c r="I111" s="1650" t="s">
        <v>37</v>
      </c>
      <c r="J111" s="1650">
        <f t="shared" si="12"/>
        <v>4</v>
      </c>
      <c r="K111" s="2028">
        <v>4620000</v>
      </c>
      <c r="L111" s="2072">
        <f t="shared" si="13"/>
        <v>18480000</v>
      </c>
      <c r="M111" s="1650"/>
      <c r="N111" s="2073">
        <v>-18480000</v>
      </c>
      <c r="O111" s="2039"/>
      <c r="P111" s="1590"/>
    </row>
    <row r="112" s="164" customFormat="1" spans="1:15">
      <c r="A112" s="2093"/>
      <c r="B112" s="2039"/>
      <c r="C112" s="2094"/>
      <c r="D112" s="2021">
        <v>43151</v>
      </c>
      <c r="E112" s="2021">
        <v>43153</v>
      </c>
      <c r="F112" s="1650">
        <v>2</v>
      </c>
      <c r="G112" s="1650">
        <v>1</v>
      </c>
      <c r="H112" s="1650" t="s">
        <v>391</v>
      </c>
      <c r="I112" s="1650" t="s">
        <v>37</v>
      </c>
      <c r="J112" s="1650">
        <f t="shared" si="12"/>
        <v>2</v>
      </c>
      <c r="K112" s="2028">
        <v>8500000</v>
      </c>
      <c r="L112" s="2072">
        <f t="shared" si="13"/>
        <v>17000000</v>
      </c>
      <c r="M112" s="1650"/>
      <c r="N112" s="2073">
        <v>-17000000</v>
      </c>
      <c r="O112" s="2039"/>
    </row>
    <row r="113" s="164" customFormat="1" spans="1:15">
      <c r="A113" s="2093"/>
      <c r="B113" s="2039"/>
      <c r="C113" s="2094"/>
      <c r="D113" s="2021">
        <v>43151</v>
      </c>
      <c r="E113" s="2021">
        <v>43152</v>
      </c>
      <c r="F113" s="1650">
        <v>1</v>
      </c>
      <c r="G113" s="1650">
        <v>2</v>
      </c>
      <c r="H113" s="1650" t="s">
        <v>53</v>
      </c>
      <c r="I113" s="1650" t="s">
        <v>37</v>
      </c>
      <c r="J113" s="1650">
        <f t="shared" si="12"/>
        <v>2</v>
      </c>
      <c r="K113" s="2028">
        <v>8600000</v>
      </c>
      <c r="L113" s="2072">
        <f t="shared" si="13"/>
        <v>17200000</v>
      </c>
      <c r="M113" s="1650"/>
      <c r="N113" s="2073">
        <v>-17200000</v>
      </c>
      <c r="O113" s="2039"/>
    </row>
    <row r="114" s="164" customFormat="1" spans="1:15">
      <c r="A114" s="2090"/>
      <c r="B114" s="2040"/>
      <c r="C114" s="2095"/>
      <c r="D114" s="2021">
        <v>43152</v>
      </c>
      <c r="E114" s="2021">
        <v>43153</v>
      </c>
      <c r="F114" s="1650">
        <v>1</v>
      </c>
      <c r="G114" s="1650">
        <v>2</v>
      </c>
      <c r="H114" s="1650" t="s">
        <v>53</v>
      </c>
      <c r="I114" s="1650" t="s">
        <v>37</v>
      </c>
      <c r="J114" s="1650">
        <f t="shared" si="12"/>
        <v>2</v>
      </c>
      <c r="K114" s="2028">
        <v>4620000</v>
      </c>
      <c r="L114" s="2072">
        <f t="shared" si="13"/>
        <v>9240000</v>
      </c>
      <c r="M114" s="1650"/>
      <c r="N114" s="2073">
        <v>-9240000</v>
      </c>
      <c r="O114" s="2039"/>
    </row>
    <row r="115" s="164" customFormat="1" spans="1:15">
      <c r="A115" s="2058">
        <v>274415</v>
      </c>
      <c r="B115" s="1650">
        <v>1262215</v>
      </c>
      <c r="C115" s="1650" t="s">
        <v>506</v>
      </c>
      <c r="D115" s="2021">
        <v>43152</v>
      </c>
      <c r="E115" s="2021">
        <v>43155</v>
      </c>
      <c r="F115" s="1650">
        <f t="shared" ref="F115:F121" si="14">E115-D115</f>
        <v>3</v>
      </c>
      <c r="G115" s="1650">
        <v>1</v>
      </c>
      <c r="H115" s="1650" t="s">
        <v>36</v>
      </c>
      <c r="I115" s="1650" t="s">
        <v>37</v>
      </c>
      <c r="J115" s="1650">
        <f t="shared" si="12"/>
        <v>3</v>
      </c>
      <c r="K115" s="2028">
        <v>4620000</v>
      </c>
      <c r="L115" s="2072">
        <f t="shared" si="13"/>
        <v>13860000</v>
      </c>
      <c r="M115" s="1650"/>
      <c r="N115" s="2073">
        <f t="shared" ref="N115:N121" si="15">M115-L115</f>
        <v>-13860000</v>
      </c>
      <c r="O115" s="2039"/>
    </row>
    <row r="116" s="164" customFormat="1" spans="1:15">
      <c r="A116" s="2089">
        <v>275097</v>
      </c>
      <c r="B116" s="2044">
        <v>1265774</v>
      </c>
      <c r="C116" s="2044" t="s">
        <v>507</v>
      </c>
      <c r="D116" s="2021">
        <v>43152</v>
      </c>
      <c r="E116" s="2021">
        <v>43153</v>
      </c>
      <c r="F116" s="1650">
        <v>1</v>
      </c>
      <c r="G116" s="1650">
        <v>1</v>
      </c>
      <c r="H116" s="1650" t="s">
        <v>53</v>
      </c>
      <c r="I116" s="1650" t="s">
        <v>387</v>
      </c>
      <c r="J116" s="1650">
        <f t="shared" si="12"/>
        <v>1</v>
      </c>
      <c r="K116" s="2028">
        <v>8500000</v>
      </c>
      <c r="L116" s="2072">
        <f t="shared" si="13"/>
        <v>8500000</v>
      </c>
      <c r="M116" s="1650"/>
      <c r="N116" s="2073">
        <v>-8500000</v>
      </c>
      <c r="O116" s="2039"/>
    </row>
    <row r="117" s="164" customFormat="1" spans="1:15">
      <c r="A117" s="2090"/>
      <c r="B117" s="2040"/>
      <c r="C117" s="2040"/>
      <c r="D117" s="2021">
        <v>43153</v>
      </c>
      <c r="E117" s="2021">
        <v>43154</v>
      </c>
      <c r="F117" s="1650">
        <v>1</v>
      </c>
      <c r="G117" s="1650">
        <v>1</v>
      </c>
      <c r="H117" s="1650" t="s">
        <v>53</v>
      </c>
      <c r="I117" s="1650" t="s">
        <v>387</v>
      </c>
      <c r="J117" s="1650">
        <f t="shared" si="12"/>
        <v>1</v>
      </c>
      <c r="K117" s="2028">
        <v>4620000</v>
      </c>
      <c r="L117" s="2072">
        <f t="shared" si="13"/>
        <v>4620000</v>
      </c>
      <c r="M117" s="1650"/>
      <c r="N117" s="2073">
        <v>-4620000</v>
      </c>
      <c r="O117" s="2039"/>
    </row>
    <row r="118" s="164" customFormat="1" spans="1:15">
      <c r="A118" s="2058">
        <v>276806</v>
      </c>
      <c r="B118" s="1650">
        <v>1270968</v>
      </c>
      <c r="C118" s="1650" t="s">
        <v>508</v>
      </c>
      <c r="D118" s="2021">
        <v>43153</v>
      </c>
      <c r="E118" s="2021">
        <v>43156</v>
      </c>
      <c r="F118" s="1650">
        <f t="shared" si="14"/>
        <v>3</v>
      </c>
      <c r="G118" s="1650">
        <v>1</v>
      </c>
      <c r="H118" s="1650" t="s">
        <v>40</v>
      </c>
      <c r="I118" s="1650" t="s">
        <v>37</v>
      </c>
      <c r="J118" s="1650">
        <f t="shared" si="12"/>
        <v>3</v>
      </c>
      <c r="K118" s="2028">
        <v>4620000</v>
      </c>
      <c r="L118" s="2072">
        <f t="shared" si="13"/>
        <v>13860000</v>
      </c>
      <c r="M118" s="1650"/>
      <c r="N118" s="2073">
        <f t="shared" si="15"/>
        <v>-13860000</v>
      </c>
      <c r="O118" s="2039"/>
    </row>
    <row r="119" s="164" customFormat="1" spans="1:15">
      <c r="A119" s="2096">
        <v>274637</v>
      </c>
      <c r="B119" s="1650">
        <v>1263569</v>
      </c>
      <c r="C119" s="1650" t="s">
        <v>509</v>
      </c>
      <c r="D119" s="2021">
        <v>43154</v>
      </c>
      <c r="E119" s="2021">
        <v>43156</v>
      </c>
      <c r="F119" s="1650">
        <f t="shared" si="14"/>
        <v>2</v>
      </c>
      <c r="G119" s="1650">
        <v>2</v>
      </c>
      <c r="H119" s="1650" t="s">
        <v>53</v>
      </c>
      <c r="I119" s="1650" t="s">
        <v>148</v>
      </c>
      <c r="J119" s="1650">
        <f t="shared" si="12"/>
        <v>4</v>
      </c>
      <c r="K119" s="2028">
        <v>4620000</v>
      </c>
      <c r="L119" s="2072">
        <f t="shared" si="13"/>
        <v>18480000</v>
      </c>
      <c r="M119" s="1650"/>
      <c r="N119" s="2073">
        <f t="shared" si="15"/>
        <v>-18480000</v>
      </c>
      <c r="O119" s="2039"/>
    </row>
    <row r="120" s="164" customFormat="1" spans="1:15">
      <c r="A120" s="2059">
        <v>274755</v>
      </c>
      <c r="B120" s="1650">
        <v>1263979</v>
      </c>
      <c r="C120" s="1650" t="s">
        <v>510</v>
      </c>
      <c r="D120" s="2021">
        <v>43154</v>
      </c>
      <c r="E120" s="2021">
        <v>43155</v>
      </c>
      <c r="F120" s="1650">
        <f t="shared" si="14"/>
        <v>1</v>
      </c>
      <c r="G120" s="1650">
        <v>1</v>
      </c>
      <c r="H120" s="1650" t="s">
        <v>391</v>
      </c>
      <c r="I120" s="1650" t="s">
        <v>148</v>
      </c>
      <c r="J120" s="1650">
        <f t="shared" si="12"/>
        <v>1</v>
      </c>
      <c r="K120" s="2028">
        <v>4620000</v>
      </c>
      <c r="L120" s="2072">
        <f t="shared" si="13"/>
        <v>4620000</v>
      </c>
      <c r="M120" s="1650"/>
      <c r="N120" s="2073">
        <f t="shared" si="15"/>
        <v>-4620000</v>
      </c>
      <c r="O120" s="2039"/>
    </row>
    <row r="121" s="164" customFormat="1" ht="14.25" spans="1:15">
      <c r="A121" s="2058">
        <v>274770</v>
      </c>
      <c r="B121" s="1650">
        <v>1264148</v>
      </c>
      <c r="C121" s="2097" t="s">
        <v>511</v>
      </c>
      <c r="D121" s="2021">
        <v>43154</v>
      </c>
      <c r="E121" s="2021">
        <v>43156</v>
      </c>
      <c r="F121" s="1650">
        <f t="shared" si="14"/>
        <v>2</v>
      </c>
      <c r="G121" s="1650">
        <v>1</v>
      </c>
      <c r="H121" s="1650" t="s">
        <v>53</v>
      </c>
      <c r="I121" s="1650" t="s">
        <v>37</v>
      </c>
      <c r="J121" s="1650">
        <f t="shared" si="12"/>
        <v>2</v>
      </c>
      <c r="K121" s="2028">
        <v>4620000</v>
      </c>
      <c r="L121" s="2072">
        <f t="shared" si="13"/>
        <v>9240000</v>
      </c>
      <c r="M121" s="1650"/>
      <c r="N121" s="2073">
        <f t="shared" si="15"/>
        <v>-9240000</v>
      </c>
      <c r="O121" s="2039"/>
    </row>
    <row r="122" s="164" customFormat="1" spans="1:15">
      <c r="A122" s="2090">
        <v>275796</v>
      </c>
      <c r="B122" s="2040">
        <v>1268574</v>
      </c>
      <c r="C122" s="2095" t="s">
        <v>512</v>
      </c>
      <c r="D122" s="2021">
        <v>43154</v>
      </c>
      <c r="E122" s="2021">
        <v>43155</v>
      </c>
      <c r="F122" s="1650">
        <v>1</v>
      </c>
      <c r="G122" s="1650">
        <v>2</v>
      </c>
      <c r="H122" s="1650" t="s">
        <v>40</v>
      </c>
      <c r="I122" s="1650" t="s">
        <v>37</v>
      </c>
      <c r="J122" s="1650">
        <f t="shared" si="12"/>
        <v>2</v>
      </c>
      <c r="K122" s="2028">
        <v>4620000</v>
      </c>
      <c r="L122" s="2072">
        <f t="shared" si="13"/>
        <v>9240000</v>
      </c>
      <c r="M122" s="1650"/>
      <c r="N122" s="2073">
        <v>-9240000</v>
      </c>
      <c r="O122" s="2039"/>
    </row>
    <row r="123" s="164" customFormat="1" spans="1:15">
      <c r="A123" s="2098" t="s">
        <v>513</v>
      </c>
      <c r="B123" s="2099">
        <v>1268708</v>
      </c>
      <c r="C123" s="2099" t="s">
        <v>514</v>
      </c>
      <c r="D123" s="2021">
        <v>43155</v>
      </c>
      <c r="E123" s="2021">
        <v>43156</v>
      </c>
      <c r="F123" s="1650">
        <v>1</v>
      </c>
      <c r="G123" s="1650">
        <v>2</v>
      </c>
      <c r="H123" s="1650" t="s">
        <v>53</v>
      </c>
      <c r="I123" s="1650" t="s">
        <v>37</v>
      </c>
      <c r="J123" s="1650">
        <f t="shared" si="12"/>
        <v>2</v>
      </c>
      <c r="K123" s="2028">
        <v>4620000</v>
      </c>
      <c r="L123" s="2072">
        <f t="shared" si="13"/>
        <v>9240000</v>
      </c>
      <c r="M123" s="1650"/>
      <c r="N123" s="2073">
        <v>-9240000</v>
      </c>
      <c r="O123" s="2039"/>
    </row>
    <row r="124" s="164" customFormat="1" spans="1:15">
      <c r="A124" s="2098"/>
      <c r="B124" s="2099"/>
      <c r="C124" s="2099"/>
      <c r="D124" s="2021">
        <v>43156</v>
      </c>
      <c r="E124" s="2021">
        <v>43157</v>
      </c>
      <c r="F124" s="1650">
        <v>1</v>
      </c>
      <c r="G124" s="1650">
        <v>2</v>
      </c>
      <c r="H124" s="1650" t="s">
        <v>53</v>
      </c>
      <c r="I124" s="1650" t="s">
        <v>37</v>
      </c>
      <c r="J124" s="1650">
        <f t="shared" si="12"/>
        <v>2</v>
      </c>
      <c r="K124" s="2028">
        <v>2900000</v>
      </c>
      <c r="L124" s="2072">
        <f t="shared" si="13"/>
        <v>5800000</v>
      </c>
      <c r="M124" s="1650"/>
      <c r="N124" s="2073">
        <v>-5800000</v>
      </c>
      <c r="O124" s="2039"/>
    </row>
    <row r="125" s="164" customFormat="1" spans="1:15">
      <c r="A125" s="2089">
        <v>274642</v>
      </c>
      <c r="B125" s="2031">
        <v>1263763</v>
      </c>
      <c r="C125" s="2100" t="s">
        <v>515</v>
      </c>
      <c r="D125" s="2021">
        <v>43155</v>
      </c>
      <c r="E125" s="2021">
        <v>43156</v>
      </c>
      <c r="F125" s="1650">
        <v>1</v>
      </c>
      <c r="G125" s="2032">
        <v>2</v>
      </c>
      <c r="H125" s="2031" t="s">
        <v>53</v>
      </c>
      <c r="I125" s="2031" t="s">
        <v>148</v>
      </c>
      <c r="J125" s="1650">
        <f t="shared" si="12"/>
        <v>2</v>
      </c>
      <c r="K125" s="2028">
        <v>4620000</v>
      </c>
      <c r="L125" s="2072">
        <f t="shared" si="13"/>
        <v>9240000</v>
      </c>
      <c r="M125" s="1650"/>
      <c r="N125" s="2103">
        <v>-15040000</v>
      </c>
      <c r="O125" s="2039"/>
    </row>
    <row r="126" s="164" customFormat="1" spans="1:15">
      <c r="A126" s="2090"/>
      <c r="B126" s="2033"/>
      <c r="C126" s="2101"/>
      <c r="D126" s="2021">
        <v>43156</v>
      </c>
      <c r="E126" s="2021">
        <v>43157</v>
      </c>
      <c r="F126" s="1650">
        <v>1</v>
      </c>
      <c r="G126" s="2032">
        <v>2</v>
      </c>
      <c r="H126" s="2033"/>
      <c r="I126" s="2033"/>
      <c r="J126" s="1650">
        <f t="shared" si="12"/>
        <v>2</v>
      </c>
      <c r="K126" s="2028">
        <v>2900000</v>
      </c>
      <c r="L126" s="2072">
        <f t="shared" si="13"/>
        <v>5800000</v>
      </c>
      <c r="M126" s="1650"/>
      <c r="N126" s="2104"/>
      <c r="O126" s="2039"/>
    </row>
    <row r="127" s="164" customFormat="1" spans="1:15">
      <c r="A127" s="2058">
        <v>274271</v>
      </c>
      <c r="B127" s="1650">
        <v>1261958</v>
      </c>
      <c r="C127" s="1650" t="s">
        <v>516</v>
      </c>
      <c r="D127" s="2021">
        <v>43156</v>
      </c>
      <c r="E127" s="2021">
        <v>43158</v>
      </c>
      <c r="F127" s="1650">
        <f t="shared" ref="F127:F157" si="16">E127-D127</f>
        <v>2</v>
      </c>
      <c r="G127" s="1650">
        <v>1</v>
      </c>
      <c r="H127" s="1650" t="s">
        <v>240</v>
      </c>
      <c r="I127" s="1650" t="s">
        <v>37</v>
      </c>
      <c r="J127" s="1650">
        <f t="shared" si="12"/>
        <v>2</v>
      </c>
      <c r="K127" s="2028">
        <v>2900000</v>
      </c>
      <c r="L127" s="2072">
        <f t="shared" si="13"/>
        <v>5800000</v>
      </c>
      <c r="M127" s="1650"/>
      <c r="N127" s="2073">
        <f t="shared" ref="N127:N157" si="17">M127-L127</f>
        <v>-5800000</v>
      </c>
      <c r="O127" s="2039"/>
    </row>
    <row r="128" s="164" customFormat="1" spans="1:15">
      <c r="A128" s="2058">
        <v>275630</v>
      </c>
      <c r="B128" s="1650">
        <v>1268083</v>
      </c>
      <c r="C128" s="1483" t="s">
        <v>517</v>
      </c>
      <c r="D128" s="2021">
        <v>43156</v>
      </c>
      <c r="E128" s="2021">
        <v>43159</v>
      </c>
      <c r="F128" s="1650">
        <f t="shared" si="16"/>
        <v>3</v>
      </c>
      <c r="G128" s="1650">
        <v>1</v>
      </c>
      <c r="H128" s="1650" t="s">
        <v>53</v>
      </c>
      <c r="I128" s="1650" t="s">
        <v>148</v>
      </c>
      <c r="J128" s="1650">
        <f t="shared" si="12"/>
        <v>3</v>
      </c>
      <c r="K128" s="2028">
        <v>2900000</v>
      </c>
      <c r="L128" s="2072">
        <f t="shared" si="13"/>
        <v>8700000</v>
      </c>
      <c r="M128" s="1650"/>
      <c r="N128" s="2073">
        <f t="shared" si="17"/>
        <v>-8700000</v>
      </c>
      <c r="O128" s="2039"/>
    </row>
    <row r="129" s="164" customFormat="1" spans="1:15">
      <c r="A129" s="2058" t="s">
        <v>518</v>
      </c>
      <c r="B129" s="1650">
        <v>1262328</v>
      </c>
      <c r="C129" s="1650" t="s">
        <v>519</v>
      </c>
      <c r="D129" s="2021">
        <v>43157</v>
      </c>
      <c r="E129" s="2021">
        <v>43161</v>
      </c>
      <c r="F129" s="1650">
        <f t="shared" si="16"/>
        <v>4</v>
      </c>
      <c r="G129" s="1650">
        <v>1</v>
      </c>
      <c r="H129" s="1650" t="s">
        <v>53</v>
      </c>
      <c r="I129" s="1650" t="s">
        <v>37</v>
      </c>
      <c r="J129" s="1650">
        <f t="shared" si="12"/>
        <v>4</v>
      </c>
      <c r="K129" s="2028">
        <v>2900000</v>
      </c>
      <c r="L129" s="2072">
        <f t="shared" si="13"/>
        <v>11600000</v>
      </c>
      <c r="M129" s="1650"/>
      <c r="N129" s="2073">
        <f t="shared" si="17"/>
        <v>-11600000</v>
      </c>
      <c r="O129" s="2039"/>
    </row>
    <row r="130" s="164" customFormat="1" spans="1:15">
      <c r="A130" s="2058">
        <v>274422</v>
      </c>
      <c r="B130" s="1650">
        <v>1262716</v>
      </c>
      <c r="C130" s="1650" t="s">
        <v>520</v>
      </c>
      <c r="D130" s="2021">
        <v>43157</v>
      </c>
      <c r="E130" s="2021">
        <v>43160</v>
      </c>
      <c r="F130" s="1650">
        <f t="shared" si="16"/>
        <v>3</v>
      </c>
      <c r="G130" s="1650">
        <v>1</v>
      </c>
      <c r="H130" s="1650" t="s">
        <v>53</v>
      </c>
      <c r="I130" s="1650" t="s">
        <v>148</v>
      </c>
      <c r="J130" s="1650">
        <f t="shared" si="12"/>
        <v>3</v>
      </c>
      <c r="K130" s="2028">
        <v>2900000</v>
      </c>
      <c r="L130" s="2072">
        <f t="shared" si="13"/>
        <v>8700000</v>
      </c>
      <c r="M130" s="1650"/>
      <c r="N130" s="2073">
        <f t="shared" si="17"/>
        <v>-8700000</v>
      </c>
      <c r="O130" s="2039"/>
    </row>
    <row r="131" s="164" customFormat="1" spans="1:15">
      <c r="A131" s="2058">
        <v>274518</v>
      </c>
      <c r="B131" s="1650">
        <v>1263060</v>
      </c>
      <c r="C131" s="1650" t="s">
        <v>521</v>
      </c>
      <c r="D131" s="2021">
        <v>43157</v>
      </c>
      <c r="E131" s="2021">
        <v>43159</v>
      </c>
      <c r="F131" s="1650">
        <f t="shared" si="16"/>
        <v>2</v>
      </c>
      <c r="G131" s="1650">
        <v>1</v>
      </c>
      <c r="H131" s="1650" t="s">
        <v>53</v>
      </c>
      <c r="I131" s="1650" t="s">
        <v>148</v>
      </c>
      <c r="J131" s="1650">
        <f t="shared" si="12"/>
        <v>2</v>
      </c>
      <c r="K131" s="2028">
        <v>2900000</v>
      </c>
      <c r="L131" s="2072">
        <f t="shared" si="13"/>
        <v>5800000</v>
      </c>
      <c r="M131" s="1650"/>
      <c r="N131" s="2073">
        <f t="shared" si="17"/>
        <v>-5800000</v>
      </c>
      <c r="O131" s="2039"/>
    </row>
    <row r="132" s="164" customFormat="1" spans="1:15">
      <c r="A132" s="2058">
        <v>274519</v>
      </c>
      <c r="B132" s="1650">
        <v>1263063</v>
      </c>
      <c r="C132" s="1650" t="s">
        <v>522</v>
      </c>
      <c r="D132" s="2021">
        <v>43157</v>
      </c>
      <c r="E132" s="2021">
        <v>43159</v>
      </c>
      <c r="F132" s="1650">
        <f t="shared" si="16"/>
        <v>2</v>
      </c>
      <c r="G132" s="1650">
        <v>1</v>
      </c>
      <c r="H132" s="1650" t="s">
        <v>391</v>
      </c>
      <c r="I132" s="1650" t="s">
        <v>148</v>
      </c>
      <c r="J132" s="1650">
        <f t="shared" si="12"/>
        <v>2</v>
      </c>
      <c r="K132" s="2028">
        <v>2900000</v>
      </c>
      <c r="L132" s="2072">
        <f t="shared" si="13"/>
        <v>5800000</v>
      </c>
      <c r="M132" s="1650"/>
      <c r="N132" s="2073">
        <f t="shared" si="17"/>
        <v>-5800000</v>
      </c>
      <c r="O132" s="2039"/>
    </row>
    <row r="133" s="164" customFormat="1" spans="1:15">
      <c r="A133" s="2058">
        <v>274633</v>
      </c>
      <c r="B133" s="1650">
        <v>1263557</v>
      </c>
      <c r="C133" s="1650" t="s">
        <v>523</v>
      </c>
      <c r="D133" s="2021">
        <v>43157</v>
      </c>
      <c r="E133" s="2021">
        <v>43159</v>
      </c>
      <c r="F133" s="1650">
        <f t="shared" si="16"/>
        <v>2</v>
      </c>
      <c r="G133" s="1650">
        <v>3</v>
      </c>
      <c r="H133" s="1650" t="s">
        <v>53</v>
      </c>
      <c r="I133" s="1650" t="s">
        <v>148</v>
      </c>
      <c r="J133" s="1650">
        <f t="shared" si="12"/>
        <v>6</v>
      </c>
      <c r="K133" s="2028">
        <v>2900000</v>
      </c>
      <c r="L133" s="2072">
        <f t="shared" si="13"/>
        <v>17400000</v>
      </c>
      <c r="M133" s="1650"/>
      <c r="N133" s="2073">
        <f t="shared" si="17"/>
        <v>-17400000</v>
      </c>
      <c r="O133" s="2039"/>
    </row>
    <row r="134" s="164" customFormat="1" spans="1:15">
      <c r="A134" s="2058">
        <v>275530</v>
      </c>
      <c r="B134" s="1650">
        <v>1267435</v>
      </c>
      <c r="C134" s="1650" t="s">
        <v>524</v>
      </c>
      <c r="D134" s="2021">
        <v>43157</v>
      </c>
      <c r="E134" s="2021">
        <v>43160</v>
      </c>
      <c r="F134" s="1650">
        <f t="shared" si="16"/>
        <v>3</v>
      </c>
      <c r="G134" s="1650">
        <v>2</v>
      </c>
      <c r="H134" s="1650" t="s">
        <v>391</v>
      </c>
      <c r="I134" s="1650" t="s">
        <v>148</v>
      </c>
      <c r="J134" s="1650">
        <f t="shared" si="12"/>
        <v>6</v>
      </c>
      <c r="K134" s="2028">
        <v>2900000</v>
      </c>
      <c r="L134" s="2072">
        <f t="shared" si="13"/>
        <v>17400000</v>
      </c>
      <c r="M134" s="1650"/>
      <c r="N134" s="2073">
        <f t="shared" si="17"/>
        <v>-17400000</v>
      </c>
      <c r="O134" s="2039"/>
    </row>
    <row r="135" s="164" customFormat="1" spans="1:15">
      <c r="A135" s="2058" t="s">
        <v>525</v>
      </c>
      <c r="B135" s="1650">
        <v>1261251</v>
      </c>
      <c r="C135" s="1650" t="s">
        <v>526</v>
      </c>
      <c r="D135" s="2021">
        <v>43158</v>
      </c>
      <c r="E135" s="2021">
        <v>43161</v>
      </c>
      <c r="F135" s="1650">
        <f t="shared" si="16"/>
        <v>3</v>
      </c>
      <c r="G135" s="1650">
        <v>1</v>
      </c>
      <c r="H135" s="1650" t="s">
        <v>53</v>
      </c>
      <c r="I135" s="1650" t="s">
        <v>37</v>
      </c>
      <c r="J135" s="1650">
        <f t="shared" si="12"/>
        <v>3</v>
      </c>
      <c r="K135" s="2028">
        <v>2900000</v>
      </c>
      <c r="L135" s="2072">
        <f t="shared" si="13"/>
        <v>8700000</v>
      </c>
      <c r="M135" s="1650"/>
      <c r="N135" s="2073">
        <f t="shared" si="17"/>
        <v>-8700000</v>
      </c>
      <c r="O135" s="2039"/>
    </row>
    <row r="136" s="164" customFormat="1" spans="1:15">
      <c r="A136" s="2058">
        <v>276649</v>
      </c>
      <c r="B136" s="1650">
        <v>1270263</v>
      </c>
      <c r="C136" s="1650" t="s">
        <v>527</v>
      </c>
      <c r="D136" s="2021">
        <v>43159</v>
      </c>
      <c r="E136" s="2021">
        <v>43162</v>
      </c>
      <c r="F136" s="1650">
        <f t="shared" si="16"/>
        <v>3</v>
      </c>
      <c r="G136" s="1650">
        <v>1</v>
      </c>
      <c r="H136" s="1650" t="s">
        <v>53</v>
      </c>
      <c r="I136" s="1650" t="s">
        <v>37</v>
      </c>
      <c r="J136" s="1650">
        <f t="shared" si="12"/>
        <v>3</v>
      </c>
      <c r="K136" s="2028">
        <v>2900000</v>
      </c>
      <c r="L136" s="2072">
        <f t="shared" si="13"/>
        <v>8700000</v>
      </c>
      <c r="M136" s="1650"/>
      <c r="N136" s="2073">
        <f t="shared" si="17"/>
        <v>-8700000</v>
      </c>
      <c r="O136" s="2039"/>
    </row>
    <row r="137" s="164" customFormat="1" spans="1:15">
      <c r="A137" s="2058">
        <v>276669</v>
      </c>
      <c r="B137" s="1650">
        <v>1270569</v>
      </c>
      <c r="C137" s="1650" t="s">
        <v>528</v>
      </c>
      <c r="D137" s="2021">
        <v>43159</v>
      </c>
      <c r="E137" s="2021">
        <v>43161</v>
      </c>
      <c r="F137" s="1650">
        <f t="shared" si="16"/>
        <v>2</v>
      </c>
      <c r="G137" s="1650">
        <v>1</v>
      </c>
      <c r="H137" s="1650" t="s">
        <v>36</v>
      </c>
      <c r="I137" s="1650" t="s">
        <v>37</v>
      </c>
      <c r="J137" s="1650">
        <f t="shared" si="12"/>
        <v>2</v>
      </c>
      <c r="K137" s="2028">
        <v>2900000</v>
      </c>
      <c r="L137" s="2072">
        <f t="shared" si="13"/>
        <v>5800000</v>
      </c>
      <c r="M137" s="1650"/>
      <c r="N137" s="2073">
        <f t="shared" si="17"/>
        <v>-5800000</v>
      </c>
      <c r="O137" s="2039"/>
    </row>
    <row r="138" s="164" customFormat="1" spans="1:15">
      <c r="A138" s="2058">
        <v>275134</v>
      </c>
      <c r="B138" s="1650">
        <v>1271663</v>
      </c>
      <c r="C138" s="1650" t="s">
        <v>529</v>
      </c>
      <c r="D138" s="2021">
        <v>43151</v>
      </c>
      <c r="E138" s="2021">
        <v>43153</v>
      </c>
      <c r="F138" s="1650">
        <f t="shared" si="16"/>
        <v>2</v>
      </c>
      <c r="G138" s="1650">
        <v>1</v>
      </c>
      <c r="H138" s="1650" t="s">
        <v>391</v>
      </c>
      <c r="I138" s="1650" t="s">
        <v>37</v>
      </c>
      <c r="J138" s="1650">
        <f t="shared" si="12"/>
        <v>2</v>
      </c>
      <c r="K138" s="2028">
        <v>8500000</v>
      </c>
      <c r="L138" s="2072">
        <f t="shared" si="13"/>
        <v>17000000</v>
      </c>
      <c r="M138" s="1650"/>
      <c r="N138" s="2073">
        <f t="shared" si="17"/>
        <v>-17000000</v>
      </c>
      <c r="O138" s="2039"/>
    </row>
    <row r="139" s="164" customFormat="1" spans="1:15">
      <c r="A139" s="2058" t="s">
        <v>530</v>
      </c>
      <c r="B139" s="1650">
        <v>1272266</v>
      </c>
      <c r="C139" s="1650" t="s">
        <v>531</v>
      </c>
      <c r="D139" s="2021">
        <v>43159</v>
      </c>
      <c r="E139" s="2021">
        <v>43162</v>
      </c>
      <c r="F139" s="1650">
        <f t="shared" si="16"/>
        <v>3</v>
      </c>
      <c r="G139" s="1650">
        <v>1</v>
      </c>
      <c r="H139" s="1650" t="s">
        <v>36</v>
      </c>
      <c r="I139" s="1650" t="s">
        <v>37</v>
      </c>
      <c r="J139" s="1650">
        <f t="shared" si="12"/>
        <v>3</v>
      </c>
      <c r="K139" s="2028">
        <v>2900000</v>
      </c>
      <c r="L139" s="2072">
        <f t="shared" si="13"/>
        <v>8700000</v>
      </c>
      <c r="M139" s="1650"/>
      <c r="N139" s="2073">
        <f t="shared" si="17"/>
        <v>-8700000</v>
      </c>
      <c r="O139" s="2039"/>
    </row>
    <row r="140" s="164" customFormat="1" spans="1:15">
      <c r="A140" s="2058">
        <v>266670</v>
      </c>
      <c r="B140" s="1650">
        <v>1272279</v>
      </c>
      <c r="C140" s="1650" t="s">
        <v>532</v>
      </c>
      <c r="D140" s="2021">
        <v>43149</v>
      </c>
      <c r="E140" s="2021">
        <v>43150</v>
      </c>
      <c r="F140" s="1650">
        <f t="shared" si="16"/>
        <v>1</v>
      </c>
      <c r="G140" s="1650">
        <v>1</v>
      </c>
      <c r="H140" s="1650" t="s">
        <v>40</v>
      </c>
      <c r="I140" s="1650" t="s">
        <v>37</v>
      </c>
      <c r="J140" s="1650">
        <f t="shared" si="12"/>
        <v>1</v>
      </c>
      <c r="K140" s="2028">
        <v>8600000</v>
      </c>
      <c r="L140" s="2072">
        <f t="shared" si="13"/>
        <v>8600000</v>
      </c>
      <c r="M140" s="1650"/>
      <c r="N140" s="2073">
        <f t="shared" si="17"/>
        <v>-8600000</v>
      </c>
      <c r="O140" s="2039"/>
    </row>
    <row r="141" s="164" customFormat="1" spans="1:15">
      <c r="A141" s="2058" t="s">
        <v>533</v>
      </c>
      <c r="B141" s="1650">
        <v>1272491</v>
      </c>
      <c r="C141" s="1650" t="s">
        <v>534</v>
      </c>
      <c r="D141" s="2021">
        <v>43159</v>
      </c>
      <c r="E141" s="2021">
        <v>43161</v>
      </c>
      <c r="F141" s="1650">
        <f t="shared" si="16"/>
        <v>2</v>
      </c>
      <c r="G141" s="1650">
        <v>1</v>
      </c>
      <c r="H141" s="1650" t="s">
        <v>40</v>
      </c>
      <c r="I141" s="1650" t="s">
        <v>37</v>
      </c>
      <c r="J141" s="1650">
        <f t="shared" si="12"/>
        <v>2</v>
      </c>
      <c r="K141" s="2028">
        <v>2900000</v>
      </c>
      <c r="L141" s="2072">
        <f t="shared" si="13"/>
        <v>5800000</v>
      </c>
      <c r="M141" s="1650"/>
      <c r="N141" s="2073">
        <f t="shared" si="17"/>
        <v>-5800000</v>
      </c>
      <c r="O141" s="2039"/>
    </row>
    <row r="142" s="164" customFormat="1" spans="1:15">
      <c r="A142" s="2058" t="s">
        <v>535</v>
      </c>
      <c r="B142" s="1650">
        <v>1273455</v>
      </c>
      <c r="C142" s="1650" t="s">
        <v>536</v>
      </c>
      <c r="D142" s="2021">
        <v>43159</v>
      </c>
      <c r="E142" s="2021">
        <v>43161</v>
      </c>
      <c r="F142" s="1650">
        <f t="shared" si="16"/>
        <v>2</v>
      </c>
      <c r="G142" s="1650">
        <v>1</v>
      </c>
      <c r="H142" s="1650" t="s">
        <v>36</v>
      </c>
      <c r="I142" s="1650" t="s">
        <v>37</v>
      </c>
      <c r="J142" s="1650">
        <f t="shared" si="12"/>
        <v>2</v>
      </c>
      <c r="K142" s="2028">
        <v>2900000</v>
      </c>
      <c r="L142" s="2072">
        <f t="shared" si="13"/>
        <v>5800000</v>
      </c>
      <c r="M142" s="1650"/>
      <c r="N142" s="2073">
        <f t="shared" si="17"/>
        <v>-5800000</v>
      </c>
      <c r="O142" s="2040"/>
    </row>
    <row r="143" s="164" customFormat="1" spans="1:15">
      <c r="A143" s="2058">
        <v>278501</v>
      </c>
      <c r="B143" s="1650">
        <v>1274688</v>
      </c>
      <c r="C143" s="1650" t="s">
        <v>537</v>
      </c>
      <c r="D143" s="2021">
        <v>43144</v>
      </c>
      <c r="E143" s="2021">
        <v>43146</v>
      </c>
      <c r="F143" s="1650">
        <f t="shared" si="16"/>
        <v>2</v>
      </c>
      <c r="G143" s="1650">
        <v>1</v>
      </c>
      <c r="H143" s="1650" t="s">
        <v>391</v>
      </c>
      <c r="I143" s="1650" t="s">
        <v>37</v>
      </c>
      <c r="J143" s="1650">
        <f t="shared" si="12"/>
        <v>2</v>
      </c>
      <c r="K143" s="2028">
        <v>4620000</v>
      </c>
      <c r="L143" s="2072">
        <f t="shared" si="13"/>
        <v>9240000</v>
      </c>
      <c r="M143" s="1650"/>
      <c r="N143" s="2073">
        <f t="shared" si="17"/>
        <v>-9240000</v>
      </c>
      <c r="O143" s="2075"/>
    </row>
    <row r="144" s="164" customFormat="1" spans="1:16">
      <c r="A144" s="2058">
        <v>278762</v>
      </c>
      <c r="B144" s="1650">
        <v>1275090</v>
      </c>
      <c r="C144" s="1650" t="s">
        <v>538</v>
      </c>
      <c r="D144" s="2021">
        <v>43144</v>
      </c>
      <c r="E144" s="2021">
        <v>43145</v>
      </c>
      <c r="F144" s="1650">
        <f t="shared" si="16"/>
        <v>1</v>
      </c>
      <c r="G144" s="1650">
        <v>1</v>
      </c>
      <c r="H144" s="1650" t="s">
        <v>53</v>
      </c>
      <c r="I144" s="1650" t="s">
        <v>37</v>
      </c>
      <c r="J144" s="1650">
        <f t="shared" si="12"/>
        <v>1</v>
      </c>
      <c r="K144" s="2028">
        <v>4620000</v>
      </c>
      <c r="L144" s="2072">
        <f t="shared" si="13"/>
        <v>4620000</v>
      </c>
      <c r="M144" s="1650"/>
      <c r="N144" s="2073">
        <f t="shared" si="17"/>
        <v>-4620000</v>
      </c>
      <c r="O144" s="2039"/>
      <c r="P144" s="629"/>
    </row>
    <row r="145" s="164" customFormat="1" spans="1:15">
      <c r="A145" s="2058">
        <v>275096</v>
      </c>
      <c r="B145" s="1650">
        <v>1274460</v>
      </c>
      <c r="C145" s="1650" t="s">
        <v>539</v>
      </c>
      <c r="D145" s="2021">
        <v>43151</v>
      </c>
      <c r="E145" s="2021">
        <v>43152</v>
      </c>
      <c r="F145" s="1650">
        <f t="shared" si="16"/>
        <v>1</v>
      </c>
      <c r="G145" s="1650">
        <v>1</v>
      </c>
      <c r="H145" s="1650" t="s">
        <v>269</v>
      </c>
      <c r="I145" s="1650" t="s">
        <v>37</v>
      </c>
      <c r="J145" s="1650">
        <f t="shared" si="12"/>
        <v>1</v>
      </c>
      <c r="K145" s="2028">
        <v>8500000</v>
      </c>
      <c r="L145" s="2072">
        <f t="shared" si="13"/>
        <v>8500000</v>
      </c>
      <c r="M145" s="1650"/>
      <c r="N145" s="2073">
        <f t="shared" si="17"/>
        <v>-8500000</v>
      </c>
      <c r="O145" s="2039"/>
    </row>
    <row r="146" s="164" customFormat="1" spans="1:15">
      <c r="A146" s="2058">
        <v>278201</v>
      </c>
      <c r="B146" s="1650">
        <v>1274124</v>
      </c>
      <c r="C146" s="1650" t="s">
        <v>540</v>
      </c>
      <c r="D146" s="2021">
        <v>43156</v>
      </c>
      <c r="E146" s="2021">
        <v>43157</v>
      </c>
      <c r="F146" s="1650">
        <f t="shared" si="16"/>
        <v>1</v>
      </c>
      <c r="G146" s="1650">
        <v>1</v>
      </c>
      <c r="H146" s="1650" t="s">
        <v>391</v>
      </c>
      <c r="I146" s="1650" t="s">
        <v>37</v>
      </c>
      <c r="J146" s="1650">
        <f t="shared" si="12"/>
        <v>1</v>
      </c>
      <c r="K146" s="2028">
        <v>2900000</v>
      </c>
      <c r="L146" s="2072">
        <f t="shared" si="13"/>
        <v>2900000</v>
      </c>
      <c r="M146" s="1650"/>
      <c r="N146" s="2073">
        <f t="shared" si="17"/>
        <v>-2900000</v>
      </c>
      <c r="O146" s="2039"/>
    </row>
    <row r="147" s="164" customFormat="1" spans="1:15">
      <c r="A147" s="2058">
        <v>278203</v>
      </c>
      <c r="B147" s="1650">
        <v>1273330</v>
      </c>
      <c r="C147" s="1650" t="s">
        <v>541</v>
      </c>
      <c r="D147" s="2021">
        <v>43159</v>
      </c>
      <c r="E147" s="2021">
        <v>43160</v>
      </c>
      <c r="F147" s="1650">
        <f t="shared" si="16"/>
        <v>1</v>
      </c>
      <c r="G147" s="1650">
        <v>2</v>
      </c>
      <c r="H147" s="1650" t="s">
        <v>53</v>
      </c>
      <c r="I147" s="1650" t="s">
        <v>37</v>
      </c>
      <c r="J147" s="1650">
        <f t="shared" si="12"/>
        <v>2</v>
      </c>
      <c r="K147" s="2028">
        <v>2900000</v>
      </c>
      <c r="L147" s="2072">
        <f t="shared" si="13"/>
        <v>5800000</v>
      </c>
      <c r="M147" s="1650"/>
      <c r="N147" s="2073">
        <f t="shared" si="17"/>
        <v>-5800000</v>
      </c>
      <c r="O147" s="2040"/>
    </row>
    <row r="148" s="164" customFormat="1" spans="1:15">
      <c r="A148" s="2058">
        <v>278769</v>
      </c>
      <c r="B148" s="1650">
        <v>1275099</v>
      </c>
      <c r="C148" s="1650" t="s">
        <v>542</v>
      </c>
      <c r="D148" s="2021">
        <v>43145</v>
      </c>
      <c r="E148" s="2021">
        <v>43146</v>
      </c>
      <c r="F148" s="1650">
        <f t="shared" si="16"/>
        <v>1</v>
      </c>
      <c r="G148" s="1650">
        <v>1</v>
      </c>
      <c r="H148" s="1650" t="s">
        <v>53</v>
      </c>
      <c r="I148" s="1650" t="s">
        <v>37</v>
      </c>
      <c r="J148" s="1650">
        <f t="shared" si="12"/>
        <v>1</v>
      </c>
      <c r="K148" s="2028">
        <v>4620000</v>
      </c>
      <c r="L148" s="2072">
        <f t="shared" si="13"/>
        <v>4620000</v>
      </c>
      <c r="M148" s="1650"/>
      <c r="N148" s="2073">
        <f t="shared" si="17"/>
        <v>-4620000</v>
      </c>
      <c r="O148" s="2106"/>
    </row>
    <row r="149" s="164" customFormat="1" spans="1:15">
      <c r="A149" s="2058">
        <v>278779</v>
      </c>
      <c r="B149" s="1650">
        <v>1274969</v>
      </c>
      <c r="C149" s="1650" t="s">
        <v>543</v>
      </c>
      <c r="D149" s="2021">
        <v>43144</v>
      </c>
      <c r="E149" s="2021">
        <v>43145</v>
      </c>
      <c r="F149" s="1650">
        <f t="shared" si="16"/>
        <v>1</v>
      </c>
      <c r="G149" s="1650">
        <v>1</v>
      </c>
      <c r="H149" s="1650" t="s">
        <v>77</v>
      </c>
      <c r="I149" s="1650" t="s">
        <v>37</v>
      </c>
      <c r="J149" s="1650">
        <f t="shared" si="12"/>
        <v>1</v>
      </c>
      <c r="K149" s="2028">
        <v>4620000</v>
      </c>
      <c r="L149" s="2072">
        <f t="shared" si="13"/>
        <v>4620000</v>
      </c>
      <c r="M149" s="1650"/>
      <c r="N149" s="2073">
        <f t="shared" si="17"/>
        <v>-4620000</v>
      </c>
      <c r="O149" s="2075"/>
    </row>
    <row r="150" s="164" customFormat="1" spans="1:15">
      <c r="A150" s="2058">
        <v>278780</v>
      </c>
      <c r="B150" s="1650">
        <v>1275112</v>
      </c>
      <c r="C150" s="1650" t="s">
        <v>544</v>
      </c>
      <c r="D150" s="2021">
        <v>43153</v>
      </c>
      <c r="E150" s="2021">
        <v>43154</v>
      </c>
      <c r="F150" s="1650">
        <f t="shared" si="16"/>
        <v>1</v>
      </c>
      <c r="G150" s="1650">
        <v>1</v>
      </c>
      <c r="H150" s="1650" t="s">
        <v>40</v>
      </c>
      <c r="I150" s="1650" t="s">
        <v>37</v>
      </c>
      <c r="J150" s="1650">
        <f t="shared" si="12"/>
        <v>1</v>
      </c>
      <c r="K150" s="2028">
        <v>4620000</v>
      </c>
      <c r="L150" s="2072">
        <f t="shared" si="13"/>
        <v>4620000</v>
      </c>
      <c r="M150" s="1650"/>
      <c r="N150" s="2073">
        <f t="shared" si="17"/>
        <v>-4620000</v>
      </c>
      <c r="O150" s="2039"/>
    </row>
    <row r="151" s="164" customFormat="1" spans="1:15">
      <c r="A151" s="2058">
        <v>278785</v>
      </c>
      <c r="B151" s="1650">
        <v>1275123</v>
      </c>
      <c r="C151" s="1650" t="s">
        <v>545</v>
      </c>
      <c r="D151" s="2021">
        <v>43153</v>
      </c>
      <c r="E151" s="2021">
        <v>43154</v>
      </c>
      <c r="F151" s="1650">
        <f t="shared" si="16"/>
        <v>1</v>
      </c>
      <c r="G151" s="1650">
        <v>1</v>
      </c>
      <c r="H151" s="1650" t="s">
        <v>36</v>
      </c>
      <c r="I151" s="1650" t="s">
        <v>37</v>
      </c>
      <c r="J151" s="1650">
        <f t="shared" si="12"/>
        <v>1</v>
      </c>
      <c r="K151" s="2028">
        <v>4620000</v>
      </c>
      <c r="L151" s="2072">
        <f t="shared" si="13"/>
        <v>4620000</v>
      </c>
      <c r="M151" s="2073"/>
      <c r="N151" s="2073">
        <f t="shared" si="17"/>
        <v>-4620000</v>
      </c>
      <c r="O151" s="2040"/>
    </row>
    <row r="152" s="164" customFormat="1" spans="1:15">
      <c r="A152" s="2058">
        <v>271312</v>
      </c>
      <c r="B152" s="1650">
        <v>1257723</v>
      </c>
      <c r="C152" s="1650" t="s">
        <v>546</v>
      </c>
      <c r="D152" s="2021">
        <v>43146</v>
      </c>
      <c r="E152" s="2021">
        <v>43151</v>
      </c>
      <c r="F152" s="1650">
        <f t="shared" si="16"/>
        <v>5</v>
      </c>
      <c r="G152" s="1650">
        <v>1</v>
      </c>
      <c r="H152" s="1650" t="s">
        <v>40</v>
      </c>
      <c r="I152" s="1650" t="s">
        <v>37</v>
      </c>
      <c r="J152" s="1650">
        <f t="shared" si="12"/>
        <v>5</v>
      </c>
      <c r="K152" s="2028">
        <v>4620000</v>
      </c>
      <c r="L152" s="2072">
        <f t="shared" si="13"/>
        <v>23100000</v>
      </c>
      <c r="M152" s="1650"/>
      <c r="N152" s="2073">
        <f t="shared" si="17"/>
        <v>-23100000</v>
      </c>
      <c r="O152" s="1650"/>
    </row>
    <row r="153" s="164" customFormat="1" spans="1:15">
      <c r="A153" s="2058">
        <v>279010</v>
      </c>
      <c r="B153" s="1650">
        <v>1275166</v>
      </c>
      <c r="C153" s="1650" t="s">
        <v>547</v>
      </c>
      <c r="D153" s="2021">
        <v>43156</v>
      </c>
      <c r="E153" s="2021">
        <v>43157</v>
      </c>
      <c r="F153" s="1650">
        <f t="shared" si="16"/>
        <v>1</v>
      </c>
      <c r="G153" s="1650">
        <v>1</v>
      </c>
      <c r="H153" s="1650" t="s">
        <v>36</v>
      </c>
      <c r="I153" s="1650" t="s">
        <v>37</v>
      </c>
      <c r="J153" s="1650">
        <f t="shared" si="12"/>
        <v>1</v>
      </c>
      <c r="K153" s="2028">
        <v>2900000</v>
      </c>
      <c r="L153" s="2072">
        <f t="shared" si="13"/>
        <v>2900000</v>
      </c>
      <c r="M153" s="1650"/>
      <c r="N153" s="2073">
        <f t="shared" si="17"/>
        <v>-2900000</v>
      </c>
      <c r="O153" s="2107"/>
    </row>
    <row r="154" s="164" customFormat="1" spans="1:15">
      <c r="A154" s="2058">
        <v>279667</v>
      </c>
      <c r="B154" s="1650">
        <v>1276433</v>
      </c>
      <c r="C154" s="1650" t="s">
        <v>548</v>
      </c>
      <c r="D154" s="2021">
        <v>43153</v>
      </c>
      <c r="E154" s="2021">
        <v>43154</v>
      </c>
      <c r="F154" s="1650">
        <f t="shared" si="16"/>
        <v>1</v>
      </c>
      <c r="G154" s="1650">
        <v>3</v>
      </c>
      <c r="H154" s="1650" t="s">
        <v>53</v>
      </c>
      <c r="I154" s="1650" t="s">
        <v>37</v>
      </c>
      <c r="J154" s="1650">
        <f t="shared" si="12"/>
        <v>3</v>
      </c>
      <c r="K154" s="2028">
        <v>4620000</v>
      </c>
      <c r="L154" s="2072">
        <f t="shared" si="13"/>
        <v>13860000</v>
      </c>
      <c r="M154" s="1650"/>
      <c r="N154" s="2073">
        <f t="shared" si="17"/>
        <v>-13860000</v>
      </c>
      <c r="O154" s="2040"/>
    </row>
    <row r="155" s="164" customFormat="1" spans="1:15">
      <c r="A155" s="2058">
        <v>280108</v>
      </c>
      <c r="B155" s="1650">
        <v>1274164</v>
      </c>
      <c r="C155" s="1650" t="s">
        <v>549</v>
      </c>
      <c r="D155" s="2021">
        <v>43159</v>
      </c>
      <c r="E155" s="2021">
        <v>43161</v>
      </c>
      <c r="F155" s="1650">
        <f t="shared" si="16"/>
        <v>2</v>
      </c>
      <c r="G155" s="1650">
        <v>2</v>
      </c>
      <c r="H155" s="1650" t="s">
        <v>53</v>
      </c>
      <c r="I155" s="1650" t="s">
        <v>37</v>
      </c>
      <c r="J155" s="1650">
        <f t="shared" si="12"/>
        <v>4</v>
      </c>
      <c r="K155" s="2028">
        <v>2900000</v>
      </c>
      <c r="L155" s="2072">
        <f t="shared" si="13"/>
        <v>11600000</v>
      </c>
      <c r="M155" s="1650"/>
      <c r="N155" s="2073">
        <f t="shared" si="17"/>
        <v>-11600000</v>
      </c>
      <c r="O155" s="2107"/>
    </row>
    <row r="156" s="164" customFormat="1" spans="1:15">
      <c r="A156" s="2058">
        <v>280680</v>
      </c>
      <c r="B156" s="1650">
        <v>1277549</v>
      </c>
      <c r="C156" s="1650" t="s">
        <v>550</v>
      </c>
      <c r="D156" s="2021">
        <v>43156</v>
      </c>
      <c r="E156" s="2021">
        <v>43157</v>
      </c>
      <c r="F156" s="1650">
        <f t="shared" si="16"/>
        <v>1</v>
      </c>
      <c r="G156" s="1650">
        <v>1</v>
      </c>
      <c r="H156" s="1650" t="s">
        <v>53</v>
      </c>
      <c r="I156" s="1650" t="s">
        <v>37</v>
      </c>
      <c r="J156" s="1650">
        <f t="shared" si="12"/>
        <v>1</v>
      </c>
      <c r="K156" s="2028">
        <v>2900000</v>
      </c>
      <c r="L156" s="2072">
        <f t="shared" si="13"/>
        <v>2900000</v>
      </c>
      <c r="M156" s="1650"/>
      <c r="N156" s="2073">
        <f t="shared" si="17"/>
        <v>-2900000</v>
      </c>
      <c r="O156" s="2039"/>
    </row>
    <row r="157" s="164" customFormat="1" spans="1:15">
      <c r="A157" s="1650" t="s">
        <v>551</v>
      </c>
      <c r="B157" s="1650">
        <v>1272845</v>
      </c>
      <c r="C157" s="1650" t="s">
        <v>552</v>
      </c>
      <c r="D157" s="2021">
        <v>43158</v>
      </c>
      <c r="E157" s="2021">
        <v>43161</v>
      </c>
      <c r="F157" s="1650">
        <f t="shared" si="16"/>
        <v>3</v>
      </c>
      <c r="G157" s="1650">
        <v>1</v>
      </c>
      <c r="H157" s="1650" t="s">
        <v>391</v>
      </c>
      <c r="I157" s="1650" t="s">
        <v>37</v>
      </c>
      <c r="J157" s="1650">
        <f t="shared" si="12"/>
        <v>3</v>
      </c>
      <c r="K157" s="2108">
        <v>2900000</v>
      </c>
      <c r="L157" s="986">
        <f t="shared" si="13"/>
        <v>8700000</v>
      </c>
      <c r="M157" s="1650"/>
      <c r="N157" s="2037">
        <f t="shared" si="17"/>
        <v>-8700000</v>
      </c>
      <c r="O157" s="2040"/>
    </row>
    <row r="158" s="164" customFormat="1" spans="1:15">
      <c r="A158" s="2105"/>
      <c r="B158" s="341"/>
      <c r="C158" s="341"/>
      <c r="D158" s="341"/>
      <c r="E158" s="341"/>
      <c r="F158" s="341"/>
      <c r="G158" s="341"/>
      <c r="H158" s="341"/>
      <c r="I158" s="341"/>
      <c r="J158" s="341"/>
      <c r="K158" s="2036"/>
      <c r="L158" s="1689"/>
      <c r="M158" s="341"/>
      <c r="N158" s="2109"/>
      <c r="O158" s="341"/>
    </row>
    <row r="159" s="164" customFormat="1" spans="1:15">
      <c r="A159" s="2105"/>
      <c r="B159" s="341"/>
      <c r="C159" s="341"/>
      <c r="D159" s="341"/>
      <c r="E159" s="341"/>
      <c r="F159" s="341"/>
      <c r="G159" s="341"/>
      <c r="H159" s="341"/>
      <c r="I159" s="341"/>
      <c r="J159" s="341"/>
      <c r="K159" s="2036"/>
      <c r="L159" s="1689"/>
      <c r="M159" s="341"/>
      <c r="N159" s="2109"/>
      <c r="O159" s="341"/>
    </row>
    <row r="160" s="164" customFormat="1" spans="1:15">
      <c r="A160" s="2105"/>
      <c r="B160" s="341"/>
      <c r="C160" s="341"/>
      <c r="D160" s="341"/>
      <c r="E160" s="341"/>
      <c r="F160" s="341"/>
      <c r="G160" s="341"/>
      <c r="H160" s="341"/>
      <c r="I160" s="341"/>
      <c r="J160" s="341"/>
      <c r="K160" s="2036"/>
      <c r="L160" s="1689"/>
      <c r="M160" s="341"/>
      <c r="N160" s="2109"/>
      <c r="O160" s="341"/>
    </row>
  </sheetData>
  <mergeCells count="56">
    <mergeCell ref="A1:L1"/>
    <mergeCell ref="N2:O2"/>
    <mergeCell ref="H3:I3"/>
    <mergeCell ref="H4:I4"/>
    <mergeCell ref="H5:I5"/>
    <mergeCell ref="A6:A7"/>
    <mergeCell ref="A72:A73"/>
    <mergeCell ref="A87:A88"/>
    <mergeCell ref="A97:A98"/>
    <mergeCell ref="A99:A100"/>
    <mergeCell ref="A102:A103"/>
    <mergeCell ref="A104:A105"/>
    <mergeCell ref="A111:A114"/>
    <mergeCell ref="A116:A117"/>
    <mergeCell ref="A123:A124"/>
    <mergeCell ref="A125:A126"/>
    <mergeCell ref="B6:B7"/>
    <mergeCell ref="B72:B73"/>
    <mergeCell ref="B87:B88"/>
    <mergeCell ref="B97:B98"/>
    <mergeCell ref="B99:B100"/>
    <mergeCell ref="B102:B103"/>
    <mergeCell ref="B104:B105"/>
    <mergeCell ref="B111:B114"/>
    <mergeCell ref="B116:B117"/>
    <mergeCell ref="B123:B124"/>
    <mergeCell ref="B125:B126"/>
    <mergeCell ref="C6:C7"/>
    <mergeCell ref="C72:C73"/>
    <mergeCell ref="C87:C88"/>
    <mergeCell ref="C99:C100"/>
    <mergeCell ref="C102:C103"/>
    <mergeCell ref="C111:C114"/>
    <mergeCell ref="C116:C117"/>
    <mergeCell ref="C123:C124"/>
    <mergeCell ref="C125:C126"/>
    <mergeCell ref="D6:D7"/>
    <mergeCell ref="E6:E7"/>
    <mergeCell ref="F6:F7"/>
    <mergeCell ref="G6:G7"/>
    <mergeCell ref="H125:H126"/>
    <mergeCell ref="I125:I126"/>
    <mergeCell ref="J6:J7"/>
    <mergeCell ref="K6:K7"/>
    <mergeCell ref="L6:L7"/>
    <mergeCell ref="M6:M7"/>
    <mergeCell ref="N6:N7"/>
    <mergeCell ref="O6:O7"/>
    <mergeCell ref="O8:O61"/>
    <mergeCell ref="O62:O88"/>
    <mergeCell ref="O89:O142"/>
    <mergeCell ref="O143:O147"/>
    <mergeCell ref="O149:O151"/>
    <mergeCell ref="O153:O154"/>
    <mergeCell ref="O155:O157"/>
    <mergeCell ref="H6:I7"/>
  </mergeCells>
  <pageMargins left="0.75" right="0.75" top="1" bottom="1" header="0.511805555555556" footer="0.511805555555556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zoomScale="86" zoomScaleNormal="86" workbookViewId="0">
      <selection activeCell="H4" sqref="H4:I4"/>
    </sheetView>
  </sheetViews>
  <sheetFormatPr defaultColWidth="9" defaultRowHeight="13.5"/>
  <cols>
    <col min="1" max="1" width="9" style="164"/>
    <col min="2" max="2" width="11.5666666666667" style="164" customWidth="1"/>
    <col min="3" max="3" width="41.5666666666667" style="164" customWidth="1"/>
    <col min="4" max="10" width="9" style="164"/>
    <col min="11" max="11" width="12.8583333333333" style="164" customWidth="1"/>
    <col min="12" max="12" width="19.375" style="164" customWidth="1"/>
    <col min="13" max="13" width="9" style="164"/>
    <col min="14" max="14" width="15.7083333333333" style="164" customWidth="1"/>
    <col min="15" max="15" width="9.375" style="164"/>
    <col min="16" max="16384" width="9" style="164"/>
  </cols>
  <sheetData>
    <row r="1" s="164" customFormat="1" ht="25.5" spans="1:19">
      <c r="A1" s="165" t="s">
        <v>553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R1" s="652"/>
      <c r="S1" s="652"/>
    </row>
    <row r="2" s="164" customFormat="1" ht="25.5" spans="1:19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R2" s="652"/>
      <c r="S2" s="652"/>
    </row>
    <row r="3" s="164" customFormat="1" ht="25.5" spans="1:17">
      <c r="A3" s="166"/>
      <c r="B3" s="166"/>
      <c r="C3" s="167"/>
      <c r="D3" s="168"/>
      <c r="E3" s="168"/>
      <c r="F3" s="169"/>
      <c r="G3" s="165"/>
      <c r="H3" s="1484" t="s">
        <v>21</v>
      </c>
      <c r="I3" s="1484"/>
      <c r="J3" s="201">
        <f>SUM(J9:J103)</f>
        <v>331</v>
      </c>
      <c r="K3" s="202"/>
      <c r="L3" s="202">
        <f>SUM(L9:L102)</f>
        <v>957900000</v>
      </c>
      <c r="P3" s="652"/>
      <c r="Q3" s="652"/>
    </row>
    <row r="4" s="164" customFormat="1" ht="25.5" spans="1:17">
      <c r="A4" s="165"/>
      <c r="B4" s="165"/>
      <c r="C4" s="165"/>
      <c r="D4" s="165"/>
      <c r="E4" s="165"/>
      <c r="F4" s="165"/>
      <c r="G4" s="165"/>
      <c r="H4" s="1484" t="s">
        <v>22</v>
      </c>
      <c r="I4" s="1484"/>
      <c r="J4" s="201"/>
      <c r="K4" s="202"/>
      <c r="L4" s="202">
        <f>921256800</f>
        <v>921256800</v>
      </c>
      <c r="P4" s="652"/>
      <c r="Q4" s="652"/>
    </row>
    <row r="5" s="164" customFormat="1" ht="25.5" spans="1:19">
      <c r="A5" s="165"/>
      <c r="B5" s="165"/>
      <c r="C5" s="165"/>
      <c r="D5" s="165"/>
      <c r="E5" s="165"/>
      <c r="F5" s="165"/>
      <c r="G5" s="165"/>
      <c r="H5" s="1928" t="s">
        <v>554</v>
      </c>
      <c r="I5" s="1944"/>
      <c r="J5" s="2050"/>
      <c r="K5" s="2051"/>
      <c r="L5" s="2052">
        <f>Feb!L5</f>
        <v>476823300</v>
      </c>
      <c r="M5" s="992"/>
      <c r="N5" s="992"/>
      <c r="R5" s="652"/>
      <c r="S5" s="652"/>
    </row>
    <row r="6" s="164" customFormat="1" ht="25.5" spans="1:19">
      <c r="A6" s="165"/>
      <c r="B6" s="165"/>
      <c r="C6" s="165"/>
      <c r="D6" s="165"/>
      <c r="E6" s="165"/>
      <c r="F6" s="165"/>
      <c r="G6" s="165"/>
      <c r="H6" s="1484" t="s">
        <v>17</v>
      </c>
      <c r="I6" s="1484"/>
      <c r="J6" s="641"/>
      <c r="K6" s="641"/>
      <c r="L6" s="202">
        <f>L4-L3+L5</f>
        <v>440180100</v>
      </c>
      <c r="M6" s="2053"/>
      <c r="R6" s="652"/>
      <c r="S6" s="652"/>
    </row>
    <row r="7" s="164" customFormat="1" spans="1:19">
      <c r="A7" s="171" t="s">
        <v>24</v>
      </c>
      <c r="B7" s="172" t="s">
        <v>25</v>
      </c>
      <c r="C7" s="172" t="s">
        <v>26</v>
      </c>
      <c r="D7" s="173" t="s">
        <v>27</v>
      </c>
      <c r="E7" s="173" t="s">
        <v>28</v>
      </c>
      <c r="F7" s="171" t="s">
        <v>29</v>
      </c>
      <c r="G7" s="174" t="s">
        <v>30</v>
      </c>
      <c r="H7" s="174" t="s">
        <v>31</v>
      </c>
      <c r="I7" s="174"/>
      <c r="J7" s="174" t="s">
        <v>32</v>
      </c>
      <c r="K7" s="1284" t="s">
        <v>33</v>
      </c>
      <c r="L7" s="204" t="s">
        <v>34</v>
      </c>
      <c r="M7" s="204" t="s">
        <v>166</v>
      </c>
      <c r="N7" s="204" t="s">
        <v>167</v>
      </c>
      <c r="R7" s="652"/>
      <c r="S7" s="652"/>
    </row>
    <row r="8" s="164" customFormat="1" spans="1:19">
      <c r="A8" s="171"/>
      <c r="B8" s="175"/>
      <c r="C8" s="175"/>
      <c r="D8" s="173"/>
      <c r="E8" s="173"/>
      <c r="F8" s="171"/>
      <c r="G8" s="174"/>
      <c r="H8" s="174"/>
      <c r="I8" s="174"/>
      <c r="J8" s="174"/>
      <c r="K8" s="1284"/>
      <c r="L8" s="204"/>
      <c r="M8" s="204"/>
      <c r="N8" s="204"/>
      <c r="R8" s="652"/>
      <c r="S8" s="652"/>
    </row>
    <row r="9" s="164" customFormat="1" spans="1:19">
      <c r="A9" s="1650" t="s">
        <v>555</v>
      </c>
      <c r="B9" s="1650">
        <v>1256937</v>
      </c>
      <c r="C9" s="1650" t="s">
        <v>556</v>
      </c>
      <c r="D9" s="2021">
        <v>42796</v>
      </c>
      <c r="E9" s="2021">
        <v>42801</v>
      </c>
      <c r="F9" s="1650">
        <f t="shared" ref="F9:F72" si="0">E9-D9</f>
        <v>5</v>
      </c>
      <c r="G9" s="1650">
        <v>4</v>
      </c>
      <c r="H9" s="1650"/>
      <c r="I9" s="1650" t="s">
        <v>37</v>
      </c>
      <c r="J9" s="1650">
        <f t="shared" ref="J9:J72" si="1">G9*F9</f>
        <v>20</v>
      </c>
      <c r="K9" s="986">
        <v>2800000</v>
      </c>
      <c r="L9" s="986">
        <f t="shared" ref="L9:L66" si="2">K9*F9*G9</f>
        <v>56000000</v>
      </c>
      <c r="M9" s="1650"/>
      <c r="N9" s="2037">
        <f t="shared" ref="N9:N66" si="3">M9-L9</f>
        <v>-56000000</v>
      </c>
      <c r="R9" s="652"/>
      <c r="S9" s="652"/>
    </row>
    <row r="10" s="164" customFormat="1" spans="1:19">
      <c r="A10" s="1650" t="s">
        <v>557</v>
      </c>
      <c r="B10" s="1650">
        <v>1262686</v>
      </c>
      <c r="C10" s="1650" t="s">
        <v>558</v>
      </c>
      <c r="D10" s="2021">
        <v>43161</v>
      </c>
      <c r="E10" s="2021">
        <v>43163</v>
      </c>
      <c r="F10" s="1650">
        <f t="shared" si="0"/>
        <v>2</v>
      </c>
      <c r="G10" s="1650">
        <v>2</v>
      </c>
      <c r="H10" s="1650" t="s">
        <v>391</v>
      </c>
      <c r="I10" s="1650" t="s">
        <v>37</v>
      </c>
      <c r="J10" s="1650">
        <f t="shared" si="1"/>
        <v>4</v>
      </c>
      <c r="K10" s="986">
        <v>2900000</v>
      </c>
      <c r="L10" s="986">
        <f t="shared" si="2"/>
        <v>11600000</v>
      </c>
      <c r="M10" s="1650"/>
      <c r="N10" s="2037">
        <f t="shared" si="3"/>
        <v>-11600000</v>
      </c>
      <c r="R10" s="652"/>
      <c r="S10" s="652"/>
    </row>
    <row r="11" s="164" customFormat="1" spans="1:19">
      <c r="A11" s="1650">
        <v>276375</v>
      </c>
      <c r="B11" s="1650">
        <v>1269695</v>
      </c>
      <c r="C11" s="1650" t="s">
        <v>559</v>
      </c>
      <c r="D11" s="2021">
        <v>43160</v>
      </c>
      <c r="E11" s="2021">
        <v>43163</v>
      </c>
      <c r="F11" s="1650">
        <f t="shared" si="0"/>
        <v>3</v>
      </c>
      <c r="G11" s="1650">
        <v>1</v>
      </c>
      <c r="H11" s="1650" t="s">
        <v>391</v>
      </c>
      <c r="I11" s="1650" t="s">
        <v>37</v>
      </c>
      <c r="J11" s="1650">
        <f t="shared" si="1"/>
        <v>3</v>
      </c>
      <c r="K11" s="986">
        <v>2900000</v>
      </c>
      <c r="L11" s="986">
        <f t="shared" si="2"/>
        <v>8700000</v>
      </c>
      <c r="M11" s="1650"/>
      <c r="N11" s="2037">
        <f t="shared" si="3"/>
        <v>-8700000</v>
      </c>
      <c r="R11" s="652"/>
      <c r="S11" s="652"/>
    </row>
    <row r="12" s="164" customFormat="1" spans="1:19">
      <c r="A12" s="1650">
        <v>277045</v>
      </c>
      <c r="B12" s="1650">
        <v>1271699</v>
      </c>
      <c r="C12" s="1650" t="s">
        <v>560</v>
      </c>
      <c r="D12" s="2021">
        <v>43160</v>
      </c>
      <c r="E12" s="2021">
        <v>43161</v>
      </c>
      <c r="F12" s="1650">
        <f t="shared" si="0"/>
        <v>1</v>
      </c>
      <c r="G12" s="1650">
        <v>1</v>
      </c>
      <c r="H12" s="1650" t="s">
        <v>53</v>
      </c>
      <c r="I12" s="1650" t="s">
        <v>37</v>
      </c>
      <c r="J12" s="1650">
        <f t="shared" si="1"/>
        <v>1</v>
      </c>
      <c r="K12" s="986">
        <v>2900000</v>
      </c>
      <c r="L12" s="986">
        <f t="shared" si="2"/>
        <v>2900000</v>
      </c>
      <c r="M12" s="1650"/>
      <c r="N12" s="2037">
        <f t="shared" si="3"/>
        <v>-2900000</v>
      </c>
      <c r="R12" s="652"/>
      <c r="S12" s="652"/>
    </row>
    <row r="13" s="164" customFormat="1" spans="1:19">
      <c r="A13" s="1650">
        <v>277526</v>
      </c>
      <c r="B13" s="1650">
        <v>1272524</v>
      </c>
      <c r="C13" s="1650" t="s">
        <v>561</v>
      </c>
      <c r="D13" s="2021">
        <v>43166</v>
      </c>
      <c r="E13" s="2021">
        <v>43167</v>
      </c>
      <c r="F13" s="1650">
        <f t="shared" si="0"/>
        <v>1</v>
      </c>
      <c r="G13" s="1650">
        <v>1</v>
      </c>
      <c r="H13" s="1650" t="s">
        <v>36</v>
      </c>
      <c r="I13" s="1650" t="s">
        <v>37</v>
      </c>
      <c r="J13" s="1650">
        <f t="shared" si="1"/>
        <v>1</v>
      </c>
      <c r="K13" s="986">
        <v>2900000</v>
      </c>
      <c r="L13" s="986">
        <f t="shared" si="2"/>
        <v>2900000</v>
      </c>
      <c r="M13" s="1650"/>
      <c r="N13" s="2037">
        <f t="shared" si="3"/>
        <v>-2900000</v>
      </c>
      <c r="R13" s="652"/>
      <c r="S13" s="652"/>
    </row>
    <row r="14" s="164" customFormat="1" spans="1:19">
      <c r="A14" s="1650">
        <v>277797</v>
      </c>
      <c r="B14" s="1650">
        <v>1272838</v>
      </c>
      <c r="C14" s="1650" t="s">
        <v>562</v>
      </c>
      <c r="D14" s="2021">
        <v>43166</v>
      </c>
      <c r="E14" s="2021">
        <v>43170</v>
      </c>
      <c r="F14" s="1650">
        <f t="shared" si="0"/>
        <v>4</v>
      </c>
      <c r="G14" s="1650">
        <v>1</v>
      </c>
      <c r="H14" s="1650" t="s">
        <v>391</v>
      </c>
      <c r="I14" s="1650" t="s">
        <v>37</v>
      </c>
      <c r="J14" s="1650">
        <f t="shared" si="1"/>
        <v>4</v>
      </c>
      <c r="K14" s="986">
        <v>2900000</v>
      </c>
      <c r="L14" s="986">
        <f t="shared" si="2"/>
        <v>11600000</v>
      </c>
      <c r="M14" s="1650"/>
      <c r="N14" s="2037">
        <f t="shared" si="3"/>
        <v>-11600000</v>
      </c>
      <c r="R14" s="652"/>
      <c r="S14" s="652"/>
    </row>
    <row r="15" s="164" customFormat="1" spans="1:19">
      <c r="A15" s="1650">
        <v>277900</v>
      </c>
      <c r="B15" s="1650">
        <v>1273331</v>
      </c>
      <c r="C15" s="1650" t="s">
        <v>563</v>
      </c>
      <c r="D15" s="2021">
        <v>43160</v>
      </c>
      <c r="E15" s="2021">
        <v>43161</v>
      </c>
      <c r="F15" s="1650">
        <f t="shared" si="0"/>
        <v>1</v>
      </c>
      <c r="G15" s="1650">
        <v>2</v>
      </c>
      <c r="H15" s="1650" t="s">
        <v>53</v>
      </c>
      <c r="I15" s="1650" t="s">
        <v>37</v>
      </c>
      <c r="J15" s="1650">
        <f t="shared" si="1"/>
        <v>2</v>
      </c>
      <c r="K15" s="986">
        <v>2900000</v>
      </c>
      <c r="L15" s="986">
        <f t="shared" si="2"/>
        <v>5800000</v>
      </c>
      <c r="M15" s="1650"/>
      <c r="N15" s="2037">
        <f t="shared" si="3"/>
        <v>-5800000</v>
      </c>
      <c r="R15" s="652"/>
      <c r="S15" s="652"/>
    </row>
    <row r="16" s="164" customFormat="1" spans="1:19">
      <c r="A16" s="1650">
        <v>277905</v>
      </c>
      <c r="B16" s="1650">
        <v>1273332</v>
      </c>
      <c r="C16" s="1650" t="s">
        <v>563</v>
      </c>
      <c r="D16" s="2021">
        <v>43161</v>
      </c>
      <c r="E16" s="2021">
        <v>43162</v>
      </c>
      <c r="F16" s="1650">
        <f t="shared" si="0"/>
        <v>1</v>
      </c>
      <c r="G16" s="1650">
        <v>2</v>
      </c>
      <c r="H16" s="1650" t="s">
        <v>53</v>
      </c>
      <c r="I16" s="1650" t="s">
        <v>37</v>
      </c>
      <c r="J16" s="1650">
        <f t="shared" si="1"/>
        <v>2</v>
      </c>
      <c r="K16" s="986">
        <v>2900000</v>
      </c>
      <c r="L16" s="986">
        <f t="shared" si="2"/>
        <v>5800000</v>
      </c>
      <c r="M16" s="1650"/>
      <c r="N16" s="2037">
        <f t="shared" si="3"/>
        <v>-5800000</v>
      </c>
      <c r="R16" s="652"/>
      <c r="S16" s="652"/>
    </row>
    <row r="17" s="164" customFormat="1" spans="1:19">
      <c r="A17" s="1650">
        <v>277906</v>
      </c>
      <c r="B17" s="1650">
        <v>1273363</v>
      </c>
      <c r="C17" s="1650" t="s">
        <v>564</v>
      </c>
      <c r="D17" s="2021">
        <v>43163</v>
      </c>
      <c r="E17" s="2021">
        <v>43164</v>
      </c>
      <c r="F17" s="1650">
        <f t="shared" si="0"/>
        <v>1</v>
      </c>
      <c r="G17" s="1650">
        <v>3</v>
      </c>
      <c r="H17" s="1650" t="s">
        <v>391</v>
      </c>
      <c r="I17" s="1650" t="s">
        <v>37</v>
      </c>
      <c r="J17" s="1650">
        <f t="shared" si="1"/>
        <v>3</v>
      </c>
      <c r="K17" s="986">
        <v>2900000</v>
      </c>
      <c r="L17" s="986">
        <f t="shared" si="2"/>
        <v>8700000</v>
      </c>
      <c r="M17" s="1650"/>
      <c r="N17" s="2037">
        <f t="shared" si="3"/>
        <v>-8700000</v>
      </c>
      <c r="R17" s="652"/>
      <c r="S17" s="652"/>
    </row>
    <row r="18" s="164" customFormat="1" spans="1:19">
      <c r="A18" s="1650">
        <v>277967</v>
      </c>
      <c r="B18" s="1650">
        <v>1273516</v>
      </c>
      <c r="C18" s="1650" t="s">
        <v>565</v>
      </c>
      <c r="D18" s="2021">
        <v>43167</v>
      </c>
      <c r="E18" s="2021">
        <v>43169</v>
      </c>
      <c r="F18" s="1650">
        <f t="shared" si="0"/>
        <v>2</v>
      </c>
      <c r="G18" s="1650">
        <v>1</v>
      </c>
      <c r="H18" s="1650" t="s">
        <v>53</v>
      </c>
      <c r="I18" s="1650" t="s">
        <v>37</v>
      </c>
      <c r="J18" s="1650">
        <f t="shared" si="1"/>
        <v>2</v>
      </c>
      <c r="K18" s="986">
        <v>2900000</v>
      </c>
      <c r="L18" s="986">
        <f t="shared" si="2"/>
        <v>5800000</v>
      </c>
      <c r="M18" s="1650"/>
      <c r="N18" s="2037">
        <f t="shared" si="3"/>
        <v>-5800000</v>
      </c>
      <c r="R18" s="652"/>
      <c r="S18" s="652"/>
    </row>
    <row r="19" s="164" customFormat="1" spans="1:19">
      <c r="A19" s="1650">
        <v>277988</v>
      </c>
      <c r="B19" s="1650">
        <v>1273580</v>
      </c>
      <c r="C19" s="1650" t="s">
        <v>566</v>
      </c>
      <c r="D19" s="2021">
        <v>43165</v>
      </c>
      <c r="E19" s="2021">
        <v>43167</v>
      </c>
      <c r="F19" s="1650">
        <f t="shared" si="0"/>
        <v>2</v>
      </c>
      <c r="G19" s="1650">
        <v>1</v>
      </c>
      <c r="H19" s="1650" t="s">
        <v>405</v>
      </c>
      <c r="I19" s="1650" t="s">
        <v>37</v>
      </c>
      <c r="J19" s="1650">
        <f t="shared" si="1"/>
        <v>2</v>
      </c>
      <c r="K19" s="986">
        <v>2900000</v>
      </c>
      <c r="L19" s="986">
        <f t="shared" si="2"/>
        <v>5800000</v>
      </c>
      <c r="M19" s="1650"/>
      <c r="N19" s="2037">
        <f t="shared" si="3"/>
        <v>-5800000</v>
      </c>
      <c r="R19" s="652"/>
      <c r="S19" s="652"/>
    </row>
    <row r="20" s="164" customFormat="1" spans="1:19">
      <c r="A20" s="1650" t="s">
        <v>567</v>
      </c>
      <c r="B20" s="1650">
        <v>1273937</v>
      </c>
      <c r="C20" s="1650" t="s">
        <v>568</v>
      </c>
      <c r="D20" s="2021">
        <v>43168</v>
      </c>
      <c r="E20" s="2021">
        <v>43170</v>
      </c>
      <c r="F20" s="1650">
        <f t="shared" si="0"/>
        <v>2</v>
      </c>
      <c r="G20" s="1650">
        <v>3</v>
      </c>
      <c r="H20" s="1650" t="s">
        <v>53</v>
      </c>
      <c r="I20" s="1650" t="s">
        <v>37</v>
      </c>
      <c r="J20" s="1650">
        <f t="shared" si="1"/>
        <v>6</v>
      </c>
      <c r="K20" s="986">
        <v>2900000</v>
      </c>
      <c r="L20" s="986">
        <f t="shared" si="2"/>
        <v>17400000</v>
      </c>
      <c r="M20" s="1650"/>
      <c r="N20" s="2037">
        <f t="shared" si="3"/>
        <v>-17400000</v>
      </c>
      <c r="R20" s="652"/>
      <c r="S20" s="652"/>
    </row>
    <row r="21" s="164" customFormat="1" spans="1:19">
      <c r="A21" s="1650">
        <v>278202</v>
      </c>
      <c r="B21" s="1650">
        <v>1274125</v>
      </c>
      <c r="C21" s="1650" t="s">
        <v>569</v>
      </c>
      <c r="D21" s="2021">
        <v>43163</v>
      </c>
      <c r="E21" s="2021">
        <v>43165</v>
      </c>
      <c r="F21" s="1650">
        <f t="shared" si="0"/>
        <v>2</v>
      </c>
      <c r="G21" s="1650">
        <v>4</v>
      </c>
      <c r="H21" s="1650" t="s">
        <v>391</v>
      </c>
      <c r="I21" s="1650" t="s">
        <v>37</v>
      </c>
      <c r="J21" s="1650">
        <f t="shared" si="1"/>
        <v>8</v>
      </c>
      <c r="K21" s="986">
        <v>2900000</v>
      </c>
      <c r="L21" s="986">
        <f t="shared" si="2"/>
        <v>23200000</v>
      </c>
      <c r="M21" s="1650"/>
      <c r="N21" s="2037">
        <f t="shared" si="3"/>
        <v>-23200000</v>
      </c>
      <c r="R21" s="652"/>
      <c r="S21" s="652"/>
    </row>
    <row r="22" s="164" customFormat="1" spans="1:19">
      <c r="A22" s="1650">
        <v>278553</v>
      </c>
      <c r="B22" s="1650">
        <v>1274806</v>
      </c>
      <c r="C22" s="1650" t="s">
        <v>570</v>
      </c>
      <c r="D22" s="2021">
        <v>43161</v>
      </c>
      <c r="E22" s="2021">
        <v>43163</v>
      </c>
      <c r="F22" s="1650">
        <f t="shared" si="0"/>
        <v>2</v>
      </c>
      <c r="G22" s="1650">
        <v>1</v>
      </c>
      <c r="H22" s="1650" t="s">
        <v>53</v>
      </c>
      <c r="I22" s="1650" t="s">
        <v>37</v>
      </c>
      <c r="J22" s="1650">
        <f t="shared" si="1"/>
        <v>2</v>
      </c>
      <c r="K22" s="986">
        <v>2900000</v>
      </c>
      <c r="L22" s="986">
        <f t="shared" si="2"/>
        <v>5800000</v>
      </c>
      <c r="M22" s="1650"/>
      <c r="N22" s="2037">
        <f t="shared" si="3"/>
        <v>-5800000</v>
      </c>
      <c r="R22" s="652"/>
      <c r="S22" s="652"/>
    </row>
    <row r="23" s="164" customFormat="1" spans="1:19">
      <c r="A23" s="1650">
        <v>279019</v>
      </c>
      <c r="B23" s="1650">
        <v>1275326</v>
      </c>
      <c r="C23" s="1650" t="s">
        <v>571</v>
      </c>
      <c r="D23" s="2021">
        <v>43161</v>
      </c>
      <c r="E23" s="2021">
        <v>43164</v>
      </c>
      <c r="F23" s="1650">
        <f t="shared" si="0"/>
        <v>3</v>
      </c>
      <c r="G23" s="1650">
        <v>1</v>
      </c>
      <c r="H23" s="1650" t="s">
        <v>53</v>
      </c>
      <c r="I23" s="1650" t="s">
        <v>37</v>
      </c>
      <c r="J23" s="1650">
        <f t="shared" si="1"/>
        <v>3</v>
      </c>
      <c r="K23" s="986">
        <v>2900000</v>
      </c>
      <c r="L23" s="986">
        <f t="shared" si="2"/>
        <v>8700000</v>
      </c>
      <c r="M23" s="1650"/>
      <c r="N23" s="2037">
        <f t="shared" si="3"/>
        <v>-8700000</v>
      </c>
      <c r="R23" s="652"/>
      <c r="S23" s="652"/>
    </row>
    <row r="24" s="164" customFormat="1" spans="1:19">
      <c r="A24" s="1650">
        <v>279284</v>
      </c>
      <c r="B24" s="1650">
        <v>1275415</v>
      </c>
      <c r="C24" s="1650" t="s">
        <v>572</v>
      </c>
      <c r="D24" s="2021">
        <v>43163</v>
      </c>
      <c r="E24" s="2021">
        <v>43164</v>
      </c>
      <c r="F24" s="1650">
        <f t="shared" si="0"/>
        <v>1</v>
      </c>
      <c r="G24" s="1650">
        <v>1</v>
      </c>
      <c r="H24" s="1650" t="s">
        <v>53</v>
      </c>
      <c r="I24" s="1650" t="s">
        <v>37</v>
      </c>
      <c r="J24" s="1650">
        <f t="shared" si="1"/>
        <v>1</v>
      </c>
      <c r="K24" s="986">
        <v>2900000</v>
      </c>
      <c r="L24" s="986">
        <f t="shared" si="2"/>
        <v>2900000</v>
      </c>
      <c r="M24" s="1650"/>
      <c r="N24" s="2037">
        <f t="shared" si="3"/>
        <v>-2900000</v>
      </c>
      <c r="R24" s="652"/>
      <c r="S24" s="652"/>
    </row>
    <row r="25" s="164" customFormat="1" spans="1:19">
      <c r="A25" s="1650">
        <v>279285</v>
      </c>
      <c r="B25" s="1650">
        <v>1275416</v>
      </c>
      <c r="C25" s="1650" t="s">
        <v>572</v>
      </c>
      <c r="D25" s="2021">
        <v>43164</v>
      </c>
      <c r="E25" s="2021">
        <v>43165</v>
      </c>
      <c r="F25" s="1650">
        <f t="shared" si="0"/>
        <v>1</v>
      </c>
      <c r="G25" s="1650">
        <v>1</v>
      </c>
      <c r="H25" s="1650" t="s">
        <v>53</v>
      </c>
      <c r="I25" s="1650" t="s">
        <v>37</v>
      </c>
      <c r="J25" s="1650">
        <f t="shared" si="1"/>
        <v>1</v>
      </c>
      <c r="K25" s="986">
        <v>2900000</v>
      </c>
      <c r="L25" s="986">
        <f t="shared" si="2"/>
        <v>2900000</v>
      </c>
      <c r="M25" s="1650"/>
      <c r="N25" s="2037">
        <f t="shared" si="3"/>
        <v>-2900000</v>
      </c>
      <c r="R25" s="652"/>
      <c r="S25" s="652"/>
    </row>
    <row r="26" s="164" customFormat="1" spans="1:19">
      <c r="A26" s="1650">
        <v>279286</v>
      </c>
      <c r="B26" s="1650">
        <v>1275418</v>
      </c>
      <c r="C26" s="1650" t="s">
        <v>572</v>
      </c>
      <c r="D26" s="2021">
        <v>43165</v>
      </c>
      <c r="E26" s="2021">
        <v>43166</v>
      </c>
      <c r="F26" s="1650">
        <f t="shared" si="0"/>
        <v>1</v>
      </c>
      <c r="G26" s="1650">
        <v>1</v>
      </c>
      <c r="H26" s="1650" t="s">
        <v>53</v>
      </c>
      <c r="I26" s="1650" t="s">
        <v>37</v>
      </c>
      <c r="J26" s="1650">
        <f t="shared" si="1"/>
        <v>1</v>
      </c>
      <c r="K26" s="986">
        <v>2900000</v>
      </c>
      <c r="L26" s="986">
        <f t="shared" si="2"/>
        <v>2900000</v>
      </c>
      <c r="M26" s="1650"/>
      <c r="N26" s="2037">
        <f t="shared" si="3"/>
        <v>-2900000</v>
      </c>
      <c r="R26" s="652"/>
      <c r="S26" s="652"/>
    </row>
    <row r="27" s="164" customFormat="1" spans="1:19">
      <c r="A27" s="1650">
        <v>279742</v>
      </c>
      <c r="B27" s="1650">
        <v>1276233</v>
      </c>
      <c r="C27" s="1650" t="s">
        <v>573</v>
      </c>
      <c r="D27" s="2021">
        <v>43163</v>
      </c>
      <c r="E27" s="2021">
        <v>43166</v>
      </c>
      <c r="F27" s="1650">
        <f t="shared" si="0"/>
        <v>3</v>
      </c>
      <c r="G27" s="1650">
        <v>1</v>
      </c>
      <c r="H27" s="1650" t="s">
        <v>391</v>
      </c>
      <c r="I27" s="1650" t="s">
        <v>37</v>
      </c>
      <c r="J27" s="1650">
        <f t="shared" si="1"/>
        <v>3</v>
      </c>
      <c r="K27" s="986">
        <v>2900000</v>
      </c>
      <c r="L27" s="986">
        <f t="shared" si="2"/>
        <v>8700000</v>
      </c>
      <c r="M27" s="1650"/>
      <c r="N27" s="2037">
        <f t="shared" si="3"/>
        <v>-8700000</v>
      </c>
      <c r="R27" s="652"/>
      <c r="S27" s="652"/>
    </row>
    <row r="28" s="164" customFormat="1" spans="1:19">
      <c r="A28" s="1650">
        <v>279743</v>
      </c>
      <c r="B28" s="1650">
        <v>1276232</v>
      </c>
      <c r="C28" s="1650" t="s">
        <v>574</v>
      </c>
      <c r="D28" s="2021">
        <v>43163</v>
      </c>
      <c r="E28" s="2021">
        <v>43166</v>
      </c>
      <c r="F28" s="1650">
        <f t="shared" si="0"/>
        <v>3</v>
      </c>
      <c r="G28" s="1650">
        <v>1</v>
      </c>
      <c r="H28" s="1650" t="s">
        <v>391</v>
      </c>
      <c r="I28" s="1650" t="s">
        <v>37</v>
      </c>
      <c r="J28" s="1650">
        <f t="shared" si="1"/>
        <v>3</v>
      </c>
      <c r="K28" s="986">
        <v>2900000</v>
      </c>
      <c r="L28" s="986">
        <f t="shared" si="2"/>
        <v>8700000</v>
      </c>
      <c r="M28" s="1650"/>
      <c r="N28" s="2037">
        <f t="shared" si="3"/>
        <v>-8700000</v>
      </c>
      <c r="R28" s="652"/>
      <c r="S28" s="652"/>
    </row>
    <row r="29" s="164" customFormat="1" spans="1:19">
      <c r="A29" s="1650">
        <v>279836</v>
      </c>
      <c r="B29" s="1650">
        <v>1276646</v>
      </c>
      <c r="C29" s="1650" t="s">
        <v>575</v>
      </c>
      <c r="D29" s="2021">
        <v>43160</v>
      </c>
      <c r="E29" s="2021">
        <v>43162</v>
      </c>
      <c r="F29" s="1650">
        <f t="shared" si="0"/>
        <v>2</v>
      </c>
      <c r="G29" s="1650">
        <v>1</v>
      </c>
      <c r="H29" s="1650" t="s">
        <v>53</v>
      </c>
      <c r="I29" s="1650" t="s">
        <v>37</v>
      </c>
      <c r="J29" s="1650">
        <f t="shared" si="1"/>
        <v>2</v>
      </c>
      <c r="K29" s="986">
        <v>2900000</v>
      </c>
      <c r="L29" s="986">
        <f t="shared" si="2"/>
        <v>5800000</v>
      </c>
      <c r="M29" s="1650"/>
      <c r="N29" s="2037">
        <f t="shared" si="3"/>
        <v>-5800000</v>
      </c>
      <c r="R29" s="652"/>
      <c r="S29" s="652"/>
    </row>
    <row r="30" s="164" customFormat="1" spans="1:19">
      <c r="A30" s="1650">
        <v>280931</v>
      </c>
      <c r="B30" s="1650">
        <v>1278144</v>
      </c>
      <c r="C30" s="1650" t="s">
        <v>576</v>
      </c>
      <c r="D30" s="2021">
        <v>43168</v>
      </c>
      <c r="E30" s="2021">
        <v>43170</v>
      </c>
      <c r="F30" s="1650">
        <f t="shared" si="0"/>
        <v>2</v>
      </c>
      <c r="G30" s="1650">
        <v>1</v>
      </c>
      <c r="H30" s="1650" t="s">
        <v>53</v>
      </c>
      <c r="I30" s="1650" t="s">
        <v>37</v>
      </c>
      <c r="J30" s="1650">
        <f t="shared" si="1"/>
        <v>2</v>
      </c>
      <c r="K30" s="986">
        <v>2900000</v>
      </c>
      <c r="L30" s="986">
        <f t="shared" si="2"/>
        <v>5800000</v>
      </c>
      <c r="M30" s="1650"/>
      <c r="N30" s="2037">
        <f t="shared" si="3"/>
        <v>-5800000</v>
      </c>
      <c r="R30" s="652"/>
      <c r="S30" s="652"/>
    </row>
    <row r="31" s="164" customFormat="1" spans="1:19">
      <c r="A31" s="1650">
        <v>280994</v>
      </c>
      <c r="B31" s="1650">
        <v>1278400</v>
      </c>
      <c r="C31" s="1650" t="s">
        <v>577</v>
      </c>
      <c r="D31" s="2021">
        <v>43162</v>
      </c>
      <c r="E31" s="2021">
        <v>43164</v>
      </c>
      <c r="F31" s="1650">
        <f t="shared" si="0"/>
        <v>2</v>
      </c>
      <c r="G31" s="1650">
        <v>1</v>
      </c>
      <c r="H31" s="1650" t="s">
        <v>391</v>
      </c>
      <c r="I31" s="1650" t="s">
        <v>37</v>
      </c>
      <c r="J31" s="1650">
        <f t="shared" si="1"/>
        <v>2</v>
      </c>
      <c r="K31" s="986">
        <v>2900000</v>
      </c>
      <c r="L31" s="986">
        <f t="shared" si="2"/>
        <v>5800000</v>
      </c>
      <c r="M31" s="1650"/>
      <c r="N31" s="2037">
        <f t="shared" si="3"/>
        <v>-5800000</v>
      </c>
      <c r="R31" s="652"/>
      <c r="S31" s="652"/>
    </row>
    <row r="32" s="164" customFormat="1" spans="1:19">
      <c r="A32" s="1650">
        <v>281600</v>
      </c>
      <c r="B32" s="1650">
        <v>1279823</v>
      </c>
      <c r="C32" s="1650" t="s">
        <v>578</v>
      </c>
      <c r="D32" s="2021">
        <v>43162</v>
      </c>
      <c r="E32" s="2021">
        <v>43163</v>
      </c>
      <c r="F32" s="1650">
        <f t="shared" si="0"/>
        <v>1</v>
      </c>
      <c r="G32" s="1650">
        <v>1</v>
      </c>
      <c r="H32" s="1650" t="s">
        <v>53</v>
      </c>
      <c r="I32" s="1650" t="s">
        <v>37</v>
      </c>
      <c r="J32" s="1650">
        <f t="shared" si="1"/>
        <v>1</v>
      </c>
      <c r="K32" s="2028">
        <v>2900000</v>
      </c>
      <c r="L32" s="986">
        <f t="shared" si="2"/>
        <v>2900000</v>
      </c>
      <c r="M32" s="1650"/>
      <c r="N32" s="2037">
        <f t="shared" si="3"/>
        <v>-2900000</v>
      </c>
      <c r="R32" s="652"/>
      <c r="S32" s="652"/>
    </row>
    <row r="33" s="164" customFormat="1" spans="1:19">
      <c r="A33" s="1650">
        <v>281601</v>
      </c>
      <c r="B33" s="1650">
        <v>1279834</v>
      </c>
      <c r="C33" s="1650" t="s">
        <v>579</v>
      </c>
      <c r="D33" s="2021">
        <v>43162</v>
      </c>
      <c r="E33" s="2021">
        <v>43163</v>
      </c>
      <c r="F33" s="1650">
        <f t="shared" si="0"/>
        <v>1</v>
      </c>
      <c r="G33" s="1650">
        <v>1</v>
      </c>
      <c r="H33" s="1650" t="s">
        <v>53</v>
      </c>
      <c r="I33" s="1650" t="s">
        <v>37</v>
      </c>
      <c r="J33" s="1650">
        <f t="shared" si="1"/>
        <v>1</v>
      </c>
      <c r="K33" s="2028">
        <v>2900000</v>
      </c>
      <c r="L33" s="986">
        <f t="shared" si="2"/>
        <v>2900000</v>
      </c>
      <c r="M33" s="1650"/>
      <c r="N33" s="2037">
        <f t="shared" si="3"/>
        <v>-2900000</v>
      </c>
      <c r="R33" s="652"/>
      <c r="S33" s="652"/>
    </row>
    <row r="34" s="164" customFormat="1" spans="1:19">
      <c r="A34" s="1650" t="s">
        <v>580</v>
      </c>
      <c r="B34" s="1650">
        <v>1278092</v>
      </c>
      <c r="C34" s="1650" t="s">
        <v>581</v>
      </c>
      <c r="D34" s="2021">
        <v>43170</v>
      </c>
      <c r="E34" s="2021">
        <v>43172</v>
      </c>
      <c r="F34" s="1650">
        <f t="shared" si="0"/>
        <v>2</v>
      </c>
      <c r="G34" s="1650">
        <v>3</v>
      </c>
      <c r="H34" s="1650" t="s">
        <v>53</v>
      </c>
      <c r="I34" s="1650" t="s">
        <v>37</v>
      </c>
      <c r="J34" s="1650">
        <f t="shared" si="1"/>
        <v>6</v>
      </c>
      <c r="K34" s="2028">
        <v>2900000</v>
      </c>
      <c r="L34" s="986">
        <f t="shared" si="2"/>
        <v>17400000</v>
      </c>
      <c r="M34" s="1650"/>
      <c r="N34" s="2037">
        <f t="shared" si="3"/>
        <v>-17400000</v>
      </c>
      <c r="R34" s="652"/>
      <c r="S34" s="652"/>
    </row>
    <row r="35" s="164" customFormat="1" spans="1:19">
      <c r="A35" s="1650">
        <v>281744</v>
      </c>
      <c r="B35" s="1650">
        <v>1280133</v>
      </c>
      <c r="C35" s="1650" t="s">
        <v>578</v>
      </c>
      <c r="D35" s="2021">
        <v>43163</v>
      </c>
      <c r="E35" s="2021">
        <v>43164</v>
      </c>
      <c r="F35" s="1650">
        <f t="shared" si="0"/>
        <v>1</v>
      </c>
      <c r="G35" s="1650">
        <v>1</v>
      </c>
      <c r="H35" s="1650" t="s">
        <v>40</v>
      </c>
      <c r="I35" s="1650" t="s">
        <v>37</v>
      </c>
      <c r="J35" s="1650">
        <f t="shared" si="1"/>
        <v>1</v>
      </c>
      <c r="K35" s="2028">
        <v>2900000</v>
      </c>
      <c r="L35" s="986">
        <f t="shared" si="2"/>
        <v>2900000</v>
      </c>
      <c r="M35" s="1650"/>
      <c r="N35" s="2037">
        <f t="shared" si="3"/>
        <v>-2900000</v>
      </c>
      <c r="R35" s="652"/>
      <c r="S35" s="652"/>
    </row>
    <row r="36" s="164" customFormat="1" spans="1:19">
      <c r="A36" s="1650">
        <v>281040</v>
      </c>
      <c r="B36" s="1650">
        <v>1278439</v>
      </c>
      <c r="C36" s="1650" t="s">
        <v>582</v>
      </c>
      <c r="D36" s="2021">
        <v>43172</v>
      </c>
      <c r="E36" s="2021">
        <v>43174</v>
      </c>
      <c r="F36" s="1650">
        <f t="shared" si="0"/>
        <v>2</v>
      </c>
      <c r="G36" s="1650">
        <v>1</v>
      </c>
      <c r="H36" s="1650" t="s">
        <v>391</v>
      </c>
      <c r="I36" s="1650" t="s">
        <v>37</v>
      </c>
      <c r="J36" s="1650">
        <f t="shared" si="1"/>
        <v>2</v>
      </c>
      <c r="K36" s="2028">
        <v>2900000</v>
      </c>
      <c r="L36" s="986">
        <f t="shared" si="2"/>
        <v>5800000</v>
      </c>
      <c r="M36" s="1650"/>
      <c r="N36" s="2037">
        <f t="shared" si="3"/>
        <v>-5800000</v>
      </c>
      <c r="R36" s="652"/>
      <c r="S36" s="652"/>
    </row>
    <row r="37" s="164" customFormat="1" spans="1:19">
      <c r="A37" s="1650" t="s">
        <v>583</v>
      </c>
      <c r="B37" s="1650">
        <v>1278997</v>
      </c>
      <c r="C37" s="1650" t="s">
        <v>584</v>
      </c>
      <c r="D37" s="2021">
        <v>43170</v>
      </c>
      <c r="E37" s="2021">
        <v>43172</v>
      </c>
      <c r="F37" s="1650">
        <f t="shared" si="0"/>
        <v>2</v>
      </c>
      <c r="G37" s="1650">
        <v>4</v>
      </c>
      <c r="H37" s="1650" t="s">
        <v>40</v>
      </c>
      <c r="I37" s="1650" t="s">
        <v>37</v>
      </c>
      <c r="J37" s="1650">
        <f t="shared" si="1"/>
        <v>8</v>
      </c>
      <c r="K37" s="2028">
        <v>2900000</v>
      </c>
      <c r="L37" s="986">
        <f t="shared" si="2"/>
        <v>23200000</v>
      </c>
      <c r="M37" s="1650"/>
      <c r="N37" s="2037">
        <f t="shared" si="3"/>
        <v>-23200000</v>
      </c>
      <c r="R37" s="652"/>
      <c r="S37" s="652"/>
    </row>
    <row r="38" s="164" customFormat="1" spans="1:19">
      <c r="A38" s="1650">
        <v>281121</v>
      </c>
      <c r="B38" s="1650">
        <v>1278583</v>
      </c>
      <c r="C38" s="1650" t="s">
        <v>585</v>
      </c>
      <c r="D38" s="2021">
        <v>43177</v>
      </c>
      <c r="E38" s="2021">
        <v>43179</v>
      </c>
      <c r="F38" s="1650">
        <f t="shared" si="0"/>
        <v>2</v>
      </c>
      <c r="G38" s="1650">
        <v>2</v>
      </c>
      <c r="H38" s="1650" t="s">
        <v>53</v>
      </c>
      <c r="I38" s="1650" t="s">
        <v>37</v>
      </c>
      <c r="J38" s="1650">
        <f t="shared" si="1"/>
        <v>4</v>
      </c>
      <c r="K38" s="2028">
        <v>2900000</v>
      </c>
      <c r="L38" s="986">
        <f t="shared" si="2"/>
        <v>11600000</v>
      </c>
      <c r="M38" s="1650"/>
      <c r="N38" s="2037">
        <f t="shared" si="3"/>
        <v>-11600000</v>
      </c>
      <c r="R38" s="652"/>
      <c r="S38" s="652"/>
    </row>
    <row r="39" s="164" customFormat="1" spans="1:19">
      <c r="A39" s="1650">
        <v>281258</v>
      </c>
      <c r="B39" s="1650">
        <v>1279197</v>
      </c>
      <c r="C39" s="1650" t="s">
        <v>586</v>
      </c>
      <c r="D39" s="2021">
        <v>43171</v>
      </c>
      <c r="E39" s="2021">
        <v>43175</v>
      </c>
      <c r="F39" s="1650">
        <f t="shared" si="0"/>
        <v>4</v>
      </c>
      <c r="G39" s="1650">
        <v>1</v>
      </c>
      <c r="H39" s="1650" t="s">
        <v>53</v>
      </c>
      <c r="I39" s="1650" t="s">
        <v>37</v>
      </c>
      <c r="J39" s="1650">
        <f t="shared" si="1"/>
        <v>4</v>
      </c>
      <c r="K39" s="2028">
        <v>2900000</v>
      </c>
      <c r="L39" s="986">
        <f t="shared" si="2"/>
        <v>11600000</v>
      </c>
      <c r="M39" s="1650"/>
      <c r="N39" s="2037">
        <f t="shared" si="3"/>
        <v>-11600000</v>
      </c>
      <c r="R39" s="652"/>
      <c r="S39" s="652"/>
    </row>
    <row r="40" s="164" customFormat="1" spans="1:19">
      <c r="A40" s="1650">
        <v>281295</v>
      </c>
      <c r="B40" s="1650">
        <v>1279245</v>
      </c>
      <c r="C40" s="1650" t="s">
        <v>587</v>
      </c>
      <c r="D40" s="2021">
        <v>43165</v>
      </c>
      <c r="E40" s="2021">
        <v>43167</v>
      </c>
      <c r="F40" s="1650">
        <f t="shared" si="0"/>
        <v>2</v>
      </c>
      <c r="G40" s="1650">
        <v>1</v>
      </c>
      <c r="H40" s="1650" t="s">
        <v>53</v>
      </c>
      <c r="I40" s="1650" t="s">
        <v>37</v>
      </c>
      <c r="J40" s="1650">
        <f t="shared" si="1"/>
        <v>2</v>
      </c>
      <c r="K40" s="2028">
        <v>2900000</v>
      </c>
      <c r="L40" s="986">
        <f t="shared" si="2"/>
        <v>5800000</v>
      </c>
      <c r="M40" s="1650"/>
      <c r="N40" s="2037">
        <f t="shared" si="3"/>
        <v>-5800000</v>
      </c>
      <c r="R40" s="652"/>
      <c r="S40" s="652"/>
    </row>
    <row r="41" s="164" customFormat="1" spans="1:19">
      <c r="A41" s="1650">
        <v>281495</v>
      </c>
      <c r="B41" s="1650">
        <v>1279572</v>
      </c>
      <c r="C41" s="1650" t="s">
        <v>588</v>
      </c>
      <c r="D41" s="2021">
        <v>43171</v>
      </c>
      <c r="E41" s="2021">
        <v>43174</v>
      </c>
      <c r="F41" s="1650">
        <f t="shared" si="0"/>
        <v>3</v>
      </c>
      <c r="G41" s="1650">
        <v>1</v>
      </c>
      <c r="H41" s="1650" t="s">
        <v>391</v>
      </c>
      <c r="I41" s="1650" t="s">
        <v>37</v>
      </c>
      <c r="J41" s="1650">
        <f t="shared" si="1"/>
        <v>3</v>
      </c>
      <c r="K41" s="2028">
        <v>2900000</v>
      </c>
      <c r="L41" s="986">
        <f t="shared" si="2"/>
        <v>8700000</v>
      </c>
      <c r="M41" s="1650"/>
      <c r="N41" s="2037">
        <f t="shared" si="3"/>
        <v>-8700000</v>
      </c>
      <c r="R41" s="652"/>
      <c r="S41" s="652"/>
    </row>
    <row r="42" s="164" customFormat="1" spans="1:19">
      <c r="A42" s="1650">
        <v>277827</v>
      </c>
      <c r="B42" s="1650">
        <v>1273125</v>
      </c>
      <c r="C42" s="1650" t="s">
        <v>589</v>
      </c>
      <c r="D42" s="2021">
        <v>43176</v>
      </c>
      <c r="E42" s="2021">
        <v>43179</v>
      </c>
      <c r="F42" s="1650">
        <f t="shared" si="0"/>
        <v>3</v>
      </c>
      <c r="G42" s="1650">
        <v>1</v>
      </c>
      <c r="H42" s="1650" t="s">
        <v>53</v>
      </c>
      <c r="I42" s="1650" t="s">
        <v>37</v>
      </c>
      <c r="J42" s="1650">
        <f t="shared" si="1"/>
        <v>3</v>
      </c>
      <c r="K42" s="2028">
        <v>2900000</v>
      </c>
      <c r="L42" s="986">
        <f t="shared" si="2"/>
        <v>8700000</v>
      </c>
      <c r="M42" s="1650"/>
      <c r="N42" s="2037">
        <f t="shared" si="3"/>
        <v>-8700000</v>
      </c>
      <c r="R42" s="652"/>
      <c r="S42" s="652"/>
    </row>
    <row r="43" s="164" customFormat="1" spans="1:19">
      <c r="A43" s="1650">
        <v>278266</v>
      </c>
      <c r="B43" s="1650">
        <v>1274197</v>
      </c>
      <c r="C43" s="1650" t="s">
        <v>590</v>
      </c>
      <c r="D43" s="2021">
        <v>43170</v>
      </c>
      <c r="E43" s="2021">
        <v>43172</v>
      </c>
      <c r="F43" s="1650">
        <f t="shared" si="0"/>
        <v>2</v>
      </c>
      <c r="G43" s="1650">
        <v>1</v>
      </c>
      <c r="H43" s="1650" t="s">
        <v>53</v>
      </c>
      <c r="I43" s="1650" t="s">
        <v>37</v>
      </c>
      <c r="J43" s="1650">
        <f t="shared" si="1"/>
        <v>2</v>
      </c>
      <c r="K43" s="2028">
        <v>2900000</v>
      </c>
      <c r="L43" s="986">
        <f t="shared" si="2"/>
        <v>5800000</v>
      </c>
      <c r="M43" s="1650"/>
      <c r="N43" s="2037">
        <f t="shared" si="3"/>
        <v>-5800000</v>
      </c>
      <c r="R43" s="652"/>
      <c r="S43" s="652"/>
    </row>
    <row r="44" s="164" customFormat="1" spans="1:19">
      <c r="A44" s="1650">
        <v>280241</v>
      </c>
      <c r="B44" s="1650">
        <v>1277191</v>
      </c>
      <c r="C44" s="1650" t="s">
        <v>591</v>
      </c>
      <c r="D44" s="2021">
        <v>43173</v>
      </c>
      <c r="E44" s="2021">
        <v>43175</v>
      </c>
      <c r="F44" s="1650">
        <f t="shared" si="0"/>
        <v>2</v>
      </c>
      <c r="G44" s="1650">
        <v>1</v>
      </c>
      <c r="H44" s="1650" t="s">
        <v>53</v>
      </c>
      <c r="I44" s="1650" t="s">
        <v>37</v>
      </c>
      <c r="J44" s="1650">
        <f t="shared" si="1"/>
        <v>2</v>
      </c>
      <c r="K44" s="2028">
        <v>2900000</v>
      </c>
      <c r="L44" s="986">
        <f t="shared" si="2"/>
        <v>5800000</v>
      </c>
      <c r="M44" s="1650"/>
      <c r="N44" s="2037">
        <f t="shared" si="3"/>
        <v>-5800000</v>
      </c>
      <c r="R44" s="652"/>
      <c r="S44" s="652"/>
    </row>
    <row r="45" s="164" customFormat="1" spans="1:19">
      <c r="A45" s="1650" t="s">
        <v>592</v>
      </c>
      <c r="B45" s="1650">
        <v>1277384</v>
      </c>
      <c r="C45" s="1650" t="s">
        <v>593</v>
      </c>
      <c r="D45" s="2021">
        <v>43175</v>
      </c>
      <c r="E45" s="2021">
        <v>43177</v>
      </c>
      <c r="F45" s="1650">
        <f t="shared" si="0"/>
        <v>2</v>
      </c>
      <c r="G45" s="1650">
        <v>3</v>
      </c>
      <c r="H45" s="1650" t="s">
        <v>391</v>
      </c>
      <c r="I45" s="1650" t="s">
        <v>37</v>
      </c>
      <c r="J45" s="1650">
        <f t="shared" si="1"/>
        <v>6</v>
      </c>
      <c r="K45" s="2028">
        <v>2900000</v>
      </c>
      <c r="L45" s="986">
        <f t="shared" si="2"/>
        <v>17400000</v>
      </c>
      <c r="M45" s="1650"/>
      <c r="N45" s="2037">
        <f t="shared" si="3"/>
        <v>-17400000</v>
      </c>
      <c r="R45" s="652"/>
      <c r="S45" s="652"/>
    </row>
    <row r="46" s="164" customFormat="1" spans="1:19">
      <c r="A46" s="1650">
        <v>280688</v>
      </c>
      <c r="B46" s="1650">
        <v>1277223</v>
      </c>
      <c r="C46" s="1650" t="s">
        <v>594</v>
      </c>
      <c r="D46" s="2021">
        <v>43177</v>
      </c>
      <c r="E46" s="2021">
        <v>43180</v>
      </c>
      <c r="F46" s="1650">
        <f t="shared" si="0"/>
        <v>3</v>
      </c>
      <c r="G46" s="1650">
        <v>1</v>
      </c>
      <c r="H46" s="1650" t="s">
        <v>53</v>
      </c>
      <c r="I46" s="1650" t="s">
        <v>37</v>
      </c>
      <c r="J46" s="1650">
        <f t="shared" si="1"/>
        <v>3</v>
      </c>
      <c r="K46" s="2028">
        <v>2900000</v>
      </c>
      <c r="L46" s="986">
        <f t="shared" si="2"/>
        <v>8700000</v>
      </c>
      <c r="M46" s="1650"/>
      <c r="N46" s="2037">
        <f t="shared" si="3"/>
        <v>-8700000</v>
      </c>
      <c r="R46" s="652"/>
      <c r="S46" s="652"/>
    </row>
    <row r="47" s="164" customFormat="1" spans="1:19">
      <c r="A47" s="1650">
        <v>282003</v>
      </c>
      <c r="B47" s="1650">
        <v>1280841</v>
      </c>
      <c r="C47" s="1650" t="s">
        <v>595</v>
      </c>
      <c r="D47" s="2021">
        <v>43172</v>
      </c>
      <c r="E47" s="2021">
        <v>43175</v>
      </c>
      <c r="F47" s="1650">
        <f t="shared" si="0"/>
        <v>3</v>
      </c>
      <c r="G47" s="1650">
        <v>1</v>
      </c>
      <c r="H47" s="1650" t="s">
        <v>53</v>
      </c>
      <c r="I47" s="1650" t="s">
        <v>37</v>
      </c>
      <c r="J47" s="1650">
        <f t="shared" si="1"/>
        <v>3</v>
      </c>
      <c r="K47" s="986">
        <v>2900000</v>
      </c>
      <c r="L47" s="986">
        <f t="shared" si="2"/>
        <v>8700000</v>
      </c>
      <c r="M47" s="1650"/>
      <c r="N47" s="2037">
        <f t="shared" si="3"/>
        <v>-8700000</v>
      </c>
      <c r="R47" s="652"/>
      <c r="S47" s="652"/>
    </row>
    <row r="48" s="164" customFormat="1" spans="1:19">
      <c r="A48" s="1650">
        <v>277540</v>
      </c>
      <c r="B48" s="1650">
        <v>1272714</v>
      </c>
      <c r="C48" s="1650" t="s">
        <v>596</v>
      </c>
      <c r="D48" s="2021">
        <v>43183</v>
      </c>
      <c r="E48" s="2021">
        <v>43185</v>
      </c>
      <c r="F48" s="1650">
        <f t="shared" si="0"/>
        <v>2</v>
      </c>
      <c r="G48" s="1650">
        <v>1</v>
      </c>
      <c r="H48" s="1650" t="s">
        <v>391</v>
      </c>
      <c r="I48" s="1650" t="s">
        <v>37</v>
      </c>
      <c r="J48" s="1650">
        <f t="shared" si="1"/>
        <v>2</v>
      </c>
      <c r="K48" s="986">
        <v>2900000</v>
      </c>
      <c r="L48" s="986">
        <f t="shared" si="2"/>
        <v>5800000</v>
      </c>
      <c r="M48" s="1650"/>
      <c r="N48" s="2037">
        <f t="shared" si="3"/>
        <v>-5800000</v>
      </c>
      <c r="R48" s="652"/>
      <c r="S48" s="652"/>
    </row>
    <row r="49" s="164" customFormat="1" spans="1:19">
      <c r="A49" s="629">
        <v>278783</v>
      </c>
      <c r="B49" s="1650">
        <v>1275078</v>
      </c>
      <c r="C49" s="1650" t="s">
        <v>597</v>
      </c>
      <c r="D49" s="2021">
        <v>43180</v>
      </c>
      <c r="E49" s="2021">
        <v>43182</v>
      </c>
      <c r="F49" s="1650">
        <f t="shared" si="0"/>
        <v>2</v>
      </c>
      <c r="G49" s="1650">
        <v>1</v>
      </c>
      <c r="H49" s="1650" t="s">
        <v>53</v>
      </c>
      <c r="I49" s="1650" t="s">
        <v>37</v>
      </c>
      <c r="J49" s="1650">
        <f t="shared" si="1"/>
        <v>2</v>
      </c>
      <c r="K49" s="986">
        <v>2900000</v>
      </c>
      <c r="L49" s="986">
        <f t="shared" si="2"/>
        <v>5800000</v>
      </c>
      <c r="M49" s="1650"/>
      <c r="N49" s="2037">
        <f t="shared" si="3"/>
        <v>-5800000</v>
      </c>
      <c r="R49" s="652"/>
      <c r="S49" s="652"/>
    </row>
    <row r="50" s="164" customFormat="1" spans="1:19">
      <c r="A50" s="1650" t="s">
        <v>598</v>
      </c>
      <c r="B50" s="1650">
        <v>1275440</v>
      </c>
      <c r="C50" s="1650" t="s">
        <v>599</v>
      </c>
      <c r="D50" s="2021">
        <v>43179</v>
      </c>
      <c r="E50" s="2021">
        <v>43181</v>
      </c>
      <c r="F50" s="1650">
        <f t="shared" si="0"/>
        <v>2</v>
      </c>
      <c r="G50" s="1650">
        <v>2</v>
      </c>
      <c r="H50" s="1650" t="s">
        <v>53</v>
      </c>
      <c r="I50" s="1650" t="s">
        <v>37</v>
      </c>
      <c r="J50" s="1650">
        <f t="shared" si="1"/>
        <v>4</v>
      </c>
      <c r="K50" s="986">
        <v>2900000</v>
      </c>
      <c r="L50" s="986">
        <f t="shared" si="2"/>
        <v>11600000</v>
      </c>
      <c r="M50" s="1650"/>
      <c r="N50" s="2037">
        <f t="shared" si="3"/>
        <v>-11600000</v>
      </c>
      <c r="R50" s="652"/>
      <c r="S50" s="652"/>
    </row>
    <row r="51" s="164" customFormat="1" spans="1:19">
      <c r="A51" s="1650" t="s">
        <v>600</v>
      </c>
      <c r="B51" s="1650">
        <v>1275859</v>
      </c>
      <c r="C51" s="1650" t="s">
        <v>601</v>
      </c>
      <c r="D51" s="2021">
        <v>43183</v>
      </c>
      <c r="E51" s="2021">
        <v>43186</v>
      </c>
      <c r="F51" s="1650">
        <f t="shared" si="0"/>
        <v>3</v>
      </c>
      <c r="G51" s="1650">
        <v>2</v>
      </c>
      <c r="H51" s="1650" t="s">
        <v>53</v>
      </c>
      <c r="I51" s="1650" t="s">
        <v>37</v>
      </c>
      <c r="J51" s="1650">
        <f t="shared" si="1"/>
        <v>6</v>
      </c>
      <c r="K51" s="986">
        <v>2900000</v>
      </c>
      <c r="L51" s="986">
        <f t="shared" si="2"/>
        <v>17400000</v>
      </c>
      <c r="M51" s="1650"/>
      <c r="N51" s="2037">
        <f t="shared" si="3"/>
        <v>-17400000</v>
      </c>
      <c r="R51" s="652"/>
      <c r="S51" s="652"/>
    </row>
    <row r="52" s="164" customFormat="1" spans="1:19">
      <c r="A52" s="1650">
        <v>279839</v>
      </c>
      <c r="B52" s="1650">
        <v>1276743</v>
      </c>
      <c r="C52" s="1650" t="s">
        <v>602</v>
      </c>
      <c r="D52" s="2021">
        <v>43179</v>
      </c>
      <c r="E52" s="2021">
        <v>43180</v>
      </c>
      <c r="F52" s="1650">
        <f t="shared" si="0"/>
        <v>1</v>
      </c>
      <c r="G52" s="1650">
        <v>1</v>
      </c>
      <c r="H52" s="1650" t="s">
        <v>53</v>
      </c>
      <c r="I52" s="1650" t="s">
        <v>37</v>
      </c>
      <c r="J52" s="1650">
        <f t="shared" si="1"/>
        <v>1</v>
      </c>
      <c r="K52" s="986">
        <v>2900000</v>
      </c>
      <c r="L52" s="986">
        <f t="shared" si="2"/>
        <v>2900000</v>
      </c>
      <c r="M52" s="1650"/>
      <c r="N52" s="2037">
        <f t="shared" si="3"/>
        <v>-2900000</v>
      </c>
      <c r="R52" s="652"/>
      <c r="S52" s="652"/>
    </row>
    <row r="53" s="164" customFormat="1" spans="1:19">
      <c r="A53" s="1650">
        <v>280234</v>
      </c>
      <c r="B53" s="1650">
        <v>1277020</v>
      </c>
      <c r="C53" s="1650" t="s">
        <v>603</v>
      </c>
      <c r="D53" s="2021">
        <v>43182</v>
      </c>
      <c r="E53" s="2021">
        <v>43185</v>
      </c>
      <c r="F53" s="1650">
        <f t="shared" si="0"/>
        <v>3</v>
      </c>
      <c r="G53" s="1650">
        <v>1</v>
      </c>
      <c r="H53" s="1650" t="s">
        <v>53</v>
      </c>
      <c r="I53" s="1650" t="s">
        <v>37</v>
      </c>
      <c r="J53" s="1650">
        <f t="shared" si="1"/>
        <v>3</v>
      </c>
      <c r="K53" s="986">
        <v>2900000</v>
      </c>
      <c r="L53" s="986">
        <f t="shared" si="2"/>
        <v>8700000</v>
      </c>
      <c r="M53" s="1650"/>
      <c r="N53" s="2037">
        <f t="shared" si="3"/>
        <v>-8700000</v>
      </c>
      <c r="R53" s="652"/>
      <c r="S53" s="652"/>
    </row>
    <row r="54" s="164" customFormat="1" spans="1:19">
      <c r="A54" s="1650" t="s">
        <v>604</v>
      </c>
      <c r="B54" s="1650">
        <v>1277220</v>
      </c>
      <c r="C54" s="1650" t="s">
        <v>605</v>
      </c>
      <c r="D54" s="2021">
        <v>43182</v>
      </c>
      <c r="E54" s="2021">
        <v>43185</v>
      </c>
      <c r="F54" s="1650">
        <f t="shared" si="0"/>
        <v>3</v>
      </c>
      <c r="G54" s="1650">
        <v>2</v>
      </c>
      <c r="H54" s="1650" t="s">
        <v>391</v>
      </c>
      <c r="I54" s="1650" t="s">
        <v>37</v>
      </c>
      <c r="J54" s="1650">
        <f t="shared" si="1"/>
        <v>6</v>
      </c>
      <c r="K54" s="986">
        <v>2900000</v>
      </c>
      <c r="L54" s="986">
        <f t="shared" si="2"/>
        <v>17400000</v>
      </c>
      <c r="M54" s="1650"/>
      <c r="N54" s="2037">
        <f t="shared" si="3"/>
        <v>-17400000</v>
      </c>
      <c r="R54" s="652"/>
      <c r="S54" s="652"/>
    </row>
    <row r="55" s="164" customFormat="1" spans="1:19">
      <c r="A55" s="1650">
        <v>280702</v>
      </c>
      <c r="B55" s="1650">
        <v>1277380</v>
      </c>
      <c r="C55" s="1650" t="s">
        <v>606</v>
      </c>
      <c r="D55" s="2021">
        <v>43179</v>
      </c>
      <c r="E55" s="2021">
        <v>43182</v>
      </c>
      <c r="F55" s="1650">
        <f t="shared" si="0"/>
        <v>3</v>
      </c>
      <c r="G55" s="1650">
        <v>1</v>
      </c>
      <c r="H55" s="1650" t="s">
        <v>53</v>
      </c>
      <c r="I55" s="1650" t="s">
        <v>37</v>
      </c>
      <c r="J55" s="1650">
        <f t="shared" si="1"/>
        <v>3</v>
      </c>
      <c r="K55" s="986">
        <v>2900000</v>
      </c>
      <c r="L55" s="986">
        <f t="shared" si="2"/>
        <v>8700000</v>
      </c>
      <c r="M55" s="1650"/>
      <c r="N55" s="2037">
        <f t="shared" si="3"/>
        <v>-8700000</v>
      </c>
      <c r="R55" s="652"/>
      <c r="S55" s="652"/>
    </row>
    <row r="56" s="164" customFormat="1" spans="1:19">
      <c r="A56" s="1650">
        <v>280748</v>
      </c>
      <c r="B56" s="1650">
        <v>1277398</v>
      </c>
      <c r="C56" s="1650" t="s">
        <v>607</v>
      </c>
      <c r="D56" s="2021">
        <v>43180</v>
      </c>
      <c r="E56" s="2021">
        <v>43183</v>
      </c>
      <c r="F56" s="1650">
        <f t="shared" si="0"/>
        <v>3</v>
      </c>
      <c r="G56" s="1650">
        <v>1</v>
      </c>
      <c r="H56" s="1650" t="s">
        <v>53</v>
      </c>
      <c r="I56" s="1650" t="s">
        <v>37</v>
      </c>
      <c r="J56" s="1650">
        <f t="shared" si="1"/>
        <v>3</v>
      </c>
      <c r="K56" s="986">
        <v>2900000</v>
      </c>
      <c r="L56" s="986">
        <f t="shared" si="2"/>
        <v>8700000</v>
      </c>
      <c r="M56" s="1650"/>
      <c r="N56" s="2037">
        <f t="shared" si="3"/>
        <v>-8700000</v>
      </c>
      <c r="R56" s="652"/>
      <c r="S56" s="652"/>
    </row>
    <row r="57" s="164" customFormat="1" spans="1:19">
      <c r="A57" s="1650">
        <v>280751</v>
      </c>
      <c r="B57" s="1650">
        <v>1277489</v>
      </c>
      <c r="C57" s="1650" t="s">
        <v>608</v>
      </c>
      <c r="D57" s="2021">
        <v>43181</v>
      </c>
      <c r="E57" s="2021">
        <v>43184</v>
      </c>
      <c r="F57" s="1650">
        <f t="shared" si="0"/>
        <v>3</v>
      </c>
      <c r="G57" s="1650">
        <v>1</v>
      </c>
      <c r="H57" s="1650" t="s">
        <v>53</v>
      </c>
      <c r="I57" s="1650" t="s">
        <v>37</v>
      </c>
      <c r="J57" s="1650">
        <f t="shared" si="1"/>
        <v>3</v>
      </c>
      <c r="K57" s="986">
        <v>2900000</v>
      </c>
      <c r="L57" s="986">
        <f t="shared" si="2"/>
        <v>8700000</v>
      </c>
      <c r="M57" s="1650"/>
      <c r="N57" s="2037">
        <f t="shared" si="3"/>
        <v>-8700000</v>
      </c>
      <c r="R57" s="652"/>
      <c r="S57" s="652"/>
    </row>
    <row r="58" s="164" customFormat="1" spans="1:19">
      <c r="A58" s="1650">
        <v>280798</v>
      </c>
      <c r="B58" s="1650">
        <v>1277640</v>
      </c>
      <c r="C58" s="1650" t="s">
        <v>609</v>
      </c>
      <c r="D58" s="2021">
        <v>43183</v>
      </c>
      <c r="E58" s="2021">
        <v>43185</v>
      </c>
      <c r="F58" s="1650">
        <f t="shared" si="0"/>
        <v>2</v>
      </c>
      <c r="G58" s="1650">
        <v>1</v>
      </c>
      <c r="H58" s="1650" t="s">
        <v>391</v>
      </c>
      <c r="I58" s="1650" t="s">
        <v>37</v>
      </c>
      <c r="J58" s="1650">
        <f t="shared" si="1"/>
        <v>2</v>
      </c>
      <c r="K58" s="986">
        <v>2900000</v>
      </c>
      <c r="L58" s="986">
        <f t="shared" si="2"/>
        <v>5800000</v>
      </c>
      <c r="M58" s="1650"/>
      <c r="N58" s="2037">
        <f t="shared" si="3"/>
        <v>-5800000</v>
      </c>
      <c r="R58" s="652"/>
      <c r="S58" s="652"/>
    </row>
    <row r="59" s="164" customFormat="1" spans="1:19">
      <c r="A59" s="1650">
        <v>280799</v>
      </c>
      <c r="B59" s="1650">
        <v>1277749</v>
      </c>
      <c r="C59" s="1650" t="s">
        <v>610</v>
      </c>
      <c r="D59" s="2021">
        <v>43179</v>
      </c>
      <c r="E59" s="2021">
        <v>43182</v>
      </c>
      <c r="F59" s="1650">
        <f t="shared" si="0"/>
        <v>3</v>
      </c>
      <c r="G59" s="1650">
        <v>1</v>
      </c>
      <c r="H59" s="1650" t="s">
        <v>53</v>
      </c>
      <c r="I59" s="1650" t="s">
        <v>37</v>
      </c>
      <c r="J59" s="1650">
        <f t="shared" si="1"/>
        <v>3</v>
      </c>
      <c r="K59" s="986">
        <v>2900000</v>
      </c>
      <c r="L59" s="986">
        <f t="shared" si="2"/>
        <v>8700000</v>
      </c>
      <c r="M59" s="1650"/>
      <c r="N59" s="2037">
        <f t="shared" si="3"/>
        <v>-8700000</v>
      </c>
      <c r="R59" s="652"/>
      <c r="S59" s="652"/>
    </row>
    <row r="60" s="164" customFormat="1" spans="1:19">
      <c r="A60" s="1650">
        <v>282364</v>
      </c>
      <c r="B60" s="1650">
        <v>1282052</v>
      </c>
      <c r="C60" s="1650" t="s">
        <v>611</v>
      </c>
      <c r="D60" s="2021">
        <v>43168</v>
      </c>
      <c r="E60" s="2021">
        <v>43170</v>
      </c>
      <c r="F60" s="1650">
        <f t="shared" si="0"/>
        <v>2</v>
      </c>
      <c r="G60" s="1650">
        <v>1</v>
      </c>
      <c r="H60" s="1650" t="s">
        <v>240</v>
      </c>
      <c r="I60" s="1650" t="s">
        <v>37</v>
      </c>
      <c r="J60" s="1650">
        <f t="shared" si="1"/>
        <v>2</v>
      </c>
      <c r="K60" s="1650">
        <v>2900000</v>
      </c>
      <c r="L60" s="1650">
        <f t="shared" si="2"/>
        <v>5800000</v>
      </c>
      <c r="M60" s="1650"/>
      <c r="N60" s="2037">
        <f t="shared" si="3"/>
        <v>-5800000</v>
      </c>
      <c r="R60" s="652"/>
      <c r="S60" s="652"/>
    </row>
    <row r="61" s="164" customFormat="1" spans="1:19">
      <c r="A61" s="1650">
        <v>282163</v>
      </c>
      <c r="B61" s="1650">
        <v>1281310</v>
      </c>
      <c r="C61" s="1650" t="s">
        <v>612</v>
      </c>
      <c r="D61" s="2021">
        <v>43187</v>
      </c>
      <c r="E61" s="2021">
        <v>43190</v>
      </c>
      <c r="F61" s="1650">
        <f t="shared" si="0"/>
        <v>3</v>
      </c>
      <c r="G61" s="1650">
        <v>1</v>
      </c>
      <c r="H61" s="1650" t="s">
        <v>40</v>
      </c>
      <c r="I61" s="1650" t="s">
        <v>37</v>
      </c>
      <c r="J61" s="1650">
        <f t="shared" si="1"/>
        <v>3</v>
      </c>
      <c r="K61" s="986">
        <v>2900000</v>
      </c>
      <c r="L61" s="986">
        <f t="shared" si="2"/>
        <v>8700000</v>
      </c>
      <c r="M61" s="1650"/>
      <c r="N61" s="2037">
        <f t="shared" si="3"/>
        <v>-8700000</v>
      </c>
      <c r="R61" s="652"/>
      <c r="S61" s="652"/>
    </row>
    <row r="62" s="164" customFormat="1" spans="1:19">
      <c r="A62" s="1650">
        <v>281104</v>
      </c>
      <c r="B62" s="1650">
        <v>1278493</v>
      </c>
      <c r="C62" s="1650" t="s">
        <v>613</v>
      </c>
      <c r="D62" s="2021">
        <v>43182</v>
      </c>
      <c r="E62" s="2021">
        <v>43185</v>
      </c>
      <c r="F62" s="1650">
        <f t="shared" si="0"/>
        <v>3</v>
      </c>
      <c r="G62" s="1650">
        <v>3</v>
      </c>
      <c r="H62" s="1650" t="s">
        <v>53</v>
      </c>
      <c r="I62" s="1650" t="s">
        <v>37</v>
      </c>
      <c r="J62" s="1650">
        <f t="shared" si="1"/>
        <v>9</v>
      </c>
      <c r="K62" s="986">
        <v>2900000</v>
      </c>
      <c r="L62" s="986">
        <f t="shared" si="2"/>
        <v>26100000</v>
      </c>
      <c r="M62" s="1650"/>
      <c r="N62" s="2037">
        <f t="shared" si="3"/>
        <v>-26100000</v>
      </c>
      <c r="R62" s="652"/>
      <c r="S62" s="652"/>
    </row>
    <row r="63" s="164" customFormat="1" spans="1:19">
      <c r="A63" s="1650" t="s">
        <v>614</v>
      </c>
      <c r="B63" s="1650">
        <v>1279162</v>
      </c>
      <c r="C63" s="1650" t="s">
        <v>615</v>
      </c>
      <c r="D63" s="2021">
        <v>43182</v>
      </c>
      <c r="E63" s="2021">
        <v>43186</v>
      </c>
      <c r="F63" s="1650">
        <f t="shared" si="0"/>
        <v>4</v>
      </c>
      <c r="G63" s="1650">
        <v>2</v>
      </c>
      <c r="H63" s="1650" t="s">
        <v>151</v>
      </c>
      <c r="I63" s="1650" t="s">
        <v>37</v>
      </c>
      <c r="J63" s="1650">
        <f t="shared" si="1"/>
        <v>8</v>
      </c>
      <c r="K63" s="986">
        <v>2900000</v>
      </c>
      <c r="L63" s="986">
        <f t="shared" si="2"/>
        <v>23200000</v>
      </c>
      <c r="M63" s="1650"/>
      <c r="N63" s="2037">
        <f t="shared" si="3"/>
        <v>-23200000</v>
      </c>
      <c r="R63" s="652"/>
      <c r="S63" s="652"/>
    </row>
    <row r="64" s="164" customFormat="1" spans="1:19">
      <c r="A64" s="1650" t="s">
        <v>616</v>
      </c>
      <c r="B64" s="1650">
        <v>1279987</v>
      </c>
      <c r="C64" s="1650" t="s">
        <v>617</v>
      </c>
      <c r="D64" s="2021">
        <v>43187</v>
      </c>
      <c r="E64" s="2021">
        <v>43189</v>
      </c>
      <c r="F64" s="1650">
        <f t="shared" si="0"/>
        <v>2</v>
      </c>
      <c r="G64" s="1650">
        <v>2</v>
      </c>
      <c r="H64" s="1650" t="s">
        <v>36</v>
      </c>
      <c r="I64" s="1650" t="s">
        <v>37</v>
      </c>
      <c r="J64" s="1650">
        <f t="shared" si="1"/>
        <v>4</v>
      </c>
      <c r="K64" s="986">
        <v>2900000</v>
      </c>
      <c r="L64" s="986">
        <f t="shared" si="2"/>
        <v>11600000</v>
      </c>
      <c r="M64" s="1650"/>
      <c r="N64" s="2037">
        <f t="shared" si="3"/>
        <v>-11600000</v>
      </c>
      <c r="R64" s="652"/>
      <c r="S64" s="652"/>
    </row>
    <row r="65" s="164" customFormat="1" spans="1:19">
      <c r="A65" s="1650">
        <v>282042</v>
      </c>
      <c r="B65" s="1650">
        <v>1281008</v>
      </c>
      <c r="C65" s="1650" t="s">
        <v>618</v>
      </c>
      <c r="D65" s="2021">
        <v>43179</v>
      </c>
      <c r="E65" s="2021">
        <v>43182</v>
      </c>
      <c r="F65" s="1650">
        <f t="shared" si="0"/>
        <v>3</v>
      </c>
      <c r="G65" s="1650">
        <v>1</v>
      </c>
      <c r="H65" s="1650" t="s">
        <v>391</v>
      </c>
      <c r="I65" s="1650" t="s">
        <v>37</v>
      </c>
      <c r="J65" s="1650">
        <f t="shared" si="1"/>
        <v>3</v>
      </c>
      <c r="K65" s="986">
        <v>2900000</v>
      </c>
      <c r="L65" s="986">
        <f t="shared" si="2"/>
        <v>8700000</v>
      </c>
      <c r="M65" s="1650"/>
      <c r="N65" s="2037">
        <f t="shared" si="3"/>
        <v>-8700000</v>
      </c>
      <c r="R65" s="652"/>
      <c r="S65" s="652"/>
    </row>
    <row r="66" s="164" customFormat="1" spans="1:19">
      <c r="A66" s="1650">
        <v>282143</v>
      </c>
      <c r="B66" s="1650">
        <v>1280786</v>
      </c>
      <c r="C66" s="1650" t="s">
        <v>619</v>
      </c>
      <c r="D66" s="2021">
        <v>43170</v>
      </c>
      <c r="E66" s="2021">
        <v>43175</v>
      </c>
      <c r="F66" s="1650">
        <f t="shared" si="0"/>
        <v>5</v>
      </c>
      <c r="G66" s="1650">
        <v>1</v>
      </c>
      <c r="H66" s="1650" t="s">
        <v>171</v>
      </c>
      <c r="I66" s="1650" t="s">
        <v>37</v>
      </c>
      <c r="J66" s="1650">
        <f t="shared" si="1"/>
        <v>5</v>
      </c>
      <c r="K66" s="986">
        <v>2900000</v>
      </c>
      <c r="L66" s="986">
        <f t="shared" si="2"/>
        <v>14500000</v>
      </c>
      <c r="M66" s="1650"/>
      <c r="N66" s="2037">
        <f t="shared" si="3"/>
        <v>-14500000</v>
      </c>
      <c r="R66" s="652"/>
      <c r="S66" s="652"/>
    </row>
    <row r="67" s="164" customFormat="1" spans="1:19">
      <c r="A67" s="1650">
        <v>282141</v>
      </c>
      <c r="B67" s="1650">
        <v>1280622</v>
      </c>
      <c r="C67" s="1650" t="s">
        <v>620</v>
      </c>
      <c r="D67" s="2021">
        <v>43171</v>
      </c>
      <c r="E67" s="2021">
        <v>43174</v>
      </c>
      <c r="F67" s="1650">
        <f t="shared" si="0"/>
        <v>3</v>
      </c>
      <c r="G67" s="1650">
        <v>1</v>
      </c>
      <c r="H67" s="1650" t="s">
        <v>53</v>
      </c>
      <c r="I67" s="1650" t="s">
        <v>37</v>
      </c>
      <c r="J67" s="1650">
        <f t="shared" si="1"/>
        <v>3</v>
      </c>
      <c r="K67" s="986">
        <v>2900000</v>
      </c>
      <c r="L67" s="986">
        <v>8700000</v>
      </c>
      <c r="M67" s="1650"/>
      <c r="N67" s="2037">
        <v>-8700000</v>
      </c>
      <c r="R67" s="652"/>
      <c r="S67" s="652"/>
    </row>
    <row r="68" s="164" customFormat="1" spans="1:19">
      <c r="A68" s="2054" t="s">
        <v>621</v>
      </c>
      <c r="B68" s="1650">
        <v>1271575</v>
      </c>
      <c r="C68" s="1650" t="s">
        <v>622</v>
      </c>
      <c r="D68" s="2021">
        <v>43190</v>
      </c>
      <c r="E68" s="2021">
        <v>43192</v>
      </c>
      <c r="F68" s="1650">
        <f t="shared" si="0"/>
        <v>2</v>
      </c>
      <c r="G68" s="1650">
        <v>1</v>
      </c>
      <c r="H68" s="1650" t="s">
        <v>53</v>
      </c>
      <c r="I68" s="1650" t="s">
        <v>37</v>
      </c>
      <c r="J68" s="1650">
        <f t="shared" si="1"/>
        <v>2</v>
      </c>
      <c r="K68" s="986">
        <v>2900000</v>
      </c>
      <c r="L68" s="986">
        <f t="shared" ref="L68:L102" si="4">K68*F68*G68</f>
        <v>5800000</v>
      </c>
      <c r="M68" s="1650"/>
      <c r="N68" s="2037">
        <f t="shared" ref="N68:N102" si="5">M68-L68</f>
        <v>-5800000</v>
      </c>
      <c r="R68" s="652"/>
      <c r="S68" s="652"/>
    </row>
    <row r="69" s="164" customFormat="1" spans="1:19">
      <c r="A69" s="1650" t="s">
        <v>623</v>
      </c>
      <c r="B69" s="1650">
        <v>1272512</v>
      </c>
      <c r="C69" s="1650" t="s">
        <v>624</v>
      </c>
      <c r="D69" s="2021">
        <v>43189</v>
      </c>
      <c r="E69" s="2021">
        <v>43190</v>
      </c>
      <c r="F69" s="1650">
        <f t="shared" si="0"/>
        <v>1</v>
      </c>
      <c r="G69" s="1650">
        <v>3</v>
      </c>
      <c r="H69" s="1650" t="s">
        <v>36</v>
      </c>
      <c r="I69" s="1650" t="s">
        <v>37</v>
      </c>
      <c r="J69" s="1650">
        <f t="shared" si="1"/>
        <v>3</v>
      </c>
      <c r="K69" s="986">
        <v>2900000</v>
      </c>
      <c r="L69" s="986">
        <f t="shared" si="4"/>
        <v>8700000</v>
      </c>
      <c r="M69" s="1650"/>
      <c r="N69" s="2037">
        <f t="shared" si="5"/>
        <v>-8700000</v>
      </c>
      <c r="R69" s="652"/>
      <c r="S69" s="652"/>
    </row>
    <row r="70" s="164" customFormat="1" spans="1:19">
      <c r="A70" s="1650">
        <v>279668</v>
      </c>
      <c r="B70" s="1650">
        <v>1275882</v>
      </c>
      <c r="C70" s="1650" t="s">
        <v>625</v>
      </c>
      <c r="D70" s="2021">
        <v>43190</v>
      </c>
      <c r="E70" s="2021">
        <v>43192</v>
      </c>
      <c r="F70" s="1650">
        <f t="shared" si="0"/>
        <v>2</v>
      </c>
      <c r="G70" s="1650">
        <v>1</v>
      </c>
      <c r="H70" s="1650" t="s">
        <v>391</v>
      </c>
      <c r="I70" s="1650" t="s">
        <v>37</v>
      </c>
      <c r="J70" s="1650">
        <f t="shared" si="1"/>
        <v>2</v>
      </c>
      <c r="K70" s="986">
        <v>2900000</v>
      </c>
      <c r="L70" s="986">
        <f t="shared" si="4"/>
        <v>5800000</v>
      </c>
      <c r="M70" s="1650"/>
      <c r="N70" s="2037">
        <f t="shared" si="5"/>
        <v>-5800000</v>
      </c>
      <c r="R70" s="652"/>
      <c r="S70" s="652"/>
    </row>
    <row r="71" s="164" customFormat="1" spans="1:19">
      <c r="A71" s="1650">
        <v>281142</v>
      </c>
      <c r="B71" s="1650">
        <v>1278807</v>
      </c>
      <c r="C71" s="1650" t="s">
        <v>626</v>
      </c>
      <c r="D71" s="2021">
        <v>43190</v>
      </c>
      <c r="E71" s="2021">
        <v>43192</v>
      </c>
      <c r="F71" s="1650">
        <f t="shared" si="0"/>
        <v>2</v>
      </c>
      <c r="G71" s="1650">
        <v>1</v>
      </c>
      <c r="H71" s="1650" t="s">
        <v>53</v>
      </c>
      <c r="I71" s="1650" t="s">
        <v>37</v>
      </c>
      <c r="J71" s="1650">
        <f t="shared" si="1"/>
        <v>2</v>
      </c>
      <c r="K71" s="986">
        <v>2900000</v>
      </c>
      <c r="L71" s="986">
        <f t="shared" si="4"/>
        <v>5800000</v>
      </c>
      <c r="M71" s="1650"/>
      <c r="N71" s="2037">
        <f t="shared" si="5"/>
        <v>-5800000</v>
      </c>
      <c r="R71" s="652"/>
      <c r="S71" s="652"/>
    </row>
    <row r="72" s="164" customFormat="1" spans="1:19">
      <c r="A72" s="1650" t="s">
        <v>627</v>
      </c>
      <c r="B72" s="1650">
        <v>1279119</v>
      </c>
      <c r="C72" s="1650" t="s">
        <v>628</v>
      </c>
      <c r="D72" s="2021">
        <v>43190</v>
      </c>
      <c r="E72" s="2021">
        <v>43193</v>
      </c>
      <c r="F72" s="1650">
        <f t="shared" si="0"/>
        <v>3</v>
      </c>
      <c r="G72" s="1650">
        <v>2</v>
      </c>
      <c r="H72" s="1650" t="s">
        <v>40</v>
      </c>
      <c r="I72" s="1650" t="s">
        <v>37</v>
      </c>
      <c r="J72" s="1650">
        <f t="shared" si="1"/>
        <v>6</v>
      </c>
      <c r="K72" s="986">
        <v>2900000</v>
      </c>
      <c r="L72" s="986">
        <f t="shared" si="4"/>
        <v>17400000</v>
      </c>
      <c r="M72" s="1650"/>
      <c r="N72" s="2037">
        <f t="shared" si="5"/>
        <v>-17400000</v>
      </c>
      <c r="R72" s="652"/>
      <c r="S72" s="652"/>
    </row>
    <row r="73" s="164" customFormat="1" spans="1:19">
      <c r="A73" s="1650">
        <v>281903</v>
      </c>
      <c r="B73" s="1650">
        <v>1280252</v>
      </c>
      <c r="C73" s="1650" t="s">
        <v>629</v>
      </c>
      <c r="D73" s="2021">
        <v>43189</v>
      </c>
      <c r="E73" s="2021">
        <v>43192</v>
      </c>
      <c r="F73" s="1650">
        <f t="shared" ref="F73:F102" si="6">E73-D73</f>
        <v>3</v>
      </c>
      <c r="G73" s="1650">
        <v>1</v>
      </c>
      <c r="H73" s="1650" t="s">
        <v>391</v>
      </c>
      <c r="I73" s="1650" t="s">
        <v>37</v>
      </c>
      <c r="J73" s="1650">
        <f t="shared" ref="J73:J102" si="7">G73*F73</f>
        <v>3</v>
      </c>
      <c r="K73" s="986">
        <v>2900000</v>
      </c>
      <c r="L73" s="986">
        <f t="shared" si="4"/>
        <v>8700000</v>
      </c>
      <c r="M73" s="1650"/>
      <c r="N73" s="2037">
        <f t="shared" si="5"/>
        <v>-8700000</v>
      </c>
      <c r="R73" s="652"/>
      <c r="S73" s="652"/>
    </row>
    <row r="74" s="164" customFormat="1" spans="1:19">
      <c r="A74" s="1650">
        <v>274751</v>
      </c>
      <c r="B74" s="1650">
        <v>1263693</v>
      </c>
      <c r="C74" s="1650" t="s">
        <v>630</v>
      </c>
      <c r="D74" s="2021">
        <v>43190</v>
      </c>
      <c r="E74" s="2021">
        <v>43192</v>
      </c>
      <c r="F74" s="1650">
        <f t="shared" si="6"/>
        <v>2</v>
      </c>
      <c r="G74" s="1650">
        <v>2</v>
      </c>
      <c r="H74" s="1650" t="s">
        <v>53</v>
      </c>
      <c r="I74" s="1650" t="s">
        <v>37</v>
      </c>
      <c r="J74" s="1650">
        <f t="shared" si="7"/>
        <v>4</v>
      </c>
      <c r="K74" s="986">
        <v>2900000</v>
      </c>
      <c r="L74" s="986">
        <f t="shared" si="4"/>
        <v>11600000</v>
      </c>
      <c r="M74" s="1650"/>
      <c r="N74" s="2037">
        <f t="shared" si="5"/>
        <v>-11600000</v>
      </c>
      <c r="R74" s="652"/>
      <c r="S74" s="652"/>
    </row>
    <row r="75" s="164" customFormat="1" spans="1:19">
      <c r="A75" s="1650" t="s">
        <v>631</v>
      </c>
      <c r="B75" s="1650">
        <v>1280704</v>
      </c>
      <c r="C75" s="1650" t="s">
        <v>632</v>
      </c>
      <c r="D75" s="2021">
        <v>43189</v>
      </c>
      <c r="E75" s="2021">
        <v>43192</v>
      </c>
      <c r="F75" s="1650">
        <f t="shared" si="6"/>
        <v>3</v>
      </c>
      <c r="G75" s="1650">
        <v>1</v>
      </c>
      <c r="H75" s="1650" t="s">
        <v>53</v>
      </c>
      <c r="I75" s="1650" t="s">
        <v>37</v>
      </c>
      <c r="J75" s="1650">
        <f t="shared" si="7"/>
        <v>3</v>
      </c>
      <c r="K75" s="986">
        <v>2900000</v>
      </c>
      <c r="L75" s="986">
        <f t="shared" si="4"/>
        <v>8700000</v>
      </c>
      <c r="M75" s="1650"/>
      <c r="N75" s="2037">
        <f t="shared" si="5"/>
        <v>-8700000</v>
      </c>
      <c r="R75" s="652"/>
      <c r="S75" s="652"/>
    </row>
    <row r="76" s="164" customFormat="1" spans="1:19">
      <c r="A76" s="1650">
        <v>282537</v>
      </c>
      <c r="B76" s="1650">
        <v>1282093</v>
      </c>
      <c r="C76" s="1650" t="s">
        <v>633</v>
      </c>
      <c r="D76" s="2021">
        <v>43188</v>
      </c>
      <c r="E76" s="2021">
        <v>43190</v>
      </c>
      <c r="F76" s="1650">
        <f t="shared" si="6"/>
        <v>2</v>
      </c>
      <c r="G76" s="1650">
        <v>1</v>
      </c>
      <c r="H76" s="1650" t="s">
        <v>53</v>
      </c>
      <c r="I76" s="1650" t="s">
        <v>37</v>
      </c>
      <c r="J76" s="1650">
        <f t="shared" si="7"/>
        <v>2</v>
      </c>
      <c r="K76" s="986">
        <v>2900000</v>
      </c>
      <c r="L76" s="986">
        <f t="shared" si="4"/>
        <v>5800000</v>
      </c>
      <c r="M76" s="1650"/>
      <c r="N76" s="2037">
        <f t="shared" si="5"/>
        <v>-5800000</v>
      </c>
      <c r="R76" s="652"/>
      <c r="S76" s="652"/>
    </row>
    <row r="77" s="164" customFormat="1" spans="1:19">
      <c r="A77" s="1650">
        <v>282562</v>
      </c>
      <c r="B77" s="1650">
        <v>1282334</v>
      </c>
      <c r="C77" s="1650" t="s">
        <v>634</v>
      </c>
      <c r="D77" s="2021">
        <v>43173</v>
      </c>
      <c r="E77" s="2021">
        <v>43174</v>
      </c>
      <c r="F77" s="1650">
        <f t="shared" si="6"/>
        <v>1</v>
      </c>
      <c r="G77" s="1650">
        <v>1</v>
      </c>
      <c r="H77" s="1650" t="s">
        <v>53</v>
      </c>
      <c r="I77" s="1650" t="s">
        <v>37</v>
      </c>
      <c r="J77" s="1650">
        <f t="shared" si="7"/>
        <v>1</v>
      </c>
      <c r="K77" s="986">
        <v>2900000</v>
      </c>
      <c r="L77" s="986">
        <f t="shared" si="4"/>
        <v>2900000</v>
      </c>
      <c r="M77" s="1650"/>
      <c r="N77" s="2037">
        <f t="shared" si="5"/>
        <v>-2900000</v>
      </c>
      <c r="R77" s="652"/>
      <c r="S77" s="652"/>
    </row>
    <row r="78" s="164" customFormat="1" spans="1:19">
      <c r="A78" s="1650">
        <v>282576</v>
      </c>
      <c r="B78" s="1650">
        <v>1282411</v>
      </c>
      <c r="C78" s="1650" t="s">
        <v>635</v>
      </c>
      <c r="D78" s="2021">
        <v>43172</v>
      </c>
      <c r="E78" s="2021">
        <v>43173</v>
      </c>
      <c r="F78" s="1650">
        <f t="shared" si="6"/>
        <v>1</v>
      </c>
      <c r="G78" s="1650">
        <v>1</v>
      </c>
      <c r="H78" s="1650" t="s">
        <v>269</v>
      </c>
      <c r="I78" s="1650" t="s">
        <v>37</v>
      </c>
      <c r="J78" s="1650">
        <f t="shared" si="7"/>
        <v>1</v>
      </c>
      <c r="K78" s="986">
        <v>2900000</v>
      </c>
      <c r="L78" s="986">
        <f t="shared" si="4"/>
        <v>2900000</v>
      </c>
      <c r="M78" s="1650"/>
      <c r="N78" s="2037">
        <f t="shared" si="5"/>
        <v>-2900000</v>
      </c>
      <c r="R78" s="652"/>
      <c r="S78" s="652"/>
    </row>
    <row r="79" s="164" customFormat="1" spans="1:19">
      <c r="A79" s="1650">
        <v>282327</v>
      </c>
      <c r="B79" s="1650">
        <v>1281734</v>
      </c>
      <c r="C79" s="1650" t="s">
        <v>636</v>
      </c>
      <c r="D79" s="2021">
        <v>43175</v>
      </c>
      <c r="E79" s="2021">
        <v>43177</v>
      </c>
      <c r="F79" s="1650">
        <f t="shared" si="6"/>
        <v>2</v>
      </c>
      <c r="G79" s="1650">
        <v>1</v>
      </c>
      <c r="H79" s="1650" t="s">
        <v>240</v>
      </c>
      <c r="I79" s="1650" t="s">
        <v>37</v>
      </c>
      <c r="J79" s="1650">
        <f t="shared" si="7"/>
        <v>2</v>
      </c>
      <c r="K79" s="986">
        <v>2900000</v>
      </c>
      <c r="L79" s="986">
        <f t="shared" si="4"/>
        <v>5800000</v>
      </c>
      <c r="M79" s="1650"/>
      <c r="N79" s="2037">
        <f t="shared" si="5"/>
        <v>-5800000</v>
      </c>
      <c r="R79" s="652"/>
      <c r="S79" s="652"/>
    </row>
    <row r="80" s="164" customFormat="1" spans="1:19">
      <c r="A80" s="1650">
        <v>282573</v>
      </c>
      <c r="B80" s="1650">
        <v>1281914</v>
      </c>
      <c r="C80" s="1650" t="s">
        <v>637</v>
      </c>
      <c r="D80" s="2021">
        <v>43179</v>
      </c>
      <c r="E80" s="2021">
        <v>43183</v>
      </c>
      <c r="F80" s="1650">
        <f t="shared" si="6"/>
        <v>4</v>
      </c>
      <c r="G80" s="1650">
        <v>5</v>
      </c>
      <c r="H80" s="1650" t="s">
        <v>391</v>
      </c>
      <c r="I80" s="1650" t="s">
        <v>37</v>
      </c>
      <c r="J80" s="1650">
        <f t="shared" si="7"/>
        <v>20</v>
      </c>
      <c r="K80" s="986">
        <v>2900000</v>
      </c>
      <c r="L80" s="986">
        <f t="shared" si="4"/>
        <v>58000000</v>
      </c>
      <c r="M80" s="1650"/>
      <c r="N80" s="2037">
        <f t="shared" si="5"/>
        <v>-58000000</v>
      </c>
      <c r="R80" s="652"/>
      <c r="S80" s="652"/>
    </row>
    <row r="81" s="164" customFormat="1" spans="1:19">
      <c r="A81" s="1650">
        <v>282592</v>
      </c>
      <c r="B81" s="1650">
        <v>1282326</v>
      </c>
      <c r="C81" s="1650" t="s">
        <v>638</v>
      </c>
      <c r="D81" s="2021">
        <v>43173</v>
      </c>
      <c r="E81" s="2021">
        <v>43175</v>
      </c>
      <c r="F81" s="1650">
        <f t="shared" si="6"/>
        <v>2</v>
      </c>
      <c r="G81" s="1650">
        <v>1</v>
      </c>
      <c r="H81" s="1650" t="s">
        <v>53</v>
      </c>
      <c r="I81" s="1650" t="s">
        <v>148</v>
      </c>
      <c r="J81" s="1650">
        <f t="shared" si="7"/>
        <v>2</v>
      </c>
      <c r="K81" s="986">
        <v>2900000</v>
      </c>
      <c r="L81" s="986">
        <f t="shared" si="4"/>
        <v>5800000</v>
      </c>
      <c r="M81" s="1650"/>
      <c r="N81" s="2037">
        <f t="shared" si="5"/>
        <v>-5800000</v>
      </c>
      <c r="R81" s="652"/>
      <c r="S81" s="652"/>
    </row>
    <row r="82" s="164" customFormat="1" spans="1:19">
      <c r="A82" s="1650">
        <v>283008</v>
      </c>
      <c r="B82" s="1650">
        <v>1282818</v>
      </c>
      <c r="C82" s="1650" t="s">
        <v>639</v>
      </c>
      <c r="D82" s="2021">
        <v>43173</v>
      </c>
      <c r="E82" s="2021">
        <v>43176</v>
      </c>
      <c r="F82" s="1650">
        <f t="shared" si="6"/>
        <v>3</v>
      </c>
      <c r="G82" s="1650">
        <v>1</v>
      </c>
      <c r="H82" s="1650" t="s">
        <v>53</v>
      </c>
      <c r="I82" s="1650" t="s">
        <v>37</v>
      </c>
      <c r="J82" s="1650">
        <f t="shared" si="7"/>
        <v>3</v>
      </c>
      <c r="K82" s="986">
        <v>2900000</v>
      </c>
      <c r="L82" s="986">
        <f t="shared" si="4"/>
        <v>8700000</v>
      </c>
      <c r="M82" s="1650"/>
      <c r="N82" s="2037">
        <f t="shared" si="5"/>
        <v>-8700000</v>
      </c>
      <c r="R82" s="652"/>
      <c r="S82" s="652"/>
    </row>
    <row r="83" s="164" customFormat="1" spans="1:19">
      <c r="A83" s="1650">
        <v>282264</v>
      </c>
      <c r="B83" s="1650">
        <v>1281803</v>
      </c>
      <c r="C83" s="1650" t="s">
        <v>640</v>
      </c>
      <c r="D83" s="2021">
        <v>43183</v>
      </c>
      <c r="E83" s="2021">
        <v>43186</v>
      </c>
      <c r="F83" s="1650">
        <f t="shared" si="6"/>
        <v>3</v>
      </c>
      <c r="G83" s="1650">
        <v>1</v>
      </c>
      <c r="H83" s="1650" t="s">
        <v>240</v>
      </c>
      <c r="I83" s="1650" t="s">
        <v>37</v>
      </c>
      <c r="J83" s="1650">
        <f t="shared" si="7"/>
        <v>3</v>
      </c>
      <c r="K83" s="986">
        <v>2900000</v>
      </c>
      <c r="L83" s="986">
        <f t="shared" si="4"/>
        <v>8700000</v>
      </c>
      <c r="M83" s="1650"/>
      <c r="N83" s="2037">
        <f t="shared" si="5"/>
        <v>-8700000</v>
      </c>
      <c r="R83" s="652"/>
      <c r="S83" s="652"/>
    </row>
    <row r="84" s="164" customFormat="1" spans="1:19">
      <c r="A84" s="1650">
        <v>283004</v>
      </c>
      <c r="B84" s="1650">
        <v>1282633</v>
      </c>
      <c r="C84" s="1650" t="s">
        <v>641</v>
      </c>
      <c r="D84" s="2021">
        <v>43185</v>
      </c>
      <c r="E84" s="2021">
        <v>43188</v>
      </c>
      <c r="F84" s="1650">
        <f t="shared" si="6"/>
        <v>3</v>
      </c>
      <c r="G84" s="1650">
        <v>1</v>
      </c>
      <c r="H84" s="1650" t="s">
        <v>53</v>
      </c>
      <c r="I84" s="1650" t="s">
        <v>37</v>
      </c>
      <c r="J84" s="1650">
        <f t="shared" si="7"/>
        <v>3</v>
      </c>
      <c r="K84" s="986">
        <v>2900000</v>
      </c>
      <c r="L84" s="986">
        <f t="shared" si="4"/>
        <v>8700000</v>
      </c>
      <c r="M84" s="1650"/>
      <c r="N84" s="2037">
        <f t="shared" si="5"/>
        <v>-8700000</v>
      </c>
      <c r="R84" s="652"/>
      <c r="S84" s="652"/>
    </row>
    <row r="85" s="164" customFormat="1" spans="1:19">
      <c r="A85" s="1650">
        <v>283015</v>
      </c>
      <c r="B85" s="1650">
        <v>1283600</v>
      </c>
      <c r="C85" s="1650" t="s">
        <v>642</v>
      </c>
      <c r="D85" s="2021">
        <v>43185</v>
      </c>
      <c r="E85" s="2021">
        <v>43187</v>
      </c>
      <c r="F85" s="1650">
        <f t="shared" si="6"/>
        <v>2</v>
      </c>
      <c r="G85" s="1650">
        <v>1</v>
      </c>
      <c r="H85" s="1650" t="s">
        <v>40</v>
      </c>
      <c r="I85" s="1650" t="s">
        <v>37</v>
      </c>
      <c r="J85" s="1650">
        <f t="shared" si="7"/>
        <v>2</v>
      </c>
      <c r="K85" s="2028">
        <v>2900000</v>
      </c>
      <c r="L85" s="986">
        <f t="shared" si="4"/>
        <v>5800000</v>
      </c>
      <c r="M85" s="1650"/>
      <c r="N85" s="2037">
        <f t="shared" si="5"/>
        <v>-5800000</v>
      </c>
      <c r="R85" s="652"/>
      <c r="S85" s="652"/>
    </row>
    <row r="86" s="164" customFormat="1" spans="1:19">
      <c r="A86" s="1650" t="s">
        <v>643</v>
      </c>
      <c r="B86" s="1650">
        <v>1284589</v>
      </c>
      <c r="C86" s="1650" t="s">
        <v>644</v>
      </c>
      <c r="D86" s="2021">
        <v>43185</v>
      </c>
      <c r="E86" s="2021">
        <v>43188</v>
      </c>
      <c r="F86" s="1650">
        <f t="shared" si="6"/>
        <v>3</v>
      </c>
      <c r="G86" s="1650">
        <v>2</v>
      </c>
      <c r="H86" s="1650" t="s">
        <v>40</v>
      </c>
      <c r="I86" s="1650" t="s">
        <v>37</v>
      </c>
      <c r="J86" s="1650">
        <f t="shared" si="7"/>
        <v>6</v>
      </c>
      <c r="K86" s="2028">
        <v>2900000</v>
      </c>
      <c r="L86" s="986">
        <f t="shared" si="4"/>
        <v>17400000</v>
      </c>
      <c r="M86" s="1650"/>
      <c r="N86" s="2037">
        <f t="shared" si="5"/>
        <v>-17400000</v>
      </c>
      <c r="R86" s="652"/>
      <c r="S86" s="652"/>
    </row>
    <row r="87" s="164" customFormat="1" spans="1:19">
      <c r="A87" s="1650">
        <v>283640</v>
      </c>
      <c r="B87" s="1650">
        <v>1284798</v>
      </c>
      <c r="C87" s="1650" t="s">
        <v>645</v>
      </c>
      <c r="D87" s="2021">
        <v>43178</v>
      </c>
      <c r="E87" s="2021">
        <v>43179</v>
      </c>
      <c r="F87" s="1650">
        <f t="shared" si="6"/>
        <v>1</v>
      </c>
      <c r="G87" s="1650">
        <v>1</v>
      </c>
      <c r="H87" s="1650" t="s">
        <v>53</v>
      </c>
      <c r="I87" s="1650" t="s">
        <v>37</v>
      </c>
      <c r="J87" s="1650">
        <f t="shared" si="7"/>
        <v>1</v>
      </c>
      <c r="K87" s="1650">
        <v>2900000</v>
      </c>
      <c r="L87" s="986">
        <f t="shared" si="4"/>
        <v>2900000</v>
      </c>
      <c r="M87" s="1650"/>
      <c r="N87" s="2037">
        <f t="shared" si="5"/>
        <v>-2900000</v>
      </c>
      <c r="R87" s="652"/>
      <c r="S87" s="652"/>
    </row>
    <row r="88" s="164" customFormat="1" spans="1:19">
      <c r="A88" s="1650">
        <v>283852</v>
      </c>
      <c r="B88" s="1650">
        <v>1285222</v>
      </c>
      <c r="C88" s="1650" t="s">
        <v>646</v>
      </c>
      <c r="D88" s="2021">
        <v>43186</v>
      </c>
      <c r="E88" s="2021">
        <v>43189</v>
      </c>
      <c r="F88" s="1650">
        <f t="shared" si="6"/>
        <v>3</v>
      </c>
      <c r="G88" s="1650">
        <v>1</v>
      </c>
      <c r="H88" s="1650" t="s">
        <v>391</v>
      </c>
      <c r="I88" s="1650" t="s">
        <v>37</v>
      </c>
      <c r="J88" s="1650">
        <f t="shared" si="7"/>
        <v>3</v>
      </c>
      <c r="K88" s="2028">
        <v>2900000</v>
      </c>
      <c r="L88" s="986">
        <f t="shared" si="4"/>
        <v>8700000</v>
      </c>
      <c r="M88" s="1650"/>
      <c r="N88" s="2037">
        <f t="shared" si="5"/>
        <v>-8700000</v>
      </c>
      <c r="R88" s="652"/>
      <c r="S88" s="652"/>
    </row>
    <row r="89" s="164" customFormat="1" spans="1:19">
      <c r="A89" s="1650">
        <v>283900</v>
      </c>
      <c r="B89" s="1650">
        <v>1285412</v>
      </c>
      <c r="C89" s="1650" t="s">
        <v>647</v>
      </c>
      <c r="D89" s="2021">
        <v>43178</v>
      </c>
      <c r="E89" s="2021">
        <v>43182</v>
      </c>
      <c r="F89" s="1650">
        <f t="shared" si="6"/>
        <v>4</v>
      </c>
      <c r="G89" s="1650">
        <v>1</v>
      </c>
      <c r="H89" s="1650" t="s">
        <v>391</v>
      </c>
      <c r="I89" s="1650" t="s">
        <v>37</v>
      </c>
      <c r="J89" s="1650">
        <f t="shared" si="7"/>
        <v>4</v>
      </c>
      <c r="K89" s="2028">
        <v>2900000</v>
      </c>
      <c r="L89" s="986">
        <f t="shared" si="4"/>
        <v>11600000</v>
      </c>
      <c r="M89" s="1650"/>
      <c r="N89" s="2037">
        <f t="shared" si="5"/>
        <v>-11600000</v>
      </c>
      <c r="R89" s="652"/>
      <c r="S89" s="652"/>
    </row>
    <row r="90" s="164" customFormat="1" spans="1:19">
      <c r="A90" s="1650">
        <v>283935</v>
      </c>
      <c r="B90" s="1650">
        <v>1285467</v>
      </c>
      <c r="C90" s="1650" t="s">
        <v>648</v>
      </c>
      <c r="D90" s="2021">
        <v>43177</v>
      </c>
      <c r="E90" s="2021">
        <v>43179</v>
      </c>
      <c r="F90" s="1650">
        <f t="shared" si="6"/>
        <v>2</v>
      </c>
      <c r="G90" s="1650">
        <v>1</v>
      </c>
      <c r="H90" s="1650" t="s">
        <v>53</v>
      </c>
      <c r="I90" s="1650" t="s">
        <v>37</v>
      </c>
      <c r="J90" s="1650">
        <f t="shared" si="7"/>
        <v>2</v>
      </c>
      <c r="K90" s="2028">
        <v>2900000</v>
      </c>
      <c r="L90" s="986">
        <f t="shared" si="4"/>
        <v>5800000</v>
      </c>
      <c r="M90" s="1650"/>
      <c r="N90" s="2037">
        <f t="shared" si="5"/>
        <v>-5800000</v>
      </c>
      <c r="R90" s="652"/>
      <c r="S90" s="652"/>
    </row>
    <row r="91" s="164" customFormat="1" spans="1:19">
      <c r="A91" s="1650" t="s">
        <v>649</v>
      </c>
      <c r="B91" s="1650">
        <v>1285248</v>
      </c>
      <c r="C91" s="1650" t="s">
        <v>650</v>
      </c>
      <c r="D91" s="2021">
        <v>43188</v>
      </c>
      <c r="E91" s="2021">
        <v>43191</v>
      </c>
      <c r="F91" s="1650">
        <f t="shared" si="6"/>
        <v>3</v>
      </c>
      <c r="G91" s="1650">
        <v>2</v>
      </c>
      <c r="H91" s="1650" t="s">
        <v>391</v>
      </c>
      <c r="I91" s="1650" t="s">
        <v>37</v>
      </c>
      <c r="J91" s="1650">
        <f t="shared" si="7"/>
        <v>6</v>
      </c>
      <c r="K91" s="2028">
        <v>2900000</v>
      </c>
      <c r="L91" s="986">
        <f t="shared" si="4"/>
        <v>17400000</v>
      </c>
      <c r="M91" s="1650"/>
      <c r="N91" s="2037">
        <f t="shared" si="5"/>
        <v>-17400000</v>
      </c>
      <c r="R91" s="652"/>
      <c r="S91" s="652"/>
    </row>
    <row r="92" s="164" customFormat="1" spans="1:19">
      <c r="A92" s="1650" t="s">
        <v>651</v>
      </c>
      <c r="B92" s="1650">
        <v>1285508</v>
      </c>
      <c r="C92" s="1650" t="s">
        <v>652</v>
      </c>
      <c r="D92" s="2021">
        <v>43190</v>
      </c>
      <c r="E92" s="2021">
        <v>43193</v>
      </c>
      <c r="F92" s="1650">
        <f t="shared" si="6"/>
        <v>3</v>
      </c>
      <c r="G92" s="1650">
        <v>2</v>
      </c>
      <c r="H92" s="1650" t="s">
        <v>391</v>
      </c>
      <c r="I92" s="1650" t="s">
        <v>37</v>
      </c>
      <c r="J92" s="1650">
        <f t="shared" si="7"/>
        <v>6</v>
      </c>
      <c r="K92" s="1650">
        <v>2900000</v>
      </c>
      <c r="L92" s="986">
        <f t="shared" si="4"/>
        <v>17400000</v>
      </c>
      <c r="M92" s="1650"/>
      <c r="N92" s="2037">
        <f t="shared" si="5"/>
        <v>-17400000</v>
      </c>
      <c r="R92" s="652"/>
      <c r="S92" s="652"/>
    </row>
    <row r="93" s="164" customFormat="1" spans="1:19">
      <c r="A93" s="1650">
        <v>283996</v>
      </c>
      <c r="B93" s="1650">
        <v>1285564</v>
      </c>
      <c r="C93" s="1650" t="s">
        <v>653</v>
      </c>
      <c r="D93" s="2021">
        <v>43190</v>
      </c>
      <c r="E93" s="2021">
        <v>43193</v>
      </c>
      <c r="F93" s="1650">
        <f t="shared" si="6"/>
        <v>3</v>
      </c>
      <c r="G93" s="1650">
        <v>1</v>
      </c>
      <c r="H93" s="1650" t="s">
        <v>53</v>
      </c>
      <c r="I93" s="1650" t="s">
        <v>37</v>
      </c>
      <c r="J93" s="1650">
        <f t="shared" si="7"/>
        <v>3</v>
      </c>
      <c r="K93" s="1650">
        <v>2900000</v>
      </c>
      <c r="L93" s="986">
        <f t="shared" si="4"/>
        <v>8700000</v>
      </c>
      <c r="M93" s="1650"/>
      <c r="N93" s="2037">
        <f t="shared" si="5"/>
        <v>-8700000</v>
      </c>
      <c r="R93" s="652"/>
      <c r="S93" s="652"/>
    </row>
    <row r="94" s="164" customFormat="1" spans="1:19">
      <c r="A94" s="1650" t="s">
        <v>654</v>
      </c>
      <c r="B94" s="1650">
        <v>1286048</v>
      </c>
      <c r="C94" s="1650" t="s">
        <v>655</v>
      </c>
      <c r="D94" s="2021">
        <v>43181</v>
      </c>
      <c r="E94" s="2021">
        <v>43182</v>
      </c>
      <c r="F94" s="1650">
        <f t="shared" si="6"/>
        <v>1</v>
      </c>
      <c r="G94" s="1650">
        <v>2</v>
      </c>
      <c r="H94" s="1650" t="s">
        <v>53</v>
      </c>
      <c r="I94" s="1650" t="s">
        <v>37</v>
      </c>
      <c r="J94" s="1650">
        <f t="shared" si="7"/>
        <v>2</v>
      </c>
      <c r="K94" s="2028">
        <v>2900000</v>
      </c>
      <c r="L94" s="986">
        <f t="shared" si="4"/>
        <v>5800000</v>
      </c>
      <c r="M94" s="1650"/>
      <c r="N94" s="2037">
        <f t="shared" si="5"/>
        <v>-5800000</v>
      </c>
      <c r="R94" s="652"/>
      <c r="S94" s="652"/>
    </row>
    <row r="95" s="164" customFormat="1" spans="1:19">
      <c r="A95" s="1650">
        <v>284416</v>
      </c>
      <c r="B95" s="1650">
        <v>1286009</v>
      </c>
      <c r="C95" s="1650" t="s">
        <v>656</v>
      </c>
      <c r="D95" s="2021">
        <v>43186</v>
      </c>
      <c r="E95" s="2021">
        <v>43189</v>
      </c>
      <c r="F95" s="1650">
        <f t="shared" si="6"/>
        <v>3</v>
      </c>
      <c r="G95" s="1650">
        <v>1</v>
      </c>
      <c r="H95" s="1650" t="s">
        <v>53</v>
      </c>
      <c r="I95" s="1650" t="s">
        <v>37</v>
      </c>
      <c r="J95" s="1650">
        <f t="shared" si="7"/>
        <v>3</v>
      </c>
      <c r="K95" s="1650">
        <v>2900000</v>
      </c>
      <c r="L95" s="986">
        <f t="shared" si="4"/>
        <v>8700000</v>
      </c>
      <c r="M95" s="1650"/>
      <c r="N95" s="2037">
        <f t="shared" si="5"/>
        <v>-8700000</v>
      </c>
      <c r="R95" s="652"/>
      <c r="S95" s="652"/>
    </row>
    <row r="96" s="164" customFormat="1" spans="1:19">
      <c r="A96" s="1650">
        <v>284658</v>
      </c>
      <c r="B96" s="1650">
        <v>1286640</v>
      </c>
      <c r="C96" s="1650" t="s">
        <v>657</v>
      </c>
      <c r="D96" s="2021">
        <v>43181</v>
      </c>
      <c r="E96" s="2021">
        <v>43182</v>
      </c>
      <c r="F96" s="1650">
        <f t="shared" si="6"/>
        <v>1</v>
      </c>
      <c r="G96" s="1650">
        <v>1</v>
      </c>
      <c r="H96" s="1650" t="s">
        <v>53</v>
      </c>
      <c r="I96" s="1650" t="s">
        <v>37</v>
      </c>
      <c r="J96" s="1650">
        <f t="shared" si="7"/>
        <v>1</v>
      </c>
      <c r="K96" s="1650">
        <v>2900000</v>
      </c>
      <c r="L96" s="986">
        <f t="shared" si="4"/>
        <v>2900000</v>
      </c>
      <c r="M96" s="1650"/>
      <c r="N96" s="2037">
        <f t="shared" si="5"/>
        <v>-2900000</v>
      </c>
      <c r="R96" s="652"/>
      <c r="S96" s="652"/>
    </row>
    <row r="97" s="164" customFormat="1" spans="1:19">
      <c r="A97" s="1650">
        <v>284666</v>
      </c>
      <c r="B97" s="1650">
        <v>1286720</v>
      </c>
      <c r="C97" s="1650" t="s">
        <v>645</v>
      </c>
      <c r="D97" s="2021">
        <v>43183</v>
      </c>
      <c r="E97" s="2021">
        <v>43184</v>
      </c>
      <c r="F97" s="1650">
        <f t="shared" si="6"/>
        <v>1</v>
      </c>
      <c r="G97" s="1650">
        <v>1</v>
      </c>
      <c r="H97" s="1650" t="s">
        <v>53</v>
      </c>
      <c r="I97" s="1650" t="s">
        <v>37</v>
      </c>
      <c r="J97" s="1650">
        <f t="shared" si="7"/>
        <v>1</v>
      </c>
      <c r="K97" s="1650">
        <v>2900000</v>
      </c>
      <c r="L97" s="986">
        <f t="shared" si="4"/>
        <v>2900000</v>
      </c>
      <c r="M97" s="1650"/>
      <c r="N97" s="2037">
        <f t="shared" si="5"/>
        <v>-2900000</v>
      </c>
      <c r="R97" s="652"/>
      <c r="S97" s="652"/>
    </row>
    <row r="98" s="164" customFormat="1" spans="1:19">
      <c r="A98" s="1650" t="s">
        <v>658</v>
      </c>
      <c r="B98" s="1650">
        <v>1286392</v>
      </c>
      <c r="C98" s="1650" t="s">
        <v>659</v>
      </c>
      <c r="D98" s="2021">
        <v>43187</v>
      </c>
      <c r="E98" s="2021">
        <v>43190</v>
      </c>
      <c r="F98" s="1650">
        <f t="shared" si="6"/>
        <v>3</v>
      </c>
      <c r="G98" s="1650">
        <v>3</v>
      </c>
      <c r="H98" s="1650" t="s">
        <v>53</v>
      </c>
      <c r="I98" s="1650" t="s">
        <v>37</v>
      </c>
      <c r="J98" s="1650">
        <f t="shared" si="7"/>
        <v>9</v>
      </c>
      <c r="K98" s="1650">
        <v>2900000</v>
      </c>
      <c r="L98" s="986">
        <f t="shared" si="4"/>
        <v>26100000</v>
      </c>
      <c r="M98" s="1650"/>
      <c r="N98" s="2037">
        <f t="shared" si="5"/>
        <v>-26100000</v>
      </c>
      <c r="R98" s="652"/>
      <c r="S98" s="652"/>
    </row>
    <row r="99" s="164" customFormat="1" spans="1:19">
      <c r="A99" s="1650">
        <v>284702</v>
      </c>
      <c r="B99" s="1650">
        <v>1286476</v>
      </c>
      <c r="C99" s="1650" t="s">
        <v>660</v>
      </c>
      <c r="D99" s="2021">
        <v>43185</v>
      </c>
      <c r="E99" s="2021">
        <v>43187</v>
      </c>
      <c r="F99" s="1650">
        <f t="shared" si="6"/>
        <v>2</v>
      </c>
      <c r="G99" s="1650">
        <v>1</v>
      </c>
      <c r="H99" s="1650" t="s">
        <v>53</v>
      </c>
      <c r="I99" s="1650" t="s">
        <v>37</v>
      </c>
      <c r="J99" s="1650">
        <f t="shared" si="7"/>
        <v>2</v>
      </c>
      <c r="K99" s="1650">
        <v>2900000</v>
      </c>
      <c r="L99" s="986">
        <f t="shared" si="4"/>
        <v>5800000</v>
      </c>
      <c r="M99" s="1650"/>
      <c r="N99" s="2037">
        <f t="shared" si="5"/>
        <v>-5800000</v>
      </c>
      <c r="R99" s="652"/>
      <c r="S99" s="652"/>
    </row>
    <row r="100" s="164" customFormat="1" spans="1:19">
      <c r="A100" s="1650" t="s">
        <v>661</v>
      </c>
      <c r="B100" s="1650">
        <v>1286446</v>
      </c>
      <c r="C100" s="1650" t="s">
        <v>662</v>
      </c>
      <c r="D100" s="2021">
        <v>43186</v>
      </c>
      <c r="E100" s="2021">
        <v>43190</v>
      </c>
      <c r="F100" s="1650">
        <f t="shared" si="6"/>
        <v>4</v>
      </c>
      <c r="G100" s="1650">
        <v>2</v>
      </c>
      <c r="H100" s="1650" t="s">
        <v>53</v>
      </c>
      <c r="I100" s="1650" t="s">
        <v>37</v>
      </c>
      <c r="J100" s="1650">
        <f t="shared" si="7"/>
        <v>8</v>
      </c>
      <c r="K100" s="1650">
        <v>2900000</v>
      </c>
      <c r="L100" s="986">
        <f t="shared" si="4"/>
        <v>23200000</v>
      </c>
      <c r="M100" s="1650"/>
      <c r="N100" s="2037">
        <f t="shared" si="5"/>
        <v>-23200000</v>
      </c>
      <c r="R100" s="652"/>
      <c r="S100" s="652"/>
    </row>
    <row r="101" s="164" customFormat="1" spans="1:19">
      <c r="A101" s="1650">
        <v>285064</v>
      </c>
      <c r="B101" s="1650">
        <v>1286892</v>
      </c>
      <c r="C101" s="1650" t="s">
        <v>663</v>
      </c>
      <c r="D101" s="2021">
        <v>43183</v>
      </c>
      <c r="E101" s="2021">
        <v>43187</v>
      </c>
      <c r="F101" s="1650">
        <f t="shared" si="6"/>
        <v>4</v>
      </c>
      <c r="G101" s="1650">
        <v>1</v>
      </c>
      <c r="H101" s="1650" t="s">
        <v>53</v>
      </c>
      <c r="I101" s="1650" t="s">
        <v>37</v>
      </c>
      <c r="J101" s="1650">
        <f t="shared" si="7"/>
        <v>4</v>
      </c>
      <c r="K101" s="2028">
        <v>2900000</v>
      </c>
      <c r="L101" s="986">
        <f t="shared" si="4"/>
        <v>11600000</v>
      </c>
      <c r="M101" s="1650"/>
      <c r="N101" s="2037">
        <f t="shared" si="5"/>
        <v>-11600000</v>
      </c>
      <c r="R101" s="652"/>
      <c r="S101" s="652"/>
    </row>
    <row r="102" s="164" customFormat="1" spans="1:19">
      <c r="A102" s="1650">
        <v>286066</v>
      </c>
      <c r="B102" s="1650">
        <v>1288432</v>
      </c>
      <c r="C102" s="1650" t="s">
        <v>664</v>
      </c>
      <c r="D102" s="2021">
        <v>43189</v>
      </c>
      <c r="E102" s="2021">
        <v>43191</v>
      </c>
      <c r="F102" s="1650">
        <f t="shared" si="6"/>
        <v>2</v>
      </c>
      <c r="G102" s="1650">
        <v>1</v>
      </c>
      <c r="H102" s="1650" t="s">
        <v>53</v>
      </c>
      <c r="I102" s="1650" t="s">
        <v>37</v>
      </c>
      <c r="J102" s="1650">
        <f t="shared" si="7"/>
        <v>2</v>
      </c>
      <c r="K102" s="2028">
        <v>2900000</v>
      </c>
      <c r="L102" s="986">
        <f t="shared" si="4"/>
        <v>5800000</v>
      </c>
      <c r="M102" s="1650"/>
      <c r="N102" s="2037">
        <f t="shared" si="5"/>
        <v>-5800000</v>
      </c>
      <c r="R102" s="652"/>
      <c r="S102" s="652"/>
    </row>
    <row r="103" s="164" customFormat="1" spans="18:19">
      <c r="R103" s="652"/>
      <c r="S103" s="652"/>
    </row>
  </sheetData>
  <mergeCells count="18">
    <mergeCell ref="A1:L1"/>
    <mergeCell ref="H3:I3"/>
    <mergeCell ref="H4:I4"/>
    <mergeCell ref="H5:I5"/>
    <mergeCell ref="H6:I6"/>
    <mergeCell ref="A7:A8"/>
    <mergeCell ref="B7:B8"/>
    <mergeCell ref="C7:C8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H7:I8"/>
  </mergeCells>
  <conditionalFormatting sqref="B9:B102">
    <cfRule type="duplicateValues" dxfId="0" priority="1"/>
  </conditionalFormatting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9"/>
  <sheetViews>
    <sheetView workbookViewId="0">
      <selection activeCell="N15" sqref="N15"/>
    </sheetView>
  </sheetViews>
  <sheetFormatPr defaultColWidth="9" defaultRowHeight="13.5"/>
  <cols>
    <col min="1" max="1" width="9" style="164"/>
    <col min="2" max="2" width="15.25" style="164" customWidth="1"/>
    <col min="3" max="3" width="24.1416666666667" style="164" customWidth="1"/>
    <col min="4" max="8" width="9" style="164"/>
    <col min="9" max="9" width="14.125" style="164" customWidth="1"/>
    <col min="10" max="10" width="9" style="164"/>
    <col min="11" max="11" width="12.7083333333333" style="164" customWidth="1"/>
    <col min="12" max="12" width="19.8583333333333" style="164" customWidth="1"/>
    <col min="13" max="13" width="9" style="164"/>
    <col min="14" max="14" width="13.2833333333333" style="164" customWidth="1"/>
    <col min="15" max="15" width="14.5666666666667" style="164" customWidth="1"/>
    <col min="16" max="16384" width="9" style="164"/>
  </cols>
  <sheetData>
    <row r="1" s="164" customFormat="1" ht="25.5" spans="1:12">
      <c r="A1" s="165" t="s">
        <v>665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="164" customFormat="1" ht="25.5" spans="1:1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="164" customFormat="1" ht="25.5" spans="1:15">
      <c r="A3" s="166"/>
      <c r="B3" s="166"/>
      <c r="C3" s="167"/>
      <c r="D3" s="168"/>
      <c r="E3" s="168"/>
      <c r="F3" s="169"/>
      <c r="G3" s="165"/>
      <c r="H3" s="1484" t="s">
        <v>21</v>
      </c>
      <c r="I3" s="1484"/>
      <c r="J3" s="201">
        <f>SUM(J9:J119)</f>
        <v>341</v>
      </c>
      <c r="K3" s="202"/>
      <c r="L3" s="202">
        <f>SUM(L9:L241)</f>
        <v>1051700000</v>
      </c>
      <c r="M3" s="341"/>
      <c r="O3" s="791" t="s">
        <v>666</v>
      </c>
    </row>
    <row r="4" s="164" customFormat="1" ht="25.5" spans="1:13">
      <c r="A4" s="165"/>
      <c r="B4" s="165"/>
      <c r="C4" s="165"/>
      <c r="D4" s="165"/>
      <c r="E4" s="165"/>
      <c r="F4" s="165"/>
      <c r="G4" s="165"/>
      <c r="H4" s="1484" t="s">
        <v>667</v>
      </c>
      <c r="I4" s="1484"/>
      <c r="J4" s="201"/>
      <c r="K4" s="202"/>
      <c r="L4" s="2026">
        <v>1304979900</v>
      </c>
      <c r="M4" s="199" t="s">
        <v>668</v>
      </c>
    </row>
    <row r="5" s="164" customFormat="1" ht="25.5" spans="1:13">
      <c r="A5" s="165"/>
      <c r="B5" s="165"/>
      <c r="C5" s="165"/>
      <c r="D5" s="165"/>
      <c r="E5" s="165"/>
      <c r="F5" s="165"/>
      <c r="G5" s="165"/>
      <c r="H5" s="1928" t="s">
        <v>669</v>
      </c>
      <c r="I5" s="1944"/>
      <c r="J5" s="201"/>
      <c r="K5" s="202"/>
      <c r="L5" s="2026">
        <v>440180100</v>
      </c>
      <c r="M5" s="199" t="s">
        <v>668</v>
      </c>
    </row>
    <row r="6" s="164" customFormat="1" ht="25.5" spans="1:13">
      <c r="A6" s="165"/>
      <c r="B6" s="165"/>
      <c r="C6" s="165"/>
      <c r="D6" s="165"/>
      <c r="E6" s="165"/>
      <c r="F6" s="165"/>
      <c r="G6" s="165"/>
      <c r="H6" s="1484" t="s">
        <v>17</v>
      </c>
      <c r="I6" s="1484"/>
      <c r="J6" s="641"/>
      <c r="K6" s="641"/>
      <c r="L6" s="202">
        <f>L4+L5-L3</f>
        <v>693460000</v>
      </c>
      <c r="M6" s="341"/>
    </row>
    <row r="7" s="164" customFormat="1" spans="1:15">
      <c r="A7" s="171" t="s">
        <v>24</v>
      </c>
      <c r="B7" s="172" t="s">
        <v>25</v>
      </c>
      <c r="C7" s="172" t="s">
        <v>26</v>
      </c>
      <c r="D7" s="173" t="s">
        <v>27</v>
      </c>
      <c r="E7" s="173" t="s">
        <v>28</v>
      </c>
      <c r="F7" s="171" t="s">
        <v>29</v>
      </c>
      <c r="G7" s="174" t="s">
        <v>30</v>
      </c>
      <c r="H7" s="174" t="s">
        <v>31</v>
      </c>
      <c r="I7" s="174"/>
      <c r="J7" s="174" t="s">
        <v>32</v>
      </c>
      <c r="K7" s="1284" t="s">
        <v>33</v>
      </c>
      <c r="L7" s="204" t="s">
        <v>34</v>
      </c>
      <c r="M7" s="204" t="s">
        <v>166</v>
      </c>
      <c r="N7" s="204" t="s">
        <v>167</v>
      </c>
      <c r="O7" s="204" t="s">
        <v>168</v>
      </c>
    </row>
    <row r="8" s="164" customFormat="1" spans="1:15">
      <c r="A8" s="171"/>
      <c r="B8" s="175"/>
      <c r="C8" s="175"/>
      <c r="D8" s="173"/>
      <c r="E8" s="173"/>
      <c r="F8" s="171"/>
      <c r="G8" s="174"/>
      <c r="H8" s="174"/>
      <c r="I8" s="174"/>
      <c r="J8" s="174"/>
      <c r="K8" s="1284"/>
      <c r="L8" s="204"/>
      <c r="M8" s="204"/>
      <c r="N8" s="204"/>
      <c r="O8" s="204"/>
    </row>
    <row r="9" s="164" customFormat="1" spans="1:15">
      <c r="A9" s="1650">
        <v>278100</v>
      </c>
      <c r="B9" s="1650">
        <v>1273749</v>
      </c>
      <c r="C9" s="1650" t="s">
        <v>670</v>
      </c>
      <c r="D9" s="2021">
        <v>43191</v>
      </c>
      <c r="E9" s="2021">
        <v>43193</v>
      </c>
      <c r="F9" s="1650">
        <f t="shared" ref="F9:F72" si="0">E9-D9</f>
        <v>2</v>
      </c>
      <c r="G9" s="1650">
        <v>1</v>
      </c>
      <c r="H9" s="1650" t="s">
        <v>240</v>
      </c>
      <c r="I9" s="1650" t="s">
        <v>37</v>
      </c>
      <c r="J9" s="1650">
        <f t="shared" ref="J9:J72" si="1">G9*F9</f>
        <v>2</v>
      </c>
      <c r="K9" s="986">
        <v>2900000</v>
      </c>
      <c r="L9" s="986">
        <f t="shared" ref="L9:L72" si="2">K9*F9*G9</f>
        <v>5800000</v>
      </c>
      <c r="M9" s="1650"/>
      <c r="N9" s="2037">
        <f t="shared" ref="N9:N72" si="3">M9-L9</f>
        <v>-5800000</v>
      </c>
      <c r="O9" s="2038">
        <f>SUM(L9:L18)</f>
        <v>63800000</v>
      </c>
    </row>
    <row r="10" s="164" customFormat="1" spans="1:15">
      <c r="A10" s="1650">
        <v>281566</v>
      </c>
      <c r="B10" s="1650">
        <v>1279488</v>
      </c>
      <c r="C10" s="1650" t="s">
        <v>671</v>
      </c>
      <c r="D10" s="2021">
        <v>43191</v>
      </c>
      <c r="E10" s="2021">
        <v>43193</v>
      </c>
      <c r="F10" s="1650">
        <f t="shared" si="0"/>
        <v>2</v>
      </c>
      <c r="G10" s="1650">
        <v>1</v>
      </c>
      <c r="H10" s="1650" t="s">
        <v>391</v>
      </c>
      <c r="I10" s="1650" t="s">
        <v>37</v>
      </c>
      <c r="J10" s="1650">
        <f t="shared" si="1"/>
        <v>2</v>
      </c>
      <c r="K10" s="986">
        <v>2900000</v>
      </c>
      <c r="L10" s="986">
        <f t="shared" si="2"/>
        <v>5800000</v>
      </c>
      <c r="M10" s="1650"/>
      <c r="N10" s="2037">
        <f t="shared" si="3"/>
        <v>-5800000</v>
      </c>
      <c r="O10" s="2039"/>
    </row>
    <row r="11" s="164" customFormat="1" spans="1:15">
      <c r="A11" s="1650">
        <v>286357</v>
      </c>
      <c r="B11" s="1650">
        <v>1290001</v>
      </c>
      <c r="C11" s="1650" t="s">
        <v>672</v>
      </c>
      <c r="D11" s="2021">
        <v>43191</v>
      </c>
      <c r="E11" s="2021">
        <v>43192</v>
      </c>
      <c r="F11" s="1650">
        <f t="shared" si="0"/>
        <v>1</v>
      </c>
      <c r="G11" s="1650">
        <v>1</v>
      </c>
      <c r="H11" s="1650" t="s">
        <v>391</v>
      </c>
      <c r="I11" s="1650" t="s">
        <v>37</v>
      </c>
      <c r="J11" s="1650">
        <f t="shared" si="1"/>
        <v>1</v>
      </c>
      <c r="K11" s="986">
        <v>2900000</v>
      </c>
      <c r="L11" s="986">
        <f t="shared" si="2"/>
        <v>2900000</v>
      </c>
      <c r="M11" s="1650"/>
      <c r="N11" s="2037">
        <f t="shared" si="3"/>
        <v>-2900000</v>
      </c>
      <c r="O11" s="2039"/>
    </row>
    <row r="12" s="164" customFormat="1" spans="1:15">
      <c r="A12" s="1650">
        <v>277822</v>
      </c>
      <c r="B12" s="1650">
        <v>1273109</v>
      </c>
      <c r="C12" s="1650" t="s">
        <v>673</v>
      </c>
      <c r="D12" s="2021">
        <v>43192</v>
      </c>
      <c r="E12" s="2021">
        <v>43195</v>
      </c>
      <c r="F12" s="1650">
        <f t="shared" si="0"/>
        <v>3</v>
      </c>
      <c r="G12" s="1650">
        <v>2</v>
      </c>
      <c r="H12" s="1650" t="s">
        <v>240</v>
      </c>
      <c r="I12" s="1650" t="s">
        <v>37</v>
      </c>
      <c r="J12" s="1650">
        <f t="shared" si="1"/>
        <v>6</v>
      </c>
      <c r="K12" s="986">
        <v>2900000</v>
      </c>
      <c r="L12" s="986">
        <f t="shared" si="2"/>
        <v>17400000</v>
      </c>
      <c r="M12" s="1650"/>
      <c r="N12" s="2037">
        <f t="shared" si="3"/>
        <v>-17400000</v>
      </c>
      <c r="O12" s="2039"/>
    </row>
    <row r="13" s="164" customFormat="1" spans="1:15">
      <c r="A13" s="1650">
        <v>286307</v>
      </c>
      <c r="B13" s="1650">
        <v>1289635</v>
      </c>
      <c r="C13" s="1650" t="s">
        <v>674</v>
      </c>
      <c r="D13" s="2021">
        <v>43193</v>
      </c>
      <c r="E13" s="2021">
        <v>43195</v>
      </c>
      <c r="F13" s="1650">
        <f t="shared" si="0"/>
        <v>2</v>
      </c>
      <c r="G13" s="1650">
        <v>1</v>
      </c>
      <c r="H13" s="1650" t="s">
        <v>40</v>
      </c>
      <c r="I13" s="1650" t="s">
        <v>148</v>
      </c>
      <c r="J13" s="1650">
        <f t="shared" si="1"/>
        <v>2</v>
      </c>
      <c r="K13" s="986">
        <v>2900000</v>
      </c>
      <c r="L13" s="986">
        <f t="shared" si="2"/>
        <v>5800000</v>
      </c>
      <c r="M13" s="1650"/>
      <c r="N13" s="2037">
        <f t="shared" si="3"/>
        <v>-5800000</v>
      </c>
      <c r="O13" s="2039"/>
    </row>
    <row r="14" s="164" customFormat="1" spans="1:15">
      <c r="A14" s="1650">
        <v>283617</v>
      </c>
      <c r="B14" s="1650">
        <v>1284714</v>
      </c>
      <c r="C14" s="1650" t="s">
        <v>675</v>
      </c>
      <c r="D14" s="2021">
        <v>43193</v>
      </c>
      <c r="E14" s="2021">
        <v>43196</v>
      </c>
      <c r="F14" s="1650">
        <f t="shared" si="0"/>
        <v>3</v>
      </c>
      <c r="G14" s="1650">
        <v>1</v>
      </c>
      <c r="H14" s="1650" t="s">
        <v>53</v>
      </c>
      <c r="I14" s="1650" t="s">
        <v>37</v>
      </c>
      <c r="J14" s="1650">
        <f t="shared" si="1"/>
        <v>3</v>
      </c>
      <c r="K14" s="986">
        <v>2900000</v>
      </c>
      <c r="L14" s="986">
        <f t="shared" si="2"/>
        <v>8700000</v>
      </c>
      <c r="M14" s="1650"/>
      <c r="N14" s="2037">
        <f t="shared" si="3"/>
        <v>-8700000</v>
      </c>
      <c r="O14" s="2039"/>
    </row>
    <row r="15" s="164" customFormat="1" spans="1:15">
      <c r="A15" s="1650">
        <v>286039</v>
      </c>
      <c r="B15" s="1650">
        <v>1288667</v>
      </c>
      <c r="C15" s="1650" t="s">
        <v>676</v>
      </c>
      <c r="D15" s="2021">
        <v>43193</v>
      </c>
      <c r="E15" s="2021">
        <v>43195</v>
      </c>
      <c r="F15" s="1650">
        <f t="shared" si="0"/>
        <v>2</v>
      </c>
      <c r="G15" s="1650">
        <v>1</v>
      </c>
      <c r="H15" s="1650" t="s">
        <v>391</v>
      </c>
      <c r="I15" s="1650" t="s">
        <v>148</v>
      </c>
      <c r="J15" s="1650">
        <f t="shared" si="1"/>
        <v>2</v>
      </c>
      <c r="K15" s="986">
        <v>2900000</v>
      </c>
      <c r="L15" s="986">
        <f t="shared" si="2"/>
        <v>5800000</v>
      </c>
      <c r="M15" s="1650"/>
      <c r="N15" s="2037">
        <f t="shared" si="3"/>
        <v>-5800000</v>
      </c>
      <c r="O15" s="2039"/>
    </row>
    <row r="16" s="164" customFormat="1" spans="1:15">
      <c r="A16" s="1650">
        <v>285738</v>
      </c>
      <c r="B16" s="1650">
        <v>1288064</v>
      </c>
      <c r="C16" s="1650" t="s">
        <v>677</v>
      </c>
      <c r="D16" s="2021">
        <v>43193</v>
      </c>
      <c r="E16" s="2021">
        <v>43195</v>
      </c>
      <c r="F16" s="1650">
        <f t="shared" si="0"/>
        <v>2</v>
      </c>
      <c r="G16" s="1650">
        <v>1</v>
      </c>
      <c r="H16" s="1650" t="s">
        <v>53</v>
      </c>
      <c r="I16" s="1650" t="s">
        <v>37</v>
      </c>
      <c r="J16" s="1650">
        <f t="shared" si="1"/>
        <v>2</v>
      </c>
      <c r="K16" s="986">
        <v>2900000</v>
      </c>
      <c r="L16" s="986">
        <f t="shared" si="2"/>
        <v>5800000</v>
      </c>
      <c r="M16" s="1650"/>
      <c r="N16" s="2037">
        <f t="shared" si="3"/>
        <v>-5800000</v>
      </c>
      <c r="O16" s="2039"/>
    </row>
    <row r="17" s="164" customFormat="1" spans="1:15">
      <c r="A17" s="1650">
        <v>286070</v>
      </c>
      <c r="B17" s="1650">
        <v>1288497</v>
      </c>
      <c r="C17" s="1650" t="s">
        <v>678</v>
      </c>
      <c r="D17" s="2021">
        <v>43194</v>
      </c>
      <c r="E17" s="2021">
        <v>43195</v>
      </c>
      <c r="F17" s="1650">
        <f t="shared" si="0"/>
        <v>1</v>
      </c>
      <c r="G17" s="1650">
        <v>1</v>
      </c>
      <c r="H17" s="1650" t="s">
        <v>53</v>
      </c>
      <c r="I17" s="1650" t="s">
        <v>37</v>
      </c>
      <c r="J17" s="1650">
        <f t="shared" si="1"/>
        <v>1</v>
      </c>
      <c r="K17" s="986">
        <v>2900000</v>
      </c>
      <c r="L17" s="986">
        <f t="shared" si="2"/>
        <v>2900000</v>
      </c>
      <c r="M17" s="1650"/>
      <c r="N17" s="2037">
        <f t="shared" si="3"/>
        <v>-2900000</v>
      </c>
      <c r="O17" s="2039"/>
    </row>
    <row r="18" s="164" customFormat="1" spans="1:15">
      <c r="A18" s="1650">
        <v>286037</v>
      </c>
      <c r="B18" s="1650">
        <v>1288745</v>
      </c>
      <c r="C18" s="1650" t="s">
        <v>679</v>
      </c>
      <c r="D18" s="2021">
        <v>43194</v>
      </c>
      <c r="E18" s="2021">
        <v>43195</v>
      </c>
      <c r="F18" s="1650">
        <f t="shared" si="0"/>
        <v>1</v>
      </c>
      <c r="G18" s="1650">
        <v>1</v>
      </c>
      <c r="H18" s="1650" t="s">
        <v>53</v>
      </c>
      <c r="I18" s="1650" t="s">
        <v>37</v>
      </c>
      <c r="J18" s="1650">
        <f t="shared" si="1"/>
        <v>1</v>
      </c>
      <c r="K18" s="986">
        <v>2900000</v>
      </c>
      <c r="L18" s="986">
        <f t="shared" si="2"/>
        <v>2900000</v>
      </c>
      <c r="M18" s="1650"/>
      <c r="N18" s="2037">
        <f t="shared" si="3"/>
        <v>-2900000</v>
      </c>
      <c r="O18" s="2040"/>
    </row>
    <row r="19" s="164" customFormat="1" spans="1:15">
      <c r="A19" s="1650">
        <v>280823</v>
      </c>
      <c r="B19" s="1650">
        <v>1277818</v>
      </c>
      <c r="C19" s="1650" t="s">
        <v>680</v>
      </c>
      <c r="D19" s="2021">
        <v>43194</v>
      </c>
      <c r="E19" s="2021">
        <v>43196</v>
      </c>
      <c r="F19" s="1650">
        <f t="shared" si="0"/>
        <v>2</v>
      </c>
      <c r="G19" s="1650">
        <v>1</v>
      </c>
      <c r="H19" s="1650" t="s">
        <v>240</v>
      </c>
      <c r="I19" s="1650" t="s">
        <v>37</v>
      </c>
      <c r="J19" s="1650">
        <f t="shared" si="1"/>
        <v>2</v>
      </c>
      <c r="K19" s="986">
        <v>2900000</v>
      </c>
      <c r="L19" s="986">
        <f t="shared" si="2"/>
        <v>5800000</v>
      </c>
      <c r="M19" s="1650"/>
      <c r="N19" s="2037">
        <f t="shared" si="3"/>
        <v>-5800000</v>
      </c>
      <c r="O19" s="2038">
        <f>SUM(L19:L47)</f>
        <v>252300000</v>
      </c>
    </row>
    <row r="20" s="164" customFormat="1" spans="1:15">
      <c r="A20" s="1650">
        <v>281038</v>
      </c>
      <c r="B20" s="1650">
        <v>1278377</v>
      </c>
      <c r="C20" s="1650" t="s">
        <v>681</v>
      </c>
      <c r="D20" s="2021">
        <v>43194</v>
      </c>
      <c r="E20" s="2021">
        <v>43197</v>
      </c>
      <c r="F20" s="1650">
        <f t="shared" si="0"/>
        <v>3</v>
      </c>
      <c r="G20" s="1650">
        <v>1</v>
      </c>
      <c r="H20" s="1650" t="s">
        <v>240</v>
      </c>
      <c r="I20" s="1650" t="s">
        <v>37</v>
      </c>
      <c r="J20" s="1650">
        <f t="shared" si="1"/>
        <v>3</v>
      </c>
      <c r="K20" s="986">
        <v>2900000</v>
      </c>
      <c r="L20" s="986">
        <f t="shared" si="2"/>
        <v>8700000</v>
      </c>
      <c r="M20" s="1650"/>
      <c r="N20" s="2037">
        <f t="shared" si="3"/>
        <v>-8700000</v>
      </c>
      <c r="O20" s="2039"/>
    </row>
    <row r="21" s="164" customFormat="1" spans="1:15">
      <c r="A21" s="1650" t="s">
        <v>682</v>
      </c>
      <c r="B21" s="1650">
        <v>1282713</v>
      </c>
      <c r="C21" s="1650" t="s">
        <v>683</v>
      </c>
      <c r="D21" s="2021">
        <v>43194</v>
      </c>
      <c r="E21" s="2021">
        <v>43197</v>
      </c>
      <c r="F21" s="1650">
        <f t="shared" si="0"/>
        <v>3</v>
      </c>
      <c r="G21" s="1650">
        <v>2</v>
      </c>
      <c r="H21" s="1650" t="s">
        <v>40</v>
      </c>
      <c r="I21" s="1650" t="s">
        <v>37</v>
      </c>
      <c r="J21" s="1650">
        <f t="shared" si="1"/>
        <v>6</v>
      </c>
      <c r="K21" s="986">
        <v>2900000</v>
      </c>
      <c r="L21" s="986">
        <f t="shared" si="2"/>
        <v>17400000</v>
      </c>
      <c r="M21" s="1650"/>
      <c r="N21" s="2037">
        <f t="shared" si="3"/>
        <v>-17400000</v>
      </c>
      <c r="O21" s="2039"/>
    </row>
    <row r="22" s="164" customFormat="1" spans="1:15">
      <c r="A22" s="1650">
        <v>283528</v>
      </c>
      <c r="B22" s="1650">
        <v>1284379</v>
      </c>
      <c r="C22" s="1650" t="s">
        <v>684</v>
      </c>
      <c r="D22" s="2021">
        <v>43194</v>
      </c>
      <c r="E22" s="2021">
        <v>43196</v>
      </c>
      <c r="F22" s="1650">
        <f t="shared" si="0"/>
        <v>2</v>
      </c>
      <c r="G22" s="1650">
        <v>1</v>
      </c>
      <c r="H22" s="1650" t="s">
        <v>40</v>
      </c>
      <c r="I22" s="1650" t="s">
        <v>37</v>
      </c>
      <c r="J22" s="1650">
        <f t="shared" si="1"/>
        <v>2</v>
      </c>
      <c r="K22" s="986">
        <v>2900000</v>
      </c>
      <c r="L22" s="986">
        <f t="shared" si="2"/>
        <v>5800000</v>
      </c>
      <c r="M22" s="1650"/>
      <c r="N22" s="2037">
        <f t="shared" si="3"/>
        <v>-5800000</v>
      </c>
      <c r="O22" s="2039"/>
    </row>
    <row r="23" s="164" customFormat="1" spans="1:15">
      <c r="A23" s="1650">
        <v>285735</v>
      </c>
      <c r="B23" s="1650">
        <v>1286984</v>
      </c>
      <c r="C23" s="1650" t="s">
        <v>685</v>
      </c>
      <c r="D23" s="2021">
        <v>43194</v>
      </c>
      <c r="E23" s="2021">
        <v>43197</v>
      </c>
      <c r="F23" s="1650">
        <f t="shared" si="0"/>
        <v>3</v>
      </c>
      <c r="G23" s="1650">
        <v>1</v>
      </c>
      <c r="H23" s="1650" t="s">
        <v>53</v>
      </c>
      <c r="I23" s="1650" t="s">
        <v>37</v>
      </c>
      <c r="J23" s="1650">
        <f t="shared" si="1"/>
        <v>3</v>
      </c>
      <c r="K23" s="986">
        <v>2900000</v>
      </c>
      <c r="L23" s="986">
        <f t="shared" si="2"/>
        <v>8700000</v>
      </c>
      <c r="M23" s="1650"/>
      <c r="N23" s="2037">
        <f t="shared" si="3"/>
        <v>-8700000</v>
      </c>
      <c r="O23" s="2039"/>
    </row>
    <row r="24" s="164" customFormat="1" spans="1:15">
      <c r="A24" s="1650">
        <v>281095</v>
      </c>
      <c r="B24" s="1650">
        <v>1278477</v>
      </c>
      <c r="C24" s="1650" t="s">
        <v>686</v>
      </c>
      <c r="D24" s="2021">
        <v>43195</v>
      </c>
      <c r="E24" s="2021">
        <v>43197</v>
      </c>
      <c r="F24" s="1650">
        <f t="shared" si="0"/>
        <v>2</v>
      </c>
      <c r="G24" s="1650">
        <v>1</v>
      </c>
      <c r="H24" s="1650" t="s">
        <v>240</v>
      </c>
      <c r="I24" s="1650" t="s">
        <v>37</v>
      </c>
      <c r="J24" s="1650">
        <f t="shared" si="1"/>
        <v>2</v>
      </c>
      <c r="K24" s="986">
        <v>2900000</v>
      </c>
      <c r="L24" s="986">
        <f t="shared" si="2"/>
        <v>5800000</v>
      </c>
      <c r="M24" s="1650"/>
      <c r="N24" s="2037">
        <f t="shared" si="3"/>
        <v>-5800000</v>
      </c>
      <c r="O24" s="2039"/>
    </row>
    <row r="25" s="164" customFormat="1" spans="1:15">
      <c r="A25" s="1650">
        <v>281120</v>
      </c>
      <c r="B25" s="1650">
        <v>1278582</v>
      </c>
      <c r="C25" s="1650" t="s">
        <v>687</v>
      </c>
      <c r="D25" s="2021">
        <v>43195</v>
      </c>
      <c r="E25" s="2021">
        <v>43198</v>
      </c>
      <c r="F25" s="1650">
        <f t="shared" si="0"/>
        <v>3</v>
      </c>
      <c r="G25" s="1650">
        <v>1</v>
      </c>
      <c r="H25" s="1650" t="s">
        <v>240</v>
      </c>
      <c r="I25" s="1650" t="s">
        <v>37</v>
      </c>
      <c r="J25" s="1650">
        <f t="shared" si="1"/>
        <v>3</v>
      </c>
      <c r="K25" s="986">
        <v>2900000</v>
      </c>
      <c r="L25" s="986">
        <f t="shared" si="2"/>
        <v>8700000</v>
      </c>
      <c r="M25" s="1650"/>
      <c r="N25" s="2037">
        <f t="shared" si="3"/>
        <v>-8700000</v>
      </c>
      <c r="O25" s="2039"/>
    </row>
    <row r="26" s="164" customFormat="1" spans="1:15">
      <c r="A26" s="1650">
        <v>281496</v>
      </c>
      <c r="B26" s="1650">
        <v>1278985</v>
      </c>
      <c r="C26" s="1650" t="s">
        <v>688</v>
      </c>
      <c r="D26" s="2021">
        <v>43195</v>
      </c>
      <c r="E26" s="2021">
        <v>43196</v>
      </c>
      <c r="F26" s="1650">
        <f t="shared" si="0"/>
        <v>1</v>
      </c>
      <c r="G26" s="1650">
        <v>1</v>
      </c>
      <c r="H26" s="1650" t="s">
        <v>391</v>
      </c>
      <c r="I26" s="1650" t="s">
        <v>37</v>
      </c>
      <c r="J26" s="1650">
        <f t="shared" si="1"/>
        <v>1</v>
      </c>
      <c r="K26" s="986">
        <v>2900000</v>
      </c>
      <c r="L26" s="986">
        <f t="shared" si="2"/>
        <v>2900000</v>
      </c>
      <c r="M26" s="1650"/>
      <c r="N26" s="2037">
        <f t="shared" si="3"/>
        <v>-2900000</v>
      </c>
      <c r="O26" s="2039"/>
    </row>
    <row r="27" s="164" customFormat="1" spans="1:15">
      <c r="A27" s="1650">
        <v>281497</v>
      </c>
      <c r="B27" s="1650">
        <v>1278986</v>
      </c>
      <c r="C27" s="1650" t="s">
        <v>689</v>
      </c>
      <c r="D27" s="2021">
        <v>43195</v>
      </c>
      <c r="E27" s="2021">
        <v>43196</v>
      </c>
      <c r="F27" s="1650">
        <f t="shared" si="0"/>
        <v>1</v>
      </c>
      <c r="G27" s="1650">
        <v>1</v>
      </c>
      <c r="H27" s="1650" t="s">
        <v>391</v>
      </c>
      <c r="I27" s="1650" t="s">
        <v>37</v>
      </c>
      <c r="J27" s="1650">
        <f t="shared" si="1"/>
        <v>1</v>
      </c>
      <c r="K27" s="986">
        <v>2900000</v>
      </c>
      <c r="L27" s="986">
        <f t="shared" si="2"/>
        <v>2900000</v>
      </c>
      <c r="M27" s="1650"/>
      <c r="N27" s="2037">
        <f t="shared" si="3"/>
        <v>-2900000</v>
      </c>
      <c r="O27" s="2039"/>
    </row>
    <row r="28" s="164" customFormat="1" spans="1:15">
      <c r="A28" s="1650">
        <v>281500</v>
      </c>
      <c r="B28" s="1650">
        <v>1278923</v>
      </c>
      <c r="C28" s="1650" t="s">
        <v>690</v>
      </c>
      <c r="D28" s="2021">
        <v>43195</v>
      </c>
      <c r="E28" s="2021">
        <v>43197</v>
      </c>
      <c r="F28" s="1650">
        <f t="shared" si="0"/>
        <v>2</v>
      </c>
      <c r="G28" s="1650">
        <v>1</v>
      </c>
      <c r="H28" s="1650" t="s">
        <v>240</v>
      </c>
      <c r="I28" s="1650" t="s">
        <v>37</v>
      </c>
      <c r="J28" s="1650">
        <f t="shared" si="1"/>
        <v>2</v>
      </c>
      <c r="K28" s="986">
        <v>2900000</v>
      </c>
      <c r="L28" s="986">
        <f t="shared" si="2"/>
        <v>5800000</v>
      </c>
      <c r="M28" s="1650"/>
      <c r="N28" s="2037">
        <f t="shared" si="3"/>
        <v>-5800000</v>
      </c>
      <c r="O28" s="2039"/>
    </row>
    <row r="29" s="164" customFormat="1" spans="1:15">
      <c r="A29" s="1650">
        <v>282284</v>
      </c>
      <c r="B29" s="1650">
        <v>1281429</v>
      </c>
      <c r="C29" s="1650" t="s">
        <v>691</v>
      </c>
      <c r="D29" s="2021">
        <v>43195</v>
      </c>
      <c r="E29" s="2021">
        <v>43198</v>
      </c>
      <c r="F29" s="1650">
        <f t="shared" si="0"/>
        <v>3</v>
      </c>
      <c r="G29" s="1650">
        <v>1</v>
      </c>
      <c r="H29" s="1650" t="s">
        <v>40</v>
      </c>
      <c r="I29" s="1650" t="s">
        <v>37</v>
      </c>
      <c r="J29" s="1650">
        <f t="shared" si="1"/>
        <v>3</v>
      </c>
      <c r="K29" s="986">
        <v>2900000</v>
      </c>
      <c r="L29" s="986">
        <f t="shared" si="2"/>
        <v>8700000</v>
      </c>
      <c r="M29" s="1650"/>
      <c r="N29" s="2037">
        <f t="shared" si="3"/>
        <v>-8700000</v>
      </c>
      <c r="O29" s="2039"/>
    </row>
    <row r="30" s="164" customFormat="1" spans="1:15">
      <c r="A30" s="1650" t="s">
        <v>692</v>
      </c>
      <c r="B30" s="1650">
        <v>1283056</v>
      </c>
      <c r="C30" s="1650" t="s">
        <v>693</v>
      </c>
      <c r="D30" s="2021">
        <v>43195</v>
      </c>
      <c r="E30" s="2021">
        <v>43199</v>
      </c>
      <c r="F30" s="1650">
        <f t="shared" si="0"/>
        <v>4</v>
      </c>
      <c r="G30" s="1650">
        <v>2</v>
      </c>
      <c r="H30" s="1650" t="s">
        <v>157</v>
      </c>
      <c r="I30" s="1650" t="s">
        <v>37</v>
      </c>
      <c r="J30" s="1650">
        <f t="shared" si="1"/>
        <v>8</v>
      </c>
      <c r="K30" s="986">
        <v>2900000</v>
      </c>
      <c r="L30" s="986">
        <f t="shared" si="2"/>
        <v>23200000</v>
      </c>
      <c r="M30" s="1650"/>
      <c r="N30" s="2037">
        <f t="shared" si="3"/>
        <v>-23200000</v>
      </c>
      <c r="O30" s="2039"/>
    </row>
    <row r="31" s="164" customFormat="1" spans="1:15">
      <c r="A31" s="1650">
        <v>284696</v>
      </c>
      <c r="B31" s="1650">
        <v>1286366</v>
      </c>
      <c r="C31" s="1650" t="s">
        <v>694</v>
      </c>
      <c r="D31" s="2021">
        <v>43195</v>
      </c>
      <c r="E31" s="2021">
        <v>43197</v>
      </c>
      <c r="F31" s="1650">
        <f t="shared" si="0"/>
        <v>2</v>
      </c>
      <c r="G31" s="1650">
        <v>1</v>
      </c>
      <c r="H31" s="1650" t="s">
        <v>53</v>
      </c>
      <c r="I31" s="1650" t="s">
        <v>37</v>
      </c>
      <c r="J31" s="1650">
        <f t="shared" si="1"/>
        <v>2</v>
      </c>
      <c r="K31" s="986">
        <v>2900000</v>
      </c>
      <c r="L31" s="986">
        <f t="shared" si="2"/>
        <v>5800000</v>
      </c>
      <c r="M31" s="1650"/>
      <c r="N31" s="2037">
        <f t="shared" si="3"/>
        <v>-5800000</v>
      </c>
      <c r="O31" s="2039"/>
    </row>
    <row r="32" s="164" customFormat="1" spans="1:15">
      <c r="A32" s="1650">
        <v>284710</v>
      </c>
      <c r="B32" s="1650">
        <v>1286692</v>
      </c>
      <c r="C32" s="1650" t="s">
        <v>695</v>
      </c>
      <c r="D32" s="2021">
        <v>43195</v>
      </c>
      <c r="E32" s="2021">
        <v>43197</v>
      </c>
      <c r="F32" s="1650">
        <f t="shared" si="0"/>
        <v>2</v>
      </c>
      <c r="G32" s="1650">
        <v>1</v>
      </c>
      <c r="H32" s="1650" t="s">
        <v>53</v>
      </c>
      <c r="I32" s="1650" t="s">
        <v>37</v>
      </c>
      <c r="J32" s="1650">
        <f t="shared" si="1"/>
        <v>2</v>
      </c>
      <c r="K32" s="986">
        <v>2900000</v>
      </c>
      <c r="L32" s="986">
        <f t="shared" si="2"/>
        <v>5800000</v>
      </c>
      <c r="M32" s="1650"/>
      <c r="N32" s="2037">
        <f t="shared" si="3"/>
        <v>-5800000</v>
      </c>
      <c r="O32" s="2039"/>
    </row>
    <row r="33" s="164" customFormat="1" spans="1:15">
      <c r="A33" s="1650">
        <v>287031</v>
      </c>
      <c r="B33" s="1650">
        <v>1291037</v>
      </c>
      <c r="C33" s="1650" t="s">
        <v>696</v>
      </c>
      <c r="D33" s="2021">
        <v>43196</v>
      </c>
      <c r="E33" s="2021">
        <v>43199</v>
      </c>
      <c r="F33" s="1650">
        <f t="shared" si="0"/>
        <v>3</v>
      </c>
      <c r="G33" s="1650">
        <v>1</v>
      </c>
      <c r="H33" s="1650" t="s">
        <v>53</v>
      </c>
      <c r="I33" s="1650" t="s">
        <v>37</v>
      </c>
      <c r="J33" s="1650">
        <f t="shared" si="1"/>
        <v>3</v>
      </c>
      <c r="K33" s="986">
        <v>2900000</v>
      </c>
      <c r="L33" s="986">
        <f t="shared" si="2"/>
        <v>8700000</v>
      </c>
      <c r="M33" s="1650"/>
      <c r="N33" s="2037">
        <f t="shared" si="3"/>
        <v>-8700000</v>
      </c>
      <c r="O33" s="2039"/>
    </row>
    <row r="34" s="164" customFormat="1" spans="1:15">
      <c r="A34" s="1650" t="s">
        <v>697</v>
      </c>
      <c r="B34" s="1650">
        <v>1277109</v>
      </c>
      <c r="C34" s="1650" t="s">
        <v>698</v>
      </c>
      <c r="D34" s="2021">
        <v>43196</v>
      </c>
      <c r="E34" s="2021">
        <v>43198</v>
      </c>
      <c r="F34" s="1650">
        <f t="shared" si="0"/>
        <v>2</v>
      </c>
      <c r="G34" s="1650">
        <v>2</v>
      </c>
      <c r="H34" s="1650" t="s">
        <v>240</v>
      </c>
      <c r="I34" s="1650" t="s">
        <v>37</v>
      </c>
      <c r="J34" s="1650">
        <f t="shared" si="1"/>
        <v>4</v>
      </c>
      <c r="K34" s="986">
        <v>2900000</v>
      </c>
      <c r="L34" s="986">
        <f t="shared" si="2"/>
        <v>11600000</v>
      </c>
      <c r="M34" s="1650"/>
      <c r="N34" s="2037">
        <f t="shared" si="3"/>
        <v>-11600000</v>
      </c>
      <c r="O34" s="2039"/>
    </row>
    <row r="35" s="164" customFormat="1" spans="1:15">
      <c r="A35" s="2022">
        <v>282591</v>
      </c>
      <c r="B35" s="2022">
        <v>1282279</v>
      </c>
      <c r="C35" s="2022" t="s">
        <v>699</v>
      </c>
      <c r="D35" s="2021">
        <v>43197</v>
      </c>
      <c r="E35" s="2023">
        <v>43198</v>
      </c>
      <c r="F35" s="2022">
        <f t="shared" si="0"/>
        <v>1</v>
      </c>
      <c r="G35" s="2022">
        <v>1</v>
      </c>
      <c r="H35" s="2022" t="s">
        <v>391</v>
      </c>
      <c r="I35" s="2022" t="s">
        <v>37</v>
      </c>
      <c r="J35" s="1650">
        <f t="shared" si="1"/>
        <v>1</v>
      </c>
      <c r="K35" s="986">
        <v>2900000</v>
      </c>
      <c r="L35" s="986">
        <f t="shared" si="2"/>
        <v>2900000</v>
      </c>
      <c r="M35" s="629"/>
      <c r="N35" s="2041">
        <f t="shared" si="3"/>
        <v>-2900000</v>
      </c>
      <c r="O35" s="2039"/>
    </row>
    <row r="36" s="164" customFormat="1" spans="1:15">
      <c r="A36" s="1650">
        <v>283533</v>
      </c>
      <c r="B36" s="1650">
        <v>1284368</v>
      </c>
      <c r="C36" s="1650" t="s">
        <v>700</v>
      </c>
      <c r="D36" s="2021">
        <v>43197</v>
      </c>
      <c r="E36" s="2021">
        <v>43198</v>
      </c>
      <c r="F36" s="1650">
        <f t="shared" si="0"/>
        <v>1</v>
      </c>
      <c r="G36" s="1650">
        <v>1</v>
      </c>
      <c r="H36" s="1650" t="s">
        <v>391</v>
      </c>
      <c r="I36" s="1650" t="s">
        <v>37</v>
      </c>
      <c r="J36" s="1650">
        <f t="shared" si="1"/>
        <v>1</v>
      </c>
      <c r="K36" s="986">
        <v>2900000</v>
      </c>
      <c r="L36" s="986">
        <f t="shared" si="2"/>
        <v>2900000</v>
      </c>
      <c r="M36" s="1650"/>
      <c r="N36" s="2037">
        <f t="shared" si="3"/>
        <v>-2900000</v>
      </c>
      <c r="O36" s="2039"/>
    </row>
    <row r="37" s="164" customFormat="1" spans="1:15">
      <c r="A37" s="1650">
        <v>285306</v>
      </c>
      <c r="B37" s="1650">
        <v>1287392</v>
      </c>
      <c r="C37" s="1650" t="s">
        <v>701</v>
      </c>
      <c r="D37" s="2021">
        <v>43197</v>
      </c>
      <c r="E37" s="2021">
        <v>43202</v>
      </c>
      <c r="F37" s="1650">
        <f t="shared" si="0"/>
        <v>5</v>
      </c>
      <c r="G37" s="1650">
        <v>1</v>
      </c>
      <c r="H37" s="1650" t="s">
        <v>391</v>
      </c>
      <c r="I37" s="1650" t="s">
        <v>37</v>
      </c>
      <c r="J37" s="1650">
        <f t="shared" si="1"/>
        <v>5</v>
      </c>
      <c r="K37" s="986">
        <v>2900000</v>
      </c>
      <c r="L37" s="986">
        <f t="shared" si="2"/>
        <v>14500000</v>
      </c>
      <c r="M37" s="1650"/>
      <c r="N37" s="2037">
        <f t="shared" si="3"/>
        <v>-14500000</v>
      </c>
      <c r="O37" s="2039"/>
    </row>
    <row r="38" s="164" customFormat="1" spans="1:15">
      <c r="A38" s="1650">
        <v>285307</v>
      </c>
      <c r="B38" s="1650">
        <v>1287393</v>
      </c>
      <c r="C38" s="1650" t="s">
        <v>702</v>
      </c>
      <c r="D38" s="2021">
        <v>43197</v>
      </c>
      <c r="E38" s="2021">
        <v>43202</v>
      </c>
      <c r="F38" s="1650">
        <f t="shared" si="0"/>
        <v>5</v>
      </c>
      <c r="G38" s="1650">
        <v>1</v>
      </c>
      <c r="H38" s="1650" t="s">
        <v>391</v>
      </c>
      <c r="I38" s="1650" t="s">
        <v>37</v>
      </c>
      <c r="J38" s="1650">
        <f t="shared" si="1"/>
        <v>5</v>
      </c>
      <c r="K38" s="986">
        <v>2900000</v>
      </c>
      <c r="L38" s="986">
        <f t="shared" si="2"/>
        <v>14500000</v>
      </c>
      <c r="M38" s="1650"/>
      <c r="N38" s="2037">
        <f t="shared" si="3"/>
        <v>-14500000</v>
      </c>
      <c r="O38" s="2039"/>
    </row>
    <row r="39" s="164" customFormat="1" spans="1:15">
      <c r="A39" s="1650">
        <v>286501</v>
      </c>
      <c r="B39" s="1650">
        <v>1290147</v>
      </c>
      <c r="C39" s="1650" t="s">
        <v>703</v>
      </c>
      <c r="D39" s="2021">
        <v>43197</v>
      </c>
      <c r="E39" s="2021">
        <v>43199</v>
      </c>
      <c r="F39" s="1650">
        <f t="shared" si="0"/>
        <v>2</v>
      </c>
      <c r="G39" s="1650">
        <v>1</v>
      </c>
      <c r="H39" s="1650" t="s">
        <v>53</v>
      </c>
      <c r="I39" s="1650" t="s">
        <v>37</v>
      </c>
      <c r="J39" s="1650">
        <f t="shared" si="1"/>
        <v>2</v>
      </c>
      <c r="K39" s="986">
        <v>2900000</v>
      </c>
      <c r="L39" s="986">
        <f t="shared" si="2"/>
        <v>5800000</v>
      </c>
      <c r="M39" s="1650"/>
      <c r="N39" s="2037">
        <f t="shared" si="3"/>
        <v>-5800000</v>
      </c>
      <c r="O39" s="2039"/>
    </row>
    <row r="40" s="164" customFormat="1" spans="1:15">
      <c r="A40" s="1650">
        <v>286505</v>
      </c>
      <c r="B40" s="1650">
        <v>1290155</v>
      </c>
      <c r="C40" s="1650" t="s">
        <v>704</v>
      </c>
      <c r="D40" s="2021">
        <v>43197</v>
      </c>
      <c r="E40" s="2021">
        <v>43199</v>
      </c>
      <c r="F40" s="1650">
        <f t="shared" si="0"/>
        <v>2</v>
      </c>
      <c r="G40" s="1650">
        <v>2</v>
      </c>
      <c r="H40" s="1650" t="s">
        <v>391</v>
      </c>
      <c r="I40" s="1650" t="s">
        <v>37</v>
      </c>
      <c r="J40" s="1650">
        <f t="shared" si="1"/>
        <v>4</v>
      </c>
      <c r="K40" s="986">
        <v>2900000</v>
      </c>
      <c r="L40" s="986">
        <f t="shared" si="2"/>
        <v>11600000</v>
      </c>
      <c r="M40" s="1650"/>
      <c r="N40" s="2037">
        <f t="shared" si="3"/>
        <v>-11600000</v>
      </c>
      <c r="O40" s="2039"/>
    </row>
    <row r="41" s="164" customFormat="1" spans="1:15">
      <c r="A41" s="1650">
        <v>286765</v>
      </c>
      <c r="B41" s="1650">
        <v>1290656</v>
      </c>
      <c r="C41" s="1650" t="s">
        <v>705</v>
      </c>
      <c r="D41" s="2021">
        <v>43197</v>
      </c>
      <c r="E41" s="2021">
        <v>43199</v>
      </c>
      <c r="F41" s="1650">
        <f t="shared" si="0"/>
        <v>2</v>
      </c>
      <c r="G41" s="1650">
        <v>1</v>
      </c>
      <c r="H41" s="1650" t="s">
        <v>53</v>
      </c>
      <c r="I41" s="1650" t="s">
        <v>37</v>
      </c>
      <c r="J41" s="1650">
        <f t="shared" si="1"/>
        <v>2</v>
      </c>
      <c r="K41" s="986">
        <v>2900000</v>
      </c>
      <c r="L41" s="986">
        <f t="shared" si="2"/>
        <v>5800000</v>
      </c>
      <c r="M41" s="1650"/>
      <c r="N41" s="2037">
        <f t="shared" si="3"/>
        <v>-5800000</v>
      </c>
      <c r="O41" s="2039"/>
    </row>
    <row r="42" s="164" customFormat="1" spans="1:15">
      <c r="A42" s="1650">
        <v>285476</v>
      </c>
      <c r="B42" s="1650">
        <v>1287412</v>
      </c>
      <c r="C42" s="1650" t="s">
        <v>706</v>
      </c>
      <c r="D42" s="2021">
        <v>43197</v>
      </c>
      <c r="E42" s="2021">
        <v>43199</v>
      </c>
      <c r="F42" s="1650">
        <f t="shared" si="0"/>
        <v>2</v>
      </c>
      <c r="G42" s="1650">
        <v>1</v>
      </c>
      <c r="H42" s="1650" t="s">
        <v>53</v>
      </c>
      <c r="I42" s="1650" t="s">
        <v>37</v>
      </c>
      <c r="J42" s="1650">
        <f t="shared" si="1"/>
        <v>2</v>
      </c>
      <c r="K42" s="986">
        <v>2900000</v>
      </c>
      <c r="L42" s="986">
        <f t="shared" si="2"/>
        <v>5800000</v>
      </c>
      <c r="M42" s="1650"/>
      <c r="N42" s="2037">
        <f t="shared" si="3"/>
        <v>-5800000</v>
      </c>
      <c r="O42" s="2039"/>
    </row>
    <row r="43" s="164" customFormat="1" spans="1:15">
      <c r="A43" s="1650">
        <v>286912</v>
      </c>
      <c r="B43" s="1650">
        <v>1290780</v>
      </c>
      <c r="C43" s="1650" t="s">
        <v>707</v>
      </c>
      <c r="D43" s="2021">
        <v>43198</v>
      </c>
      <c r="E43" s="2021">
        <v>43201</v>
      </c>
      <c r="F43" s="1650">
        <f t="shared" si="0"/>
        <v>3</v>
      </c>
      <c r="G43" s="1650">
        <v>1</v>
      </c>
      <c r="H43" s="1650" t="s">
        <v>391</v>
      </c>
      <c r="I43" s="1650" t="s">
        <v>37</v>
      </c>
      <c r="J43" s="1650">
        <f t="shared" si="1"/>
        <v>3</v>
      </c>
      <c r="K43" s="986">
        <v>2900000</v>
      </c>
      <c r="L43" s="986">
        <f t="shared" si="2"/>
        <v>8700000</v>
      </c>
      <c r="M43" s="1650"/>
      <c r="N43" s="2037">
        <f t="shared" si="3"/>
        <v>-8700000</v>
      </c>
      <c r="O43" s="2039"/>
    </row>
    <row r="44" s="164" customFormat="1" spans="1:15">
      <c r="A44" s="1650">
        <v>285058</v>
      </c>
      <c r="B44" s="1650">
        <v>1286838</v>
      </c>
      <c r="C44" s="1650" t="s">
        <v>708</v>
      </c>
      <c r="D44" s="2021">
        <v>43198</v>
      </c>
      <c r="E44" s="2021">
        <v>43202</v>
      </c>
      <c r="F44" s="1650">
        <f t="shared" si="0"/>
        <v>4</v>
      </c>
      <c r="G44" s="1650">
        <v>1</v>
      </c>
      <c r="H44" s="1650" t="s">
        <v>391</v>
      </c>
      <c r="I44" s="1650" t="s">
        <v>37</v>
      </c>
      <c r="J44" s="1650">
        <f t="shared" si="1"/>
        <v>4</v>
      </c>
      <c r="K44" s="986">
        <v>2900000</v>
      </c>
      <c r="L44" s="986">
        <f t="shared" si="2"/>
        <v>11600000</v>
      </c>
      <c r="M44" s="1650"/>
      <c r="N44" s="2037">
        <f t="shared" si="3"/>
        <v>-11600000</v>
      </c>
      <c r="O44" s="2039"/>
    </row>
    <row r="45" s="164" customFormat="1" spans="1:15">
      <c r="A45" s="1650">
        <v>281498</v>
      </c>
      <c r="B45" s="1650">
        <v>1278900</v>
      </c>
      <c r="C45" s="1650" t="s">
        <v>709</v>
      </c>
      <c r="D45" s="2021">
        <v>43199</v>
      </c>
      <c r="E45" s="2021">
        <v>43200</v>
      </c>
      <c r="F45" s="1650">
        <f t="shared" si="0"/>
        <v>1</v>
      </c>
      <c r="G45" s="1650">
        <v>1</v>
      </c>
      <c r="H45" s="1650" t="s">
        <v>391</v>
      </c>
      <c r="I45" s="1650" t="s">
        <v>37</v>
      </c>
      <c r="J45" s="1650">
        <f t="shared" si="1"/>
        <v>1</v>
      </c>
      <c r="K45" s="986">
        <v>2900000</v>
      </c>
      <c r="L45" s="986">
        <f t="shared" si="2"/>
        <v>2900000</v>
      </c>
      <c r="M45" s="1650"/>
      <c r="N45" s="2037">
        <f t="shared" si="3"/>
        <v>-2900000</v>
      </c>
      <c r="O45" s="2039"/>
    </row>
    <row r="46" s="164" customFormat="1" spans="1:15">
      <c r="A46" s="1650" t="s">
        <v>710</v>
      </c>
      <c r="B46" s="1650">
        <v>1286107</v>
      </c>
      <c r="C46" s="1650" t="s">
        <v>711</v>
      </c>
      <c r="D46" s="2021">
        <v>43199</v>
      </c>
      <c r="E46" s="2021">
        <v>43203</v>
      </c>
      <c r="F46" s="1650">
        <f t="shared" si="0"/>
        <v>4</v>
      </c>
      <c r="G46" s="1650">
        <v>2</v>
      </c>
      <c r="H46" s="1650" t="s">
        <v>53</v>
      </c>
      <c r="I46" s="1650" t="s">
        <v>37</v>
      </c>
      <c r="J46" s="1650">
        <f t="shared" si="1"/>
        <v>8</v>
      </c>
      <c r="K46" s="986">
        <v>2900000</v>
      </c>
      <c r="L46" s="986">
        <f t="shared" si="2"/>
        <v>23200000</v>
      </c>
      <c r="M46" s="1650"/>
      <c r="N46" s="2037">
        <f t="shared" si="3"/>
        <v>-23200000</v>
      </c>
      <c r="O46" s="2039"/>
    </row>
    <row r="47" s="164" customFormat="1" spans="1:15">
      <c r="A47" s="1650">
        <v>286318</v>
      </c>
      <c r="B47" s="1650">
        <v>1289792</v>
      </c>
      <c r="C47" s="1650" t="s">
        <v>712</v>
      </c>
      <c r="D47" s="2021">
        <v>43199</v>
      </c>
      <c r="E47" s="2021">
        <v>43200</v>
      </c>
      <c r="F47" s="1650">
        <f t="shared" si="0"/>
        <v>1</v>
      </c>
      <c r="G47" s="1650">
        <v>2</v>
      </c>
      <c r="H47" s="1650" t="s">
        <v>53</v>
      </c>
      <c r="I47" s="1650" t="s">
        <v>148</v>
      </c>
      <c r="J47" s="1650">
        <f t="shared" si="1"/>
        <v>2</v>
      </c>
      <c r="K47" s="986">
        <v>2900000</v>
      </c>
      <c r="L47" s="986">
        <f t="shared" si="2"/>
        <v>5800000</v>
      </c>
      <c r="M47" s="1650"/>
      <c r="N47" s="2037">
        <f t="shared" si="3"/>
        <v>-5800000</v>
      </c>
      <c r="O47" s="2040"/>
    </row>
    <row r="48" s="164" customFormat="1" spans="1:15">
      <c r="A48" s="1650">
        <v>286823</v>
      </c>
      <c r="B48" s="1650">
        <v>1290784</v>
      </c>
      <c r="C48" s="1650" t="s">
        <v>713</v>
      </c>
      <c r="D48" s="2021">
        <v>43198</v>
      </c>
      <c r="E48" s="2021">
        <v>43199</v>
      </c>
      <c r="F48" s="1650">
        <f t="shared" si="0"/>
        <v>1</v>
      </c>
      <c r="G48" s="1650">
        <v>1</v>
      </c>
      <c r="H48" s="1650" t="s">
        <v>53</v>
      </c>
      <c r="I48" s="1650" t="s">
        <v>37</v>
      </c>
      <c r="J48" s="1650">
        <f t="shared" si="1"/>
        <v>1</v>
      </c>
      <c r="K48" s="986">
        <v>2900000</v>
      </c>
      <c r="L48" s="986">
        <f t="shared" si="2"/>
        <v>2900000</v>
      </c>
      <c r="M48" s="1650"/>
      <c r="N48" s="2037">
        <f t="shared" si="3"/>
        <v>-2900000</v>
      </c>
      <c r="O48" s="2038">
        <f>SUM(L48:L58)</f>
        <v>113100000</v>
      </c>
    </row>
    <row r="49" s="164" customFormat="1" spans="1:15">
      <c r="A49" s="1650">
        <v>283946</v>
      </c>
      <c r="B49" s="1650">
        <v>1285354</v>
      </c>
      <c r="C49" s="1650" t="s">
        <v>714</v>
      </c>
      <c r="D49" s="2021">
        <v>43200</v>
      </c>
      <c r="E49" s="2021">
        <v>43201</v>
      </c>
      <c r="F49" s="1650">
        <f t="shared" si="0"/>
        <v>1</v>
      </c>
      <c r="G49" s="1650">
        <v>1</v>
      </c>
      <c r="H49" s="1650" t="s">
        <v>53</v>
      </c>
      <c r="I49" s="1650" t="s">
        <v>37</v>
      </c>
      <c r="J49" s="1650">
        <f t="shared" si="1"/>
        <v>1</v>
      </c>
      <c r="K49" s="986">
        <v>2900000</v>
      </c>
      <c r="L49" s="986">
        <f t="shared" si="2"/>
        <v>2900000</v>
      </c>
      <c r="M49" s="1650"/>
      <c r="N49" s="2037">
        <f t="shared" si="3"/>
        <v>-2900000</v>
      </c>
      <c r="O49" s="2039"/>
    </row>
    <row r="50" s="164" customFormat="1" spans="1:15">
      <c r="A50" s="1650">
        <v>283947</v>
      </c>
      <c r="B50" s="1650">
        <v>1285363</v>
      </c>
      <c r="C50" s="1650" t="s">
        <v>715</v>
      </c>
      <c r="D50" s="2021">
        <v>43200</v>
      </c>
      <c r="E50" s="2021">
        <v>43201</v>
      </c>
      <c r="F50" s="1650">
        <f t="shared" si="0"/>
        <v>1</v>
      </c>
      <c r="G50" s="1650">
        <v>1</v>
      </c>
      <c r="H50" s="1650" t="s">
        <v>53</v>
      </c>
      <c r="I50" s="1650" t="s">
        <v>37</v>
      </c>
      <c r="J50" s="1650">
        <f t="shared" si="1"/>
        <v>1</v>
      </c>
      <c r="K50" s="986">
        <v>2900000</v>
      </c>
      <c r="L50" s="986">
        <f t="shared" si="2"/>
        <v>2900000</v>
      </c>
      <c r="M50" s="1650"/>
      <c r="N50" s="2037">
        <f t="shared" si="3"/>
        <v>-2900000</v>
      </c>
      <c r="O50" s="2039"/>
    </row>
    <row r="51" s="164" customFormat="1" spans="1:15">
      <c r="A51" s="1650">
        <v>284413</v>
      </c>
      <c r="B51" s="1650">
        <v>1285974</v>
      </c>
      <c r="C51" s="1650" t="s">
        <v>716</v>
      </c>
      <c r="D51" s="2021">
        <v>43200</v>
      </c>
      <c r="E51" s="2021">
        <v>43201</v>
      </c>
      <c r="F51" s="1650">
        <f t="shared" si="0"/>
        <v>1</v>
      </c>
      <c r="G51" s="1650">
        <v>1</v>
      </c>
      <c r="H51" s="1650" t="s">
        <v>53</v>
      </c>
      <c r="I51" s="1650" t="s">
        <v>37</v>
      </c>
      <c r="J51" s="1650">
        <f t="shared" si="1"/>
        <v>1</v>
      </c>
      <c r="K51" s="986">
        <v>2900000</v>
      </c>
      <c r="L51" s="986">
        <f t="shared" si="2"/>
        <v>2900000</v>
      </c>
      <c r="M51" s="1650"/>
      <c r="N51" s="2037">
        <f t="shared" si="3"/>
        <v>-2900000</v>
      </c>
      <c r="O51" s="2039"/>
    </row>
    <row r="52" s="164" customFormat="1" spans="1:15">
      <c r="A52" s="1650">
        <v>266722</v>
      </c>
      <c r="B52" s="1650">
        <v>1251195</v>
      </c>
      <c r="C52" s="1650" t="s">
        <v>717</v>
      </c>
      <c r="D52" s="2021">
        <v>42836</v>
      </c>
      <c r="E52" s="2021">
        <v>42838</v>
      </c>
      <c r="F52" s="1650">
        <f t="shared" si="0"/>
        <v>2</v>
      </c>
      <c r="G52" s="1650">
        <v>3</v>
      </c>
      <c r="H52" s="1650" t="s">
        <v>240</v>
      </c>
      <c r="I52" s="1650" t="s">
        <v>37</v>
      </c>
      <c r="J52" s="1650">
        <f t="shared" si="1"/>
        <v>6</v>
      </c>
      <c r="K52" s="986">
        <v>2900000</v>
      </c>
      <c r="L52" s="986">
        <f t="shared" si="2"/>
        <v>17400000</v>
      </c>
      <c r="M52" s="1650"/>
      <c r="N52" s="2037">
        <f t="shared" si="3"/>
        <v>-17400000</v>
      </c>
      <c r="O52" s="2039"/>
    </row>
    <row r="53" s="164" customFormat="1" spans="1:15">
      <c r="A53" s="1650" t="s">
        <v>718</v>
      </c>
      <c r="B53" s="1650">
        <v>1277087</v>
      </c>
      <c r="C53" s="1650" t="s">
        <v>719</v>
      </c>
      <c r="D53" s="2021">
        <v>43201</v>
      </c>
      <c r="E53" s="2021">
        <v>43204</v>
      </c>
      <c r="F53" s="1650">
        <f t="shared" si="0"/>
        <v>3</v>
      </c>
      <c r="G53" s="1650">
        <v>2</v>
      </c>
      <c r="H53" s="1650" t="s">
        <v>240</v>
      </c>
      <c r="I53" s="1650" t="s">
        <v>37</v>
      </c>
      <c r="J53" s="1650">
        <f t="shared" si="1"/>
        <v>6</v>
      </c>
      <c r="K53" s="986">
        <v>2900000</v>
      </c>
      <c r="L53" s="986">
        <f t="shared" si="2"/>
        <v>17400000</v>
      </c>
      <c r="M53" s="1650"/>
      <c r="N53" s="2037">
        <f t="shared" si="3"/>
        <v>-17400000</v>
      </c>
      <c r="O53" s="2039"/>
    </row>
    <row r="54" s="164" customFormat="1" spans="1:15">
      <c r="A54" s="1650">
        <v>285308</v>
      </c>
      <c r="B54" s="1650">
        <v>1287176</v>
      </c>
      <c r="C54" s="1650" t="s">
        <v>720</v>
      </c>
      <c r="D54" s="2021">
        <v>43201</v>
      </c>
      <c r="E54" s="2021">
        <v>43203</v>
      </c>
      <c r="F54" s="1650">
        <f t="shared" si="0"/>
        <v>2</v>
      </c>
      <c r="G54" s="1650">
        <v>2</v>
      </c>
      <c r="H54" s="1650" t="s">
        <v>391</v>
      </c>
      <c r="I54" s="1650" t="s">
        <v>37</v>
      </c>
      <c r="J54" s="1650">
        <f t="shared" si="1"/>
        <v>4</v>
      </c>
      <c r="K54" s="986">
        <v>2900000</v>
      </c>
      <c r="L54" s="986">
        <f t="shared" si="2"/>
        <v>11600000</v>
      </c>
      <c r="M54" s="1650"/>
      <c r="N54" s="2037">
        <f t="shared" si="3"/>
        <v>-11600000</v>
      </c>
      <c r="O54" s="2039"/>
    </row>
    <row r="55" s="164" customFormat="1" spans="1:15">
      <c r="A55" s="1650">
        <v>284544</v>
      </c>
      <c r="B55" s="1650">
        <v>1286015</v>
      </c>
      <c r="C55" s="1650" t="s">
        <v>721</v>
      </c>
      <c r="D55" s="2021">
        <v>43203</v>
      </c>
      <c r="E55" s="2021">
        <v>43205</v>
      </c>
      <c r="F55" s="1650">
        <f t="shared" si="0"/>
        <v>2</v>
      </c>
      <c r="G55" s="1650">
        <v>2</v>
      </c>
      <c r="H55" s="1650" t="s">
        <v>391</v>
      </c>
      <c r="I55" s="1650" t="s">
        <v>37</v>
      </c>
      <c r="J55" s="1650">
        <f t="shared" si="1"/>
        <v>4</v>
      </c>
      <c r="K55" s="986">
        <v>2900000</v>
      </c>
      <c r="L55" s="986">
        <f t="shared" si="2"/>
        <v>11600000</v>
      </c>
      <c r="M55" s="1650"/>
      <c r="N55" s="2037">
        <f t="shared" si="3"/>
        <v>-11600000</v>
      </c>
      <c r="O55" s="2039"/>
    </row>
    <row r="56" s="164" customFormat="1" spans="1:15">
      <c r="A56" s="1650">
        <v>285304</v>
      </c>
      <c r="B56" s="1650">
        <v>1287220</v>
      </c>
      <c r="C56" s="1650" t="s">
        <v>722</v>
      </c>
      <c r="D56" s="2021">
        <v>43203</v>
      </c>
      <c r="E56" s="2021">
        <v>43206</v>
      </c>
      <c r="F56" s="1650">
        <f t="shared" si="0"/>
        <v>3</v>
      </c>
      <c r="G56" s="1650">
        <v>1</v>
      </c>
      <c r="H56" s="1650" t="s">
        <v>53</v>
      </c>
      <c r="I56" s="1650" t="s">
        <v>37</v>
      </c>
      <c r="J56" s="1650">
        <f t="shared" si="1"/>
        <v>3</v>
      </c>
      <c r="K56" s="986">
        <v>2900000</v>
      </c>
      <c r="L56" s="986">
        <f t="shared" si="2"/>
        <v>8700000</v>
      </c>
      <c r="M56" s="1650"/>
      <c r="N56" s="2037">
        <f t="shared" si="3"/>
        <v>-8700000</v>
      </c>
      <c r="O56" s="2039"/>
    </row>
    <row r="57" s="164" customFormat="1" spans="1:15">
      <c r="A57" s="1650" t="s">
        <v>723</v>
      </c>
      <c r="B57" s="1650">
        <v>1288078</v>
      </c>
      <c r="C57" s="1650" t="s">
        <v>724</v>
      </c>
      <c r="D57" s="2021">
        <v>43203</v>
      </c>
      <c r="E57" s="2021">
        <v>43206</v>
      </c>
      <c r="F57" s="1650">
        <f t="shared" si="0"/>
        <v>3</v>
      </c>
      <c r="G57" s="1650">
        <v>2</v>
      </c>
      <c r="H57" s="1650" t="s">
        <v>40</v>
      </c>
      <c r="I57" s="1650" t="s">
        <v>37</v>
      </c>
      <c r="J57" s="1650">
        <f t="shared" si="1"/>
        <v>6</v>
      </c>
      <c r="K57" s="986">
        <v>2900000</v>
      </c>
      <c r="L57" s="986">
        <f t="shared" si="2"/>
        <v>17400000</v>
      </c>
      <c r="M57" s="1650"/>
      <c r="N57" s="2037">
        <f t="shared" si="3"/>
        <v>-17400000</v>
      </c>
      <c r="O57" s="2039"/>
    </row>
    <row r="58" s="164" customFormat="1" spans="1:15">
      <c r="A58" s="1650" t="s">
        <v>725</v>
      </c>
      <c r="B58" s="1650">
        <v>1288082</v>
      </c>
      <c r="C58" s="1650" t="s">
        <v>726</v>
      </c>
      <c r="D58" s="2021">
        <v>43203</v>
      </c>
      <c r="E58" s="2021">
        <v>43206</v>
      </c>
      <c r="F58" s="1650">
        <f t="shared" si="0"/>
        <v>3</v>
      </c>
      <c r="G58" s="1650">
        <v>2</v>
      </c>
      <c r="H58" s="1650" t="s">
        <v>36</v>
      </c>
      <c r="I58" s="1650" t="s">
        <v>37</v>
      </c>
      <c r="J58" s="1650">
        <f t="shared" si="1"/>
        <v>6</v>
      </c>
      <c r="K58" s="986">
        <v>2900000</v>
      </c>
      <c r="L58" s="986">
        <f t="shared" si="2"/>
        <v>17400000</v>
      </c>
      <c r="M58" s="1650"/>
      <c r="N58" s="2037">
        <f t="shared" si="3"/>
        <v>-17400000</v>
      </c>
      <c r="O58" s="2040"/>
    </row>
    <row r="59" s="164" customFormat="1" spans="1:15">
      <c r="A59" s="1650" t="s">
        <v>727</v>
      </c>
      <c r="B59" s="1650">
        <v>1288562</v>
      </c>
      <c r="C59" s="1650" t="s">
        <v>728</v>
      </c>
      <c r="D59" s="2021">
        <v>43203</v>
      </c>
      <c r="E59" s="2021">
        <v>43206</v>
      </c>
      <c r="F59" s="1650">
        <f t="shared" si="0"/>
        <v>3</v>
      </c>
      <c r="G59" s="1650">
        <v>3</v>
      </c>
      <c r="H59" s="1650" t="s">
        <v>53</v>
      </c>
      <c r="I59" s="1650" t="s">
        <v>37</v>
      </c>
      <c r="J59" s="1650">
        <f t="shared" si="1"/>
        <v>9</v>
      </c>
      <c r="K59" s="986">
        <v>2900000</v>
      </c>
      <c r="L59" s="986">
        <f t="shared" si="2"/>
        <v>26100000</v>
      </c>
      <c r="M59" s="1650"/>
      <c r="N59" s="2037">
        <f t="shared" si="3"/>
        <v>-26100000</v>
      </c>
      <c r="O59" s="2038">
        <f>SUM(L59:L81)</f>
        <v>205900000</v>
      </c>
    </row>
    <row r="60" s="164" customFormat="1" spans="1:15">
      <c r="A60" s="1650">
        <v>287586</v>
      </c>
      <c r="B60" s="1650">
        <v>1292509</v>
      </c>
      <c r="C60" s="1650" t="s">
        <v>729</v>
      </c>
      <c r="D60" s="2021">
        <v>43203</v>
      </c>
      <c r="E60" s="2021">
        <v>43207</v>
      </c>
      <c r="F60" s="1650">
        <f t="shared" si="0"/>
        <v>4</v>
      </c>
      <c r="G60" s="1650">
        <v>1</v>
      </c>
      <c r="H60" s="1650" t="s">
        <v>53</v>
      </c>
      <c r="I60" s="1650" t="s">
        <v>37</v>
      </c>
      <c r="J60" s="1650">
        <f t="shared" si="1"/>
        <v>4</v>
      </c>
      <c r="K60" s="986">
        <v>2900000</v>
      </c>
      <c r="L60" s="986">
        <f t="shared" si="2"/>
        <v>11600000</v>
      </c>
      <c r="M60" s="1650"/>
      <c r="N60" s="2037">
        <f t="shared" si="3"/>
        <v>-11600000</v>
      </c>
      <c r="O60" s="2039"/>
    </row>
    <row r="61" s="164" customFormat="1" spans="1:15">
      <c r="A61" s="1650">
        <v>287587</v>
      </c>
      <c r="B61" s="1650">
        <v>1292515</v>
      </c>
      <c r="C61" s="1650" t="s">
        <v>730</v>
      </c>
      <c r="D61" s="2021">
        <v>43203</v>
      </c>
      <c r="E61" s="2021">
        <v>43207</v>
      </c>
      <c r="F61" s="1650">
        <f t="shared" si="0"/>
        <v>4</v>
      </c>
      <c r="G61" s="1650">
        <v>1</v>
      </c>
      <c r="H61" s="1650" t="s">
        <v>391</v>
      </c>
      <c r="I61" s="1650" t="s">
        <v>37</v>
      </c>
      <c r="J61" s="1650">
        <f t="shared" si="1"/>
        <v>4</v>
      </c>
      <c r="K61" s="986">
        <v>2900000</v>
      </c>
      <c r="L61" s="986">
        <f t="shared" si="2"/>
        <v>11600000</v>
      </c>
      <c r="M61" s="1650"/>
      <c r="N61" s="2037">
        <f t="shared" si="3"/>
        <v>-11600000</v>
      </c>
      <c r="O61" s="2039"/>
    </row>
    <row r="62" s="164" customFormat="1" spans="1:15">
      <c r="A62" s="1650">
        <v>283995</v>
      </c>
      <c r="B62" s="1650">
        <v>1285702</v>
      </c>
      <c r="C62" s="1650" t="s">
        <v>731</v>
      </c>
      <c r="D62" s="2021">
        <v>43204</v>
      </c>
      <c r="E62" s="2021">
        <v>43206</v>
      </c>
      <c r="F62" s="1650">
        <f t="shared" si="0"/>
        <v>2</v>
      </c>
      <c r="G62" s="1650">
        <v>1</v>
      </c>
      <c r="H62" s="1650" t="s">
        <v>53</v>
      </c>
      <c r="I62" s="1650" t="s">
        <v>37</v>
      </c>
      <c r="J62" s="1650">
        <f t="shared" si="1"/>
        <v>2</v>
      </c>
      <c r="K62" s="986">
        <v>2900000</v>
      </c>
      <c r="L62" s="986">
        <f t="shared" si="2"/>
        <v>5800000</v>
      </c>
      <c r="M62" s="1650"/>
      <c r="N62" s="2037">
        <f t="shared" si="3"/>
        <v>-5800000</v>
      </c>
      <c r="O62" s="2039"/>
    </row>
    <row r="63" s="164" customFormat="1" spans="1:15">
      <c r="A63" s="1650">
        <v>279534</v>
      </c>
      <c r="B63" s="1650">
        <v>1275918</v>
      </c>
      <c r="C63" s="1650" t="s">
        <v>732</v>
      </c>
      <c r="D63" s="2021">
        <v>43204</v>
      </c>
      <c r="E63" s="2021">
        <v>43206</v>
      </c>
      <c r="F63" s="1650">
        <f t="shared" si="0"/>
        <v>2</v>
      </c>
      <c r="G63" s="1650">
        <v>1</v>
      </c>
      <c r="H63" s="1650" t="s">
        <v>240</v>
      </c>
      <c r="I63" s="1650" t="s">
        <v>37</v>
      </c>
      <c r="J63" s="1650">
        <f t="shared" si="1"/>
        <v>2</v>
      </c>
      <c r="K63" s="986">
        <v>2900000</v>
      </c>
      <c r="L63" s="986">
        <f t="shared" si="2"/>
        <v>5800000</v>
      </c>
      <c r="M63" s="1650"/>
      <c r="N63" s="2037">
        <f t="shared" si="3"/>
        <v>-5800000</v>
      </c>
      <c r="O63" s="2039"/>
    </row>
    <row r="64" s="164" customFormat="1" spans="1:15">
      <c r="A64" s="1650" t="s">
        <v>733</v>
      </c>
      <c r="B64" s="1650">
        <v>1278827</v>
      </c>
      <c r="C64" s="1650" t="s">
        <v>734</v>
      </c>
      <c r="D64" s="2021">
        <v>43204</v>
      </c>
      <c r="E64" s="2021">
        <v>43206</v>
      </c>
      <c r="F64" s="1650">
        <f t="shared" si="0"/>
        <v>2</v>
      </c>
      <c r="G64" s="1650">
        <v>3</v>
      </c>
      <c r="H64" s="1650" t="s">
        <v>240</v>
      </c>
      <c r="I64" s="1650" t="s">
        <v>37</v>
      </c>
      <c r="J64" s="1650">
        <f t="shared" si="1"/>
        <v>6</v>
      </c>
      <c r="K64" s="986">
        <v>2900000</v>
      </c>
      <c r="L64" s="986">
        <f t="shared" si="2"/>
        <v>17400000</v>
      </c>
      <c r="M64" s="1650"/>
      <c r="N64" s="2037">
        <f t="shared" si="3"/>
        <v>-17400000</v>
      </c>
      <c r="O64" s="2039"/>
    </row>
    <row r="65" s="164" customFormat="1" spans="1:15">
      <c r="A65" s="1650" t="s">
        <v>735</v>
      </c>
      <c r="B65" s="1650">
        <v>1286816</v>
      </c>
      <c r="C65" s="1650" t="s">
        <v>736</v>
      </c>
      <c r="D65" s="2021">
        <v>43204</v>
      </c>
      <c r="E65" s="2021">
        <v>43206</v>
      </c>
      <c r="F65" s="1650">
        <f t="shared" si="0"/>
        <v>2</v>
      </c>
      <c r="G65" s="1650">
        <v>2</v>
      </c>
      <c r="H65" s="1650" t="s">
        <v>391</v>
      </c>
      <c r="I65" s="1650" t="s">
        <v>37</v>
      </c>
      <c r="J65" s="1650">
        <f t="shared" si="1"/>
        <v>4</v>
      </c>
      <c r="K65" s="986">
        <v>2900000</v>
      </c>
      <c r="L65" s="986">
        <f t="shared" si="2"/>
        <v>11600000</v>
      </c>
      <c r="M65" s="1650"/>
      <c r="N65" s="2037">
        <f t="shared" si="3"/>
        <v>-11600000</v>
      </c>
      <c r="O65" s="2039"/>
    </row>
    <row r="66" s="164" customFormat="1" spans="1:15">
      <c r="A66" s="1650">
        <v>286072</v>
      </c>
      <c r="B66" s="1650">
        <v>1288952</v>
      </c>
      <c r="C66" s="1650" t="s">
        <v>737</v>
      </c>
      <c r="D66" s="2021">
        <v>43204</v>
      </c>
      <c r="E66" s="2021">
        <v>43207</v>
      </c>
      <c r="F66" s="1650">
        <f t="shared" si="0"/>
        <v>3</v>
      </c>
      <c r="G66" s="1650">
        <v>1</v>
      </c>
      <c r="H66" s="1650" t="s">
        <v>53</v>
      </c>
      <c r="I66" s="1650" t="s">
        <v>37</v>
      </c>
      <c r="J66" s="1650">
        <f t="shared" si="1"/>
        <v>3</v>
      </c>
      <c r="K66" s="986">
        <v>2900000</v>
      </c>
      <c r="L66" s="986">
        <f t="shared" si="2"/>
        <v>8700000</v>
      </c>
      <c r="M66" s="1650"/>
      <c r="N66" s="2037">
        <f t="shared" si="3"/>
        <v>-8700000</v>
      </c>
      <c r="O66" s="2039"/>
    </row>
    <row r="67" s="164" customFormat="1" spans="1:15">
      <c r="A67" s="1650">
        <v>288355</v>
      </c>
      <c r="B67" s="1650">
        <v>1295653</v>
      </c>
      <c r="C67" s="1650" t="s">
        <v>738</v>
      </c>
      <c r="D67" s="2021">
        <v>43206</v>
      </c>
      <c r="E67" s="2021">
        <v>43210</v>
      </c>
      <c r="F67" s="1650">
        <f t="shared" si="0"/>
        <v>4</v>
      </c>
      <c r="G67" s="1650">
        <v>1</v>
      </c>
      <c r="H67" s="1650" t="s">
        <v>53</v>
      </c>
      <c r="I67" s="1650" t="s">
        <v>37</v>
      </c>
      <c r="J67" s="1650">
        <f t="shared" si="1"/>
        <v>4</v>
      </c>
      <c r="K67" s="2028">
        <v>2900000</v>
      </c>
      <c r="L67" s="986">
        <f t="shared" si="2"/>
        <v>11600000</v>
      </c>
      <c r="M67" s="1650"/>
      <c r="N67" s="2037">
        <f t="shared" si="3"/>
        <v>-11600000</v>
      </c>
      <c r="O67" s="2039"/>
    </row>
    <row r="68" s="164" customFormat="1" spans="1:15">
      <c r="A68" s="1650">
        <v>286060</v>
      </c>
      <c r="B68" s="1650">
        <v>1288301</v>
      </c>
      <c r="C68" s="1650" t="s">
        <v>739</v>
      </c>
      <c r="D68" s="2021">
        <v>43205</v>
      </c>
      <c r="E68" s="2021">
        <v>43207</v>
      </c>
      <c r="F68" s="1650">
        <f t="shared" si="0"/>
        <v>2</v>
      </c>
      <c r="G68" s="1650">
        <v>1</v>
      </c>
      <c r="H68" s="1650" t="s">
        <v>391</v>
      </c>
      <c r="I68" s="1650" t="s">
        <v>37</v>
      </c>
      <c r="J68" s="1650">
        <f t="shared" si="1"/>
        <v>2</v>
      </c>
      <c r="K68" s="986">
        <v>2900000</v>
      </c>
      <c r="L68" s="986">
        <f t="shared" si="2"/>
        <v>5800000</v>
      </c>
      <c r="M68" s="1650"/>
      <c r="N68" s="2037">
        <f t="shared" si="3"/>
        <v>-5800000</v>
      </c>
      <c r="O68" s="2039"/>
    </row>
    <row r="69" s="164" customFormat="1" spans="1:15">
      <c r="A69" s="1650">
        <v>288367</v>
      </c>
      <c r="B69" s="1650">
        <v>1295761</v>
      </c>
      <c r="C69" s="1650" t="s">
        <v>740</v>
      </c>
      <c r="D69" s="2021">
        <v>43207</v>
      </c>
      <c r="E69" s="2021">
        <v>43208</v>
      </c>
      <c r="F69" s="1650">
        <f t="shared" si="0"/>
        <v>1</v>
      </c>
      <c r="G69" s="1650">
        <v>1</v>
      </c>
      <c r="H69" s="1650" t="s">
        <v>53</v>
      </c>
      <c r="I69" s="1650" t="s">
        <v>148</v>
      </c>
      <c r="J69" s="1650">
        <f t="shared" si="1"/>
        <v>1</v>
      </c>
      <c r="K69" s="2028">
        <v>2900000</v>
      </c>
      <c r="L69" s="986">
        <f t="shared" si="2"/>
        <v>2900000</v>
      </c>
      <c r="M69" s="1650"/>
      <c r="N69" s="2037">
        <f t="shared" si="3"/>
        <v>-2900000</v>
      </c>
      <c r="O69" s="2039"/>
    </row>
    <row r="70" s="164" customFormat="1" spans="1:15">
      <c r="A70" s="1650">
        <v>282784</v>
      </c>
      <c r="B70" s="1650">
        <v>1282853</v>
      </c>
      <c r="C70" s="1650" t="s">
        <v>741</v>
      </c>
      <c r="D70" s="2021">
        <v>43208</v>
      </c>
      <c r="E70" s="2021">
        <v>43211</v>
      </c>
      <c r="F70" s="1650">
        <f t="shared" si="0"/>
        <v>3</v>
      </c>
      <c r="G70" s="1650">
        <v>1</v>
      </c>
      <c r="H70" s="1650" t="s">
        <v>53</v>
      </c>
      <c r="I70" s="1650" t="s">
        <v>37</v>
      </c>
      <c r="J70" s="1650">
        <f t="shared" si="1"/>
        <v>3</v>
      </c>
      <c r="K70" s="986">
        <v>2900000</v>
      </c>
      <c r="L70" s="986">
        <f t="shared" si="2"/>
        <v>8700000</v>
      </c>
      <c r="M70" s="1650"/>
      <c r="N70" s="2037">
        <f t="shared" si="3"/>
        <v>-8700000</v>
      </c>
      <c r="O70" s="2039"/>
    </row>
    <row r="71" s="164" customFormat="1" spans="1:15">
      <c r="A71" s="2032">
        <v>286301</v>
      </c>
      <c r="B71" s="2032">
        <v>1289413</v>
      </c>
      <c r="C71" s="2032" t="s">
        <v>742</v>
      </c>
      <c r="D71" s="2021">
        <v>43208</v>
      </c>
      <c r="E71" s="2021">
        <v>43211</v>
      </c>
      <c r="F71" s="1650">
        <f t="shared" si="0"/>
        <v>3</v>
      </c>
      <c r="G71" s="1650">
        <v>1</v>
      </c>
      <c r="H71" s="1650" t="s">
        <v>391</v>
      </c>
      <c r="I71" s="1650" t="s">
        <v>148</v>
      </c>
      <c r="J71" s="1650">
        <f t="shared" si="1"/>
        <v>3</v>
      </c>
      <c r="K71" s="986">
        <v>2900000</v>
      </c>
      <c r="L71" s="986">
        <f t="shared" si="2"/>
        <v>8700000</v>
      </c>
      <c r="M71" s="1650"/>
      <c r="N71" s="2037">
        <f t="shared" si="3"/>
        <v>-8700000</v>
      </c>
      <c r="O71" s="2039"/>
    </row>
    <row r="72" s="164" customFormat="1" spans="1:15">
      <c r="A72" s="1650" t="s">
        <v>743</v>
      </c>
      <c r="B72" s="1650">
        <v>1295265</v>
      </c>
      <c r="C72" s="1650" t="s">
        <v>744</v>
      </c>
      <c r="D72" s="2021">
        <v>43208</v>
      </c>
      <c r="E72" s="2021">
        <v>43209</v>
      </c>
      <c r="F72" s="1650">
        <f t="shared" si="0"/>
        <v>1</v>
      </c>
      <c r="G72" s="1650">
        <v>2</v>
      </c>
      <c r="H72" s="1650" t="s">
        <v>53</v>
      </c>
      <c r="I72" s="1650" t="s">
        <v>37</v>
      </c>
      <c r="J72" s="1650">
        <f t="shared" si="1"/>
        <v>2</v>
      </c>
      <c r="K72" s="2028">
        <v>2900000</v>
      </c>
      <c r="L72" s="986">
        <f t="shared" si="2"/>
        <v>5800000</v>
      </c>
      <c r="M72" s="1650"/>
      <c r="N72" s="2037">
        <f t="shared" si="3"/>
        <v>-5800000</v>
      </c>
      <c r="O72" s="2039"/>
    </row>
    <row r="73" s="164" customFormat="1" spans="1:15">
      <c r="A73" s="1650">
        <v>285477</v>
      </c>
      <c r="B73" s="1650">
        <v>1287423</v>
      </c>
      <c r="C73" s="1650" t="s">
        <v>745</v>
      </c>
      <c r="D73" s="2021">
        <v>43208</v>
      </c>
      <c r="E73" s="2021">
        <v>43211</v>
      </c>
      <c r="F73" s="1650">
        <f t="shared" ref="F73:F119" si="4">E73-D73</f>
        <v>3</v>
      </c>
      <c r="G73" s="1650">
        <v>1</v>
      </c>
      <c r="H73" s="1650" t="s">
        <v>53</v>
      </c>
      <c r="I73" s="1650" t="s">
        <v>37</v>
      </c>
      <c r="J73" s="1650">
        <f t="shared" ref="J73:J119" si="5">G73*F73</f>
        <v>3</v>
      </c>
      <c r="K73" s="986">
        <v>2900000</v>
      </c>
      <c r="L73" s="986">
        <f t="shared" ref="L73:L88" si="6">K73*F73*G73</f>
        <v>8700000</v>
      </c>
      <c r="M73" s="1650"/>
      <c r="N73" s="2037">
        <f t="shared" ref="N73:N119" si="7">M73-L73</f>
        <v>-8700000</v>
      </c>
      <c r="O73" s="2039"/>
    </row>
    <row r="74" s="164" customFormat="1" spans="1:15">
      <c r="A74" s="1650">
        <v>281501</v>
      </c>
      <c r="B74" s="1650">
        <v>1278945</v>
      </c>
      <c r="C74" s="1650" t="s">
        <v>746</v>
      </c>
      <c r="D74" s="2021">
        <v>43209</v>
      </c>
      <c r="E74" s="2021">
        <v>43212</v>
      </c>
      <c r="F74" s="1650">
        <f t="shared" si="4"/>
        <v>3</v>
      </c>
      <c r="G74" s="1650">
        <v>1</v>
      </c>
      <c r="H74" s="1650" t="s">
        <v>391</v>
      </c>
      <c r="I74" s="1650" t="s">
        <v>37</v>
      </c>
      <c r="J74" s="1650">
        <f t="shared" si="5"/>
        <v>3</v>
      </c>
      <c r="K74" s="986">
        <v>2900000</v>
      </c>
      <c r="L74" s="986">
        <f t="shared" si="6"/>
        <v>8700000</v>
      </c>
      <c r="M74" s="1650"/>
      <c r="N74" s="2037">
        <f t="shared" si="7"/>
        <v>-8700000</v>
      </c>
      <c r="O74" s="2039"/>
    </row>
    <row r="75" s="164" customFormat="1" spans="1:15">
      <c r="A75" s="1650">
        <v>281502</v>
      </c>
      <c r="B75" s="1650">
        <v>1278946</v>
      </c>
      <c r="C75" s="1650" t="s">
        <v>747</v>
      </c>
      <c r="D75" s="2021">
        <v>43209</v>
      </c>
      <c r="E75" s="2021">
        <v>43212</v>
      </c>
      <c r="F75" s="1650">
        <f t="shared" si="4"/>
        <v>3</v>
      </c>
      <c r="G75" s="1650">
        <v>1</v>
      </c>
      <c r="H75" s="1650" t="s">
        <v>240</v>
      </c>
      <c r="I75" s="1650" t="s">
        <v>37</v>
      </c>
      <c r="J75" s="1650">
        <f t="shared" si="5"/>
        <v>3</v>
      </c>
      <c r="K75" s="986">
        <v>2900000</v>
      </c>
      <c r="L75" s="986">
        <f t="shared" si="6"/>
        <v>8700000</v>
      </c>
      <c r="M75" s="1650"/>
      <c r="N75" s="2037">
        <f t="shared" si="7"/>
        <v>-8700000</v>
      </c>
      <c r="O75" s="2039"/>
    </row>
    <row r="76" s="164" customFormat="1" spans="1:15">
      <c r="A76" s="1650">
        <v>281503</v>
      </c>
      <c r="B76" s="1650">
        <v>1279019</v>
      </c>
      <c r="C76" s="1650" t="s">
        <v>748</v>
      </c>
      <c r="D76" s="2021">
        <v>43209</v>
      </c>
      <c r="E76" s="2021">
        <v>43212</v>
      </c>
      <c r="F76" s="1650">
        <f t="shared" si="4"/>
        <v>3</v>
      </c>
      <c r="G76" s="1650">
        <v>1</v>
      </c>
      <c r="H76" s="1650" t="s">
        <v>240</v>
      </c>
      <c r="I76" s="1650" t="s">
        <v>37</v>
      </c>
      <c r="J76" s="1650">
        <f t="shared" si="5"/>
        <v>3</v>
      </c>
      <c r="K76" s="986">
        <v>2900000</v>
      </c>
      <c r="L76" s="986">
        <f t="shared" si="6"/>
        <v>8700000</v>
      </c>
      <c r="M76" s="1650"/>
      <c r="N76" s="2037">
        <f t="shared" si="7"/>
        <v>-8700000</v>
      </c>
      <c r="O76" s="2039"/>
    </row>
    <row r="77" s="164" customFormat="1" spans="1:15">
      <c r="A77" s="1650">
        <v>288356</v>
      </c>
      <c r="B77" s="1650">
        <v>1295694</v>
      </c>
      <c r="C77" s="1650" t="s">
        <v>749</v>
      </c>
      <c r="D77" s="2021">
        <v>43209</v>
      </c>
      <c r="E77" s="2021">
        <v>43211</v>
      </c>
      <c r="F77" s="1650">
        <f t="shared" si="4"/>
        <v>2</v>
      </c>
      <c r="G77" s="1650">
        <v>1</v>
      </c>
      <c r="H77" s="1650" t="s">
        <v>391</v>
      </c>
      <c r="I77" s="1650" t="s">
        <v>37</v>
      </c>
      <c r="J77" s="1650">
        <f t="shared" si="5"/>
        <v>2</v>
      </c>
      <c r="K77" s="2028">
        <v>2900000</v>
      </c>
      <c r="L77" s="986">
        <f t="shared" si="6"/>
        <v>5800000</v>
      </c>
      <c r="M77" s="1650"/>
      <c r="N77" s="2037">
        <f t="shared" si="7"/>
        <v>-5800000</v>
      </c>
      <c r="O77" s="2039"/>
    </row>
    <row r="78" s="164" customFormat="1" spans="1:15">
      <c r="A78" s="1650">
        <v>286791</v>
      </c>
      <c r="B78" s="1650">
        <v>1290603</v>
      </c>
      <c r="C78" s="1650" t="s">
        <v>750</v>
      </c>
      <c r="D78" s="2021">
        <v>43209</v>
      </c>
      <c r="E78" s="2021">
        <v>43210</v>
      </c>
      <c r="F78" s="1650">
        <f t="shared" si="4"/>
        <v>1</v>
      </c>
      <c r="G78" s="1650">
        <v>1</v>
      </c>
      <c r="H78" s="1650" t="s">
        <v>53</v>
      </c>
      <c r="I78" s="1650" t="s">
        <v>37</v>
      </c>
      <c r="J78" s="1650">
        <f t="shared" si="5"/>
        <v>1</v>
      </c>
      <c r="K78" s="986">
        <v>2900000</v>
      </c>
      <c r="L78" s="986">
        <f t="shared" si="6"/>
        <v>2900000</v>
      </c>
      <c r="M78" s="1650"/>
      <c r="N78" s="2037">
        <f t="shared" si="7"/>
        <v>-2900000</v>
      </c>
      <c r="O78" s="2039"/>
    </row>
    <row r="79" s="164" customFormat="1" spans="1:15">
      <c r="A79" s="1650">
        <v>288358</v>
      </c>
      <c r="B79" s="1650">
        <v>1295650</v>
      </c>
      <c r="C79" s="1650" t="s">
        <v>751</v>
      </c>
      <c r="D79" s="2021">
        <v>43210</v>
      </c>
      <c r="E79" s="2021">
        <v>43213</v>
      </c>
      <c r="F79" s="1650">
        <f t="shared" si="4"/>
        <v>3</v>
      </c>
      <c r="G79" s="1650">
        <v>1</v>
      </c>
      <c r="H79" s="1650" t="s">
        <v>391</v>
      </c>
      <c r="I79" s="1650" t="s">
        <v>37</v>
      </c>
      <c r="J79" s="1650">
        <f t="shared" si="5"/>
        <v>3</v>
      </c>
      <c r="K79" s="2028">
        <v>2900000</v>
      </c>
      <c r="L79" s="986">
        <f t="shared" si="6"/>
        <v>8700000</v>
      </c>
      <c r="M79" s="1650"/>
      <c r="N79" s="2037">
        <f t="shared" si="7"/>
        <v>-8700000</v>
      </c>
      <c r="O79" s="2039"/>
    </row>
    <row r="80" s="164" customFormat="1" spans="1:15">
      <c r="A80" s="2042">
        <v>274771</v>
      </c>
      <c r="B80" s="2042">
        <v>1264352</v>
      </c>
      <c r="C80" s="2043" t="s">
        <v>752</v>
      </c>
      <c r="D80" s="2021">
        <v>43210</v>
      </c>
      <c r="E80" s="2021">
        <v>43213</v>
      </c>
      <c r="F80" s="1650">
        <f t="shared" si="4"/>
        <v>3</v>
      </c>
      <c r="G80" s="1650">
        <v>1</v>
      </c>
      <c r="H80" s="1650" t="s">
        <v>240</v>
      </c>
      <c r="I80" s="1650" t="s">
        <v>37</v>
      </c>
      <c r="J80" s="1650">
        <f t="shared" si="5"/>
        <v>3</v>
      </c>
      <c r="K80" s="986">
        <v>2900000</v>
      </c>
      <c r="L80" s="986">
        <f t="shared" si="6"/>
        <v>8700000</v>
      </c>
      <c r="M80" s="1650"/>
      <c r="N80" s="2037">
        <f t="shared" si="7"/>
        <v>-8700000</v>
      </c>
      <c r="O80" s="2039"/>
    </row>
    <row r="81" s="164" customFormat="1" spans="1:15">
      <c r="A81" s="1650">
        <v>286059</v>
      </c>
      <c r="B81" s="1650">
        <v>1288628</v>
      </c>
      <c r="C81" s="1650" t="s">
        <v>753</v>
      </c>
      <c r="D81" s="2021">
        <v>43210</v>
      </c>
      <c r="E81" s="2021">
        <v>43211</v>
      </c>
      <c r="F81" s="1650">
        <f t="shared" si="4"/>
        <v>1</v>
      </c>
      <c r="G81" s="1650">
        <v>1</v>
      </c>
      <c r="H81" s="1650" t="s">
        <v>391</v>
      </c>
      <c r="I81" s="1650" t="s">
        <v>37</v>
      </c>
      <c r="J81" s="1650">
        <f t="shared" si="5"/>
        <v>1</v>
      </c>
      <c r="K81" s="986">
        <v>2900000</v>
      </c>
      <c r="L81" s="986">
        <f t="shared" si="6"/>
        <v>2900000</v>
      </c>
      <c r="M81" s="1650"/>
      <c r="N81" s="2037">
        <f t="shared" si="7"/>
        <v>-2900000</v>
      </c>
      <c r="O81" s="2040"/>
    </row>
    <row r="82" s="164" customFormat="1" spans="1:15">
      <c r="A82" s="1650">
        <v>288699</v>
      </c>
      <c r="B82" s="1650">
        <v>1296846</v>
      </c>
      <c r="C82" s="1650" t="s">
        <v>754</v>
      </c>
      <c r="D82" s="2021">
        <v>43209</v>
      </c>
      <c r="E82" s="2021">
        <v>43211</v>
      </c>
      <c r="F82" s="1650">
        <f t="shared" si="4"/>
        <v>2</v>
      </c>
      <c r="G82" s="1650">
        <v>1</v>
      </c>
      <c r="H82" s="1650" t="s">
        <v>391</v>
      </c>
      <c r="I82" s="1650" t="s">
        <v>37</v>
      </c>
      <c r="J82" s="1650">
        <f t="shared" si="5"/>
        <v>2</v>
      </c>
      <c r="K82" s="2028">
        <v>2900000</v>
      </c>
      <c r="L82" s="986">
        <f t="shared" si="6"/>
        <v>5800000</v>
      </c>
      <c r="M82" s="1650"/>
      <c r="N82" s="2037">
        <f t="shared" si="7"/>
        <v>-5800000</v>
      </c>
      <c r="O82" s="2038">
        <f>SUM(L82:L99)</f>
        <v>229600000</v>
      </c>
    </row>
    <row r="83" s="164" customFormat="1" spans="1:15">
      <c r="A83" s="1650">
        <v>288800</v>
      </c>
      <c r="B83" s="1650">
        <v>1297151</v>
      </c>
      <c r="C83" s="1650" t="s">
        <v>755</v>
      </c>
      <c r="D83" s="2021">
        <v>43210</v>
      </c>
      <c r="E83" s="2021">
        <v>43211</v>
      </c>
      <c r="F83" s="1650">
        <f t="shared" si="4"/>
        <v>1</v>
      </c>
      <c r="G83" s="1650">
        <v>1</v>
      </c>
      <c r="H83" s="1650" t="s">
        <v>40</v>
      </c>
      <c r="I83" s="1650" t="s">
        <v>148</v>
      </c>
      <c r="J83" s="1650">
        <f t="shared" si="5"/>
        <v>1</v>
      </c>
      <c r="K83" s="2028">
        <v>2900000</v>
      </c>
      <c r="L83" s="986">
        <f t="shared" si="6"/>
        <v>2900000</v>
      </c>
      <c r="M83" s="1650"/>
      <c r="N83" s="2037">
        <f t="shared" si="7"/>
        <v>-2900000</v>
      </c>
      <c r="O83" s="2039"/>
    </row>
    <row r="84" s="164" customFormat="1" spans="1:15">
      <c r="A84" s="1650">
        <v>288857</v>
      </c>
      <c r="B84" s="1650">
        <v>1297656</v>
      </c>
      <c r="C84" s="1650" t="s">
        <v>756</v>
      </c>
      <c r="D84" s="2021">
        <v>43210</v>
      </c>
      <c r="E84" s="2021">
        <v>43211</v>
      </c>
      <c r="F84" s="1650">
        <f t="shared" si="4"/>
        <v>1</v>
      </c>
      <c r="G84" s="1650">
        <v>2</v>
      </c>
      <c r="H84" s="1650" t="s">
        <v>53</v>
      </c>
      <c r="I84" s="1650" t="s">
        <v>148</v>
      </c>
      <c r="J84" s="1650">
        <f t="shared" si="5"/>
        <v>2</v>
      </c>
      <c r="K84" s="1650">
        <v>2900000</v>
      </c>
      <c r="L84" s="986">
        <f t="shared" si="6"/>
        <v>5800000</v>
      </c>
      <c r="M84" s="1650"/>
      <c r="N84" s="2037">
        <f t="shared" si="7"/>
        <v>-5800000</v>
      </c>
      <c r="O84" s="2039"/>
    </row>
    <row r="85" s="164" customFormat="1" spans="1:15">
      <c r="A85" s="1650" t="s">
        <v>757</v>
      </c>
      <c r="B85" s="1650">
        <v>1296515</v>
      </c>
      <c r="C85" s="1650" t="s">
        <v>758</v>
      </c>
      <c r="D85" s="2021">
        <v>43211</v>
      </c>
      <c r="E85" s="2021">
        <v>43214</v>
      </c>
      <c r="F85" s="1650">
        <f t="shared" si="4"/>
        <v>3</v>
      </c>
      <c r="G85" s="1650">
        <v>2</v>
      </c>
      <c r="H85" s="1650" t="s">
        <v>391</v>
      </c>
      <c r="I85" s="1650" t="s">
        <v>37</v>
      </c>
      <c r="J85" s="1650">
        <f t="shared" si="5"/>
        <v>6</v>
      </c>
      <c r="K85" s="2028">
        <v>2900000</v>
      </c>
      <c r="L85" s="986">
        <f t="shared" si="6"/>
        <v>17400000</v>
      </c>
      <c r="M85" s="1650"/>
      <c r="N85" s="2037">
        <f t="shared" si="7"/>
        <v>-17400000</v>
      </c>
      <c r="O85" s="2039"/>
    </row>
    <row r="86" s="164" customFormat="1" spans="1:15">
      <c r="A86" s="1650">
        <v>288587</v>
      </c>
      <c r="B86" s="1650">
        <v>1296602</v>
      </c>
      <c r="C86" s="1650" t="s">
        <v>759</v>
      </c>
      <c r="D86" s="2021">
        <v>43211</v>
      </c>
      <c r="E86" s="2021">
        <v>43215</v>
      </c>
      <c r="F86" s="1650">
        <f t="shared" si="4"/>
        <v>4</v>
      </c>
      <c r="G86" s="1650">
        <v>1</v>
      </c>
      <c r="H86" s="1650" t="s">
        <v>391</v>
      </c>
      <c r="I86" s="1650" t="s">
        <v>37</v>
      </c>
      <c r="J86" s="1650">
        <f t="shared" si="5"/>
        <v>4</v>
      </c>
      <c r="K86" s="2028">
        <v>2900000</v>
      </c>
      <c r="L86" s="986">
        <f t="shared" si="6"/>
        <v>11600000</v>
      </c>
      <c r="M86" s="1650"/>
      <c r="N86" s="2037">
        <f t="shared" si="7"/>
        <v>-11600000</v>
      </c>
      <c r="O86" s="2039"/>
    </row>
    <row r="87" s="164" customFormat="1" spans="1:15">
      <c r="A87" s="1650">
        <v>288882</v>
      </c>
      <c r="B87" s="1650">
        <v>1297596</v>
      </c>
      <c r="C87" s="1650" t="s">
        <v>760</v>
      </c>
      <c r="D87" s="2021">
        <v>43211</v>
      </c>
      <c r="E87" s="2021">
        <v>43212</v>
      </c>
      <c r="F87" s="1650">
        <f t="shared" si="4"/>
        <v>1</v>
      </c>
      <c r="G87" s="1650">
        <v>1</v>
      </c>
      <c r="H87" s="1650" t="s">
        <v>53</v>
      </c>
      <c r="I87" s="1650" t="s">
        <v>37</v>
      </c>
      <c r="J87" s="1650">
        <f t="shared" si="5"/>
        <v>1</v>
      </c>
      <c r="K87" s="2028">
        <v>2900000</v>
      </c>
      <c r="L87" s="986">
        <f t="shared" si="6"/>
        <v>2900000</v>
      </c>
      <c r="M87" s="1650"/>
      <c r="N87" s="2037">
        <f t="shared" si="7"/>
        <v>-2900000</v>
      </c>
      <c r="O87" s="2039"/>
    </row>
    <row r="88" s="164" customFormat="1" spans="1:15">
      <c r="A88" s="1650">
        <v>288255</v>
      </c>
      <c r="B88" s="1650">
        <v>1295135</v>
      </c>
      <c r="C88" s="1650" t="s">
        <v>761</v>
      </c>
      <c r="D88" s="2021">
        <v>43212</v>
      </c>
      <c r="E88" s="2021">
        <v>43213</v>
      </c>
      <c r="F88" s="1650">
        <f t="shared" si="4"/>
        <v>1</v>
      </c>
      <c r="G88" s="1650">
        <v>2</v>
      </c>
      <c r="H88" s="1650" t="s">
        <v>391</v>
      </c>
      <c r="I88" s="1650" t="s">
        <v>148</v>
      </c>
      <c r="J88" s="1650">
        <f t="shared" si="5"/>
        <v>2</v>
      </c>
      <c r="K88" s="1650">
        <v>2900000</v>
      </c>
      <c r="L88" s="986">
        <f t="shared" si="6"/>
        <v>5800000</v>
      </c>
      <c r="M88" s="1650"/>
      <c r="N88" s="2037">
        <f t="shared" si="7"/>
        <v>-5800000</v>
      </c>
      <c r="O88" s="2039"/>
    </row>
    <row r="89" s="164" customFormat="1" spans="1:15">
      <c r="A89" s="1650" t="s">
        <v>762</v>
      </c>
      <c r="B89" s="1650">
        <v>1279346</v>
      </c>
      <c r="C89" s="1650" t="s">
        <v>763</v>
      </c>
      <c r="D89" s="2021">
        <v>43213</v>
      </c>
      <c r="E89" s="2021">
        <v>43217</v>
      </c>
      <c r="F89" s="1650">
        <f t="shared" si="4"/>
        <v>4</v>
      </c>
      <c r="G89" s="1650">
        <v>8</v>
      </c>
      <c r="H89" s="1650" t="s">
        <v>240</v>
      </c>
      <c r="I89" s="1650" t="s">
        <v>37</v>
      </c>
      <c r="J89" s="1650">
        <f t="shared" si="5"/>
        <v>32</v>
      </c>
      <c r="K89" s="986">
        <v>2900000</v>
      </c>
      <c r="L89" s="986">
        <f>K89*F89*G89-(2900000*2)</f>
        <v>87000000</v>
      </c>
      <c r="M89" s="1650"/>
      <c r="N89" s="2037">
        <f t="shared" si="7"/>
        <v>-87000000</v>
      </c>
      <c r="O89" s="2039"/>
    </row>
    <row r="90" s="164" customFormat="1" spans="1:15">
      <c r="A90" s="1650" t="s">
        <v>764</v>
      </c>
      <c r="B90" s="1650">
        <v>1295282</v>
      </c>
      <c r="C90" s="1650" t="s">
        <v>765</v>
      </c>
      <c r="D90" s="2021">
        <v>43214</v>
      </c>
      <c r="E90" s="2021">
        <v>43217</v>
      </c>
      <c r="F90" s="1650">
        <f t="shared" si="4"/>
        <v>3</v>
      </c>
      <c r="G90" s="1650">
        <v>2</v>
      </c>
      <c r="H90" s="1650" t="s">
        <v>391</v>
      </c>
      <c r="I90" s="1650" t="s">
        <v>37</v>
      </c>
      <c r="J90" s="1650">
        <f t="shared" si="5"/>
        <v>6</v>
      </c>
      <c r="K90" s="2028">
        <v>2900000</v>
      </c>
      <c r="L90" s="986">
        <f t="shared" ref="L90:L119" si="8">K90*F90*G90</f>
        <v>17400000</v>
      </c>
      <c r="M90" s="1650"/>
      <c r="N90" s="2037">
        <f t="shared" si="7"/>
        <v>-17400000</v>
      </c>
      <c r="O90" s="2039"/>
    </row>
    <row r="91" s="164" customFormat="1" spans="1:15">
      <c r="A91" s="1650">
        <v>282193</v>
      </c>
      <c r="B91" s="1650">
        <v>1281193</v>
      </c>
      <c r="C91" s="1650" t="s">
        <v>766</v>
      </c>
      <c r="D91" s="2021">
        <v>43215</v>
      </c>
      <c r="E91" s="2021">
        <v>43218</v>
      </c>
      <c r="F91" s="1650">
        <f t="shared" si="4"/>
        <v>3</v>
      </c>
      <c r="G91" s="1650">
        <v>1</v>
      </c>
      <c r="H91" s="1650" t="s">
        <v>40</v>
      </c>
      <c r="I91" s="1650" t="s">
        <v>37</v>
      </c>
      <c r="J91" s="1650">
        <f t="shared" si="5"/>
        <v>3</v>
      </c>
      <c r="K91" s="986">
        <v>2900000</v>
      </c>
      <c r="L91" s="986">
        <f t="shared" si="8"/>
        <v>8700000</v>
      </c>
      <c r="M91" s="1650"/>
      <c r="N91" s="2037">
        <f t="shared" si="7"/>
        <v>-8700000</v>
      </c>
      <c r="O91" s="2039"/>
    </row>
    <row r="92" s="164" customFormat="1" spans="1:15">
      <c r="A92" s="1650">
        <v>285067</v>
      </c>
      <c r="B92" s="1650">
        <v>1287028</v>
      </c>
      <c r="C92" s="1650" t="s">
        <v>767</v>
      </c>
      <c r="D92" s="2021">
        <v>43215</v>
      </c>
      <c r="E92" s="2021">
        <v>43217</v>
      </c>
      <c r="F92" s="1650">
        <f t="shared" si="4"/>
        <v>2</v>
      </c>
      <c r="G92" s="1650">
        <v>1</v>
      </c>
      <c r="H92" s="1650" t="s">
        <v>53</v>
      </c>
      <c r="I92" s="1650" t="s">
        <v>37</v>
      </c>
      <c r="J92" s="1650">
        <f t="shared" si="5"/>
        <v>2</v>
      </c>
      <c r="K92" s="986">
        <v>2900000</v>
      </c>
      <c r="L92" s="986">
        <f t="shared" si="8"/>
        <v>5800000</v>
      </c>
      <c r="M92" s="1650"/>
      <c r="N92" s="2037">
        <f t="shared" si="7"/>
        <v>-5800000</v>
      </c>
      <c r="O92" s="2039"/>
    </row>
    <row r="93" s="164" customFormat="1" spans="1:15">
      <c r="A93" s="1650">
        <v>286379</v>
      </c>
      <c r="B93" s="1650">
        <v>1289976</v>
      </c>
      <c r="C93" s="1650" t="s">
        <v>768</v>
      </c>
      <c r="D93" s="2021">
        <v>43215</v>
      </c>
      <c r="E93" s="2021">
        <v>43216</v>
      </c>
      <c r="F93" s="1650">
        <f t="shared" si="4"/>
        <v>1</v>
      </c>
      <c r="G93" s="1650">
        <v>1</v>
      </c>
      <c r="H93" s="1650" t="s">
        <v>53</v>
      </c>
      <c r="I93" s="1650" t="s">
        <v>37</v>
      </c>
      <c r="J93" s="1650">
        <f t="shared" si="5"/>
        <v>1</v>
      </c>
      <c r="K93" s="986">
        <v>2900000</v>
      </c>
      <c r="L93" s="986">
        <f t="shared" si="8"/>
        <v>2900000</v>
      </c>
      <c r="M93" s="1650"/>
      <c r="N93" s="2037">
        <f t="shared" si="7"/>
        <v>-2900000</v>
      </c>
      <c r="O93" s="2039"/>
    </row>
    <row r="94" s="164" customFormat="1" spans="1:15">
      <c r="A94" s="2031" t="s">
        <v>769</v>
      </c>
      <c r="B94" s="2031">
        <v>1296560</v>
      </c>
      <c r="C94" s="2031" t="s">
        <v>770</v>
      </c>
      <c r="D94" s="2021">
        <v>43214</v>
      </c>
      <c r="E94" s="2021">
        <v>43217</v>
      </c>
      <c r="F94" s="1650">
        <f t="shared" si="4"/>
        <v>3</v>
      </c>
      <c r="G94" s="1650">
        <v>2</v>
      </c>
      <c r="H94" s="1650" t="s">
        <v>391</v>
      </c>
      <c r="I94" s="1650" t="s">
        <v>37</v>
      </c>
      <c r="J94" s="1650">
        <f t="shared" si="5"/>
        <v>6</v>
      </c>
      <c r="K94" s="2028">
        <v>2900000</v>
      </c>
      <c r="L94" s="986">
        <f t="shared" si="8"/>
        <v>17400000</v>
      </c>
      <c r="M94" s="1650"/>
      <c r="N94" s="2037">
        <f t="shared" si="7"/>
        <v>-17400000</v>
      </c>
      <c r="O94" s="2039"/>
    </row>
    <row r="95" s="164" customFormat="1" spans="1:15">
      <c r="A95" s="2033"/>
      <c r="B95" s="2033"/>
      <c r="C95" s="2033"/>
      <c r="D95" s="2021">
        <v>43217</v>
      </c>
      <c r="E95" s="2021">
        <v>43218</v>
      </c>
      <c r="F95" s="1650">
        <f t="shared" si="4"/>
        <v>1</v>
      </c>
      <c r="G95" s="1650">
        <v>2</v>
      </c>
      <c r="H95" s="1650" t="s">
        <v>40</v>
      </c>
      <c r="I95" s="1650" t="s">
        <v>37</v>
      </c>
      <c r="J95" s="1650">
        <f t="shared" si="5"/>
        <v>2</v>
      </c>
      <c r="K95" s="2028">
        <v>4050000</v>
      </c>
      <c r="L95" s="986">
        <f t="shared" si="8"/>
        <v>8100000</v>
      </c>
      <c r="M95" s="1650"/>
      <c r="N95" s="2037">
        <f t="shared" si="7"/>
        <v>-8100000</v>
      </c>
      <c r="O95" s="2039"/>
    </row>
    <row r="96" s="164" customFormat="1" spans="1:15">
      <c r="A96" s="1650">
        <v>283750</v>
      </c>
      <c r="B96" s="1650">
        <v>1283886</v>
      </c>
      <c r="C96" s="1650" t="s">
        <v>771</v>
      </c>
      <c r="D96" s="2021">
        <v>43217</v>
      </c>
      <c r="E96" s="2021">
        <v>43219</v>
      </c>
      <c r="F96" s="1650">
        <f t="shared" si="4"/>
        <v>2</v>
      </c>
      <c r="G96" s="1650">
        <v>2</v>
      </c>
      <c r="H96" s="1650" t="s">
        <v>53</v>
      </c>
      <c r="I96" s="1650" t="s">
        <v>37</v>
      </c>
      <c r="J96" s="1650">
        <f t="shared" si="5"/>
        <v>4</v>
      </c>
      <c r="K96" s="986">
        <v>4050000</v>
      </c>
      <c r="L96" s="986">
        <f t="shared" si="8"/>
        <v>16200000</v>
      </c>
      <c r="M96" s="1650"/>
      <c r="N96" s="2037">
        <f t="shared" si="7"/>
        <v>-16200000</v>
      </c>
      <c r="O96" s="2039"/>
    </row>
    <row r="97" s="164" customFormat="1" spans="1:15">
      <c r="A97" s="1650">
        <v>288049</v>
      </c>
      <c r="B97" s="1650">
        <v>1293598</v>
      </c>
      <c r="C97" s="1650" t="s">
        <v>772</v>
      </c>
      <c r="D97" s="2021">
        <v>43216</v>
      </c>
      <c r="E97" s="2021">
        <v>43217</v>
      </c>
      <c r="F97" s="1650">
        <f t="shared" si="4"/>
        <v>1</v>
      </c>
      <c r="G97" s="1650">
        <v>1</v>
      </c>
      <c r="H97" s="1650" t="s">
        <v>391</v>
      </c>
      <c r="I97" s="1650" t="s">
        <v>148</v>
      </c>
      <c r="J97" s="1650">
        <f t="shared" si="5"/>
        <v>1</v>
      </c>
      <c r="K97" s="2028">
        <v>2900000</v>
      </c>
      <c r="L97" s="986">
        <f t="shared" si="8"/>
        <v>2900000</v>
      </c>
      <c r="M97" s="1650"/>
      <c r="N97" s="2037">
        <f t="shared" si="7"/>
        <v>-2900000</v>
      </c>
      <c r="O97" s="2039"/>
    </row>
    <row r="98" s="164" customFormat="1" spans="1:15">
      <c r="A98" s="2044">
        <v>288801</v>
      </c>
      <c r="B98" s="2044">
        <v>1297111</v>
      </c>
      <c r="C98" s="2044" t="s">
        <v>773</v>
      </c>
      <c r="D98" s="2021">
        <v>43216</v>
      </c>
      <c r="E98" s="2021">
        <v>43217</v>
      </c>
      <c r="F98" s="1650">
        <f t="shared" si="4"/>
        <v>1</v>
      </c>
      <c r="G98" s="1650">
        <v>1</v>
      </c>
      <c r="H98" s="1650" t="s">
        <v>40</v>
      </c>
      <c r="I98" s="1650" t="s">
        <v>148</v>
      </c>
      <c r="J98" s="1650">
        <f t="shared" si="5"/>
        <v>1</v>
      </c>
      <c r="K98" s="1650">
        <v>2900000</v>
      </c>
      <c r="L98" s="986">
        <f t="shared" si="8"/>
        <v>2900000</v>
      </c>
      <c r="M98" s="1650"/>
      <c r="N98" s="2037">
        <f t="shared" si="7"/>
        <v>-2900000</v>
      </c>
      <c r="O98" s="2039"/>
    </row>
    <row r="99" s="164" customFormat="1" spans="1:15">
      <c r="A99" s="2040"/>
      <c r="B99" s="2040"/>
      <c r="C99" s="2040"/>
      <c r="D99" s="2021">
        <v>43217</v>
      </c>
      <c r="E99" s="2021">
        <v>43219</v>
      </c>
      <c r="F99" s="1650">
        <f t="shared" si="4"/>
        <v>2</v>
      </c>
      <c r="G99" s="1650">
        <v>1</v>
      </c>
      <c r="H99" s="1650" t="s">
        <v>40</v>
      </c>
      <c r="I99" s="1650" t="s">
        <v>148</v>
      </c>
      <c r="J99" s="1650">
        <f t="shared" si="5"/>
        <v>2</v>
      </c>
      <c r="K99" s="1650">
        <v>4050000</v>
      </c>
      <c r="L99" s="986">
        <f t="shared" si="8"/>
        <v>8100000</v>
      </c>
      <c r="M99" s="1650"/>
      <c r="N99" s="2037">
        <f t="shared" si="7"/>
        <v>-8100000</v>
      </c>
      <c r="O99" s="2040"/>
    </row>
    <row r="100" s="164" customFormat="1" spans="1:15">
      <c r="A100" s="1650">
        <v>288802</v>
      </c>
      <c r="B100" s="1650">
        <v>1297110</v>
      </c>
      <c r="C100" s="1650" t="s">
        <v>774</v>
      </c>
      <c r="D100" s="2021">
        <v>43217</v>
      </c>
      <c r="E100" s="2021">
        <v>43219</v>
      </c>
      <c r="F100" s="1650">
        <f t="shared" si="4"/>
        <v>2</v>
      </c>
      <c r="G100" s="1650">
        <v>1</v>
      </c>
      <c r="H100" s="1650" t="s">
        <v>391</v>
      </c>
      <c r="I100" s="1650" t="s">
        <v>148</v>
      </c>
      <c r="J100" s="1650">
        <f t="shared" si="5"/>
        <v>2</v>
      </c>
      <c r="K100" s="1650">
        <v>4050000</v>
      </c>
      <c r="L100" s="986">
        <f t="shared" si="8"/>
        <v>8100000</v>
      </c>
      <c r="M100" s="1650"/>
      <c r="N100" s="2037">
        <f t="shared" si="7"/>
        <v>-8100000</v>
      </c>
      <c r="O100" s="2038">
        <f>SUM(N100:N118)</f>
        <v>-178900000</v>
      </c>
    </row>
    <row r="101" s="164" customFormat="1" spans="1:15">
      <c r="A101" s="1650">
        <v>288049</v>
      </c>
      <c r="B101" s="1650">
        <v>1293598</v>
      </c>
      <c r="C101" s="1650" t="s">
        <v>772</v>
      </c>
      <c r="D101" s="2021">
        <v>43217</v>
      </c>
      <c r="E101" s="2021">
        <v>43219</v>
      </c>
      <c r="F101" s="1650">
        <f t="shared" si="4"/>
        <v>2</v>
      </c>
      <c r="G101" s="1650">
        <v>1</v>
      </c>
      <c r="H101" s="1650" t="s">
        <v>391</v>
      </c>
      <c r="I101" s="1650" t="s">
        <v>148</v>
      </c>
      <c r="J101" s="1650">
        <f t="shared" si="5"/>
        <v>2</v>
      </c>
      <c r="K101" s="2028">
        <v>4050000</v>
      </c>
      <c r="L101" s="986">
        <f t="shared" si="8"/>
        <v>8100000</v>
      </c>
      <c r="M101" s="1650"/>
      <c r="N101" s="2037">
        <f t="shared" si="7"/>
        <v>-8100000</v>
      </c>
      <c r="O101" s="2039"/>
    </row>
    <row r="102" s="164" customFormat="1" spans="1:15">
      <c r="A102" s="1650">
        <v>288149</v>
      </c>
      <c r="B102" s="1650">
        <v>1294526</v>
      </c>
      <c r="C102" s="1650" t="s">
        <v>775</v>
      </c>
      <c r="D102" s="2021">
        <v>43217</v>
      </c>
      <c r="E102" s="2021">
        <v>43219</v>
      </c>
      <c r="F102" s="1650">
        <f t="shared" si="4"/>
        <v>2</v>
      </c>
      <c r="G102" s="1650">
        <v>2</v>
      </c>
      <c r="H102" s="1650" t="s">
        <v>391</v>
      </c>
      <c r="I102" s="1650" t="s">
        <v>148</v>
      </c>
      <c r="J102" s="1650">
        <f t="shared" si="5"/>
        <v>4</v>
      </c>
      <c r="K102" s="1650">
        <v>4050000</v>
      </c>
      <c r="L102" s="986">
        <f t="shared" si="8"/>
        <v>16200000</v>
      </c>
      <c r="M102" s="1650"/>
      <c r="N102" s="2037">
        <f t="shared" si="7"/>
        <v>-16200000</v>
      </c>
      <c r="O102" s="2039"/>
    </row>
    <row r="103" s="164" customFormat="1" spans="1:15">
      <c r="A103" s="1650">
        <v>288194</v>
      </c>
      <c r="B103" s="1650">
        <v>1294727</v>
      </c>
      <c r="C103" s="1650" t="s">
        <v>776</v>
      </c>
      <c r="D103" s="2021">
        <v>43217</v>
      </c>
      <c r="E103" s="2021">
        <v>43220</v>
      </c>
      <c r="F103" s="1650">
        <f t="shared" si="4"/>
        <v>3</v>
      </c>
      <c r="G103" s="1650">
        <v>1</v>
      </c>
      <c r="H103" s="1650" t="s">
        <v>391</v>
      </c>
      <c r="I103" s="1650" t="s">
        <v>37</v>
      </c>
      <c r="J103" s="1650">
        <f t="shared" si="5"/>
        <v>3</v>
      </c>
      <c r="K103" s="2028">
        <v>4050000</v>
      </c>
      <c r="L103" s="986">
        <f t="shared" si="8"/>
        <v>12150000</v>
      </c>
      <c r="M103" s="1650"/>
      <c r="N103" s="2037">
        <f t="shared" si="7"/>
        <v>-12150000</v>
      </c>
      <c r="O103" s="2039"/>
    </row>
    <row r="104" s="164" customFormat="1" spans="1:15">
      <c r="A104" s="1650">
        <v>286302</v>
      </c>
      <c r="B104" s="1650">
        <v>1289500</v>
      </c>
      <c r="C104" s="1650" t="s">
        <v>777</v>
      </c>
      <c r="D104" s="2021">
        <v>43218</v>
      </c>
      <c r="E104" s="2021">
        <v>43220</v>
      </c>
      <c r="F104" s="1650">
        <f t="shared" si="4"/>
        <v>2</v>
      </c>
      <c r="G104" s="1650">
        <v>1</v>
      </c>
      <c r="H104" s="1650" t="s">
        <v>53</v>
      </c>
      <c r="I104" s="1650" t="s">
        <v>148</v>
      </c>
      <c r="J104" s="1650">
        <f t="shared" si="5"/>
        <v>2</v>
      </c>
      <c r="K104" s="986">
        <v>4050000</v>
      </c>
      <c r="L104" s="986">
        <f t="shared" si="8"/>
        <v>8100000</v>
      </c>
      <c r="M104" s="1650"/>
      <c r="N104" s="2037">
        <f t="shared" si="7"/>
        <v>-8100000</v>
      </c>
      <c r="O104" s="2039"/>
    </row>
    <row r="105" s="164" customFormat="1" spans="1:15">
      <c r="A105" s="618">
        <v>288039</v>
      </c>
      <c r="B105" s="164">
        <v>1294018</v>
      </c>
      <c r="C105" s="164" t="s">
        <v>778</v>
      </c>
      <c r="D105" s="2045">
        <v>43218</v>
      </c>
      <c r="E105" s="2045">
        <v>43221</v>
      </c>
      <c r="F105" s="341">
        <f t="shared" si="4"/>
        <v>3</v>
      </c>
      <c r="G105" s="2046">
        <v>1</v>
      </c>
      <c r="H105" s="2046" t="s">
        <v>391</v>
      </c>
      <c r="I105" s="2046" t="s">
        <v>37</v>
      </c>
      <c r="J105" s="341">
        <v>4</v>
      </c>
      <c r="K105" s="1590">
        <v>4050000</v>
      </c>
      <c r="L105" s="1212">
        <v>15050000</v>
      </c>
      <c r="N105" s="892">
        <f t="shared" si="7"/>
        <v>-15050000</v>
      </c>
      <c r="O105" s="2049"/>
    </row>
    <row r="106" s="164" customFormat="1" spans="1:15">
      <c r="A106" s="341">
        <v>288043</v>
      </c>
      <c r="B106" s="341">
        <v>1293901</v>
      </c>
      <c r="C106" s="341" t="s">
        <v>779</v>
      </c>
      <c r="D106" s="1660">
        <v>43219</v>
      </c>
      <c r="E106" s="1660">
        <v>43221</v>
      </c>
      <c r="F106" s="341">
        <f t="shared" si="4"/>
        <v>2</v>
      </c>
      <c r="G106" s="341">
        <v>4</v>
      </c>
      <c r="H106" s="341" t="s">
        <v>391</v>
      </c>
      <c r="I106" s="341" t="s">
        <v>37</v>
      </c>
      <c r="J106" s="341">
        <f t="shared" si="5"/>
        <v>8</v>
      </c>
      <c r="K106" s="1212">
        <v>4050000</v>
      </c>
      <c r="L106" s="1212">
        <f t="shared" si="8"/>
        <v>32400000</v>
      </c>
      <c r="M106" s="341"/>
      <c r="N106" s="892">
        <f t="shared" si="7"/>
        <v>-32400000</v>
      </c>
      <c r="O106" s="2049"/>
    </row>
    <row r="107" s="164" customFormat="1" spans="1:15">
      <c r="A107" s="341">
        <v>286306</v>
      </c>
      <c r="B107" s="341">
        <v>1289583</v>
      </c>
      <c r="C107" s="341" t="s">
        <v>780</v>
      </c>
      <c r="D107" s="1660">
        <v>43219</v>
      </c>
      <c r="E107" s="1660">
        <v>43220</v>
      </c>
      <c r="F107" s="341">
        <f t="shared" si="4"/>
        <v>1</v>
      </c>
      <c r="G107" s="341">
        <v>1</v>
      </c>
      <c r="H107" s="341" t="s">
        <v>53</v>
      </c>
      <c r="I107" s="341" t="s">
        <v>148</v>
      </c>
      <c r="J107" s="341">
        <f t="shared" si="5"/>
        <v>1</v>
      </c>
      <c r="K107" s="1212">
        <v>4050000</v>
      </c>
      <c r="L107" s="1212">
        <f t="shared" si="8"/>
        <v>4050000</v>
      </c>
      <c r="M107" s="341"/>
      <c r="N107" s="892">
        <f t="shared" si="7"/>
        <v>-4050000</v>
      </c>
      <c r="O107" s="2049"/>
    </row>
    <row r="108" s="164" customFormat="1" spans="1:15">
      <c r="A108" s="2047">
        <v>286178</v>
      </c>
      <c r="B108" s="2047">
        <v>1288588</v>
      </c>
      <c r="C108" s="2047" t="s">
        <v>781</v>
      </c>
      <c r="D108" s="1660">
        <v>43220</v>
      </c>
      <c r="E108" s="1660">
        <v>43221</v>
      </c>
      <c r="F108" s="341">
        <f t="shared" si="4"/>
        <v>1</v>
      </c>
      <c r="G108" s="341">
        <v>1</v>
      </c>
      <c r="H108" s="341" t="s">
        <v>391</v>
      </c>
      <c r="I108" s="341" t="s">
        <v>37</v>
      </c>
      <c r="J108" s="341">
        <f t="shared" si="5"/>
        <v>1</v>
      </c>
      <c r="K108" s="1212">
        <v>4050000</v>
      </c>
      <c r="L108" s="1212">
        <v>12750000</v>
      </c>
      <c r="M108" s="341"/>
      <c r="N108" s="892">
        <f t="shared" si="7"/>
        <v>-12750000</v>
      </c>
      <c r="O108" s="2049"/>
    </row>
    <row r="109" s="164" customFormat="1" spans="1:15">
      <c r="A109" s="2048" t="s">
        <v>782</v>
      </c>
      <c r="B109" s="2048">
        <v>1275753</v>
      </c>
      <c r="C109" s="2048" t="s">
        <v>783</v>
      </c>
      <c r="D109" s="1660">
        <v>43220</v>
      </c>
      <c r="E109" s="1660">
        <v>43221</v>
      </c>
      <c r="F109" s="341">
        <f t="shared" si="4"/>
        <v>1</v>
      </c>
      <c r="G109" s="341">
        <v>2</v>
      </c>
      <c r="H109" s="341" t="s">
        <v>240</v>
      </c>
      <c r="I109" s="341" t="s">
        <v>37</v>
      </c>
      <c r="J109" s="341">
        <f t="shared" si="5"/>
        <v>2</v>
      </c>
      <c r="K109" s="1212">
        <v>4050000</v>
      </c>
      <c r="L109" s="1212">
        <v>13900000</v>
      </c>
      <c r="M109" s="341"/>
      <c r="N109" s="892">
        <f t="shared" si="7"/>
        <v>-13900000</v>
      </c>
      <c r="O109" s="2049"/>
    </row>
    <row r="110" s="164" customFormat="1" spans="1:15">
      <c r="A110" s="341">
        <v>288046</v>
      </c>
      <c r="B110" s="341">
        <v>1294008</v>
      </c>
      <c r="C110" s="341" t="s">
        <v>784</v>
      </c>
      <c r="D110" s="1660">
        <v>43220</v>
      </c>
      <c r="E110" s="1660">
        <v>43221</v>
      </c>
      <c r="F110" s="341">
        <f t="shared" si="4"/>
        <v>1</v>
      </c>
      <c r="G110" s="341">
        <v>1</v>
      </c>
      <c r="H110" s="341" t="s">
        <v>391</v>
      </c>
      <c r="I110" s="341" t="s">
        <v>148</v>
      </c>
      <c r="J110" s="341">
        <f t="shared" si="5"/>
        <v>1</v>
      </c>
      <c r="K110" s="2036">
        <v>4050000</v>
      </c>
      <c r="L110" s="1212">
        <v>9850000</v>
      </c>
      <c r="M110" s="341"/>
      <c r="N110" s="892">
        <f t="shared" si="7"/>
        <v>-9850000</v>
      </c>
      <c r="O110" s="2049"/>
    </row>
    <row r="111" s="164" customFormat="1" spans="1:15">
      <c r="A111" s="341">
        <v>288413</v>
      </c>
      <c r="B111" s="341">
        <v>1295836</v>
      </c>
      <c r="C111" s="341" t="s">
        <v>785</v>
      </c>
      <c r="D111" s="1660">
        <v>43219</v>
      </c>
      <c r="E111" s="1660">
        <v>43220</v>
      </c>
      <c r="F111" s="341">
        <f t="shared" si="4"/>
        <v>1</v>
      </c>
      <c r="G111" s="341">
        <v>1</v>
      </c>
      <c r="H111" s="341" t="s">
        <v>391</v>
      </c>
      <c r="I111" s="341" t="s">
        <v>786</v>
      </c>
      <c r="J111" s="341">
        <f t="shared" si="5"/>
        <v>1</v>
      </c>
      <c r="K111" s="2036">
        <v>4050000</v>
      </c>
      <c r="L111" s="1212">
        <f t="shared" si="8"/>
        <v>4050000</v>
      </c>
      <c r="M111" s="341"/>
      <c r="N111" s="892">
        <f t="shared" si="7"/>
        <v>-4050000</v>
      </c>
      <c r="O111" s="2049"/>
    </row>
    <row r="112" s="164" customFormat="1" spans="1:15">
      <c r="A112" s="1650">
        <v>289293</v>
      </c>
      <c r="B112" s="1650">
        <v>1297634</v>
      </c>
      <c r="C112" s="1650" t="s">
        <v>787</v>
      </c>
      <c r="D112" s="2021">
        <v>43215</v>
      </c>
      <c r="E112" s="2021">
        <v>43217</v>
      </c>
      <c r="F112" s="1650">
        <f t="shared" si="4"/>
        <v>2</v>
      </c>
      <c r="G112" s="1650">
        <v>1</v>
      </c>
      <c r="H112" s="1650" t="s">
        <v>53</v>
      </c>
      <c r="I112" s="1650" t="s">
        <v>37</v>
      </c>
      <c r="J112" s="1650">
        <f t="shared" si="5"/>
        <v>2</v>
      </c>
      <c r="K112" s="1650">
        <v>2900000</v>
      </c>
      <c r="L112" s="986">
        <f t="shared" si="8"/>
        <v>5800000</v>
      </c>
      <c r="M112" s="1650"/>
      <c r="N112" s="2037">
        <f t="shared" si="7"/>
        <v>-5800000</v>
      </c>
      <c r="O112" s="2039"/>
    </row>
    <row r="113" s="164" customFormat="1" spans="1:15">
      <c r="A113" s="1650">
        <v>289301</v>
      </c>
      <c r="B113" s="1650">
        <v>1297635</v>
      </c>
      <c r="C113" s="1650" t="s">
        <v>788</v>
      </c>
      <c r="D113" s="2021">
        <v>43215</v>
      </c>
      <c r="E113" s="2021">
        <v>43217</v>
      </c>
      <c r="F113" s="1650">
        <f t="shared" si="4"/>
        <v>2</v>
      </c>
      <c r="G113" s="1650">
        <v>1</v>
      </c>
      <c r="H113" s="1650" t="s">
        <v>53</v>
      </c>
      <c r="I113" s="1650" t="s">
        <v>37</v>
      </c>
      <c r="J113" s="1650">
        <f t="shared" si="5"/>
        <v>2</v>
      </c>
      <c r="K113" s="1650">
        <v>2900000</v>
      </c>
      <c r="L113" s="986">
        <f t="shared" si="8"/>
        <v>5800000</v>
      </c>
      <c r="M113" s="1650"/>
      <c r="N113" s="2037">
        <f t="shared" si="7"/>
        <v>-5800000</v>
      </c>
      <c r="O113" s="2039"/>
    </row>
    <row r="114" s="164" customFormat="1" spans="1:15">
      <c r="A114" s="1650">
        <v>289309</v>
      </c>
      <c r="B114" s="1650">
        <v>1297731</v>
      </c>
      <c r="C114" s="1650" t="s">
        <v>789</v>
      </c>
      <c r="D114" s="2021">
        <v>43217</v>
      </c>
      <c r="E114" s="2021">
        <v>43218</v>
      </c>
      <c r="F114" s="1650">
        <f t="shared" si="4"/>
        <v>1</v>
      </c>
      <c r="G114" s="1650">
        <v>1</v>
      </c>
      <c r="H114" s="1650" t="s">
        <v>391</v>
      </c>
      <c r="I114" s="1650" t="s">
        <v>37</v>
      </c>
      <c r="J114" s="1650">
        <f t="shared" si="5"/>
        <v>1</v>
      </c>
      <c r="K114" s="1650">
        <v>4050000</v>
      </c>
      <c r="L114" s="986">
        <f t="shared" si="8"/>
        <v>4050000</v>
      </c>
      <c r="M114" s="1650"/>
      <c r="N114" s="2037">
        <f t="shared" si="7"/>
        <v>-4050000</v>
      </c>
      <c r="O114" s="2039"/>
    </row>
    <row r="115" s="164" customFormat="1" spans="1:15">
      <c r="A115" s="1650">
        <v>289527</v>
      </c>
      <c r="B115" s="1650">
        <v>1298551</v>
      </c>
      <c r="C115" s="1650" t="s">
        <v>790</v>
      </c>
      <c r="D115" s="2021">
        <v>43216</v>
      </c>
      <c r="E115" s="2021">
        <v>43217</v>
      </c>
      <c r="F115" s="1650">
        <f t="shared" si="4"/>
        <v>1</v>
      </c>
      <c r="G115" s="1650">
        <v>1</v>
      </c>
      <c r="H115" s="1650" t="s">
        <v>53</v>
      </c>
      <c r="I115" s="1650" t="s">
        <v>37</v>
      </c>
      <c r="J115" s="1650">
        <f t="shared" si="5"/>
        <v>1</v>
      </c>
      <c r="K115" s="2028">
        <v>2900000</v>
      </c>
      <c r="L115" s="986">
        <f t="shared" si="8"/>
        <v>2900000</v>
      </c>
      <c r="M115" s="1650"/>
      <c r="N115" s="2037">
        <f t="shared" si="7"/>
        <v>-2900000</v>
      </c>
      <c r="O115" s="2039"/>
    </row>
    <row r="116" s="164" customFormat="1" spans="1:15">
      <c r="A116" s="2031">
        <v>289753</v>
      </c>
      <c r="B116" s="2031">
        <v>1298774</v>
      </c>
      <c r="C116" s="2031" t="s">
        <v>791</v>
      </c>
      <c r="D116" s="2021">
        <v>43215</v>
      </c>
      <c r="E116" s="2021">
        <v>43217</v>
      </c>
      <c r="F116" s="1650">
        <f t="shared" si="4"/>
        <v>2</v>
      </c>
      <c r="G116" s="1650">
        <v>1</v>
      </c>
      <c r="H116" s="1650" t="s">
        <v>391</v>
      </c>
      <c r="I116" s="1650" t="s">
        <v>37</v>
      </c>
      <c r="J116" s="1650">
        <f t="shared" si="5"/>
        <v>2</v>
      </c>
      <c r="K116" s="1650">
        <v>2900000</v>
      </c>
      <c r="L116" s="986">
        <f t="shared" si="8"/>
        <v>5800000</v>
      </c>
      <c r="M116" s="1650"/>
      <c r="N116" s="2037">
        <f t="shared" si="7"/>
        <v>-5800000</v>
      </c>
      <c r="O116" s="2039"/>
    </row>
    <row r="117" s="164" customFormat="1" spans="1:15">
      <c r="A117" s="2033"/>
      <c r="B117" s="2033"/>
      <c r="C117" s="2033"/>
      <c r="D117" s="2021">
        <v>43217</v>
      </c>
      <c r="E117" s="2021">
        <v>43218</v>
      </c>
      <c r="F117" s="1650">
        <f t="shared" si="4"/>
        <v>1</v>
      </c>
      <c r="G117" s="1650">
        <v>1</v>
      </c>
      <c r="H117" s="1650" t="s">
        <v>391</v>
      </c>
      <c r="I117" s="1650" t="s">
        <v>37</v>
      </c>
      <c r="J117" s="1650">
        <f t="shared" si="5"/>
        <v>1</v>
      </c>
      <c r="K117" s="1650">
        <v>4050000</v>
      </c>
      <c r="L117" s="986">
        <f t="shared" si="8"/>
        <v>4050000</v>
      </c>
      <c r="M117" s="1650"/>
      <c r="N117" s="2037">
        <f t="shared" si="7"/>
        <v>-4050000</v>
      </c>
      <c r="O117" s="2039"/>
    </row>
    <row r="118" s="164" customFormat="1" spans="1:15">
      <c r="A118" s="1650">
        <v>289795</v>
      </c>
      <c r="B118" s="1650">
        <v>1299142</v>
      </c>
      <c r="C118" s="1650" t="s">
        <v>792</v>
      </c>
      <c r="D118" s="2021">
        <v>43214</v>
      </c>
      <c r="E118" s="2021">
        <v>43216</v>
      </c>
      <c r="F118" s="1650">
        <f t="shared" si="4"/>
        <v>2</v>
      </c>
      <c r="G118" s="1650">
        <v>1</v>
      </c>
      <c r="H118" s="1650" t="s">
        <v>40</v>
      </c>
      <c r="I118" s="1650" t="s">
        <v>37</v>
      </c>
      <c r="J118" s="1650">
        <f t="shared" si="5"/>
        <v>2</v>
      </c>
      <c r="K118" s="2028">
        <v>2900000</v>
      </c>
      <c r="L118" s="986">
        <f t="shared" si="8"/>
        <v>5800000</v>
      </c>
      <c r="M118" s="1650"/>
      <c r="N118" s="2037">
        <f t="shared" si="7"/>
        <v>-5800000</v>
      </c>
      <c r="O118" s="2040"/>
    </row>
    <row r="119" s="164" customFormat="1" spans="1:15">
      <c r="A119" s="1650">
        <v>287373</v>
      </c>
      <c r="B119" s="1650">
        <v>1291856</v>
      </c>
      <c r="C119" s="1650" t="s">
        <v>793</v>
      </c>
      <c r="D119" s="2021">
        <v>43219</v>
      </c>
      <c r="E119" s="2021">
        <v>43221</v>
      </c>
      <c r="F119" s="1650">
        <f t="shared" si="4"/>
        <v>2</v>
      </c>
      <c r="G119" s="1650">
        <v>1</v>
      </c>
      <c r="H119" s="1650" t="s">
        <v>53</v>
      </c>
      <c r="I119" s="1650" t="s">
        <v>37</v>
      </c>
      <c r="J119" s="1650">
        <f t="shared" si="5"/>
        <v>2</v>
      </c>
      <c r="K119" s="1650">
        <v>4050000</v>
      </c>
      <c r="L119" s="986">
        <f t="shared" si="8"/>
        <v>8100000</v>
      </c>
      <c r="M119" s="1650"/>
      <c r="N119" s="2037">
        <f t="shared" si="7"/>
        <v>-8100000</v>
      </c>
      <c r="O119" s="1650">
        <v>8100000</v>
      </c>
    </row>
  </sheetData>
  <mergeCells count="34">
    <mergeCell ref="A1:L1"/>
    <mergeCell ref="H3:I3"/>
    <mergeCell ref="H4:I4"/>
    <mergeCell ref="H5:I5"/>
    <mergeCell ref="H6:I6"/>
    <mergeCell ref="A7:A8"/>
    <mergeCell ref="A94:A95"/>
    <mergeCell ref="A98:A99"/>
    <mergeCell ref="A116:A117"/>
    <mergeCell ref="B7:B8"/>
    <mergeCell ref="B94:B95"/>
    <mergeCell ref="B98:B99"/>
    <mergeCell ref="B116:B117"/>
    <mergeCell ref="C7:C8"/>
    <mergeCell ref="C94:C95"/>
    <mergeCell ref="C98:C99"/>
    <mergeCell ref="C116:C117"/>
    <mergeCell ref="D7:D8"/>
    <mergeCell ref="E7:E8"/>
    <mergeCell ref="F7:F8"/>
    <mergeCell ref="G7:G8"/>
    <mergeCell ref="J7:J8"/>
    <mergeCell ref="K7:K8"/>
    <mergeCell ref="L7:L8"/>
    <mergeCell ref="M7:M8"/>
    <mergeCell ref="N7:N8"/>
    <mergeCell ref="O7:O8"/>
    <mergeCell ref="O9:O18"/>
    <mergeCell ref="O19:O47"/>
    <mergeCell ref="O48:O58"/>
    <mergeCell ref="O59:O81"/>
    <mergeCell ref="O82:O99"/>
    <mergeCell ref="O100:O118"/>
    <mergeCell ref="H7:I8"/>
  </mergeCells>
  <conditionalFormatting sqref="B9:B120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2"/>
  <sheetViews>
    <sheetView workbookViewId="0">
      <selection activeCell="H5" sqref="H5:I5"/>
    </sheetView>
  </sheetViews>
  <sheetFormatPr defaultColWidth="9" defaultRowHeight="13.5"/>
  <cols>
    <col min="1" max="1" width="11.425" style="164" customWidth="1"/>
    <col min="2" max="2" width="12.2833333333333" style="164" customWidth="1"/>
    <col min="3" max="3" width="36.8583333333333" style="164" customWidth="1"/>
    <col min="4" max="4" width="11.2833333333333" style="164" customWidth="1"/>
    <col min="5" max="5" width="10.7083333333333" style="164" customWidth="1"/>
    <col min="6" max="10" width="9" style="164"/>
    <col min="11" max="11" width="14.425" style="164" customWidth="1"/>
    <col min="12" max="12" width="17.8583333333333" style="164" customWidth="1"/>
    <col min="13" max="13" width="20.375" style="164" customWidth="1"/>
    <col min="14" max="14" width="11.5" style="164"/>
    <col min="15" max="16374" width="9" style="164"/>
  </cols>
  <sheetData>
    <row r="1" s="164" customFormat="1" ht="25.5" spans="1:13">
      <c r="A1" s="165" t="s">
        <v>794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="164" customFormat="1" ht="25.5" spans="1:13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="164" customFormat="1" ht="25.5" spans="1:13">
      <c r="A3" s="166"/>
      <c r="B3" s="166"/>
      <c r="C3" s="167"/>
      <c r="D3" s="168"/>
      <c r="E3" s="168"/>
      <c r="F3" s="169"/>
      <c r="G3" s="165"/>
      <c r="H3" s="2020" t="s">
        <v>21</v>
      </c>
      <c r="I3" s="2020"/>
      <c r="J3" s="2025">
        <f>SUM(J9:J163)</f>
        <v>442</v>
      </c>
      <c r="K3" s="1248"/>
      <c r="L3" s="1248">
        <f>SUM(L9:L266)</f>
        <v>1292081080</v>
      </c>
      <c r="M3" s="992" t="s">
        <v>795</v>
      </c>
    </row>
    <row r="4" s="164" customFormat="1" ht="25.5" spans="1:12">
      <c r="A4" s="165"/>
      <c r="B4" s="165"/>
      <c r="C4" s="165"/>
      <c r="D4" s="165"/>
      <c r="E4" s="165"/>
      <c r="F4" s="165"/>
      <c r="G4" s="165"/>
      <c r="H4" s="1484" t="s">
        <v>796</v>
      </c>
      <c r="I4" s="1484"/>
      <c r="J4" s="201"/>
      <c r="K4" s="202"/>
      <c r="L4" s="2026">
        <v>2351540000</v>
      </c>
    </row>
    <row r="5" s="164" customFormat="1" ht="25.5" spans="1:12">
      <c r="A5" s="165"/>
      <c r="B5" s="165"/>
      <c r="C5" s="165"/>
      <c r="D5" s="165"/>
      <c r="E5" s="165"/>
      <c r="F5" s="165"/>
      <c r="G5" s="165"/>
      <c r="H5" s="1928" t="s">
        <v>797</v>
      </c>
      <c r="I5" s="1944"/>
      <c r="J5" s="201"/>
      <c r="K5" s="202"/>
      <c r="L5" s="2026">
        <f>Apr!L6</f>
        <v>693460000</v>
      </c>
    </row>
    <row r="6" s="164" customFormat="1" ht="25.5" spans="1:12">
      <c r="A6" s="165"/>
      <c r="B6" s="165"/>
      <c r="C6" s="165"/>
      <c r="D6" s="165"/>
      <c r="E6" s="165"/>
      <c r="F6" s="165"/>
      <c r="G6" s="165"/>
      <c r="H6" s="1484" t="s">
        <v>17</v>
      </c>
      <c r="I6" s="1484"/>
      <c r="J6" s="641"/>
      <c r="K6" s="641"/>
      <c r="L6" s="202">
        <f>L4+L5-L3</f>
        <v>1752918920</v>
      </c>
    </row>
    <row r="7" s="164" customFormat="1" spans="1:12">
      <c r="A7" s="171" t="s">
        <v>24</v>
      </c>
      <c r="B7" s="172" t="s">
        <v>25</v>
      </c>
      <c r="C7" s="172" t="s">
        <v>26</v>
      </c>
      <c r="D7" s="173" t="s">
        <v>27</v>
      </c>
      <c r="E7" s="173" t="s">
        <v>28</v>
      </c>
      <c r="F7" s="171" t="s">
        <v>29</v>
      </c>
      <c r="G7" s="174" t="s">
        <v>30</v>
      </c>
      <c r="H7" s="174" t="s">
        <v>31</v>
      </c>
      <c r="I7" s="174"/>
      <c r="J7" s="174" t="s">
        <v>32</v>
      </c>
      <c r="K7" s="1284" t="s">
        <v>33</v>
      </c>
      <c r="L7" s="204" t="s">
        <v>34</v>
      </c>
    </row>
    <row r="8" s="164" customFormat="1" spans="1:12">
      <c r="A8" s="171"/>
      <c r="B8" s="175"/>
      <c r="C8" s="175"/>
      <c r="D8" s="173"/>
      <c r="E8" s="173"/>
      <c r="F8" s="171"/>
      <c r="G8" s="174"/>
      <c r="H8" s="174"/>
      <c r="I8" s="174"/>
      <c r="J8" s="174"/>
      <c r="K8" s="1284"/>
      <c r="L8" s="204"/>
    </row>
    <row r="9" s="164" customFormat="1" spans="1:12">
      <c r="A9" s="1650">
        <v>287716</v>
      </c>
      <c r="B9" s="1650">
        <v>1293241</v>
      </c>
      <c r="C9" s="1650" t="s">
        <v>798</v>
      </c>
      <c r="D9" s="2021">
        <v>43221</v>
      </c>
      <c r="E9" s="2021">
        <v>43226</v>
      </c>
      <c r="F9" s="1650">
        <f t="shared" ref="F9:F72" si="0">E9-D9</f>
        <v>5</v>
      </c>
      <c r="G9" s="1650">
        <v>1</v>
      </c>
      <c r="H9" s="1650" t="s">
        <v>53</v>
      </c>
      <c r="I9" s="1650" t="s">
        <v>37</v>
      </c>
      <c r="J9" s="1650">
        <f t="shared" ref="J9:J72" si="1">G9*F9</f>
        <v>5</v>
      </c>
      <c r="K9" s="986">
        <v>2900000</v>
      </c>
      <c r="L9" s="986">
        <f t="shared" ref="L9:L72" si="2">K9*F9*G9</f>
        <v>14500000</v>
      </c>
    </row>
    <row r="10" s="164" customFormat="1" spans="1:13">
      <c r="A10" s="1650" t="s">
        <v>799</v>
      </c>
      <c r="B10" s="1650">
        <v>1290979</v>
      </c>
      <c r="C10" s="1650" t="s">
        <v>800</v>
      </c>
      <c r="D10" s="2021">
        <v>43221</v>
      </c>
      <c r="E10" s="2021">
        <v>43223</v>
      </c>
      <c r="F10" s="1650">
        <f t="shared" si="0"/>
        <v>2</v>
      </c>
      <c r="G10" s="1650">
        <v>2</v>
      </c>
      <c r="H10" s="1650" t="s">
        <v>53</v>
      </c>
      <c r="I10" s="1650" t="s">
        <v>37</v>
      </c>
      <c r="J10" s="1650">
        <f t="shared" si="1"/>
        <v>4</v>
      </c>
      <c r="K10" s="986">
        <v>2900000</v>
      </c>
      <c r="L10" s="986">
        <f t="shared" si="2"/>
        <v>11600000</v>
      </c>
      <c r="M10" s="2027"/>
    </row>
    <row r="11" s="164" customFormat="1" spans="1:13">
      <c r="A11" s="1650">
        <v>290230</v>
      </c>
      <c r="B11" s="1650">
        <v>1299972</v>
      </c>
      <c r="C11" s="1650" t="s">
        <v>801</v>
      </c>
      <c r="D11" s="2021">
        <v>43221</v>
      </c>
      <c r="E11" s="2021">
        <v>43222</v>
      </c>
      <c r="F11" s="1650">
        <f t="shared" si="0"/>
        <v>1</v>
      </c>
      <c r="G11" s="1650">
        <v>1</v>
      </c>
      <c r="H11" s="1650" t="s">
        <v>391</v>
      </c>
      <c r="I11" s="1650" t="s">
        <v>37</v>
      </c>
      <c r="J11" s="1650">
        <f t="shared" si="1"/>
        <v>1</v>
      </c>
      <c r="K11" s="986">
        <v>2900000</v>
      </c>
      <c r="L11" s="986">
        <f t="shared" si="2"/>
        <v>2900000</v>
      </c>
      <c r="M11" s="2027"/>
    </row>
    <row r="12" s="164" customFormat="1" spans="1:13">
      <c r="A12" s="1650">
        <v>287623</v>
      </c>
      <c r="B12" s="1650">
        <v>1292424</v>
      </c>
      <c r="C12" s="1650" t="s">
        <v>802</v>
      </c>
      <c r="D12" s="2021">
        <v>43221</v>
      </c>
      <c r="E12" s="2021">
        <v>43224</v>
      </c>
      <c r="F12" s="1650">
        <f t="shared" si="0"/>
        <v>3</v>
      </c>
      <c r="G12" s="1650">
        <v>1</v>
      </c>
      <c r="H12" s="1650" t="s">
        <v>53</v>
      </c>
      <c r="I12" s="1650" t="s">
        <v>37</v>
      </c>
      <c r="J12" s="1650">
        <f t="shared" si="1"/>
        <v>3</v>
      </c>
      <c r="K12" s="986">
        <v>2900000</v>
      </c>
      <c r="L12" s="986">
        <f t="shared" si="2"/>
        <v>8700000</v>
      </c>
      <c r="M12" s="2027"/>
    </row>
    <row r="13" s="164" customFormat="1" spans="1:13">
      <c r="A13" s="1650">
        <v>290209</v>
      </c>
      <c r="B13" s="1650">
        <v>1299666</v>
      </c>
      <c r="C13" s="1650" t="s">
        <v>803</v>
      </c>
      <c r="D13" s="2021">
        <v>43221</v>
      </c>
      <c r="E13" s="2021">
        <v>43223</v>
      </c>
      <c r="F13" s="1650">
        <f t="shared" si="0"/>
        <v>2</v>
      </c>
      <c r="G13" s="1650">
        <v>1</v>
      </c>
      <c r="H13" s="1650" t="s">
        <v>53</v>
      </c>
      <c r="I13" s="1650" t="s">
        <v>37</v>
      </c>
      <c r="J13" s="1650">
        <f t="shared" si="1"/>
        <v>2</v>
      </c>
      <c r="K13" s="1650">
        <v>2900000</v>
      </c>
      <c r="L13" s="986">
        <f t="shared" si="2"/>
        <v>5800000</v>
      </c>
      <c r="M13" s="2027"/>
    </row>
    <row r="14" s="164" customFormat="1" spans="1:13">
      <c r="A14" s="1650">
        <v>289056</v>
      </c>
      <c r="B14" s="1650">
        <v>1298028</v>
      </c>
      <c r="C14" s="1650" t="s">
        <v>804</v>
      </c>
      <c r="D14" s="2021">
        <v>43221</v>
      </c>
      <c r="E14" s="2021">
        <v>43223</v>
      </c>
      <c r="F14" s="1650">
        <f t="shared" si="0"/>
        <v>2</v>
      </c>
      <c r="G14" s="1650">
        <v>1</v>
      </c>
      <c r="H14" s="1650" t="s">
        <v>391</v>
      </c>
      <c r="I14" s="1650" t="s">
        <v>37</v>
      </c>
      <c r="J14" s="1650">
        <f t="shared" si="1"/>
        <v>2</v>
      </c>
      <c r="K14" s="2028">
        <v>2900000</v>
      </c>
      <c r="L14" s="986">
        <f t="shared" si="2"/>
        <v>5800000</v>
      </c>
      <c r="M14" s="2027"/>
    </row>
    <row r="15" s="164" customFormat="1" spans="1:13">
      <c r="A15" s="1650">
        <v>288584</v>
      </c>
      <c r="B15" s="1650">
        <v>1295585</v>
      </c>
      <c r="C15" s="1650" t="s">
        <v>805</v>
      </c>
      <c r="D15" s="2021">
        <v>43221</v>
      </c>
      <c r="E15" s="2021">
        <v>43222</v>
      </c>
      <c r="F15" s="1650">
        <f t="shared" si="0"/>
        <v>1</v>
      </c>
      <c r="G15" s="1650">
        <v>1</v>
      </c>
      <c r="H15" s="1650" t="s">
        <v>40</v>
      </c>
      <c r="I15" s="1650" t="s">
        <v>37</v>
      </c>
      <c r="J15" s="1650">
        <f t="shared" si="1"/>
        <v>1</v>
      </c>
      <c r="K15" s="986">
        <v>2900000</v>
      </c>
      <c r="L15" s="986">
        <f t="shared" si="2"/>
        <v>2900000</v>
      </c>
      <c r="M15" s="2027"/>
    </row>
    <row r="16" s="164" customFormat="1" spans="1:13">
      <c r="A16" s="1650">
        <v>287625</v>
      </c>
      <c r="B16" s="1650">
        <v>1292741</v>
      </c>
      <c r="C16" s="1650" t="s">
        <v>806</v>
      </c>
      <c r="D16" s="2021">
        <v>43221</v>
      </c>
      <c r="E16" s="2021">
        <v>43223</v>
      </c>
      <c r="F16" s="1650">
        <f t="shared" si="0"/>
        <v>2</v>
      </c>
      <c r="G16" s="1650">
        <v>1</v>
      </c>
      <c r="H16" s="1650" t="s">
        <v>53</v>
      </c>
      <c r="I16" s="1650" t="s">
        <v>37</v>
      </c>
      <c r="J16" s="1650">
        <f t="shared" si="1"/>
        <v>2</v>
      </c>
      <c r="K16" s="986">
        <v>2900000</v>
      </c>
      <c r="L16" s="986">
        <f t="shared" si="2"/>
        <v>5800000</v>
      </c>
      <c r="M16" s="2027"/>
    </row>
    <row r="17" s="164" customFormat="1" spans="1:13">
      <c r="A17" s="1650">
        <v>289546</v>
      </c>
      <c r="B17" s="1650">
        <v>1298374</v>
      </c>
      <c r="C17" s="1650" t="s">
        <v>807</v>
      </c>
      <c r="D17" s="2021">
        <v>43221</v>
      </c>
      <c r="E17" s="2021">
        <v>43223</v>
      </c>
      <c r="F17" s="1650">
        <f t="shared" si="0"/>
        <v>2</v>
      </c>
      <c r="G17" s="1650">
        <v>1</v>
      </c>
      <c r="H17" s="1650" t="s">
        <v>53</v>
      </c>
      <c r="I17" s="1650" t="s">
        <v>37</v>
      </c>
      <c r="J17" s="1650">
        <f t="shared" si="1"/>
        <v>2</v>
      </c>
      <c r="K17" s="1650">
        <v>2900000</v>
      </c>
      <c r="L17" s="986">
        <f t="shared" si="2"/>
        <v>5800000</v>
      </c>
      <c r="M17" s="2027"/>
    </row>
    <row r="18" s="164" customFormat="1" spans="1:13">
      <c r="A18" s="1650">
        <v>289023</v>
      </c>
      <c r="B18" s="1650">
        <v>1297360</v>
      </c>
      <c r="C18" s="1650" t="s">
        <v>808</v>
      </c>
      <c r="D18" s="2021">
        <v>43222</v>
      </c>
      <c r="E18" s="2021">
        <v>43223</v>
      </c>
      <c r="F18" s="1650">
        <f t="shared" si="0"/>
        <v>1</v>
      </c>
      <c r="G18" s="1650">
        <v>1</v>
      </c>
      <c r="H18" s="1650" t="s">
        <v>391</v>
      </c>
      <c r="I18" s="1650" t="s">
        <v>37</v>
      </c>
      <c r="J18" s="1650">
        <f t="shared" si="1"/>
        <v>1</v>
      </c>
      <c r="K18" s="2028">
        <v>2900000</v>
      </c>
      <c r="L18" s="986">
        <f t="shared" si="2"/>
        <v>2900000</v>
      </c>
      <c r="M18" s="2027"/>
    </row>
    <row r="19" s="164" customFormat="1" spans="1:13">
      <c r="A19" s="1650">
        <v>288519</v>
      </c>
      <c r="B19" s="1650">
        <v>1296324</v>
      </c>
      <c r="C19" s="1650" t="s">
        <v>809</v>
      </c>
      <c r="D19" s="2021">
        <v>43222</v>
      </c>
      <c r="E19" s="2021">
        <v>43225</v>
      </c>
      <c r="F19" s="1650">
        <f t="shared" si="0"/>
        <v>3</v>
      </c>
      <c r="G19" s="1650">
        <v>1</v>
      </c>
      <c r="H19" s="1650" t="s">
        <v>53</v>
      </c>
      <c r="I19" s="1650" t="s">
        <v>37</v>
      </c>
      <c r="J19" s="1650">
        <f t="shared" si="1"/>
        <v>3</v>
      </c>
      <c r="K19" s="986">
        <v>2900000</v>
      </c>
      <c r="L19" s="986">
        <f t="shared" si="2"/>
        <v>8700000</v>
      </c>
      <c r="M19" s="2027"/>
    </row>
    <row r="20" s="164" customFormat="1" spans="1:13">
      <c r="A20" s="1650">
        <v>290281</v>
      </c>
      <c r="B20" s="1650">
        <v>1300255</v>
      </c>
      <c r="C20" s="1650" t="s">
        <v>810</v>
      </c>
      <c r="D20" s="2021">
        <v>43222</v>
      </c>
      <c r="E20" s="2021">
        <v>43224</v>
      </c>
      <c r="F20" s="1650">
        <f t="shared" si="0"/>
        <v>2</v>
      </c>
      <c r="G20" s="1650">
        <v>1</v>
      </c>
      <c r="H20" s="1650" t="s">
        <v>391</v>
      </c>
      <c r="I20" s="1650" t="s">
        <v>37</v>
      </c>
      <c r="J20" s="1650">
        <f t="shared" si="1"/>
        <v>2</v>
      </c>
      <c r="K20" s="1650">
        <v>2900000</v>
      </c>
      <c r="L20" s="986">
        <f t="shared" si="2"/>
        <v>5800000</v>
      </c>
      <c r="M20" s="2027"/>
    </row>
    <row r="21" s="164" customFormat="1" spans="1:13">
      <c r="A21" s="1650">
        <v>289886</v>
      </c>
      <c r="B21" s="1650">
        <v>1299427</v>
      </c>
      <c r="C21" s="1650" t="s">
        <v>811</v>
      </c>
      <c r="D21" s="2021">
        <v>43222</v>
      </c>
      <c r="E21" s="2021">
        <v>43227</v>
      </c>
      <c r="F21" s="1650">
        <f t="shared" si="0"/>
        <v>5</v>
      </c>
      <c r="G21" s="1650">
        <v>1</v>
      </c>
      <c r="H21" s="1650" t="s">
        <v>53</v>
      </c>
      <c r="I21" s="1650" t="s">
        <v>37</v>
      </c>
      <c r="J21" s="1650">
        <f t="shared" si="1"/>
        <v>5</v>
      </c>
      <c r="K21" s="1650">
        <v>2900000</v>
      </c>
      <c r="L21" s="986">
        <f t="shared" si="2"/>
        <v>14500000</v>
      </c>
      <c r="M21" s="2027"/>
    </row>
    <row r="22" s="164" customFormat="1" spans="1:13">
      <c r="A22" s="1650">
        <v>287724</v>
      </c>
      <c r="B22" s="1650">
        <v>1293135</v>
      </c>
      <c r="C22" s="1650" t="s">
        <v>812</v>
      </c>
      <c r="D22" s="2021">
        <v>43222</v>
      </c>
      <c r="E22" s="2021">
        <v>43224</v>
      </c>
      <c r="F22" s="1650">
        <f t="shared" si="0"/>
        <v>2</v>
      </c>
      <c r="G22" s="1650">
        <v>1</v>
      </c>
      <c r="H22" s="1650" t="s">
        <v>53</v>
      </c>
      <c r="I22" s="1650" t="s">
        <v>37</v>
      </c>
      <c r="J22" s="1650">
        <f t="shared" si="1"/>
        <v>2</v>
      </c>
      <c r="K22" s="986">
        <v>2900000</v>
      </c>
      <c r="L22" s="986">
        <f t="shared" si="2"/>
        <v>5800000</v>
      </c>
      <c r="M22" s="2027"/>
    </row>
    <row r="23" s="164" customFormat="1" spans="1:13">
      <c r="A23" s="1650">
        <v>287782</v>
      </c>
      <c r="B23" s="1650">
        <v>1293446</v>
      </c>
      <c r="C23" s="1650" t="s">
        <v>813</v>
      </c>
      <c r="D23" s="2021">
        <v>43222</v>
      </c>
      <c r="E23" s="2021">
        <v>43224</v>
      </c>
      <c r="F23" s="1650">
        <f t="shared" si="0"/>
        <v>2</v>
      </c>
      <c r="G23" s="1650">
        <v>1</v>
      </c>
      <c r="H23" s="1650" t="s">
        <v>391</v>
      </c>
      <c r="I23" s="1650" t="s">
        <v>37</v>
      </c>
      <c r="J23" s="1650">
        <f t="shared" si="1"/>
        <v>2</v>
      </c>
      <c r="K23" s="986">
        <v>2900000</v>
      </c>
      <c r="L23" s="986">
        <f t="shared" si="2"/>
        <v>5800000</v>
      </c>
      <c r="M23" s="2027"/>
    </row>
    <row r="24" s="164" customFormat="1" spans="1:13">
      <c r="A24" s="1650">
        <v>289562</v>
      </c>
      <c r="B24" s="1650">
        <v>1298660</v>
      </c>
      <c r="C24" s="1650" t="s">
        <v>814</v>
      </c>
      <c r="D24" s="2021">
        <v>43222</v>
      </c>
      <c r="E24" s="2021">
        <v>43224</v>
      </c>
      <c r="F24" s="1650">
        <f t="shared" si="0"/>
        <v>2</v>
      </c>
      <c r="G24" s="1650">
        <v>1</v>
      </c>
      <c r="H24" s="1650" t="s">
        <v>405</v>
      </c>
      <c r="I24" s="1650" t="s">
        <v>37</v>
      </c>
      <c r="J24" s="1650">
        <f t="shared" si="1"/>
        <v>2</v>
      </c>
      <c r="K24" s="1650">
        <v>2900000</v>
      </c>
      <c r="L24" s="986">
        <f t="shared" si="2"/>
        <v>5800000</v>
      </c>
      <c r="M24" s="2027"/>
    </row>
    <row r="25" s="164" customFormat="1" spans="1:13">
      <c r="A25" s="1650">
        <v>290930</v>
      </c>
      <c r="B25" s="1650">
        <v>1301776</v>
      </c>
      <c r="C25" s="1650" t="s">
        <v>815</v>
      </c>
      <c r="D25" s="2021">
        <v>43223</v>
      </c>
      <c r="E25" s="2021">
        <v>43225</v>
      </c>
      <c r="F25" s="1650">
        <f t="shared" si="0"/>
        <v>2</v>
      </c>
      <c r="G25" s="1650">
        <v>1</v>
      </c>
      <c r="H25" s="1650" t="s">
        <v>53</v>
      </c>
      <c r="I25" s="1650" t="s">
        <v>37</v>
      </c>
      <c r="J25" s="1650">
        <f t="shared" si="1"/>
        <v>2</v>
      </c>
      <c r="K25" s="986">
        <v>2900000</v>
      </c>
      <c r="L25" s="986">
        <f t="shared" si="2"/>
        <v>5800000</v>
      </c>
      <c r="M25" s="2027"/>
    </row>
    <row r="26" s="164" customFormat="1" spans="1:13">
      <c r="A26" s="1650" t="s">
        <v>816</v>
      </c>
      <c r="B26" s="1650">
        <v>1291101</v>
      </c>
      <c r="C26" s="1650" t="s">
        <v>817</v>
      </c>
      <c r="D26" s="2021">
        <v>43223</v>
      </c>
      <c r="E26" s="2021">
        <v>43225</v>
      </c>
      <c r="F26" s="1650">
        <f t="shared" si="0"/>
        <v>2</v>
      </c>
      <c r="G26" s="1650">
        <v>2</v>
      </c>
      <c r="H26" s="1650" t="s">
        <v>53</v>
      </c>
      <c r="I26" s="1650" t="s">
        <v>37</v>
      </c>
      <c r="J26" s="1650">
        <f t="shared" si="1"/>
        <v>4</v>
      </c>
      <c r="K26" s="986">
        <v>2900000</v>
      </c>
      <c r="L26" s="986">
        <f t="shared" si="2"/>
        <v>11600000</v>
      </c>
      <c r="M26" s="2027"/>
    </row>
    <row r="27" s="164" customFormat="1" spans="1:13">
      <c r="A27" s="1650">
        <v>290905</v>
      </c>
      <c r="B27" s="1650">
        <v>1301668</v>
      </c>
      <c r="C27" s="1650" t="s">
        <v>818</v>
      </c>
      <c r="D27" s="2021">
        <v>43223</v>
      </c>
      <c r="E27" s="2021">
        <v>43224</v>
      </c>
      <c r="F27" s="1650">
        <f t="shared" si="0"/>
        <v>1</v>
      </c>
      <c r="G27" s="1650">
        <v>1</v>
      </c>
      <c r="H27" s="1650" t="s">
        <v>53</v>
      </c>
      <c r="I27" s="1650" t="s">
        <v>37</v>
      </c>
      <c r="J27" s="1650">
        <f t="shared" si="1"/>
        <v>1</v>
      </c>
      <c r="K27" s="986">
        <v>2900000</v>
      </c>
      <c r="L27" s="986">
        <f t="shared" si="2"/>
        <v>2900000</v>
      </c>
      <c r="M27" s="2027"/>
    </row>
    <row r="28" s="164" customFormat="1" spans="1:13">
      <c r="A28" s="1650">
        <v>287570</v>
      </c>
      <c r="B28" s="1650">
        <v>1292108</v>
      </c>
      <c r="C28" s="1650" t="s">
        <v>819</v>
      </c>
      <c r="D28" s="2021">
        <v>43223</v>
      </c>
      <c r="E28" s="2021">
        <v>43226</v>
      </c>
      <c r="F28" s="1650">
        <f t="shared" si="0"/>
        <v>3</v>
      </c>
      <c r="G28" s="1650">
        <v>1</v>
      </c>
      <c r="H28" s="1650" t="s">
        <v>53</v>
      </c>
      <c r="I28" s="1650" t="s">
        <v>37</v>
      </c>
      <c r="J28" s="1650">
        <f t="shared" si="1"/>
        <v>3</v>
      </c>
      <c r="K28" s="986">
        <v>2900000</v>
      </c>
      <c r="L28" s="986">
        <f t="shared" si="2"/>
        <v>8700000</v>
      </c>
      <c r="M28" s="2027"/>
    </row>
    <row r="29" s="164" customFormat="1" spans="1:13">
      <c r="A29" s="1650">
        <v>288518</v>
      </c>
      <c r="B29" s="1650">
        <v>1296300</v>
      </c>
      <c r="C29" s="1650" t="s">
        <v>820</v>
      </c>
      <c r="D29" s="2021">
        <v>43223</v>
      </c>
      <c r="E29" s="2021">
        <v>43224</v>
      </c>
      <c r="F29" s="1650">
        <f t="shared" si="0"/>
        <v>1</v>
      </c>
      <c r="G29" s="1650">
        <v>1</v>
      </c>
      <c r="H29" s="1650" t="s">
        <v>391</v>
      </c>
      <c r="I29" s="1650" t="s">
        <v>37</v>
      </c>
      <c r="J29" s="1650">
        <f t="shared" si="1"/>
        <v>1</v>
      </c>
      <c r="K29" s="986">
        <v>2900000</v>
      </c>
      <c r="L29" s="986">
        <f t="shared" si="2"/>
        <v>2900000</v>
      </c>
      <c r="M29" s="2027"/>
    </row>
    <row r="30" s="164" customFormat="1" spans="1:13">
      <c r="A30" s="1650">
        <v>280763</v>
      </c>
      <c r="B30" s="1650">
        <v>1277557</v>
      </c>
      <c r="C30" s="1650" t="s">
        <v>821</v>
      </c>
      <c r="D30" s="2021">
        <v>43224</v>
      </c>
      <c r="E30" s="2021">
        <v>43227</v>
      </c>
      <c r="F30" s="1650">
        <f t="shared" si="0"/>
        <v>3</v>
      </c>
      <c r="G30" s="1650">
        <v>2</v>
      </c>
      <c r="H30" s="1650" t="s">
        <v>53</v>
      </c>
      <c r="I30" s="1650" t="s">
        <v>37</v>
      </c>
      <c r="J30" s="1650">
        <f t="shared" si="1"/>
        <v>6</v>
      </c>
      <c r="K30" s="986">
        <v>2900000</v>
      </c>
      <c r="L30" s="986">
        <f t="shared" si="2"/>
        <v>17400000</v>
      </c>
      <c r="M30" s="2027"/>
    </row>
    <row r="31" s="164" customFormat="1" spans="1:13">
      <c r="A31" s="1650">
        <v>288786</v>
      </c>
      <c r="B31" s="1650">
        <v>1296763</v>
      </c>
      <c r="C31" s="1650" t="s">
        <v>822</v>
      </c>
      <c r="D31" s="2021">
        <v>43224</v>
      </c>
      <c r="E31" s="2021">
        <v>43226</v>
      </c>
      <c r="F31" s="1650">
        <f t="shared" si="0"/>
        <v>2</v>
      </c>
      <c r="G31" s="1650">
        <v>1</v>
      </c>
      <c r="H31" s="1650" t="s">
        <v>391</v>
      </c>
      <c r="I31" s="1650" t="s">
        <v>37</v>
      </c>
      <c r="J31" s="1650">
        <f t="shared" si="1"/>
        <v>2</v>
      </c>
      <c r="K31" s="2028">
        <v>2900000</v>
      </c>
      <c r="L31" s="986">
        <f t="shared" si="2"/>
        <v>5800000</v>
      </c>
      <c r="M31" s="2027"/>
    </row>
    <row r="32" s="164" customFormat="1" spans="1:13">
      <c r="A32" s="1650">
        <v>289768</v>
      </c>
      <c r="B32" s="1650">
        <v>1299026</v>
      </c>
      <c r="C32" s="1650" t="s">
        <v>823</v>
      </c>
      <c r="D32" s="2021">
        <v>43225</v>
      </c>
      <c r="E32" s="2021">
        <v>43227</v>
      </c>
      <c r="F32" s="1650">
        <f t="shared" si="0"/>
        <v>2</v>
      </c>
      <c r="G32" s="1650">
        <v>2</v>
      </c>
      <c r="H32" s="1650" t="s">
        <v>405</v>
      </c>
      <c r="I32" s="1650" t="s">
        <v>37</v>
      </c>
      <c r="J32" s="1650">
        <f t="shared" si="1"/>
        <v>4</v>
      </c>
      <c r="K32" s="1650">
        <v>2900000</v>
      </c>
      <c r="L32" s="986">
        <f t="shared" si="2"/>
        <v>11600000</v>
      </c>
      <c r="M32" s="2027"/>
    </row>
    <row r="33" s="164" customFormat="1" spans="1:13">
      <c r="A33" s="1650">
        <v>287076</v>
      </c>
      <c r="B33" s="1650">
        <v>1291393</v>
      </c>
      <c r="C33" s="1650" t="s">
        <v>824</v>
      </c>
      <c r="D33" s="2021">
        <v>43226</v>
      </c>
      <c r="E33" s="2021">
        <v>43229</v>
      </c>
      <c r="F33" s="1650">
        <f t="shared" si="0"/>
        <v>3</v>
      </c>
      <c r="G33" s="1650">
        <v>1</v>
      </c>
      <c r="H33" s="1650" t="s">
        <v>391</v>
      </c>
      <c r="I33" s="1650" t="s">
        <v>37</v>
      </c>
      <c r="J33" s="1650">
        <f t="shared" si="1"/>
        <v>3</v>
      </c>
      <c r="K33" s="986">
        <v>2900000</v>
      </c>
      <c r="L33" s="986">
        <f t="shared" si="2"/>
        <v>8700000</v>
      </c>
      <c r="M33" s="2027"/>
    </row>
    <row r="34" s="164" customFormat="1" spans="1:13">
      <c r="A34" s="1650" t="s">
        <v>825</v>
      </c>
      <c r="B34" s="1650">
        <v>1293549</v>
      </c>
      <c r="C34" s="1650" t="s">
        <v>826</v>
      </c>
      <c r="D34" s="2021">
        <v>43226</v>
      </c>
      <c r="E34" s="2021">
        <v>43229</v>
      </c>
      <c r="F34" s="1650">
        <f t="shared" si="0"/>
        <v>3</v>
      </c>
      <c r="G34" s="1650">
        <v>3</v>
      </c>
      <c r="H34" s="1650" t="s">
        <v>391</v>
      </c>
      <c r="I34" s="1650" t="s">
        <v>37</v>
      </c>
      <c r="J34" s="1650">
        <f t="shared" si="1"/>
        <v>9</v>
      </c>
      <c r="K34" s="986">
        <v>2900000</v>
      </c>
      <c r="L34" s="986">
        <f t="shared" si="2"/>
        <v>26100000</v>
      </c>
      <c r="M34" s="2027"/>
    </row>
    <row r="35" s="164" customFormat="1" spans="1:13">
      <c r="A35" s="1650">
        <v>289040</v>
      </c>
      <c r="B35" s="1650">
        <v>1297981</v>
      </c>
      <c r="C35" s="1650" t="s">
        <v>827</v>
      </c>
      <c r="D35" s="2021">
        <v>43226</v>
      </c>
      <c r="E35" s="2021">
        <v>43227</v>
      </c>
      <c r="F35" s="1650">
        <f t="shared" si="0"/>
        <v>1</v>
      </c>
      <c r="G35" s="1650">
        <v>1</v>
      </c>
      <c r="H35" s="1650" t="s">
        <v>53</v>
      </c>
      <c r="I35" s="1650" t="s">
        <v>37</v>
      </c>
      <c r="J35" s="1650">
        <f t="shared" si="1"/>
        <v>1</v>
      </c>
      <c r="K35" s="2028">
        <v>2900000</v>
      </c>
      <c r="L35" s="986">
        <f t="shared" si="2"/>
        <v>2900000</v>
      </c>
      <c r="M35" s="2027"/>
    </row>
    <row r="36" s="164" customFormat="1" spans="1:13">
      <c r="A36" s="1650">
        <v>290263</v>
      </c>
      <c r="B36" s="1650">
        <v>1300048</v>
      </c>
      <c r="C36" s="1650" t="s">
        <v>828</v>
      </c>
      <c r="D36" s="2021">
        <v>43226</v>
      </c>
      <c r="E36" s="2021">
        <v>43228</v>
      </c>
      <c r="F36" s="1650">
        <f t="shared" si="0"/>
        <v>2</v>
      </c>
      <c r="G36" s="1650">
        <v>1</v>
      </c>
      <c r="H36" s="1650" t="s">
        <v>53</v>
      </c>
      <c r="I36" s="1650" t="s">
        <v>37</v>
      </c>
      <c r="J36" s="1650">
        <f t="shared" si="1"/>
        <v>2</v>
      </c>
      <c r="K36" s="1650">
        <v>2900000</v>
      </c>
      <c r="L36" s="986">
        <f t="shared" si="2"/>
        <v>5800000</v>
      </c>
      <c r="M36" s="2027"/>
    </row>
    <row r="37" s="164" customFormat="1" spans="1:13">
      <c r="A37" s="1650">
        <v>289887</v>
      </c>
      <c r="B37" s="1650">
        <v>1299532</v>
      </c>
      <c r="C37" s="1650" t="s">
        <v>829</v>
      </c>
      <c r="D37" s="2021">
        <v>43227</v>
      </c>
      <c r="E37" s="2021">
        <v>43229</v>
      </c>
      <c r="F37" s="1650">
        <f t="shared" si="0"/>
        <v>2</v>
      </c>
      <c r="G37" s="1650">
        <v>1</v>
      </c>
      <c r="H37" s="1650" t="s">
        <v>391</v>
      </c>
      <c r="I37" s="1650" t="s">
        <v>37</v>
      </c>
      <c r="J37" s="1650">
        <f t="shared" si="1"/>
        <v>2</v>
      </c>
      <c r="K37" s="1650">
        <v>2900000</v>
      </c>
      <c r="L37" s="986">
        <f t="shared" si="2"/>
        <v>5800000</v>
      </c>
      <c r="M37" s="2027"/>
    </row>
    <row r="38" s="164" customFormat="1" spans="1:13">
      <c r="A38" s="1650">
        <v>290778</v>
      </c>
      <c r="B38" s="1650">
        <v>1300947</v>
      </c>
      <c r="C38" s="1650" t="s">
        <v>830</v>
      </c>
      <c r="D38" s="2021">
        <v>43227</v>
      </c>
      <c r="E38" s="2021">
        <v>43232</v>
      </c>
      <c r="F38" s="1650">
        <f t="shared" si="0"/>
        <v>5</v>
      </c>
      <c r="G38" s="1650">
        <v>1</v>
      </c>
      <c r="H38" s="1650" t="s">
        <v>391</v>
      </c>
      <c r="I38" s="1650" t="s">
        <v>37</v>
      </c>
      <c r="J38" s="1650">
        <f t="shared" si="1"/>
        <v>5</v>
      </c>
      <c r="K38" s="1650">
        <v>2900000</v>
      </c>
      <c r="L38" s="986">
        <f t="shared" si="2"/>
        <v>14500000</v>
      </c>
      <c r="M38" s="2027"/>
    </row>
    <row r="39" s="164" customFormat="1" spans="1:13">
      <c r="A39" s="1650">
        <v>290779</v>
      </c>
      <c r="B39" s="1650">
        <v>1300949</v>
      </c>
      <c r="C39" s="1650" t="s">
        <v>831</v>
      </c>
      <c r="D39" s="2021">
        <v>43227</v>
      </c>
      <c r="E39" s="2021">
        <v>43232</v>
      </c>
      <c r="F39" s="1650">
        <f t="shared" si="0"/>
        <v>5</v>
      </c>
      <c r="G39" s="1650">
        <v>1</v>
      </c>
      <c r="H39" s="1650" t="s">
        <v>391</v>
      </c>
      <c r="I39" s="1650" t="s">
        <v>37</v>
      </c>
      <c r="J39" s="1650">
        <f t="shared" si="1"/>
        <v>5</v>
      </c>
      <c r="K39" s="1650">
        <v>2900000</v>
      </c>
      <c r="L39" s="986">
        <f t="shared" si="2"/>
        <v>14500000</v>
      </c>
      <c r="M39" s="2027"/>
    </row>
    <row r="40" s="164" customFormat="1" spans="1:13">
      <c r="A40" s="1650">
        <v>290780</v>
      </c>
      <c r="B40" s="1650">
        <v>1300948</v>
      </c>
      <c r="C40" s="1650" t="s">
        <v>832</v>
      </c>
      <c r="D40" s="2021">
        <v>43227</v>
      </c>
      <c r="E40" s="2021">
        <v>43232</v>
      </c>
      <c r="F40" s="1650">
        <f t="shared" si="0"/>
        <v>5</v>
      </c>
      <c r="G40" s="1650">
        <v>1</v>
      </c>
      <c r="H40" s="1650" t="s">
        <v>53</v>
      </c>
      <c r="I40" s="1650" t="s">
        <v>37</v>
      </c>
      <c r="J40" s="1650">
        <f t="shared" si="1"/>
        <v>5</v>
      </c>
      <c r="K40" s="1650">
        <v>2900000</v>
      </c>
      <c r="L40" s="986">
        <f t="shared" si="2"/>
        <v>14500000</v>
      </c>
      <c r="M40" s="2027"/>
    </row>
    <row r="41" s="164" customFormat="1" spans="1:13">
      <c r="A41" s="1650">
        <v>289038</v>
      </c>
      <c r="B41" s="1650">
        <v>1297374</v>
      </c>
      <c r="C41" s="1650" t="s">
        <v>833</v>
      </c>
      <c r="D41" s="2021">
        <v>43227</v>
      </c>
      <c r="E41" s="2021">
        <v>43229</v>
      </c>
      <c r="F41" s="1650">
        <f t="shared" si="0"/>
        <v>2</v>
      </c>
      <c r="G41" s="1650">
        <v>1</v>
      </c>
      <c r="H41" s="1650" t="s">
        <v>53</v>
      </c>
      <c r="I41" s="1650" t="s">
        <v>37</v>
      </c>
      <c r="J41" s="1650">
        <f t="shared" si="1"/>
        <v>2</v>
      </c>
      <c r="K41" s="2028">
        <v>2900000</v>
      </c>
      <c r="L41" s="986">
        <f t="shared" si="2"/>
        <v>5800000</v>
      </c>
      <c r="M41" s="2027"/>
    </row>
    <row r="42" s="164" customFormat="1" spans="1:13">
      <c r="A42" s="1650">
        <v>289756</v>
      </c>
      <c r="B42" s="1650">
        <v>1298819</v>
      </c>
      <c r="C42" s="1650" t="s">
        <v>834</v>
      </c>
      <c r="D42" s="2021">
        <v>43227</v>
      </c>
      <c r="E42" s="2021">
        <v>43230</v>
      </c>
      <c r="F42" s="1650">
        <f t="shared" si="0"/>
        <v>3</v>
      </c>
      <c r="G42" s="1650">
        <v>1</v>
      </c>
      <c r="H42" s="1650" t="s">
        <v>53</v>
      </c>
      <c r="I42" s="1650" t="s">
        <v>37</v>
      </c>
      <c r="J42" s="1650">
        <f t="shared" si="1"/>
        <v>3</v>
      </c>
      <c r="K42" s="1650">
        <v>2900000</v>
      </c>
      <c r="L42" s="986">
        <f t="shared" si="2"/>
        <v>8700000</v>
      </c>
      <c r="M42" s="2027"/>
    </row>
    <row r="43" s="164" customFormat="1" spans="1:13">
      <c r="A43" s="1650">
        <v>289888</v>
      </c>
      <c r="B43" s="1650">
        <v>1299484</v>
      </c>
      <c r="C43" s="1650" t="s">
        <v>835</v>
      </c>
      <c r="D43" s="2021">
        <v>43228</v>
      </c>
      <c r="E43" s="2021">
        <v>43236</v>
      </c>
      <c r="F43" s="1650">
        <f t="shared" si="0"/>
        <v>8</v>
      </c>
      <c r="G43" s="1650">
        <v>1</v>
      </c>
      <c r="H43" s="1650" t="s">
        <v>391</v>
      </c>
      <c r="I43" s="1650" t="s">
        <v>37</v>
      </c>
      <c r="J43" s="1650">
        <f t="shared" si="1"/>
        <v>8</v>
      </c>
      <c r="K43" s="1650">
        <v>2900000</v>
      </c>
      <c r="L43" s="986">
        <f t="shared" si="2"/>
        <v>23200000</v>
      </c>
      <c r="M43" s="2027"/>
    </row>
    <row r="44" s="164" customFormat="1" spans="1:13">
      <c r="A44" s="1650">
        <v>289018</v>
      </c>
      <c r="B44" s="1650">
        <v>1297271</v>
      </c>
      <c r="C44" s="1650" t="s">
        <v>836</v>
      </c>
      <c r="D44" s="2021">
        <v>43228</v>
      </c>
      <c r="E44" s="2021">
        <v>43229</v>
      </c>
      <c r="F44" s="1650">
        <f t="shared" si="0"/>
        <v>1</v>
      </c>
      <c r="G44" s="1650">
        <v>1</v>
      </c>
      <c r="H44" s="1650" t="s">
        <v>391</v>
      </c>
      <c r="I44" s="1650" t="s">
        <v>37</v>
      </c>
      <c r="J44" s="1650">
        <f t="shared" si="1"/>
        <v>1</v>
      </c>
      <c r="K44" s="2028">
        <v>2900000</v>
      </c>
      <c r="L44" s="986">
        <f t="shared" si="2"/>
        <v>2900000</v>
      </c>
      <c r="M44" s="2027"/>
    </row>
    <row r="45" s="164" customFormat="1" spans="1:13">
      <c r="A45" s="1650">
        <v>290530</v>
      </c>
      <c r="B45" s="1650">
        <v>1300582</v>
      </c>
      <c r="C45" s="1650" t="s">
        <v>837</v>
      </c>
      <c r="D45" s="2021">
        <v>43229</v>
      </c>
      <c r="E45" s="2021">
        <v>43234</v>
      </c>
      <c r="F45" s="1650">
        <f t="shared" si="0"/>
        <v>5</v>
      </c>
      <c r="G45" s="1650">
        <v>1</v>
      </c>
      <c r="H45" s="1650" t="s">
        <v>53</v>
      </c>
      <c r="I45" s="1650" t="s">
        <v>37</v>
      </c>
      <c r="J45" s="1650">
        <f t="shared" si="1"/>
        <v>5</v>
      </c>
      <c r="K45" s="2028">
        <v>2900000</v>
      </c>
      <c r="L45" s="986">
        <f t="shared" si="2"/>
        <v>14500000</v>
      </c>
      <c r="M45" s="2027"/>
    </row>
    <row r="46" s="164" customFormat="1" spans="1:13">
      <c r="A46" s="1650">
        <v>289041</v>
      </c>
      <c r="B46" s="1650">
        <v>1297992</v>
      </c>
      <c r="C46" s="1650" t="s">
        <v>838</v>
      </c>
      <c r="D46" s="2021">
        <v>43230</v>
      </c>
      <c r="E46" s="2021">
        <v>43234</v>
      </c>
      <c r="F46" s="1650">
        <f t="shared" si="0"/>
        <v>4</v>
      </c>
      <c r="G46" s="1650">
        <v>1</v>
      </c>
      <c r="H46" s="1650" t="s">
        <v>391</v>
      </c>
      <c r="I46" s="1650" t="s">
        <v>37</v>
      </c>
      <c r="J46" s="1650">
        <f t="shared" si="1"/>
        <v>4</v>
      </c>
      <c r="K46" s="2028">
        <v>2900000</v>
      </c>
      <c r="L46" s="986">
        <f t="shared" si="2"/>
        <v>11600000</v>
      </c>
      <c r="M46" s="2027"/>
    </row>
    <row r="47" s="164" customFormat="1" spans="1:13">
      <c r="A47" s="1650">
        <v>291089</v>
      </c>
      <c r="B47" s="1650">
        <v>1302255</v>
      </c>
      <c r="C47" s="1650" t="s">
        <v>839</v>
      </c>
      <c r="D47" s="2021">
        <v>43224</v>
      </c>
      <c r="E47" s="2021">
        <v>43226</v>
      </c>
      <c r="F47" s="1650">
        <f t="shared" si="0"/>
        <v>2</v>
      </c>
      <c r="G47" s="1650">
        <v>1</v>
      </c>
      <c r="H47" s="1650" t="s">
        <v>391</v>
      </c>
      <c r="I47" s="1650" t="s">
        <v>37</v>
      </c>
      <c r="J47" s="1650">
        <f t="shared" si="1"/>
        <v>2</v>
      </c>
      <c r="K47" s="986">
        <v>2900000</v>
      </c>
      <c r="L47" s="986">
        <f t="shared" si="2"/>
        <v>5800000</v>
      </c>
      <c r="M47" s="2027"/>
    </row>
    <row r="48" s="164" customFormat="1" spans="1:13">
      <c r="A48" s="1650">
        <v>291091</v>
      </c>
      <c r="B48" s="1650">
        <v>1302257</v>
      </c>
      <c r="C48" s="1650" t="s">
        <v>840</v>
      </c>
      <c r="D48" s="2021">
        <v>43224</v>
      </c>
      <c r="E48" s="2021">
        <v>43226</v>
      </c>
      <c r="F48" s="1650">
        <f t="shared" si="0"/>
        <v>2</v>
      </c>
      <c r="G48" s="1650">
        <v>1</v>
      </c>
      <c r="H48" s="1650" t="s">
        <v>391</v>
      </c>
      <c r="I48" s="1650" t="s">
        <v>37</v>
      </c>
      <c r="J48" s="1650">
        <f t="shared" si="1"/>
        <v>2</v>
      </c>
      <c r="K48" s="986">
        <v>2900000</v>
      </c>
      <c r="L48" s="986">
        <f t="shared" si="2"/>
        <v>5800000</v>
      </c>
      <c r="M48" s="2027"/>
    </row>
    <row r="49" s="164" customFormat="1" spans="1:13">
      <c r="A49" s="1650">
        <v>291752</v>
      </c>
      <c r="B49" s="1650">
        <v>1303462</v>
      </c>
      <c r="C49" s="1650" t="s">
        <v>841</v>
      </c>
      <c r="D49" s="2021">
        <v>43226</v>
      </c>
      <c r="E49" s="2021">
        <v>43227</v>
      </c>
      <c r="F49" s="1650">
        <f t="shared" si="0"/>
        <v>1</v>
      </c>
      <c r="G49" s="1650">
        <v>1</v>
      </c>
      <c r="H49" s="1650" t="s">
        <v>53</v>
      </c>
      <c r="I49" s="1650" t="s">
        <v>37</v>
      </c>
      <c r="J49" s="1650">
        <f t="shared" si="1"/>
        <v>1</v>
      </c>
      <c r="K49" s="1650">
        <v>2900000</v>
      </c>
      <c r="L49" s="986">
        <f t="shared" si="2"/>
        <v>2900000</v>
      </c>
      <c r="M49" s="2027"/>
    </row>
    <row r="50" s="164" customFormat="1" spans="1:13">
      <c r="A50" s="1650">
        <v>291375</v>
      </c>
      <c r="B50" s="1650">
        <v>1302637</v>
      </c>
      <c r="C50" s="1650" t="s">
        <v>842</v>
      </c>
      <c r="D50" s="2021">
        <v>43229</v>
      </c>
      <c r="E50" s="2021">
        <v>43232</v>
      </c>
      <c r="F50" s="1650">
        <f t="shared" si="0"/>
        <v>3</v>
      </c>
      <c r="G50" s="1650">
        <v>1</v>
      </c>
      <c r="H50" s="1650" t="s">
        <v>391</v>
      </c>
      <c r="I50" s="1650" t="s">
        <v>37</v>
      </c>
      <c r="J50" s="1650">
        <f t="shared" si="1"/>
        <v>3</v>
      </c>
      <c r="K50" s="1650">
        <v>2900000</v>
      </c>
      <c r="L50" s="986">
        <f t="shared" si="2"/>
        <v>8700000</v>
      </c>
      <c r="M50" s="2027"/>
    </row>
    <row r="51" s="164" customFormat="1" spans="1:13">
      <c r="A51" s="1650" t="s">
        <v>843</v>
      </c>
      <c r="B51" s="1650">
        <v>1303309</v>
      </c>
      <c r="C51" s="1650" t="s">
        <v>844</v>
      </c>
      <c r="D51" s="2021">
        <v>43229</v>
      </c>
      <c r="E51" s="2021">
        <v>43232</v>
      </c>
      <c r="F51" s="1650">
        <f t="shared" si="0"/>
        <v>3</v>
      </c>
      <c r="G51" s="1650">
        <v>2</v>
      </c>
      <c r="H51" s="1650" t="s">
        <v>53</v>
      </c>
      <c r="I51" s="1650" t="s">
        <v>37</v>
      </c>
      <c r="J51" s="1650">
        <f t="shared" si="1"/>
        <v>6</v>
      </c>
      <c r="K51" s="2028">
        <v>2900000</v>
      </c>
      <c r="L51" s="986">
        <f t="shared" si="2"/>
        <v>17400000</v>
      </c>
      <c r="M51" s="2027"/>
    </row>
    <row r="52" s="164" customFormat="1" spans="1:13">
      <c r="A52" s="1650">
        <v>291022</v>
      </c>
      <c r="B52" s="1650">
        <v>1302064</v>
      </c>
      <c r="C52" s="1650" t="s">
        <v>845</v>
      </c>
      <c r="D52" s="2021">
        <v>43229</v>
      </c>
      <c r="E52" s="2021">
        <v>43232</v>
      </c>
      <c r="F52" s="1650">
        <f t="shared" si="0"/>
        <v>3</v>
      </c>
      <c r="G52" s="1650">
        <v>1</v>
      </c>
      <c r="H52" s="1650" t="s">
        <v>53</v>
      </c>
      <c r="I52" s="1650" t="s">
        <v>37</v>
      </c>
      <c r="J52" s="1650">
        <f t="shared" si="1"/>
        <v>3</v>
      </c>
      <c r="K52" s="2028">
        <v>2900000</v>
      </c>
      <c r="L52" s="986">
        <f t="shared" si="2"/>
        <v>8700000</v>
      </c>
      <c r="M52" s="2027"/>
    </row>
    <row r="53" s="164" customFormat="1" spans="1:13">
      <c r="A53" s="2022">
        <v>289781</v>
      </c>
      <c r="B53" s="2022">
        <v>1299081</v>
      </c>
      <c r="C53" s="2022" t="s">
        <v>846</v>
      </c>
      <c r="D53" s="2023">
        <v>43230</v>
      </c>
      <c r="E53" s="2023">
        <v>43231</v>
      </c>
      <c r="F53" s="1650">
        <f t="shared" si="0"/>
        <v>1</v>
      </c>
      <c r="G53" s="2022">
        <v>1</v>
      </c>
      <c r="H53" s="2022" t="s">
        <v>847</v>
      </c>
      <c r="I53" s="2029" t="s">
        <v>37</v>
      </c>
      <c r="J53" s="1650">
        <f t="shared" si="1"/>
        <v>1</v>
      </c>
      <c r="K53" s="2022">
        <v>2900000</v>
      </c>
      <c r="L53" s="2030">
        <f t="shared" si="2"/>
        <v>2900000</v>
      </c>
      <c r="M53" s="2027"/>
    </row>
    <row r="54" s="164" customFormat="1" spans="1:13">
      <c r="A54" s="1650">
        <v>290222</v>
      </c>
      <c r="B54" s="1650">
        <v>1299872</v>
      </c>
      <c r="C54" s="1650" t="s">
        <v>848</v>
      </c>
      <c r="D54" s="2021">
        <v>43230</v>
      </c>
      <c r="E54" s="2021">
        <v>43232</v>
      </c>
      <c r="F54" s="1650">
        <f t="shared" si="0"/>
        <v>2</v>
      </c>
      <c r="G54" s="1650">
        <v>1</v>
      </c>
      <c r="H54" s="1650" t="s">
        <v>53</v>
      </c>
      <c r="I54" s="1650" t="s">
        <v>37</v>
      </c>
      <c r="J54" s="1650">
        <f t="shared" si="1"/>
        <v>2</v>
      </c>
      <c r="K54" s="1650">
        <v>2900000</v>
      </c>
      <c r="L54" s="986">
        <f t="shared" si="2"/>
        <v>5800000</v>
      </c>
      <c r="M54" s="2027"/>
    </row>
    <row r="55" s="164" customFormat="1" spans="1:13">
      <c r="A55" s="1650">
        <v>289822</v>
      </c>
      <c r="B55" s="1650">
        <v>1299160</v>
      </c>
      <c r="C55" s="1650" t="s">
        <v>849</v>
      </c>
      <c r="D55" s="2021">
        <v>43230</v>
      </c>
      <c r="E55" s="2021">
        <v>43232</v>
      </c>
      <c r="F55" s="1650">
        <f t="shared" si="0"/>
        <v>2</v>
      </c>
      <c r="G55" s="1650">
        <v>1</v>
      </c>
      <c r="H55" s="1650" t="s">
        <v>53</v>
      </c>
      <c r="I55" s="1650" t="s">
        <v>37</v>
      </c>
      <c r="J55" s="1650">
        <f t="shared" si="1"/>
        <v>2</v>
      </c>
      <c r="K55" s="2028">
        <v>2900000</v>
      </c>
      <c r="L55" s="986">
        <f t="shared" si="2"/>
        <v>5800000</v>
      </c>
      <c r="M55" s="2027"/>
    </row>
    <row r="56" s="164" customFormat="1" spans="1:13">
      <c r="A56" s="1650">
        <v>289511</v>
      </c>
      <c r="B56" s="1650">
        <v>1298278</v>
      </c>
      <c r="C56" s="1650" t="s">
        <v>850</v>
      </c>
      <c r="D56" s="2021">
        <v>43230</v>
      </c>
      <c r="E56" s="2021">
        <v>43233</v>
      </c>
      <c r="F56" s="1650">
        <f t="shared" si="0"/>
        <v>3</v>
      </c>
      <c r="G56" s="1650">
        <v>1</v>
      </c>
      <c r="H56" s="1650" t="s">
        <v>53</v>
      </c>
      <c r="I56" s="1650" t="s">
        <v>37</v>
      </c>
      <c r="J56" s="1650">
        <f t="shared" si="1"/>
        <v>3</v>
      </c>
      <c r="K56" s="1650">
        <v>2900000</v>
      </c>
      <c r="L56" s="986">
        <f t="shared" si="2"/>
        <v>8700000</v>
      </c>
      <c r="M56" s="2027"/>
    </row>
    <row r="57" s="164" customFormat="1" spans="1:13">
      <c r="A57" s="1650">
        <v>289039</v>
      </c>
      <c r="B57" s="1650">
        <v>1297563</v>
      </c>
      <c r="C57" s="1650" t="s">
        <v>851</v>
      </c>
      <c r="D57" s="2021">
        <v>43231</v>
      </c>
      <c r="E57" s="2021">
        <v>43232</v>
      </c>
      <c r="F57" s="1650">
        <f t="shared" si="0"/>
        <v>1</v>
      </c>
      <c r="G57" s="1650">
        <v>1</v>
      </c>
      <c r="H57" s="1650" t="s">
        <v>53</v>
      </c>
      <c r="I57" s="1650" t="s">
        <v>37</v>
      </c>
      <c r="J57" s="1650">
        <f t="shared" si="1"/>
        <v>1</v>
      </c>
      <c r="K57" s="2028">
        <v>2900000</v>
      </c>
      <c r="L57" s="986">
        <f t="shared" si="2"/>
        <v>2900000</v>
      </c>
      <c r="M57" s="2027"/>
    </row>
    <row r="58" s="164" customFormat="1" spans="1:13">
      <c r="A58" s="1650">
        <v>289528</v>
      </c>
      <c r="B58" s="1650">
        <v>1298476</v>
      </c>
      <c r="C58" s="1650" t="s">
        <v>852</v>
      </c>
      <c r="D58" s="2021">
        <v>43232</v>
      </c>
      <c r="E58" s="2021">
        <v>43234</v>
      </c>
      <c r="F58" s="1650">
        <f t="shared" si="0"/>
        <v>2</v>
      </c>
      <c r="G58" s="1650">
        <v>1</v>
      </c>
      <c r="H58" s="1650" t="s">
        <v>391</v>
      </c>
      <c r="I58" s="1650" t="s">
        <v>37</v>
      </c>
      <c r="J58" s="1650">
        <f t="shared" si="1"/>
        <v>2</v>
      </c>
      <c r="K58" s="2028">
        <v>2900000</v>
      </c>
      <c r="L58" s="986">
        <f t="shared" si="2"/>
        <v>5800000</v>
      </c>
      <c r="M58" s="2027"/>
    </row>
    <row r="59" s="164" customFormat="1" spans="1:13">
      <c r="A59" s="1650" t="s">
        <v>853</v>
      </c>
      <c r="B59" s="1650">
        <v>1302994</v>
      </c>
      <c r="C59" s="1650" t="s">
        <v>854</v>
      </c>
      <c r="D59" s="2021">
        <v>43232</v>
      </c>
      <c r="E59" s="2021">
        <v>43235</v>
      </c>
      <c r="F59" s="1650">
        <f t="shared" si="0"/>
        <v>3</v>
      </c>
      <c r="G59" s="1650">
        <v>2</v>
      </c>
      <c r="H59" s="1650" t="s">
        <v>53</v>
      </c>
      <c r="I59" s="1650" t="s">
        <v>786</v>
      </c>
      <c r="J59" s="1650">
        <f t="shared" si="1"/>
        <v>6</v>
      </c>
      <c r="K59" s="2028">
        <v>2900000</v>
      </c>
      <c r="L59" s="986">
        <f t="shared" si="2"/>
        <v>17400000</v>
      </c>
      <c r="M59" s="2027"/>
    </row>
    <row r="60" s="164" customFormat="1" spans="1:13">
      <c r="A60" s="1650">
        <v>288692</v>
      </c>
      <c r="B60" s="1650">
        <v>1296543</v>
      </c>
      <c r="C60" s="1650" t="s">
        <v>855</v>
      </c>
      <c r="D60" s="2021">
        <v>43233</v>
      </c>
      <c r="E60" s="2021">
        <v>43236</v>
      </c>
      <c r="F60" s="1650">
        <f t="shared" si="0"/>
        <v>3</v>
      </c>
      <c r="G60" s="1650">
        <v>1</v>
      </c>
      <c r="H60" s="1650" t="s">
        <v>40</v>
      </c>
      <c r="I60" s="1650" t="s">
        <v>37</v>
      </c>
      <c r="J60" s="1650">
        <f t="shared" si="1"/>
        <v>3</v>
      </c>
      <c r="K60" s="2028">
        <v>2900000</v>
      </c>
      <c r="L60" s="986">
        <f t="shared" si="2"/>
        <v>8700000</v>
      </c>
      <c r="M60" s="2027"/>
    </row>
    <row r="61" s="164" customFormat="1" spans="1:13">
      <c r="A61" s="1650">
        <v>288695</v>
      </c>
      <c r="B61" s="1650">
        <v>1296556</v>
      </c>
      <c r="C61" s="1650" t="s">
        <v>856</v>
      </c>
      <c r="D61" s="2021">
        <v>43233</v>
      </c>
      <c r="E61" s="2021">
        <v>43236</v>
      </c>
      <c r="F61" s="1650">
        <f t="shared" si="0"/>
        <v>3</v>
      </c>
      <c r="G61" s="1650">
        <v>1</v>
      </c>
      <c r="H61" s="1650" t="s">
        <v>40</v>
      </c>
      <c r="I61" s="1650" t="s">
        <v>37</v>
      </c>
      <c r="J61" s="1650">
        <f t="shared" si="1"/>
        <v>3</v>
      </c>
      <c r="K61" s="2028">
        <v>2900000</v>
      </c>
      <c r="L61" s="986">
        <f t="shared" si="2"/>
        <v>8700000</v>
      </c>
      <c r="M61" s="2027"/>
    </row>
    <row r="62" s="164" customFormat="1" spans="1:13">
      <c r="A62" s="1650">
        <v>291000</v>
      </c>
      <c r="B62" s="1650">
        <v>1301806</v>
      </c>
      <c r="C62" s="1650" t="s">
        <v>857</v>
      </c>
      <c r="D62" s="2021">
        <v>43234</v>
      </c>
      <c r="E62" s="2021">
        <v>43237</v>
      </c>
      <c r="F62" s="1650">
        <f t="shared" si="0"/>
        <v>3</v>
      </c>
      <c r="G62" s="1650">
        <v>1</v>
      </c>
      <c r="H62" s="1650" t="s">
        <v>391</v>
      </c>
      <c r="I62" s="1650" t="s">
        <v>37</v>
      </c>
      <c r="J62" s="1650">
        <f t="shared" si="1"/>
        <v>3</v>
      </c>
      <c r="K62" s="1650">
        <v>2900000</v>
      </c>
      <c r="L62" s="986">
        <f t="shared" si="2"/>
        <v>8700000</v>
      </c>
      <c r="M62" s="2027"/>
    </row>
    <row r="63" s="164" customFormat="1" ht="14.25" spans="1:13">
      <c r="A63" s="1650">
        <v>289889</v>
      </c>
      <c r="B63" s="2024">
        <v>1299309</v>
      </c>
      <c r="C63" s="1650" t="s">
        <v>846</v>
      </c>
      <c r="D63" s="2021">
        <v>43234</v>
      </c>
      <c r="E63" s="2021">
        <v>43235</v>
      </c>
      <c r="F63" s="1650">
        <f t="shared" si="0"/>
        <v>1</v>
      </c>
      <c r="G63" s="1650">
        <v>1</v>
      </c>
      <c r="H63" s="1650" t="s">
        <v>391</v>
      </c>
      <c r="I63" s="1650" t="s">
        <v>37</v>
      </c>
      <c r="J63" s="1650">
        <f t="shared" si="1"/>
        <v>1</v>
      </c>
      <c r="K63" s="1650">
        <v>2900000</v>
      </c>
      <c r="L63" s="986">
        <f t="shared" si="2"/>
        <v>2900000</v>
      </c>
      <c r="M63" s="2027"/>
    </row>
    <row r="64" s="164" customFormat="1" spans="1:13">
      <c r="A64" s="1650">
        <v>290774</v>
      </c>
      <c r="B64" s="1650">
        <v>1300695</v>
      </c>
      <c r="C64" s="1650" t="s">
        <v>858</v>
      </c>
      <c r="D64" s="2021">
        <v>43234</v>
      </c>
      <c r="E64" s="2021">
        <v>43235</v>
      </c>
      <c r="F64" s="1650">
        <f t="shared" si="0"/>
        <v>1</v>
      </c>
      <c r="G64" s="1650">
        <v>1</v>
      </c>
      <c r="H64" s="1650" t="s">
        <v>391</v>
      </c>
      <c r="I64" s="1650" t="s">
        <v>37</v>
      </c>
      <c r="J64" s="1650">
        <f t="shared" si="1"/>
        <v>1</v>
      </c>
      <c r="K64" s="1650">
        <v>2900000</v>
      </c>
      <c r="L64" s="986">
        <f t="shared" si="2"/>
        <v>2900000</v>
      </c>
      <c r="M64" s="2027"/>
    </row>
    <row r="65" s="164" customFormat="1" spans="1:13">
      <c r="A65" s="1650">
        <v>290781</v>
      </c>
      <c r="B65" s="1650">
        <v>1301089</v>
      </c>
      <c r="C65" s="1650" t="s">
        <v>859</v>
      </c>
      <c r="D65" s="2021">
        <v>43234</v>
      </c>
      <c r="E65" s="2021">
        <v>43236</v>
      </c>
      <c r="F65" s="1650">
        <f t="shared" si="0"/>
        <v>2</v>
      </c>
      <c r="G65" s="1650">
        <v>1</v>
      </c>
      <c r="H65" s="1650" t="s">
        <v>53</v>
      </c>
      <c r="I65" s="1650" t="s">
        <v>37</v>
      </c>
      <c r="J65" s="1650">
        <f t="shared" si="1"/>
        <v>2</v>
      </c>
      <c r="K65" s="1650">
        <v>2900000</v>
      </c>
      <c r="L65" s="986">
        <f t="shared" si="2"/>
        <v>5800000</v>
      </c>
      <c r="M65" s="2027"/>
    </row>
    <row r="66" s="164" customFormat="1" spans="1:13">
      <c r="A66" s="1650">
        <v>291765</v>
      </c>
      <c r="B66" s="1650">
        <v>1303321</v>
      </c>
      <c r="C66" s="1650" t="s">
        <v>860</v>
      </c>
      <c r="D66" s="2021">
        <v>43234</v>
      </c>
      <c r="E66" s="2021">
        <v>43235</v>
      </c>
      <c r="F66" s="1650">
        <f t="shared" si="0"/>
        <v>1</v>
      </c>
      <c r="G66" s="1650">
        <v>1</v>
      </c>
      <c r="H66" s="1650" t="s">
        <v>53</v>
      </c>
      <c r="I66" s="1650" t="s">
        <v>37</v>
      </c>
      <c r="J66" s="1650">
        <f t="shared" si="1"/>
        <v>1</v>
      </c>
      <c r="K66" s="1650">
        <v>2900000</v>
      </c>
      <c r="L66" s="986">
        <f t="shared" si="2"/>
        <v>2900000</v>
      </c>
      <c r="M66" s="2027"/>
    </row>
    <row r="67" s="164" customFormat="1" spans="1:13">
      <c r="A67" s="1650">
        <v>289554</v>
      </c>
      <c r="B67" s="1650">
        <v>1298608</v>
      </c>
      <c r="C67" s="1650" t="s">
        <v>861</v>
      </c>
      <c r="D67" s="2021">
        <v>43234</v>
      </c>
      <c r="E67" s="2021">
        <v>43237</v>
      </c>
      <c r="F67" s="1650">
        <f t="shared" si="0"/>
        <v>3</v>
      </c>
      <c r="G67" s="1650">
        <v>2</v>
      </c>
      <c r="H67" s="1650" t="s">
        <v>391</v>
      </c>
      <c r="I67" s="1650" t="s">
        <v>37</v>
      </c>
      <c r="J67" s="1650">
        <f t="shared" si="1"/>
        <v>6</v>
      </c>
      <c r="K67" s="1650">
        <v>2900000</v>
      </c>
      <c r="L67" s="986">
        <f t="shared" si="2"/>
        <v>17400000</v>
      </c>
      <c r="M67" s="2027"/>
    </row>
    <row r="68" s="164" customFormat="1" spans="1:13">
      <c r="A68" s="1650">
        <v>290777</v>
      </c>
      <c r="B68" s="1650">
        <v>1300900</v>
      </c>
      <c r="C68" s="1650" t="s">
        <v>862</v>
      </c>
      <c r="D68" s="2021">
        <v>43235</v>
      </c>
      <c r="E68" s="2021">
        <v>43237</v>
      </c>
      <c r="F68" s="1650">
        <f t="shared" si="0"/>
        <v>2</v>
      </c>
      <c r="G68" s="1650">
        <v>2</v>
      </c>
      <c r="H68" s="1650" t="s">
        <v>269</v>
      </c>
      <c r="I68" s="1650" t="s">
        <v>37</v>
      </c>
      <c r="J68" s="1650">
        <f t="shared" si="1"/>
        <v>4</v>
      </c>
      <c r="K68" s="1650">
        <v>2900000</v>
      </c>
      <c r="L68" s="986">
        <f t="shared" si="2"/>
        <v>11600000</v>
      </c>
      <c r="M68" s="2027"/>
    </row>
    <row r="69" s="164" customFormat="1" spans="1:13">
      <c r="A69" s="1650">
        <v>290773</v>
      </c>
      <c r="B69" s="1650">
        <v>1300691</v>
      </c>
      <c r="C69" s="1650" t="s">
        <v>858</v>
      </c>
      <c r="D69" s="2021">
        <v>43235</v>
      </c>
      <c r="E69" s="2021">
        <v>43236</v>
      </c>
      <c r="F69" s="1650">
        <f t="shared" si="0"/>
        <v>1</v>
      </c>
      <c r="G69" s="1650">
        <v>1</v>
      </c>
      <c r="H69" s="1650" t="s">
        <v>391</v>
      </c>
      <c r="I69" s="1650" t="s">
        <v>37</v>
      </c>
      <c r="J69" s="1650">
        <f t="shared" si="1"/>
        <v>1</v>
      </c>
      <c r="K69" s="1650">
        <v>2900000</v>
      </c>
      <c r="L69" s="986">
        <f t="shared" si="2"/>
        <v>2900000</v>
      </c>
      <c r="M69" s="2027"/>
    </row>
    <row r="70" s="164" customFormat="1" spans="1:13">
      <c r="A70" s="1650">
        <v>289762</v>
      </c>
      <c r="B70" s="1650">
        <v>1298984</v>
      </c>
      <c r="C70" s="1650" t="s">
        <v>863</v>
      </c>
      <c r="D70" s="2021">
        <v>43236</v>
      </c>
      <c r="E70" s="2021">
        <v>43239</v>
      </c>
      <c r="F70" s="1650">
        <f t="shared" si="0"/>
        <v>3</v>
      </c>
      <c r="G70" s="1650">
        <v>1</v>
      </c>
      <c r="H70" s="1650" t="s">
        <v>405</v>
      </c>
      <c r="I70" s="1650" t="s">
        <v>37</v>
      </c>
      <c r="J70" s="1650">
        <f t="shared" si="1"/>
        <v>3</v>
      </c>
      <c r="K70" s="1650">
        <v>2900000</v>
      </c>
      <c r="L70" s="986">
        <f t="shared" si="2"/>
        <v>8700000</v>
      </c>
      <c r="M70" s="2027"/>
    </row>
    <row r="71" s="164" customFormat="1" spans="1:13">
      <c r="A71" s="1650">
        <v>289022</v>
      </c>
      <c r="B71" s="1650">
        <v>1297307</v>
      </c>
      <c r="C71" s="1650" t="s">
        <v>864</v>
      </c>
      <c r="D71" s="2021">
        <v>43237</v>
      </c>
      <c r="E71" s="2021">
        <v>43239</v>
      </c>
      <c r="F71" s="1650">
        <f t="shared" si="0"/>
        <v>2</v>
      </c>
      <c r="G71" s="1650">
        <v>1</v>
      </c>
      <c r="H71" s="1650" t="s">
        <v>391</v>
      </c>
      <c r="I71" s="1650" t="s">
        <v>37</v>
      </c>
      <c r="J71" s="1650">
        <f t="shared" si="1"/>
        <v>2</v>
      </c>
      <c r="K71" s="2028">
        <v>2900000</v>
      </c>
      <c r="L71" s="986">
        <f t="shared" si="2"/>
        <v>5800000</v>
      </c>
      <c r="M71" s="2027"/>
    </row>
    <row r="72" s="164" customFormat="1" spans="1:13">
      <c r="A72" s="1650">
        <v>291766</v>
      </c>
      <c r="B72" s="1650">
        <v>1303615</v>
      </c>
      <c r="C72" s="1650" t="s">
        <v>865</v>
      </c>
      <c r="D72" s="2021">
        <v>43237</v>
      </c>
      <c r="E72" s="2021">
        <v>43240</v>
      </c>
      <c r="F72" s="1650">
        <f t="shared" ref="F72:F94" si="3">E72-D72</f>
        <v>3</v>
      </c>
      <c r="G72" s="1650">
        <v>1</v>
      </c>
      <c r="H72" s="1650" t="s">
        <v>53</v>
      </c>
      <c r="I72" s="1650" t="s">
        <v>37</v>
      </c>
      <c r="J72" s="1650">
        <f t="shared" ref="J72:J135" si="4">G72*F72</f>
        <v>3</v>
      </c>
      <c r="K72" s="1650">
        <v>2900000</v>
      </c>
      <c r="L72" s="986">
        <f t="shared" ref="L72:L74" si="5">K72*F72*G72</f>
        <v>8700000</v>
      </c>
      <c r="M72" s="2027"/>
    </row>
    <row r="73" s="164" customFormat="1" spans="1:13">
      <c r="A73" s="1650">
        <v>289890</v>
      </c>
      <c r="B73" s="1650">
        <v>1299472</v>
      </c>
      <c r="C73" s="1650" t="s">
        <v>866</v>
      </c>
      <c r="D73" s="2021">
        <v>43237</v>
      </c>
      <c r="E73" s="2021">
        <v>43241</v>
      </c>
      <c r="F73" s="1650">
        <f t="shared" si="3"/>
        <v>4</v>
      </c>
      <c r="G73" s="1650">
        <v>1</v>
      </c>
      <c r="H73" s="1650" t="s">
        <v>53</v>
      </c>
      <c r="I73" s="1650" t="s">
        <v>37</v>
      </c>
      <c r="J73" s="1650">
        <f t="shared" si="4"/>
        <v>4</v>
      </c>
      <c r="K73" s="1650">
        <v>2900000</v>
      </c>
      <c r="L73" s="986">
        <f t="shared" si="5"/>
        <v>11600000</v>
      </c>
      <c r="M73" s="2027"/>
    </row>
    <row r="74" s="164" customFormat="1" spans="1:13">
      <c r="A74" s="2031">
        <v>291377</v>
      </c>
      <c r="B74" s="2031">
        <v>1302553</v>
      </c>
      <c r="C74" s="2031" t="s">
        <v>867</v>
      </c>
      <c r="D74" s="2021">
        <v>43238</v>
      </c>
      <c r="E74" s="2021">
        <v>43240</v>
      </c>
      <c r="F74" s="1650">
        <f t="shared" si="3"/>
        <v>2</v>
      </c>
      <c r="G74" s="2032">
        <v>2</v>
      </c>
      <c r="H74" s="1650" t="s">
        <v>53</v>
      </c>
      <c r="I74" s="1650" t="s">
        <v>37</v>
      </c>
      <c r="J74" s="1650">
        <f t="shared" si="4"/>
        <v>4</v>
      </c>
      <c r="K74" s="1650">
        <v>2900000</v>
      </c>
      <c r="L74" s="986">
        <f t="shared" si="5"/>
        <v>11600000</v>
      </c>
      <c r="M74" s="2027"/>
    </row>
    <row r="75" s="164" customFormat="1" spans="1:13">
      <c r="A75" s="2033"/>
      <c r="B75" s="2033"/>
      <c r="C75" s="2033"/>
      <c r="D75" s="2021">
        <v>43239</v>
      </c>
      <c r="E75" s="2021">
        <v>43240</v>
      </c>
      <c r="F75" s="1650">
        <f t="shared" si="3"/>
        <v>1</v>
      </c>
      <c r="G75" s="2032"/>
      <c r="H75" s="1650" t="s">
        <v>53</v>
      </c>
      <c r="I75" s="1650" t="s">
        <v>868</v>
      </c>
      <c r="J75" s="1650">
        <f t="shared" si="4"/>
        <v>0</v>
      </c>
      <c r="K75" s="1650">
        <v>790540</v>
      </c>
      <c r="L75" s="986">
        <f>K75*F75*G74</f>
        <v>1581080</v>
      </c>
      <c r="M75" s="2027"/>
    </row>
    <row r="76" s="164" customFormat="1" spans="1:13">
      <c r="A76" s="1650">
        <v>290216</v>
      </c>
      <c r="B76" s="1650">
        <v>1299852</v>
      </c>
      <c r="C76" s="1650" t="s">
        <v>869</v>
      </c>
      <c r="D76" s="2021">
        <v>43238</v>
      </c>
      <c r="E76" s="2021">
        <v>43240</v>
      </c>
      <c r="F76" s="1650">
        <f t="shared" si="3"/>
        <v>2</v>
      </c>
      <c r="G76" s="1650">
        <v>1</v>
      </c>
      <c r="H76" s="1650" t="s">
        <v>53</v>
      </c>
      <c r="I76" s="1650" t="s">
        <v>37</v>
      </c>
      <c r="J76" s="1650">
        <f t="shared" si="4"/>
        <v>2</v>
      </c>
      <c r="K76" s="1650">
        <v>2900000</v>
      </c>
      <c r="L76" s="986">
        <f t="shared" ref="L76:L139" si="6">K76*F76*G76</f>
        <v>5800000</v>
      </c>
      <c r="M76" s="2027"/>
    </row>
    <row r="77" s="164" customFormat="1" spans="1:13">
      <c r="A77" s="1650">
        <v>291822</v>
      </c>
      <c r="B77" s="1650">
        <v>1303931</v>
      </c>
      <c r="C77" s="1650" t="s">
        <v>870</v>
      </c>
      <c r="D77" s="2021">
        <v>43227</v>
      </c>
      <c r="E77" s="2021">
        <v>43228</v>
      </c>
      <c r="F77" s="1650">
        <f t="shared" si="3"/>
        <v>1</v>
      </c>
      <c r="G77" s="1650">
        <v>1</v>
      </c>
      <c r="H77" s="1650" t="s">
        <v>53</v>
      </c>
      <c r="I77" s="1650" t="s">
        <v>37</v>
      </c>
      <c r="J77" s="1650">
        <f t="shared" si="4"/>
        <v>1</v>
      </c>
      <c r="K77" s="1650">
        <v>2900000</v>
      </c>
      <c r="L77" s="986">
        <f t="shared" si="6"/>
        <v>2900000</v>
      </c>
      <c r="M77" s="2027"/>
    </row>
    <row r="78" s="164" customFormat="1" spans="1:13">
      <c r="A78" s="1650">
        <v>292244</v>
      </c>
      <c r="B78" s="1650">
        <v>1304761</v>
      </c>
      <c r="C78" s="1650" t="s">
        <v>871</v>
      </c>
      <c r="D78" s="2021">
        <v>43229</v>
      </c>
      <c r="E78" s="2021">
        <v>43231</v>
      </c>
      <c r="F78" s="1650">
        <f t="shared" si="3"/>
        <v>2</v>
      </c>
      <c r="G78" s="1650">
        <v>1</v>
      </c>
      <c r="H78" s="1650" t="s">
        <v>391</v>
      </c>
      <c r="I78" s="1650" t="s">
        <v>37</v>
      </c>
      <c r="J78" s="1650">
        <f t="shared" si="4"/>
        <v>2</v>
      </c>
      <c r="K78" s="2028">
        <v>2900000</v>
      </c>
      <c r="L78" s="986">
        <f t="shared" si="6"/>
        <v>5800000</v>
      </c>
      <c r="M78" s="2027"/>
    </row>
    <row r="79" s="164" customFormat="1" spans="1:13">
      <c r="A79" s="1650">
        <v>291984</v>
      </c>
      <c r="B79" s="1650">
        <v>1304164</v>
      </c>
      <c r="C79" s="1650" t="s">
        <v>872</v>
      </c>
      <c r="D79" s="2021">
        <v>43228</v>
      </c>
      <c r="E79" s="2021">
        <v>43229</v>
      </c>
      <c r="F79" s="1650">
        <f t="shared" si="3"/>
        <v>1</v>
      </c>
      <c r="G79" s="1650">
        <v>1</v>
      </c>
      <c r="H79" s="1650" t="s">
        <v>53</v>
      </c>
      <c r="I79" s="1650" t="s">
        <v>37</v>
      </c>
      <c r="J79" s="1650">
        <f t="shared" si="4"/>
        <v>1</v>
      </c>
      <c r="K79" s="2028">
        <v>2900000</v>
      </c>
      <c r="L79" s="986">
        <f t="shared" si="6"/>
        <v>2900000</v>
      </c>
      <c r="M79" s="2027"/>
    </row>
    <row r="80" s="164" customFormat="1" spans="1:13">
      <c r="A80" s="1650">
        <v>292024</v>
      </c>
      <c r="B80" s="1650">
        <v>1304352</v>
      </c>
      <c r="C80" s="1650" t="s">
        <v>873</v>
      </c>
      <c r="D80" s="2021">
        <v>43237</v>
      </c>
      <c r="E80" s="2021">
        <v>43239</v>
      </c>
      <c r="F80" s="1650">
        <f t="shared" si="3"/>
        <v>2</v>
      </c>
      <c r="G80" s="1650">
        <v>1</v>
      </c>
      <c r="H80" s="1650" t="s">
        <v>40</v>
      </c>
      <c r="I80" s="1650" t="s">
        <v>37</v>
      </c>
      <c r="J80" s="1650">
        <f t="shared" si="4"/>
        <v>2</v>
      </c>
      <c r="K80" s="2028">
        <v>2900000</v>
      </c>
      <c r="L80" s="986">
        <f t="shared" si="6"/>
        <v>5800000</v>
      </c>
      <c r="M80" s="2027"/>
    </row>
    <row r="81" s="164" customFormat="1" spans="1:13">
      <c r="A81" s="1650">
        <v>292021</v>
      </c>
      <c r="B81" s="1650">
        <v>1304337</v>
      </c>
      <c r="C81" s="1650" t="s">
        <v>874</v>
      </c>
      <c r="D81" s="2021">
        <v>43237</v>
      </c>
      <c r="E81" s="2021">
        <v>43240</v>
      </c>
      <c r="F81" s="1650">
        <f t="shared" si="3"/>
        <v>3</v>
      </c>
      <c r="G81" s="1650">
        <v>1</v>
      </c>
      <c r="H81" s="1650" t="s">
        <v>40</v>
      </c>
      <c r="I81" s="1650" t="s">
        <v>37</v>
      </c>
      <c r="J81" s="1650">
        <f t="shared" si="4"/>
        <v>3</v>
      </c>
      <c r="K81" s="2028">
        <v>2900000</v>
      </c>
      <c r="L81" s="986">
        <f t="shared" si="6"/>
        <v>8700000</v>
      </c>
      <c r="M81" s="2027"/>
    </row>
    <row r="82" s="164" customFormat="1" spans="1:13">
      <c r="A82" s="1650">
        <v>292082</v>
      </c>
      <c r="B82" s="1650">
        <v>1304451</v>
      </c>
      <c r="C82" s="1650" t="s">
        <v>875</v>
      </c>
      <c r="D82" s="2021">
        <v>43237</v>
      </c>
      <c r="E82" s="2021">
        <v>43239</v>
      </c>
      <c r="F82" s="1650">
        <f t="shared" si="3"/>
        <v>2</v>
      </c>
      <c r="G82" s="1650">
        <v>2</v>
      </c>
      <c r="H82" s="1650" t="s">
        <v>391</v>
      </c>
      <c r="I82" s="1650" t="s">
        <v>37</v>
      </c>
      <c r="J82" s="1650">
        <f t="shared" si="4"/>
        <v>4</v>
      </c>
      <c r="K82" s="2028">
        <v>2900000</v>
      </c>
      <c r="L82" s="986">
        <f t="shared" si="6"/>
        <v>11600000</v>
      </c>
      <c r="M82" s="2027"/>
    </row>
    <row r="83" s="164" customFormat="1" spans="1:13">
      <c r="A83" s="1650" t="s">
        <v>876</v>
      </c>
      <c r="B83" s="1650">
        <v>1304454</v>
      </c>
      <c r="C83" s="1650" t="s">
        <v>877</v>
      </c>
      <c r="D83" s="2021">
        <v>43232</v>
      </c>
      <c r="E83" s="2021">
        <v>43234</v>
      </c>
      <c r="F83" s="1650">
        <f t="shared" si="3"/>
        <v>2</v>
      </c>
      <c r="G83" s="1650">
        <v>2</v>
      </c>
      <c r="H83" s="1650" t="s">
        <v>53</v>
      </c>
      <c r="I83" s="1650" t="s">
        <v>37</v>
      </c>
      <c r="J83" s="1650">
        <f t="shared" si="4"/>
        <v>4</v>
      </c>
      <c r="K83" s="2028">
        <v>2900000</v>
      </c>
      <c r="L83" s="986">
        <f t="shared" si="6"/>
        <v>11600000</v>
      </c>
      <c r="M83" s="2027"/>
    </row>
    <row r="84" s="164" customFormat="1" spans="1:13">
      <c r="A84" s="1650">
        <v>291449</v>
      </c>
      <c r="B84" s="1650">
        <v>1302916</v>
      </c>
      <c r="C84" s="1650" t="s">
        <v>878</v>
      </c>
      <c r="D84" s="2021">
        <v>43238</v>
      </c>
      <c r="E84" s="2021">
        <v>43242</v>
      </c>
      <c r="F84" s="1650">
        <f t="shared" si="3"/>
        <v>4</v>
      </c>
      <c r="G84" s="1650">
        <v>1</v>
      </c>
      <c r="H84" s="1650" t="s">
        <v>40</v>
      </c>
      <c r="I84" s="1650" t="s">
        <v>37</v>
      </c>
      <c r="J84" s="1650">
        <f t="shared" si="4"/>
        <v>4</v>
      </c>
      <c r="K84" s="2028">
        <v>2900000</v>
      </c>
      <c r="L84" s="986">
        <f t="shared" si="6"/>
        <v>11600000</v>
      </c>
      <c r="M84" s="2027"/>
    </row>
    <row r="85" s="164" customFormat="1" spans="1:13">
      <c r="A85" s="1650">
        <v>291376</v>
      </c>
      <c r="B85" s="1650">
        <v>1302694</v>
      </c>
      <c r="C85" s="1650" t="s">
        <v>879</v>
      </c>
      <c r="D85" s="2021">
        <v>43238</v>
      </c>
      <c r="E85" s="2021">
        <v>43242</v>
      </c>
      <c r="F85" s="1650">
        <f t="shared" si="3"/>
        <v>4</v>
      </c>
      <c r="G85" s="1650">
        <v>1</v>
      </c>
      <c r="H85" s="1650" t="s">
        <v>391</v>
      </c>
      <c r="I85" s="1650" t="s">
        <v>37</v>
      </c>
      <c r="J85" s="1650">
        <f t="shared" si="4"/>
        <v>4</v>
      </c>
      <c r="K85" s="2028">
        <v>2900000</v>
      </c>
      <c r="L85" s="986">
        <f t="shared" si="6"/>
        <v>11600000</v>
      </c>
      <c r="M85" s="2027"/>
    </row>
    <row r="86" s="164" customFormat="1" spans="1:13">
      <c r="A86" s="1650">
        <v>292088</v>
      </c>
      <c r="B86" s="1650">
        <v>1304543</v>
      </c>
      <c r="C86" s="1650" t="s">
        <v>880</v>
      </c>
      <c r="D86" s="2021">
        <v>43238</v>
      </c>
      <c r="E86" s="2021">
        <v>43241</v>
      </c>
      <c r="F86" s="1650">
        <f t="shared" si="3"/>
        <v>3</v>
      </c>
      <c r="G86" s="1650">
        <v>1</v>
      </c>
      <c r="H86" s="1650" t="s">
        <v>391</v>
      </c>
      <c r="I86" s="1650" t="s">
        <v>37</v>
      </c>
      <c r="J86" s="1650">
        <f t="shared" si="4"/>
        <v>3</v>
      </c>
      <c r="K86" s="2028">
        <v>2900000</v>
      </c>
      <c r="L86" s="986">
        <f t="shared" si="6"/>
        <v>8700000</v>
      </c>
      <c r="M86" s="2027"/>
    </row>
    <row r="87" s="164" customFormat="1" spans="1:13">
      <c r="A87" s="1650">
        <v>288052</v>
      </c>
      <c r="B87" s="1650">
        <v>1294373</v>
      </c>
      <c r="C87" s="1650" t="s">
        <v>881</v>
      </c>
      <c r="D87" s="2021">
        <v>43239</v>
      </c>
      <c r="E87" s="2021">
        <v>43244</v>
      </c>
      <c r="F87" s="1650">
        <f t="shared" si="3"/>
        <v>5</v>
      </c>
      <c r="G87" s="1650">
        <v>2</v>
      </c>
      <c r="H87" s="1650" t="s">
        <v>53</v>
      </c>
      <c r="I87" s="1650" t="s">
        <v>37</v>
      </c>
      <c r="J87" s="1650">
        <f t="shared" si="4"/>
        <v>10</v>
      </c>
      <c r="K87" s="2028">
        <v>2900000</v>
      </c>
      <c r="L87" s="986">
        <f t="shared" si="6"/>
        <v>29000000</v>
      </c>
      <c r="M87" s="2027"/>
    </row>
    <row r="88" s="164" customFormat="1" spans="1:13">
      <c r="A88" s="1650">
        <v>289891</v>
      </c>
      <c r="B88" s="1650">
        <v>1299388</v>
      </c>
      <c r="C88" s="1650" t="s">
        <v>882</v>
      </c>
      <c r="D88" s="2021">
        <v>43239</v>
      </c>
      <c r="E88" s="2021">
        <v>43241</v>
      </c>
      <c r="F88" s="1650">
        <f t="shared" si="3"/>
        <v>2</v>
      </c>
      <c r="G88" s="1650">
        <v>1</v>
      </c>
      <c r="H88" s="1650" t="s">
        <v>53</v>
      </c>
      <c r="I88" s="1650" t="s">
        <v>37</v>
      </c>
      <c r="J88" s="1650">
        <f t="shared" si="4"/>
        <v>2</v>
      </c>
      <c r="K88" s="2028">
        <v>2900000</v>
      </c>
      <c r="L88" s="986">
        <f t="shared" si="6"/>
        <v>5800000</v>
      </c>
      <c r="M88" s="2027"/>
    </row>
    <row r="89" s="164" customFormat="1" spans="1:13">
      <c r="A89" s="1650">
        <v>291378</v>
      </c>
      <c r="B89" s="1650">
        <v>1302772</v>
      </c>
      <c r="C89" s="1650" t="s">
        <v>883</v>
      </c>
      <c r="D89" s="2021">
        <v>43240</v>
      </c>
      <c r="E89" s="2021">
        <v>43243</v>
      </c>
      <c r="F89" s="1650">
        <f t="shared" si="3"/>
        <v>3</v>
      </c>
      <c r="G89" s="1650">
        <v>1</v>
      </c>
      <c r="H89" s="1650" t="s">
        <v>391</v>
      </c>
      <c r="I89" s="1650" t="s">
        <v>37</v>
      </c>
      <c r="J89" s="1650">
        <f t="shared" si="4"/>
        <v>3</v>
      </c>
      <c r="K89" s="2028">
        <v>2900000</v>
      </c>
      <c r="L89" s="986">
        <f t="shared" si="6"/>
        <v>8700000</v>
      </c>
      <c r="M89" s="2027"/>
    </row>
    <row r="90" s="164" customFormat="1" spans="1:13">
      <c r="A90" s="1650" t="s">
        <v>884</v>
      </c>
      <c r="B90" s="1650">
        <v>1304788</v>
      </c>
      <c r="C90" s="1650" t="s">
        <v>885</v>
      </c>
      <c r="D90" s="2021">
        <v>43229</v>
      </c>
      <c r="E90" s="2021">
        <v>43232</v>
      </c>
      <c r="F90" s="1650">
        <f t="shared" si="3"/>
        <v>3</v>
      </c>
      <c r="G90" s="1650">
        <v>2</v>
      </c>
      <c r="H90" s="1650" t="s">
        <v>886</v>
      </c>
      <c r="I90" s="1650" t="s">
        <v>37</v>
      </c>
      <c r="J90" s="1650">
        <f t="shared" si="4"/>
        <v>6</v>
      </c>
      <c r="K90" s="2028">
        <v>2900000</v>
      </c>
      <c r="L90" s="986">
        <f t="shared" si="6"/>
        <v>17400000</v>
      </c>
      <c r="M90" s="2027"/>
    </row>
    <row r="91" s="164" customFormat="1" spans="1:13">
      <c r="A91" s="1650">
        <v>292530</v>
      </c>
      <c r="B91" s="1650">
        <v>1305140</v>
      </c>
      <c r="C91" s="1650" t="s">
        <v>887</v>
      </c>
      <c r="D91" s="2034">
        <v>43232</v>
      </c>
      <c r="E91" s="2034">
        <v>43234</v>
      </c>
      <c r="F91" s="1650">
        <f t="shared" si="3"/>
        <v>2</v>
      </c>
      <c r="G91" s="1650">
        <v>1</v>
      </c>
      <c r="H91" s="1650" t="s">
        <v>391</v>
      </c>
      <c r="I91" s="1650" t="s">
        <v>37</v>
      </c>
      <c r="J91" s="1650">
        <f t="shared" si="4"/>
        <v>2</v>
      </c>
      <c r="K91" s="1650">
        <v>2900000</v>
      </c>
      <c r="L91" s="986">
        <f t="shared" si="6"/>
        <v>5800000</v>
      </c>
      <c r="M91" s="2027"/>
    </row>
    <row r="92" s="164" customFormat="1" spans="1:13">
      <c r="A92" s="1650">
        <v>293033</v>
      </c>
      <c r="B92" s="1650">
        <v>1306177</v>
      </c>
      <c r="C92" s="2022" t="s">
        <v>888</v>
      </c>
      <c r="D92" s="2023">
        <v>43233</v>
      </c>
      <c r="E92" s="2023">
        <v>43234</v>
      </c>
      <c r="F92" s="2029">
        <f t="shared" si="3"/>
        <v>1</v>
      </c>
      <c r="G92" s="2029">
        <v>1</v>
      </c>
      <c r="H92" s="2029" t="s">
        <v>53</v>
      </c>
      <c r="I92" s="2029" t="s">
        <v>37</v>
      </c>
      <c r="J92" s="1650">
        <f t="shared" si="4"/>
        <v>1</v>
      </c>
      <c r="K92" s="2035">
        <v>2900000</v>
      </c>
      <c r="L92" s="986">
        <f t="shared" si="6"/>
        <v>2900000</v>
      </c>
      <c r="M92" s="2027"/>
    </row>
    <row r="93" s="164" customFormat="1" spans="1:13">
      <c r="A93" s="1650">
        <v>292269</v>
      </c>
      <c r="B93" s="1650">
        <v>1304820</v>
      </c>
      <c r="C93" s="1650" t="s">
        <v>889</v>
      </c>
      <c r="D93" s="2021">
        <v>43234</v>
      </c>
      <c r="E93" s="2021">
        <v>43238</v>
      </c>
      <c r="F93" s="1650">
        <f t="shared" si="3"/>
        <v>4</v>
      </c>
      <c r="G93" s="1650">
        <v>1</v>
      </c>
      <c r="H93" s="1650" t="s">
        <v>53</v>
      </c>
      <c r="I93" s="1650" t="s">
        <v>37</v>
      </c>
      <c r="J93" s="1650">
        <f t="shared" si="4"/>
        <v>4</v>
      </c>
      <c r="K93" s="2028">
        <v>2900000</v>
      </c>
      <c r="L93" s="986">
        <f t="shared" si="6"/>
        <v>11600000</v>
      </c>
      <c r="M93" s="2027"/>
    </row>
    <row r="94" s="164" customFormat="1" spans="1:13">
      <c r="A94" s="1650">
        <v>292270</v>
      </c>
      <c r="B94" s="1650">
        <v>1304701</v>
      </c>
      <c r="C94" s="1650" t="s">
        <v>890</v>
      </c>
      <c r="D94" s="2021">
        <v>43237</v>
      </c>
      <c r="E94" s="2021">
        <v>43239</v>
      </c>
      <c r="F94" s="1650">
        <f t="shared" si="3"/>
        <v>2</v>
      </c>
      <c r="G94" s="1650">
        <v>1</v>
      </c>
      <c r="H94" s="1650" t="s">
        <v>391</v>
      </c>
      <c r="I94" s="1650" t="s">
        <v>786</v>
      </c>
      <c r="J94" s="1650">
        <f t="shared" si="4"/>
        <v>2</v>
      </c>
      <c r="K94" s="2028">
        <v>2900000</v>
      </c>
      <c r="L94" s="986">
        <f t="shared" si="6"/>
        <v>5800000</v>
      </c>
      <c r="M94" s="2027"/>
    </row>
    <row r="95" s="164" customFormat="1" spans="1:13">
      <c r="A95" s="1650">
        <v>292765</v>
      </c>
      <c r="B95" s="1650">
        <v>1305646</v>
      </c>
      <c r="C95" s="1650" t="s">
        <v>891</v>
      </c>
      <c r="D95" s="2021">
        <v>43236</v>
      </c>
      <c r="E95" s="2021">
        <v>43238</v>
      </c>
      <c r="F95" s="1650">
        <v>2</v>
      </c>
      <c r="G95" s="1650">
        <v>2</v>
      </c>
      <c r="H95" s="1650" t="s">
        <v>53</v>
      </c>
      <c r="I95" s="1650" t="s">
        <v>37</v>
      </c>
      <c r="J95" s="1650">
        <f t="shared" si="4"/>
        <v>4</v>
      </c>
      <c r="K95" s="2028">
        <v>2900000</v>
      </c>
      <c r="L95" s="986">
        <f t="shared" si="6"/>
        <v>11600000</v>
      </c>
      <c r="M95" s="2027"/>
    </row>
    <row r="96" s="164" customFormat="1" spans="1:13">
      <c r="A96" s="1650">
        <v>292273</v>
      </c>
      <c r="B96" s="1650">
        <v>1304841</v>
      </c>
      <c r="C96" s="1650" t="s">
        <v>892</v>
      </c>
      <c r="D96" s="2021">
        <v>43239</v>
      </c>
      <c r="E96" s="2021">
        <v>43241</v>
      </c>
      <c r="F96" s="1650">
        <f t="shared" ref="F96:F151" si="7">E96-D96</f>
        <v>2</v>
      </c>
      <c r="G96" s="1650">
        <v>2</v>
      </c>
      <c r="H96" s="1650" t="s">
        <v>53</v>
      </c>
      <c r="I96" s="1650" t="s">
        <v>37</v>
      </c>
      <c r="J96" s="1650">
        <f t="shared" si="4"/>
        <v>4</v>
      </c>
      <c r="K96" s="1650">
        <v>2900000</v>
      </c>
      <c r="L96" s="986">
        <f t="shared" si="6"/>
        <v>11600000</v>
      </c>
      <c r="M96" s="2027"/>
    </row>
    <row r="97" s="164" customFormat="1" spans="1:13">
      <c r="A97" s="1650">
        <v>291767</v>
      </c>
      <c r="B97" s="1650">
        <v>1303445</v>
      </c>
      <c r="C97" s="1650" t="s">
        <v>893</v>
      </c>
      <c r="D97" s="2021">
        <v>43240</v>
      </c>
      <c r="E97" s="2021">
        <v>43242</v>
      </c>
      <c r="F97" s="1650">
        <f t="shared" si="7"/>
        <v>2</v>
      </c>
      <c r="G97" s="1650">
        <v>2</v>
      </c>
      <c r="H97" s="1650" t="s">
        <v>391</v>
      </c>
      <c r="I97" s="1650" t="s">
        <v>37</v>
      </c>
      <c r="J97" s="1650">
        <f t="shared" si="4"/>
        <v>4</v>
      </c>
      <c r="K97" s="1650">
        <v>2900000</v>
      </c>
      <c r="L97" s="986">
        <f t="shared" si="6"/>
        <v>11600000</v>
      </c>
      <c r="M97" s="2027"/>
    </row>
    <row r="98" s="164" customFormat="1" spans="1:13">
      <c r="A98" s="1650">
        <v>288535</v>
      </c>
      <c r="B98" s="1650">
        <v>1296314</v>
      </c>
      <c r="C98" s="1650" t="s">
        <v>894</v>
      </c>
      <c r="D98" s="2021">
        <v>43240</v>
      </c>
      <c r="E98" s="2021">
        <v>43243</v>
      </c>
      <c r="F98" s="1650">
        <f t="shared" si="7"/>
        <v>3</v>
      </c>
      <c r="G98" s="1650">
        <v>2</v>
      </c>
      <c r="H98" s="1650" t="s">
        <v>53</v>
      </c>
      <c r="I98" s="1650" t="s">
        <v>37</v>
      </c>
      <c r="J98" s="1650">
        <f t="shared" si="4"/>
        <v>6</v>
      </c>
      <c r="K98" s="986">
        <v>2900000</v>
      </c>
      <c r="L98" s="986">
        <f t="shared" si="6"/>
        <v>17400000</v>
      </c>
      <c r="M98" s="2027"/>
    </row>
    <row r="99" s="164" customFormat="1" spans="1:13">
      <c r="A99" s="1650" t="s">
        <v>895</v>
      </c>
      <c r="B99" s="1650">
        <v>1291534</v>
      </c>
      <c r="C99" s="1650" t="s">
        <v>896</v>
      </c>
      <c r="D99" s="2021">
        <v>43240</v>
      </c>
      <c r="E99" s="2021">
        <v>43242</v>
      </c>
      <c r="F99" s="1650">
        <f t="shared" si="7"/>
        <v>2</v>
      </c>
      <c r="G99" s="1650">
        <v>2</v>
      </c>
      <c r="H99" s="1650" t="s">
        <v>53</v>
      </c>
      <c r="I99" s="1650" t="s">
        <v>37</v>
      </c>
      <c r="J99" s="1650">
        <f t="shared" si="4"/>
        <v>4</v>
      </c>
      <c r="K99" s="986">
        <v>2900000</v>
      </c>
      <c r="L99" s="986">
        <f t="shared" si="6"/>
        <v>11600000</v>
      </c>
      <c r="M99" s="2027"/>
    </row>
    <row r="100" s="164" customFormat="1" spans="1:13">
      <c r="A100" s="1650">
        <v>289020</v>
      </c>
      <c r="B100" s="1650">
        <v>1297290</v>
      </c>
      <c r="C100" s="1650" t="s">
        <v>897</v>
      </c>
      <c r="D100" s="2021">
        <v>43241</v>
      </c>
      <c r="E100" s="2021">
        <v>43243</v>
      </c>
      <c r="F100" s="1650">
        <f t="shared" si="7"/>
        <v>2</v>
      </c>
      <c r="G100" s="1650">
        <v>1</v>
      </c>
      <c r="H100" s="1650" t="s">
        <v>391</v>
      </c>
      <c r="I100" s="1650" t="s">
        <v>37</v>
      </c>
      <c r="J100" s="1650">
        <f t="shared" si="4"/>
        <v>2</v>
      </c>
      <c r="K100" s="2028">
        <v>2900000</v>
      </c>
      <c r="L100" s="986">
        <f t="shared" si="6"/>
        <v>5800000</v>
      </c>
      <c r="M100" s="2027"/>
    </row>
    <row r="101" s="164" customFormat="1" spans="1:13">
      <c r="A101" s="1650">
        <v>289021</v>
      </c>
      <c r="B101" s="1650">
        <v>1297293</v>
      </c>
      <c r="C101" s="1650" t="s">
        <v>898</v>
      </c>
      <c r="D101" s="2021">
        <v>43241</v>
      </c>
      <c r="E101" s="2021">
        <v>43243</v>
      </c>
      <c r="F101" s="1650">
        <f t="shared" si="7"/>
        <v>2</v>
      </c>
      <c r="G101" s="1650">
        <v>1</v>
      </c>
      <c r="H101" s="1650" t="s">
        <v>391</v>
      </c>
      <c r="I101" s="1650" t="s">
        <v>37</v>
      </c>
      <c r="J101" s="1650">
        <f t="shared" si="4"/>
        <v>2</v>
      </c>
      <c r="K101" s="2028">
        <v>2900000</v>
      </c>
      <c r="L101" s="986">
        <f t="shared" si="6"/>
        <v>5800000</v>
      </c>
      <c r="M101" s="2027"/>
    </row>
    <row r="102" s="164" customFormat="1" spans="1:13">
      <c r="A102" s="1650">
        <v>291021</v>
      </c>
      <c r="B102" s="1650">
        <v>1301994</v>
      </c>
      <c r="C102" s="1650" t="s">
        <v>899</v>
      </c>
      <c r="D102" s="2021">
        <v>43241</v>
      </c>
      <c r="E102" s="2021">
        <v>43243</v>
      </c>
      <c r="F102" s="1650">
        <f t="shared" si="7"/>
        <v>2</v>
      </c>
      <c r="G102" s="1650">
        <v>1</v>
      </c>
      <c r="H102" s="1650" t="s">
        <v>391</v>
      </c>
      <c r="I102" s="1650" t="s">
        <v>786</v>
      </c>
      <c r="J102" s="1650">
        <f t="shared" si="4"/>
        <v>2</v>
      </c>
      <c r="K102" s="2028">
        <v>2900000</v>
      </c>
      <c r="L102" s="986">
        <f t="shared" si="6"/>
        <v>5800000</v>
      </c>
      <c r="M102" s="2027"/>
    </row>
    <row r="103" s="164" customFormat="1" spans="1:13">
      <c r="A103" s="1650">
        <v>289823</v>
      </c>
      <c r="B103" s="1650">
        <v>1299164</v>
      </c>
      <c r="C103" s="1650" t="s">
        <v>900</v>
      </c>
      <c r="D103" s="2021">
        <v>43242</v>
      </c>
      <c r="E103" s="2021">
        <v>43245</v>
      </c>
      <c r="F103" s="1650">
        <f t="shared" si="7"/>
        <v>3</v>
      </c>
      <c r="G103" s="1650">
        <v>1</v>
      </c>
      <c r="H103" s="1650" t="s">
        <v>40</v>
      </c>
      <c r="I103" s="1650" t="s">
        <v>37</v>
      </c>
      <c r="J103" s="1650">
        <f t="shared" si="4"/>
        <v>3</v>
      </c>
      <c r="K103" s="2028">
        <v>2900000</v>
      </c>
      <c r="L103" s="986">
        <f t="shared" si="6"/>
        <v>8700000</v>
      </c>
      <c r="M103" s="2027"/>
    </row>
    <row r="104" s="164" customFormat="1" spans="1:13">
      <c r="A104" s="1650">
        <v>291450</v>
      </c>
      <c r="B104" s="1650">
        <v>1302985</v>
      </c>
      <c r="C104" s="1650" t="s">
        <v>901</v>
      </c>
      <c r="D104" s="2021">
        <v>43242</v>
      </c>
      <c r="E104" s="2021">
        <v>43243</v>
      </c>
      <c r="F104" s="1650">
        <f t="shared" si="7"/>
        <v>1</v>
      </c>
      <c r="G104" s="1650">
        <v>1</v>
      </c>
      <c r="H104" s="1650" t="s">
        <v>53</v>
      </c>
      <c r="I104" s="1650" t="s">
        <v>37</v>
      </c>
      <c r="J104" s="1650">
        <f t="shared" si="4"/>
        <v>1</v>
      </c>
      <c r="K104" s="2028">
        <v>2900000</v>
      </c>
      <c r="L104" s="986">
        <f t="shared" si="6"/>
        <v>2900000</v>
      </c>
      <c r="M104" s="2027"/>
    </row>
    <row r="105" s="164" customFormat="1" spans="1:13">
      <c r="A105" s="1650">
        <v>291379</v>
      </c>
      <c r="B105" s="1650">
        <v>1302583</v>
      </c>
      <c r="C105" s="1650" t="s">
        <v>902</v>
      </c>
      <c r="D105" s="2021">
        <v>43244</v>
      </c>
      <c r="E105" s="2021">
        <v>43247</v>
      </c>
      <c r="F105" s="1650">
        <f t="shared" si="7"/>
        <v>3</v>
      </c>
      <c r="G105" s="1650">
        <v>4</v>
      </c>
      <c r="H105" s="1650" t="s">
        <v>391</v>
      </c>
      <c r="I105" s="1650" t="s">
        <v>37</v>
      </c>
      <c r="J105" s="1650">
        <f t="shared" si="4"/>
        <v>12</v>
      </c>
      <c r="K105" s="1650">
        <v>2900000</v>
      </c>
      <c r="L105" s="986">
        <f t="shared" si="6"/>
        <v>34800000</v>
      </c>
      <c r="M105" s="2027"/>
    </row>
    <row r="106" s="164" customFormat="1" spans="1:13">
      <c r="A106" s="1650">
        <v>291443</v>
      </c>
      <c r="B106" s="1650">
        <v>1302893</v>
      </c>
      <c r="C106" s="1650" t="s">
        <v>903</v>
      </c>
      <c r="D106" s="2021">
        <v>43244</v>
      </c>
      <c r="E106" s="2021">
        <v>43247</v>
      </c>
      <c r="F106" s="1650">
        <f t="shared" si="7"/>
        <v>3</v>
      </c>
      <c r="G106" s="1650">
        <v>1</v>
      </c>
      <c r="H106" s="1650" t="s">
        <v>53</v>
      </c>
      <c r="I106" s="1650" t="s">
        <v>37</v>
      </c>
      <c r="J106" s="1650">
        <f t="shared" si="4"/>
        <v>3</v>
      </c>
      <c r="K106" s="2028">
        <v>2900000</v>
      </c>
      <c r="L106" s="986">
        <f t="shared" si="6"/>
        <v>8700000</v>
      </c>
      <c r="M106" s="2027"/>
    </row>
    <row r="107" s="164" customFormat="1" spans="1:13">
      <c r="A107" s="1650">
        <v>291440</v>
      </c>
      <c r="B107" s="1650">
        <v>1302892</v>
      </c>
      <c r="C107" s="1650" t="s">
        <v>904</v>
      </c>
      <c r="D107" s="2021">
        <v>43244</v>
      </c>
      <c r="E107" s="2021">
        <v>43247</v>
      </c>
      <c r="F107" s="1650">
        <f t="shared" si="7"/>
        <v>3</v>
      </c>
      <c r="G107" s="1650">
        <v>1</v>
      </c>
      <c r="H107" s="1650" t="s">
        <v>53</v>
      </c>
      <c r="I107" s="1650" t="s">
        <v>37</v>
      </c>
      <c r="J107" s="1650">
        <f t="shared" si="4"/>
        <v>3</v>
      </c>
      <c r="K107" s="2028">
        <v>2900000</v>
      </c>
      <c r="L107" s="986">
        <f t="shared" si="6"/>
        <v>8700000</v>
      </c>
      <c r="M107" s="2027"/>
    </row>
    <row r="108" s="164" customFormat="1" spans="1:13">
      <c r="A108" s="1650">
        <v>291444</v>
      </c>
      <c r="B108" s="1650">
        <v>1302894</v>
      </c>
      <c r="C108" s="1650" t="s">
        <v>905</v>
      </c>
      <c r="D108" s="2021">
        <v>43244</v>
      </c>
      <c r="E108" s="2021">
        <v>43247</v>
      </c>
      <c r="F108" s="1650">
        <f t="shared" si="7"/>
        <v>3</v>
      </c>
      <c r="G108" s="1650">
        <v>1</v>
      </c>
      <c r="H108" s="1650" t="s">
        <v>53</v>
      </c>
      <c r="I108" s="1650" t="s">
        <v>37</v>
      </c>
      <c r="J108" s="1650">
        <f t="shared" si="4"/>
        <v>3</v>
      </c>
      <c r="K108" s="2028">
        <v>2900000</v>
      </c>
      <c r="L108" s="986">
        <f t="shared" si="6"/>
        <v>8700000</v>
      </c>
      <c r="M108" s="2027"/>
    </row>
    <row r="109" s="164" customFormat="1" spans="1:13">
      <c r="A109" s="1650">
        <v>291446</v>
      </c>
      <c r="B109" s="1650">
        <v>1302898</v>
      </c>
      <c r="C109" s="1650" t="s">
        <v>906</v>
      </c>
      <c r="D109" s="2021">
        <v>43244</v>
      </c>
      <c r="E109" s="2021">
        <v>43247</v>
      </c>
      <c r="F109" s="1650">
        <f t="shared" si="7"/>
        <v>3</v>
      </c>
      <c r="G109" s="1650">
        <v>1</v>
      </c>
      <c r="H109" s="1650" t="s">
        <v>391</v>
      </c>
      <c r="I109" s="1650" t="s">
        <v>37</v>
      </c>
      <c r="J109" s="1650">
        <f t="shared" si="4"/>
        <v>3</v>
      </c>
      <c r="K109" s="2028">
        <v>2900000</v>
      </c>
      <c r="L109" s="986">
        <f t="shared" si="6"/>
        <v>8700000</v>
      </c>
      <c r="M109" s="2027"/>
    </row>
    <row r="110" s="164" customFormat="1" spans="1:13">
      <c r="A110" s="1650">
        <v>290782</v>
      </c>
      <c r="B110" s="1650">
        <v>1301142</v>
      </c>
      <c r="C110" s="1650" t="s">
        <v>907</v>
      </c>
      <c r="D110" s="2021">
        <v>43244</v>
      </c>
      <c r="E110" s="2021">
        <v>43245</v>
      </c>
      <c r="F110" s="1650">
        <f t="shared" si="7"/>
        <v>1</v>
      </c>
      <c r="G110" s="1650">
        <v>1</v>
      </c>
      <c r="H110" s="1650" t="s">
        <v>391</v>
      </c>
      <c r="I110" s="1650" t="s">
        <v>37</v>
      </c>
      <c r="J110" s="1650">
        <f t="shared" si="4"/>
        <v>1</v>
      </c>
      <c r="K110" s="1650">
        <v>2900000</v>
      </c>
      <c r="L110" s="986">
        <f t="shared" si="6"/>
        <v>2900000</v>
      </c>
      <c r="M110" s="2027"/>
    </row>
    <row r="111" s="164" customFormat="1" spans="1:13">
      <c r="A111" s="1650">
        <v>291439</v>
      </c>
      <c r="B111" s="1650">
        <v>1302891</v>
      </c>
      <c r="C111" s="1650" t="s">
        <v>908</v>
      </c>
      <c r="D111" s="2021">
        <v>43244</v>
      </c>
      <c r="E111" s="2021">
        <v>43247</v>
      </c>
      <c r="F111" s="1650">
        <f t="shared" si="7"/>
        <v>3</v>
      </c>
      <c r="G111" s="1650">
        <v>1</v>
      </c>
      <c r="H111" s="1650" t="s">
        <v>53</v>
      </c>
      <c r="I111" s="1650" t="s">
        <v>37</v>
      </c>
      <c r="J111" s="1650">
        <f t="shared" si="4"/>
        <v>3</v>
      </c>
      <c r="K111" s="2028">
        <v>2900000</v>
      </c>
      <c r="L111" s="986">
        <f t="shared" si="6"/>
        <v>8700000</v>
      </c>
      <c r="M111" s="2027"/>
    </row>
    <row r="112" s="164" customFormat="1" spans="1:13">
      <c r="A112" s="1650">
        <v>290277</v>
      </c>
      <c r="B112" s="1650">
        <v>1300259</v>
      </c>
      <c r="C112" s="1650" t="s">
        <v>909</v>
      </c>
      <c r="D112" s="2021">
        <v>43244</v>
      </c>
      <c r="E112" s="2021">
        <v>43247</v>
      </c>
      <c r="F112" s="1650">
        <f t="shared" si="7"/>
        <v>3</v>
      </c>
      <c r="G112" s="1650">
        <v>1</v>
      </c>
      <c r="H112" s="1650" t="s">
        <v>53</v>
      </c>
      <c r="I112" s="1650" t="s">
        <v>37</v>
      </c>
      <c r="J112" s="1650">
        <f t="shared" si="4"/>
        <v>3</v>
      </c>
      <c r="K112" s="1650">
        <v>2900000</v>
      </c>
      <c r="L112" s="986">
        <f t="shared" si="6"/>
        <v>8700000</v>
      </c>
      <c r="M112" s="2027"/>
    </row>
    <row r="113" s="164" customFormat="1" spans="1:13">
      <c r="A113" s="1650">
        <v>293358</v>
      </c>
      <c r="B113" s="1650">
        <v>1307002</v>
      </c>
      <c r="C113" s="1650" t="s">
        <v>910</v>
      </c>
      <c r="D113" s="2021">
        <v>43235</v>
      </c>
      <c r="E113" s="2021">
        <v>43237</v>
      </c>
      <c r="F113" s="1650">
        <f t="shared" si="7"/>
        <v>2</v>
      </c>
      <c r="G113" s="1650">
        <v>1</v>
      </c>
      <c r="H113" s="1650" t="s">
        <v>53</v>
      </c>
      <c r="I113" s="1650" t="s">
        <v>37</v>
      </c>
      <c r="J113" s="1650">
        <f t="shared" si="4"/>
        <v>2</v>
      </c>
      <c r="K113" s="1650">
        <v>2900000</v>
      </c>
      <c r="L113" s="986">
        <f t="shared" si="6"/>
        <v>5800000</v>
      </c>
      <c r="M113" s="2027"/>
    </row>
    <row r="114" s="164" customFormat="1" spans="1:13">
      <c r="A114" s="1650">
        <v>290212</v>
      </c>
      <c r="B114" s="1650">
        <v>1299669</v>
      </c>
      <c r="C114" s="1650" t="s">
        <v>911</v>
      </c>
      <c r="D114" s="2021">
        <v>43245</v>
      </c>
      <c r="E114" s="2021">
        <v>43249</v>
      </c>
      <c r="F114" s="1650">
        <f t="shared" si="7"/>
        <v>4</v>
      </c>
      <c r="G114" s="1650">
        <v>3</v>
      </c>
      <c r="H114" s="1650" t="s">
        <v>53</v>
      </c>
      <c r="I114" s="1650" t="s">
        <v>37</v>
      </c>
      <c r="J114" s="1650">
        <f t="shared" si="4"/>
        <v>12</v>
      </c>
      <c r="K114" s="1650">
        <v>2900000</v>
      </c>
      <c r="L114" s="986">
        <f t="shared" si="6"/>
        <v>34800000</v>
      </c>
      <c r="M114" s="2027"/>
    </row>
    <row r="115" s="164" customFormat="1" spans="1:13">
      <c r="A115" s="1650">
        <v>289748</v>
      </c>
      <c r="B115" s="1650">
        <v>1298772</v>
      </c>
      <c r="C115" s="1650" t="s">
        <v>912</v>
      </c>
      <c r="D115" s="2021">
        <v>43245</v>
      </c>
      <c r="E115" s="2021">
        <v>43247</v>
      </c>
      <c r="F115" s="1650">
        <f t="shared" si="7"/>
        <v>2</v>
      </c>
      <c r="G115" s="1650">
        <v>1</v>
      </c>
      <c r="H115" s="1650" t="s">
        <v>405</v>
      </c>
      <c r="I115" s="1650" t="s">
        <v>37</v>
      </c>
      <c r="J115" s="1650">
        <f t="shared" si="4"/>
        <v>2</v>
      </c>
      <c r="K115" s="1650">
        <v>2900000</v>
      </c>
      <c r="L115" s="986">
        <f t="shared" si="6"/>
        <v>5800000</v>
      </c>
      <c r="M115" s="2027"/>
    </row>
    <row r="116" s="164" customFormat="1" spans="1:13">
      <c r="A116" s="1650">
        <v>289754</v>
      </c>
      <c r="B116" s="1650">
        <v>1298775</v>
      </c>
      <c r="C116" s="1650" t="s">
        <v>913</v>
      </c>
      <c r="D116" s="2021">
        <v>43245</v>
      </c>
      <c r="E116" s="2021">
        <v>43248</v>
      </c>
      <c r="F116" s="1650">
        <f t="shared" si="7"/>
        <v>3</v>
      </c>
      <c r="G116" s="1650">
        <v>2</v>
      </c>
      <c r="H116" s="1650" t="s">
        <v>53</v>
      </c>
      <c r="I116" s="1650" t="s">
        <v>37</v>
      </c>
      <c r="J116" s="1650">
        <f t="shared" si="4"/>
        <v>6</v>
      </c>
      <c r="K116" s="1650">
        <v>2900000</v>
      </c>
      <c r="L116" s="986">
        <f t="shared" si="6"/>
        <v>17400000</v>
      </c>
      <c r="M116" s="2027"/>
    </row>
    <row r="117" s="164" customFormat="1" spans="1:13">
      <c r="A117" s="1650">
        <v>290775</v>
      </c>
      <c r="B117" s="1650">
        <v>1300744</v>
      </c>
      <c r="C117" s="1650" t="s">
        <v>914</v>
      </c>
      <c r="D117" s="2021">
        <v>43246</v>
      </c>
      <c r="E117" s="2021">
        <v>43248</v>
      </c>
      <c r="F117" s="1650">
        <f t="shared" si="7"/>
        <v>2</v>
      </c>
      <c r="G117" s="1650">
        <v>1</v>
      </c>
      <c r="H117" s="1650" t="s">
        <v>391</v>
      </c>
      <c r="I117" s="1650" t="s">
        <v>37</v>
      </c>
      <c r="J117" s="1650">
        <f t="shared" si="4"/>
        <v>2</v>
      </c>
      <c r="K117" s="1650">
        <v>2900000</v>
      </c>
      <c r="L117" s="986">
        <f t="shared" si="6"/>
        <v>5800000</v>
      </c>
      <c r="M117" s="2027"/>
    </row>
    <row r="118" s="164" customFormat="1" spans="1:13">
      <c r="A118" s="1650" t="s">
        <v>915</v>
      </c>
      <c r="B118" s="1650">
        <v>1303021</v>
      </c>
      <c r="C118" s="1650" t="s">
        <v>916</v>
      </c>
      <c r="D118" s="2021">
        <v>43246</v>
      </c>
      <c r="E118" s="2021">
        <v>43250</v>
      </c>
      <c r="F118" s="1650">
        <f t="shared" si="7"/>
        <v>4</v>
      </c>
      <c r="G118" s="1650">
        <v>4</v>
      </c>
      <c r="H118" s="1650" t="s">
        <v>53</v>
      </c>
      <c r="I118" s="1650" t="s">
        <v>37</v>
      </c>
      <c r="J118" s="1650">
        <f t="shared" si="4"/>
        <v>16</v>
      </c>
      <c r="K118" s="2028">
        <v>2900000</v>
      </c>
      <c r="L118" s="986">
        <f t="shared" si="6"/>
        <v>46400000</v>
      </c>
      <c r="M118" s="2027"/>
    </row>
    <row r="119" s="164" customFormat="1" spans="1:13">
      <c r="A119" s="1650">
        <v>289017</v>
      </c>
      <c r="B119" s="1650">
        <v>1297222</v>
      </c>
      <c r="C119" s="1650" t="s">
        <v>917</v>
      </c>
      <c r="D119" s="2021">
        <v>43246</v>
      </c>
      <c r="E119" s="2021">
        <v>43248</v>
      </c>
      <c r="F119" s="1650">
        <f t="shared" si="7"/>
        <v>2</v>
      </c>
      <c r="G119" s="1650">
        <v>1</v>
      </c>
      <c r="H119" s="1650" t="s">
        <v>53</v>
      </c>
      <c r="I119" s="1650" t="s">
        <v>37</v>
      </c>
      <c r="J119" s="1650">
        <f t="shared" si="4"/>
        <v>2</v>
      </c>
      <c r="K119" s="2028">
        <v>2900000</v>
      </c>
      <c r="L119" s="986">
        <f t="shared" si="6"/>
        <v>5800000</v>
      </c>
      <c r="M119" s="2027"/>
    </row>
    <row r="120" s="164" customFormat="1" spans="1:13">
      <c r="A120" s="1650">
        <v>291380</v>
      </c>
      <c r="B120" s="1650">
        <v>1302445</v>
      </c>
      <c r="C120" s="1650" t="s">
        <v>918</v>
      </c>
      <c r="D120" s="2021">
        <v>43246</v>
      </c>
      <c r="E120" s="2021">
        <v>43247</v>
      </c>
      <c r="F120" s="1650">
        <f t="shared" si="7"/>
        <v>1</v>
      </c>
      <c r="G120" s="1650">
        <v>1</v>
      </c>
      <c r="H120" s="1650" t="s">
        <v>53</v>
      </c>
      <c r="I120" s="1650" t="s">
        <v>37</v>
      </c>
      <c r="J120" s="1650">
        <f t="shared" si="4"/>
        <v>1</v>
      </c>
      <c r="K120" s="1650">
        <v>2900000</v>
      </c>
      <c r="L120" s="986">
        <f t="shared" si="6"/>
        <v>2900000</v>
      </c>
      <c r="M120" s="2027"/>
    </row>
    <row r="121" s="164" customFormat="1" spans="1:13">
      <c r="A121" s="1650">
        <v>289557</v>
      </c>
      <c r="B121" s="1650">
        <v>1298636</v>
      </c>
      <c r="C121" s="1650" t="s">
        <v>919</v>
      </c>
      <c r="D121" s="2021">
        <v>43246</v>
      </c>
      <c r="E121" s="2021">
        <v>43247</v>
      </c>
      <c r="F121" s="1650">
        <f t="shared" si="7"/>
        <v>1</v>
      </c>
      <c r="G121" s="1650">
        <v>2</v>
      </c>
      <c r="H121" s="1650" t="s">
        <v>53</v>
      </c>
      <c r="I121" s="1650" t="s">
        <v>37</v>
      </c>
      <c r="J121" s="1650">
        <f t="shared" si="4"/>
        <v>2</v>
      </c>
      <c r="K121" s="1650">
        <v>2900000</v>
      </c>
      <c r="L121" s="986">
        <f t="shared" si="6"/>
        <v>5800000</v>
      </c>
      <c r="M121" s="2027"/>
    </row>
    <row r="122" s="164" customFormat="1" spans="1:13">
      <c r="A122" s="1650">
        <v>294264</v>
      </c>
      <c r="B122" s="1650">
        <v>1308532</v>
      </c>
      <c r="C122" s="1650" t="s">
        <v>920</v>
      </c>
      <c r="D122" s="2021">
        <v>43238</v>
      </c>
      <c r="E122" s="2021">
        <v>43240</v>
      </c>
      <c r="F122" s="1650">
        <f t="shared" si="7"/>
        <v>2</v>
      </c>
      <c r="G122" s="1650">
        <v>1</v>
      </c>
      <c r="H122" s="1650" t="s">
        <v>53</v>
      </c>
      <c r="I122" s="1650" t="s">
        <v>37</v>
      </c>
      <c r="J122" s="1650">
        <f t="shared" si="4"/>
        <v>2</v>
      </c>
      <c r="K122" s="2028">
        <v>2900000</v>
      </c>
      <c r="L122" s="986">
        <f t="shared" si="6"/>
        <v>5800000</v>
      </c>
      <c r="M122" s="2027"/>
    </row>
    <row r="123" s="164" customFormat="1" spans="1:13">
      <c r="A123" s="1650">
        <v>291522</v>
      </c>
      <c r="B123" s="1650">
        <v>1303307</v>
      </c>
      <c r="C123" s="1650" t="s">
        <v>921</v>
      </c>
      <c r="D123" s="2021">
        <v>43248</v>
      </c>
      <c r="E123" s="2021">
        <v>43250</v>
      </c>
      <c r="F123" s="1650">
        <f t="shared" si="7"/>
        <v>2</v>
      </c>
      <c r="G123" s="1650">
        <v>1</v>
      </c>
      <c r="H123" s="1650" t="s">
        <v>40</v>
      </c>
      <c r="I123" s="1650" t="s">
        <v>37</v>
      </c>
      <c r="J123" s="1650">
        <f t="shared" si="4"/>
        <v>2</v>
      </c>
      <c r="K123" s="2028">
        <v>2900000</v>
      </c>
      <c r="L123" s="986">
        <f t="shared" si="6"/>
        <v>5800000</v>
      </c>
      <c r="M123" s="2027"/>
    </row>
    <row r="124" s="164" customFormat="1" spans="1:13">
      <c r="A124" s="1650">
        <v>290279</v>
      </c>
      <c r="B124" s="1650">
        <v>1300287</v>
      </c>
      <c r="C124" s="1650" t="s">
        <v>909</v>
      </c>
      <c r="D124" s="2021">
        <v>43248</v>
      </c>
      <c r="E124" s="2021">
        <v>43249</v>
      </c>
      <c r="F124" s="1650">
        <f t="shared" si="7"/>
        <v>1</v>
      </c>
      <c r="G124" s="1650">
        <v>1</v>
      </c>
      <c r="H124" s="1650" t="s">
        <v>53</v>
      </c>
      <c r="I124" s="1650" t="s">
        <v>37</v>
      </c>
      <c r="J124" s="1650">
        <f t="shared" si="4"/>
        <v>1</v>
      </c>
      <c r="K124" s="1650">
        <v>2900000</v>
      </c>
      <c r="L124" s="986">
        <f t="shared" si="6"/>
        <v>2900000</v>
      </c>
      <c r="M124" s="2027"/>
    </row>
    <row r="125" s="164" customFormat="1" spans="1:13">
      <c r="A125" s="1650">
        <v>291768</v>
      </c>
      <c r="B125" s="1650">
        <v>1303669</v>
      </c>
      <c r="C125" s="1650" t="s">
        <v>922</v>
      </c>
      <c r="D125" s="2021">
        <v>43248</v>
      </c>
      <c r="E125" s="2021">
        <v>43250</v>
      </c>
      <c r="F125" s="1650">
        <f t="shared" si="7"/>
        <v>2</v>
      </c>
      <c r="G125" s="1650">
        <v>1</v>
      </c>
      <c r="H125" s="1650" t="s">
        <v>53</v>
      </c>
      <c r="I125" s="1650" t="s">
        <v>37</v>
      </c>
      <c r="J125" s="1650">
        <f t="shared" si="4"/>
        <v>2</v>
      </c>
      <c r="K125" s="1650">
        <v>2900000</v>
      </c>
      <c r="L125" s="986">
        <f t="shared" si="6"/>
        <v>5800000</v>
      </c>
      <c r="M125" s="2027"/>
    </row>
    <row r="126" s="164" customFormat="1" spans="1:13">
      <c r="A126" s="1650">
        <v>289746</v>
      </c>
      <c r="B126" s="1650">
        <v>1298703</v>
      </c>
      <c r="C126" s="1650" t="s">
        <v>923</v>
      </c>
      <c r="D126" s="2021">
        <v>43249</v>
      </c>
      <c r="E126" s="2021">
        <v>43251</v>
      </c>
      <c r="F126" s="1650">
        <f t="shared" si="7"/>
        <v>2</v>
      </c>
      <c r="G126" s="1650">
        <v>2</v>
      </c>
      <c r="H126" s="1650" t="s">
        <v>40</v>
      </c>
      <c r="I126" s="1650" t="s">
        <v>37</v>
      </c>
      <c r="J126" s="1650">
        <f t="shared" si="4"/>
        <v>4</v>
      </c>
      <c r="K126" s="1650">
        <v>2900000</v>
      </c>
      <c r="L126" s="986">
        <f t="shared" si="6"/>
        <v>11600000</v>
      </c>
      <c r="M126" s="2027"/>
    </row>
    <row r="127" s="164" customFormat="1" spans="1:13">
      <c r="A127" s="1650">
        <v>294129</v>
      </c>
      <c r="B127" s="1650">
        <v>1307962</v>
      </c>
      <c r="C127" s="1650" t="s">
        <v>924</v>
      </c>
      <c r="D127" s="2021">
        <v>43239</v>
      </c>
      <c r="E127" s="2021">
        <v>43240</v>
      </c>
      <c r="F127" s="1650">
        <f t="shared" si="7"/>
        <v>1</v>
      </c>
      <c r="G127" s="1650">
        <v>1</v>
      </c>
      <c r="H127" s="1650" t="s">
        <v>53</v>
      </c>
      <c r="I127" s="1650" t="s">
        <v>786</v>
      </c>
      <c r="J127" s="1650">
        <f t="shared" si="4"/>
        <v>1</v>
      </c>
      <c r="K127" s="2028">
        <v>2900000</v>
      </c>
      <c r="L127" s="986">
        <f t="shared" si="6"/>
        <v>2900000</v>
      </c>
      <c r="M127" s="2027"/>
    </row>
    <row r="128" s="164" customFormat="1" spans="1:13">
      <c r="A128" s="1650">
        <v>294396</v>
      </c>
      <c r="B128" s="1650">
        <v>1308984</v>
      </c>
      <c r="C128" s="1650" t="s">
        <v>925</v>
      </c>
      <c r="D128" s="2021">
        <v>43240</v>
      </c>
      <c r="E128" s="2021">
        <v>43242</v>
      </c>
      <c r="F128" s="1650">
        <f t="shared" si="7"/>
        <v>2</v>
      </c>
      <c r="G128" s="1650">
        <v>1</v>
      </c>
      <c r="H128" s="1650" t="s">
        <v>53</v>
      </c>
      <c r="I128" s="1650" t="s">
        <v>37</v>
      </c>
      <c r="J128" s="1650">
        <f t="shared" si="4"/>
        <v>2</v>
      </c>
      <c r="K128" s="2028">
        <v>2900000</v>
      </c>
      <c r="L128" s="986">
        <f t="shared" si="6"/>
        <v>5800000</v>
      </c>
      <c r="M128" s="2027"/>
    </row>
    <row r="129" s="164" customFormat="1" spans="1:13">
      <c r="A129" s="1650">
        <v>294992</v>
      </c>
      <c r="B129" s="1650">
        <v>1309687</v>
      </c>
      <c r="C129" s="1650" t="s">
        <v>926</v>
      </c>
      <c r="D129" s="2021">
        <v>43241</v>
      </c>
      <c r="E129" s="2021">
        <v>43243</v>
      </c>
      <c r="F129" s="1650">
        <f t="shared" si="7"/>
        <v>2</v>
      </c>
      <c r="G129" s="1650">
        <v>1</v>
      </c>
      <c r="H129" s="1650" t="s">
        <v>391</v>
      </c>
      <c r="I129" s="1650" t="s">
        <v>37</v>
      </c>
      <c r="J129" s="1650">
        <f t="shared" si="4"/>
        <v>2</v>
      </c>
      <c r="K129" s="2028">
        <v>2900000</v>
      </c>
      <c r="L129" s="986">
        <f t="shared" si="6"/>
        <v>5800000</v>
      </c>
      <c r="M129" s="2027"/>
    </row>
    <row r="130" s="164" customFormat="1" spans="1:13">
      <c r="A130" s="1650">
        <v>294995</v>
      </c>
      <c r="B130" s="1650">
        <v>1309679</v>
      </c>
      <c r="C130" s="1650" t="s">
        <v>927</v>
      </c>
      <c r="D130" s="2021">
        <v>43242</v>
      </c>
      <c r="E130" s="2021">
        <v>43245</v>
      </c>
      <c r="F130" s="1650">
        <f t="shared" si="7"/>
        <v>3</v>
      </c>
      <c r="G130" s="1650">
        <v>1</v>
      </c>
      <c r="H130" s="1650" t="s">
        <v>40</v>
      </c>
      <c r="I130" s="1650" t="s">
        <v>37</v>
      </c>
      <c r="J130" s="1650">
        <f t="shared" si="4"/>
        <v>3</v>
      </c>
      <c r="K130" s="2028">
        <v>2900000</v>
      </c>
      <c r="L130" s="986">
        <f t="shared" si="6"/>
        <v>8700000</v>
      </c>
      <c r="M130" s="2027"/>
    </row>
    <row r="131" s="164" customFormat="1" spans="1:13">
      <c r="A131" s="1650">
        <v>294747</v>
      </c>
      <c r="B131" s="1650">
        <v>1309524</v>
      </c>
      <c r="C131" s="1650" t="s">
        <v>928</v>
      </c>
      <c r="D131" s="2021">
        <v>43246</v>
      </c>
      <c r="E131" s="2021">
        <v>43247</v>
      </c>
      <c r="F131" s="1650">
        <f t="shared" si="7"/>
        <v>1</v>
      </c>
      <c r="G131" s="1650">
        <v>1</v>
      </c>
      <c r="H131" s="1650" t="s">
        <v>391</v>
      </c>
      <c r="I131" s="1650" t="s">
        <v>37</v>
      </c>
      <c r="J131" s="1650">
        <f t="shared" si="4"/>
        <v>1</v>
      </c>
      <c r="K131" s="2028">
        <v>2900000</v>
      </c>
      <c r="L131" s="986">
        <f t="shared" si="6"/>
        <v>2900000</v>
      </c>
      <c r="M131" s="2027"/>
    </row>
    <row r="132" s="164" customFormat="1" spans="1:13">
      <c r="A132" s="341">
        <v>289892</v>
      </c>
      <c r="B132" s="341">
        <v>1299232</v>
      </c>
      <c r="C132" s="341" t="s">
        <v>929</v>
      </c>
      <c r="D132" s="1660">
        <v>43250</v>
      </c>
      <c r="E132" s="1660">
        <v>43252</v>
      </c>
      <c r="F132" s="341">
        <f t="shared" si="7"/>
        <v>2</v>
      </c>
      <c r="G132" s="341">
        <v>1</v>
      </c>
      <c r="H132" s="341" t="s">
        <v>53</v>
      </c>
      <c r="I132" s="341" t="s">
        <v>37</v>
      </c>
      <c r="J132" s="341">
        <f t="shared" si="4"/>
        <v>2</v>
      </c>
      <c r="K132" s="341">
        <v>2900000</v>
      </c>
      <c r="L132" s="1212">
        <v>8700000</v>
      </c>
      <c r="M132" s="2027"/>
    </row>
    <row r="133" s="164" customFormat="1" spans="1:13">
      <c r="A133" s="341" t="s">
        <v>930</v>
      </c>
      <c r="B133" s="341">
        <v>1299122</v>
      </c>
      <c r="C133" s="341" t="s">
        <v>931</v>
      </c>
      <c r="D133" s="1660">
        <v>43251</v>
      </c>
      <c r="E133" s="1660">
        <v>43252</v>
      </c>
      <c r="F133" s="341">
        <f t="shared" si="7"/>
        <v>1</v>
      </c>
      <c r="G133" s="341">
        <v>2</v>
      </c>
      <c r="H133" s="341" t="s">
        <v>391</v>
      </c>
      <c r="I133" s="341" t="s">
        <v>37</v>
      </c>
      <c r="J133" s="341">
        <f t="shared" si="4"/>
        <v>2</v>
      </c>
      <c r="K133" s="2036">
        <v>2900000</v>
      </c>
      <c r="L133" s="1212">
        <f t="shared" si="6"/>
        <v>5800000</v>
      </c>
      <c r="M133" s="2027"/>
    </row>
    <row r="134" s="164" customFormat="1" spans="1:13">
      <c r="A134" s="341" t="s">
        <v>932</v>
      </c>
      <c r="B134" s="341">
        <v>1299193</v>
      </c>
      <c r="C134" s="341" t="s">
        <v>933</v>
      </c>
      <c r="D134" s="1660">
        <v>43251</v>
      </c>
      <c r="E134" s="1660">
        <v>43253</v>
      </c>
      <c r="F134" s="341">
        <f t="shared" si="7"/>
        <v>2</v>
      </c>
      <c r="G134" s="341">
        <v>3</v>
      </c>
      <c r="H134" s="341" t="s">
        <v>391</v>
      </c>
      <c r="I134" s="341" t="s">
        <v>37</v>
      </c>
      <c r="J134" s="341">
        <f t="shared" si="4"/>
        <v>6</v>
      </c>
      <c r="K134" s="2036">
        <v>2900000</v>
      </c>
      <c r="L134" s="1212">
        <f t="shared" si="6"/>
        <v>17400000</v>
      </c>
      <c r="M134" s="2027"/>
    </row>
    <row r="135" s="164" customFormat="1" spans="1:13">
      <c r="A135" s="341">
        <v>291774</v>
      </c>
      <c r="B135" s="341">
        <v>1303392</v>
      </c>
      <c r="C135" s="341" t="s">
        <v>934</v>
      </c>
      <c r="D135" s="1660">
        <v>43251</v>
      </c>
      <c r="E135" s="1660">
        <v>43252</v>
      </c>
      <c r="F135" s="341">
        <f t="shared" si="7"/>
        <v>1</v>
      </c>
      <c r="G135" s="341">
        <v>1</v>
      </c>
      <c r="H135" s="341" t="s">
        <v>53</v>
      </c>
      <c r="I135" s="341" t="s">
        <v>37</v>
      </c>
      <c r="J135" s="341">
        <f t="shared" si="4"/>
        <v>1</v>
      </c>
      <c r="K135" s="341">
        <v>2900000</v>
      </c>
      <c r="L135" s="1212">
        <v>8700000</v>
      </c>
      <c r="M135" s="2027"/>
    </row>
    <row r="136" s="164" customFormat="1" spans="1:13">
      <c r="A136" s="341">
        <v>292089</v>
      </c>
      <c r="B136" s="341">
        <v>1304544</v>
      </c>
      <c r="C136" s="341" t="s">
        <v>935</v>
      </c>
      <c r="D136" s="1660">
        <v>43251</v>
      </c>
      <c r="E136" s="1660">
        <v>43255</v>
      </c>
      <c r="F136" s="341">
        <f t="shared" si="7"/>
        <v>4</v>
      </c>
      <c r="G136" s="341">
        <v>1</v>
      </c>
      <c r="H136" s="341" t="s">
        <v>53</v>
      </c>
      <c r="I136" s="341" t="s">
        <v>37</v>
      </c>
      <c r="J136" s="341">
        <f t="shared" ref="J136:J152" si="8">G136*F136</f>
        <v>4</v>
      </c>
      <c r="K136" s="2036">
        <v>2900000</v>
      </c>
      <c r="L136" s="1212">
        <f t="shared" si="6"/>
        <v>11600000</v>
      </c>
      <c r="M136" s="2027"/>
    </row>
    <row r="137" s="164" customFormat="1" spans="1:13">
      <c r="A137" s="1650">
        <v>292862</v>
      </c>
      <c r="B137" s="1650">
        <v>1306094</v>
      </c>
      <c r="C137" s="1650" t="s">
        <v>936</v>
      </c>
      <c r="D137" s="2021">
        <v>43245</v>
      </c>
      <c r="E137" s="2021">
        <v>43250</v>
      </c>
      <c r="F137" s="1650">
        <f t="shared" si="7"/>
        <v>5</v>
      </c>
      <c r="G137" s="1650">
        <v>1</v>
      </c>
      <c r="H137" s="1650" t="s">
        <v>391</v>
      </c>
      <c r="I137" s="1650" t="s">
        <v>37</v>
      </c>
      <c r="J137" s="1650">
        <f t="shared" si="8"/>
        <v>5</v>
      </c>
      <c r="K137" s="1650">
        <v>2900000</v>
      </c>
      <c r="L137" s="986">
        <f t="shared" si="6"/>
        <v>14500000</v>
      </c>
      <c r="M137" s="2027"/>
    </row>
    <row r="138" s="164" customFormat="1" spans="1:13">
      <c r="A138" s="1650">
        <v>293354</v>
      </c>
      <c r="B138" s="1650">
        <v>1306848</v>
      </c>
      <c r="C138" s="1650" t="s">
        <v>937</v>
      </c>
      <c r="D138" s="2021">
        <v>43250</v>
      </c>
      <c r="E138" s="2021">
        <v>43251</v>
      </c>
      <c r="F138" s="1650">
        <f t="shared" si="7"/>
        <v>1</v>
      </c>
      <c r="G138" s="1650">
        <v>1</v>
      </c>
      <c r="H138" s="1650" t="s">
        <v>391</v>
      </c>
      <c r="I138" s="1650" t="s">
        <v>37</v>
      </c>
      <c r="J138" s="1650">
        <f t="shared" si="8"/>
        <v>1</v>
      </c>
      <c r="K138" s="1650">
        <v>2900000</v>
      </c>
      <c r="L138" s="986">
        <f t="shared" si="6"/>
        <v>2900000</v>
      </c>
      <c r="M138" s="2027"/>
    </row>
    <row r="139" s="164" customFormat="1" spans="1:13">
      <c r="A139" s="1650" t="s">
        <v>938</v>
      </c>
      <c r="B139" s="1650">
        <v>1306542</v>
      </c>
      <c r="C139" s="1650" t="s">
        <v>939</v>
      </c>
      <c r="D139" s="2021">
        <v>43251</v>
      </c>
      <c r="E139" s="2021">
        <v>43253</v>
      </c>
      <c r="F139" s="1650">
        <f t="shared" si="7"/>
        <v>2</v>
      </c>
      <c r="G139" s="1650">
        <v>2</v>
      </c>
      <c r="H139" s="1650" t="s">
        <v>391</v>
      </c>
      <c r="I139" s="1650" t="s">
        <v>37</v>
      </c>
      <c r="J139" s="1650">
        <f t="shared" si="8"/>
        <v>4</v>
      </c>
      <c r="K139" s="2028">
        <v>2900000</v>
      </c>
      <c r="L139" s="986">
        <f t="shared" si="6"/>
        <v>11600000</v>
      </c>
      <c r="M139" s="2027"/>
    </row>
    <row r="140" s="164" customFormat="1" spans="1:13">
      <c r="A140" s="1650">
        <v>293265</v>
      </c>
      <c r="B140" s="1650">
        <v>1306642</v>
      </c>
      <c r="C140" s="1650" t="s">
        <v>940</v>
      </c>
      <c r="D140" s="2021">
        <v>43247</v>
      </c>
      <c r="E140" s="2021">
        <v>43250</v>
      </c>
      <c r="F140" s="1650">
        <f t="shared" si="7"/>
        <v>3</v>
      </c>
      <c r="G140" s="1650">
        <v>1</v>
      </c>
      <c r="H140" s="1650" t="s">
        <v>53</v>
      </c>
      <c r="I140" s="1650" t="s">
        <v>37</v>
      </c>
      <c r="J140" s="1650">
        <f t="shared" si="8"/>
        <v>3</v>
      </c>
      <c r="K140" s="2028">
        <v>2900000</v>
      </c>
      <c r="L140" s="986">
        <f t="shared" ref="L140:L151" si="9">K140*F140*G140</f>
        <v>8700000</v>
      </c>
      <c r="M140" s="2027"/>
    </row>
    <row r="141" s="164" customFormat="1" spans="1:13">
      <c r="A141" s="1650">
        <v>294282</v>
      </c>
      <c r="B141" s="1650">
        <v>1308570</v>
      </c>
      <c r="C141" s="1650" t="s">
        <v>941</v>
      </c>
      <c r="D141" s="2021">
        <v>43244</v>
      </c>
      <c r="E141" s="2021">
        <v>43249</v>
      </c>
      <c r="F141" s="1650">
        <f t="shared" si="7"/>
        <v>5</v>
      </c>
      <c r="G141" s="1650">
        <v>2</v>
      </c>
      <c r="H141" s="1650" t="s">
        <v>53</v>
      </c>
      <c r="I141" s="1650" t="s">
        <v>37</v>
      </c>
      <c r="J141" s="1650">
        <f t="shared" si="8"/>
        <v>10</v>
      </c>
      <c r="K141" s="1650">
        <v>2900000</v>
      </c>
      <c r="L141" s="986">
        <f t="shared" si="9"/>
        <v>29000000</v>
      </c>
      <c r="M141" s="2027"/>
    </row>
    <row r="142" s="164" customFormat="1" spans="1:13">
      <c r="A142" s="1650">
        <v>295278</v>
      </c>
      <c r="B142" s="1650">
        <v>1310141</v>
      </c>
      <c r="C142" s="1650" t="s">
        <v>942</v>
      </c>
      <c r="D142" s="2021">
        <v>43242</v>
      </c>
      <c r="E142" s="2021">
        <v>43244</v>
      </c>
      <c r="F142" s="1650">
        <f t="shared" si="7"/>
        <v>2</v>
      </c>
      <c r="G142" s="1650">
        <v>1</v>
      </c>
      <c r="H142" s="1650" t="s">
        <v>53</v>
      </c>
      <c r="I142" s="1650" t="s">
        <v>37</v>
      </c>
      <c r="J142" s="1650">
        <f t="shared" si="8"/>
        <v>2</v>
      </c>
      <c r="K142" s="1650">
        <v>2900000</v>
      </c>
      <c r="L142" s="986">
        <f t="shared" si="9"/>
        <v>5800000</v>
      </c>
      <c r="M142" s="2027"/>
    </row>
    <row r="143" s="164" customFormat="1" spans="1:13">
      <c r="A143" s="1650">
        <v>295503</v>
      </c>
      <c r="B143" s="1650">
        <v>1310613</v>
      </c>
      <c r="C143" s="1650" t="s">
        <v>943</v>
      </c>
      <c r="D143" s="2021">
        <v>43243</v>
      </c>
      <c r="E143" s="2021">
        <v>43246</v>
      </c>
      <c r="F143" s="1650">
        <f t="shared" si="7"/>
        <v>3</v>
      </c>
      <c r="G143" s="1650">
        <v>1</v>
      </c>
      <c r="H143" s="1650" t="s">
        <v>53</v>
      </c>
      <c r="I143" s="1650" t="s">
        <v>37</v>
      </c>
      <c r="J143" s="1650">
        <f t="shared" si="8"/>
        <v>3</v>
      </c>
      <c r="K143" s="2028">
        <v>2900000</v>
      </c>
      <c r="L143" s="986">
        <f t="shared" si="9"/>
        <v>8700000</v>
      </c>
      <c r="M143" s="2027"/>
    </row>
    <row r="144" s="164" customFormat="1" spans="1:13">
      <c r="A144" s="1650">
        <v>295508</v>
      </c>
      <c r="B144" s="1650">
        <v>1310616</v>
      </c>
      <c r="C144" s="1650" t="s">
        <v>944</v>
      </c>
      <c r="D144" s="2021">
        <v>43245</v>
      </c>
      <c r="E144" s="2021">
        <v>43247</v>
      </c>
      <c r="F144" s="1650">
        <f t="shared" si="7"/>
        <v>2</v>
      </c>
      <c r="G144" s="1650">
        <v>3</v>
      </c>
      <c r="H144" s="1650" t="s">
        <v>53</v>
      </c>
      <c r="I144" s="1650" t="s">
        <v>37</v>
      </c>
      <c r="J144" s="1650">
        <f t="shared" si="8"/>
        <v>6</v>
      </c>
      <c r="K144" s="1650">
        <v>2900000</v>
      </c>
      <c r="L144" s="986">
        <f t="shared" si="9"/>
        <v>17400000</v>
      </c>
      <c r="M144" s="2027"/>
    </row>
    <row r="145" s="164" customFormat="1" spans="1:13">
      <c r="A145" s="1650">
        <v>295346</v>
      </c>
      <c r="B145" s="1650">
        <v>1310337</v>
      </c>
      <c r="C145" s="1650" t="s">
        <v>945</v>
      </c>
      <c r="D145" s="2021">
        <v>43245</v>
      </c>
      <c r="E145" s="2021">
        <v>43247</v>
      </c>
      <c r="F145" s="1650">
        <f t="shared" si="7"/>
        <v>2</v>
      </c>
      <c r="G145" s="1650">
        <v>1</v>
      </c>
      <c r="H145" s="1650" t="s">
        <v>405</v>
      </c>
      <c r="I145" s="1650" t="s">
        <v>37</v>
      </c>
      <c r="J145" s="1650">
        <f t="shared" si="8"/>
        <v>2</v>
      </c>
      <c r="K145" s="1650">
        <v>2900000</v>
      </c>
      <c r="L145" s="986">
        <f t="shared" si="9"/>
        <v>5800000</v>
      </c>
      <c r="M145" s="2027"/>
    </row>
    <row r="146" s="164" customFormat="1" spans="1:13">
      <c r="A146" s="1650">
        <v>295612</v>
      </c>
      <c r="B146" s="1650">
        <v>1310943</v>
      </c>
      <c r="C146" s="1650" t="s">
        <v>946</v>
      </c>
      <c r="D146" s="2021">
        <v>43244</v>
      </c>
      <c r="E146" s="2021">
        <v>43246</v>
      </c>
      <c r="F146" s="1650">
        <f t="shared" si="7"/>
        <v>2</v>
      </c>
      <c r="G146" s="1650">
        <v>1</v>
      </c>
      <c r="H146" s="1650" t="s">
        <v>391</v>
      </c>
      <c r="I146" s="1650" t="s">
        <v>786</v>
      </c>
      <c r="J146" s="1650">
        <f t="shared" si="8"/>
        <v>2</v>
      </c>
      <c r="K146" s="1650">
        <v>2900000</v>
      </c>
      <c r="L146" s="986">
        <f t="shared" si="9"/>
        <v>5800000</v>
      </c>
      <c r="M146" s="2027"/>
    </row>
    <row r="147" s="164" customFormat="1" spans="1:13">
      <c r="A147" s="1650">
        <v>295919</v>
      </c>
      <c r="B147" s="1650">
        <v>1311411</v>
      </c>
      <c r="C147" s="1650" t="s">
        <v>947</v>
      </c>
      <c r="D147" s="2021">
        <v>43246</v>
      </c>
      <c r="E147" s="2021">
        <v>43248</v>
      </c>
      <c r="F147" s="1650">
        <f t="shared" si="7"/>
        <v>2</v>
      </c>
      <c r="G147" s="1650">
        <v>1</v>
      </c>
      <c r="H147" s="1650" t="s">
        <v>53</v>
      </c>
      <c r="I147" s="1650" t="s">
        <v>37</v>
      </c>
      <c r="J147" s="1650">
        <f t="shared" si="8"/>
        <v>2</v>
      </c>
      <c r="K147" s="1650">
        <v>2900000</v>
      </c>
      <c r="L147" s="986">
        <f t="shared" si="9"/>
        <v>5800000</v>
      </c>
      <c r="M147" s="2027"/>
    </row>
    <row r="148" s="164" customFormat="1" spans="1:13">
      <c r="A148" s="1650">
        <v>295954</v>
      </c>
      <c r="B148" s="1650">
        <v>1311580</v>
      </c>
      <c r="C148" s="1650" t="s">
        <v>948</v>
      </c>
      <c r="D148" s="2021">
        <v>43248</v>
      </c>
      <c r="E148" s="2021">
        <v>43249</v>
      </c>
      <c r="F148" s="1650">
        <f t="shared" si="7"/>
        <v>1</v>
      </c>
      <c r="G148" s="1650">
        <v>1</v>
      </c>
      <c r="H148" s="1650" t="s">
        <v>53</v>
      </c>
      <c r="I148" s="1650" t="s">
        <v>37</v>
      </c>
      <c r="J148" s="1650">
        <f t="shared" si="8"/>
        <v>1</v>
      </c>
      <c r="K148" s="1650">
        <v>2900000</v>
      </c>
      <c r="L148" s="986">
        <f t="shared" si="9"/>
        <v>2900000</v>
      </c>
      <c r="M148" s="2027"/>
    </row>
    <row r="149" s="164" customFormat="1" spans="1:13">
      <c r="A149" s="1650">
        <v>295955</v>
      </c>
      <c r="B149" s="1650">
        <v>1311742</v>
      </c>
      <c r="C149" s="1650" t="s">
        <v>948</v>
      </c>
      <c r="D149" s="2021">
        <v>43249</v>
      </c>
      <c r="E149" s="2021">
        <v>43250</v>
      </c>
      <c r="F149" s="1650">
        <f t="shared" si="7"/>
        <v>1</v>
      </c>
      <c r="G149" s="1650">
        <v>1</v>
      </c>
      <c r="H149" s="1650" t="s">
        <v>53</v>
      </c>
      <c r="I149" s="1650" t="s">
        <v>37</v>
      </c>
      <c r="J149" s="1650">
        <f t="shared" si="8"/>
        <v>1</v>
      </c>
      <c r="K149" s="1650">
        <v>2900000</v>
      </c>
      <c r="L149" s="986">
        <f t="shared" si="9"/>
        <v>2900000</v>
      </c>
      <c r="M149" s="2027"/>
    </row>
    <row r="150" s="164" customFormat="1" spans="1:13">
      <c r="A150" s="1650">
        <v>296058</v>
      </c>
      <c r="B150" s="1650">
        <v>1312191</v>
      </c>
      <c r="C150" s="1650" t="s">
        <v>949</v>
      </c>
      <c r="D150" s="2021">
        <v>43246</v>
      </c>
      <c r="E150" s="2021">
        <v>43247</v>
      </c>
      <c r="F150" s="1650">
        <f t="shared" si="7"/>
        <v>1</v>
      </c>
      <c r="G150" s="1650">
        <v>1</v>
      </c>
      <c r="H150" s="1650" t="s">
        <v>36</v>
      </c>
      <c r="I150" s="1650" t="s">
        <v>37</v>
      </c>
      <c r="J150" s="1650">
        <f t="shared" si="8"/>
        <v>1</v>
      </c>
      <c r="K150" s="1650">
        <v>2900000</v>
      </c>
      <c r="L150" s="986">
        <f t="shared" si="9"/>
        <v>2900000</v>
      </c>
      <c r="M150" s="2027"/>
    </row>
    <row r="151" s="164" customFormat="1" spans="1:13">
      <c r="A151" s="1650">
        <v>296514</v>
      </c>
      <c r="B151" s="1650">
        <v>1313219</v>
      </c>
      <c r="C151" s="1650" t="s">
        <v>943</v>
      </c>
      <c r="D151" s="2021">
        <v>43249</v>
      </c>
      <c r="E151" s="2021">
        <v>43251</v>
      </c>
      <c r="F151" s="1650">
        <f t="shared" si="7"/>
        <v>2</v>
      </c>
      <c r="G151" s="1650">
        <v>1</v>
      </c>
      <c r="H151" s="1650" t="s">
        <v>53</v>
      </c>
      <c r="I151" s="1650" t="s">
        <v>37</v>
      </c>
      <c r="J151" s="1650">
        <f t="shared" si="8"/>
        <v>2</v>
      </c>
      <c r="K151" s="1650">
        <v>2900000</v>
      </c>
      <c r="L151" s="986">
        <f t="shared" si="9"/>
        <v>5800000</v>
      </c>
      <c r="M151" s="2027"/>
    </row>
    <row r="152" s="164" customFormat="1" spans="1:13">
      <c r="A152" s="1650">
        <v>296538</v>
      </c>
      <c r="B152" s="1650">
        <v>1313390</v>
      </c>
      <c r="C152" s="1650" t="s">
        <v>950</v>
      </c>
      <c r="D152" s="2021">
        <v>43249</v>
      </c>
      <c r="E152" s="2021">
        <v>43251</v>
      </c>
      <c r="F152" s="1650">
        <v>2</v>
      </c>
      <c r="G152" s="1650">
        <v>1</v>
      </c>
      <c r="H152" s="1650" t="s">
        <v>391</v>
      </c>
      <c r="I152" s="1650" t="s">
        <v>37</v>
      </c>
      <c r="J152" s="1650">
        <f t="shared" si="8"/>
        <v>2</v>
      </c>
      <c r="K152" s="1650">
        <v>2900000</v>
      </c>
      <c r="L152" s="986">
        <v>5800000</v>
      </c>
      <c r="M152" s="2027"/>
    </row>
  </sheetData>
  <mergeCells count="19">
    <mergeCell ref="A1:L1"/>
    <mergeCell ref="H3:I3"/>
    <mergeCell ref="H4:I4"/>
    <mergeCell ref="H5:I5"/>
    <mergeCell ref="H6:I6"/>
    <mergeCell ref="A7:A8"/>
    <mergeCell ref="A74:A75"/>
    <mergeCell ref="B7:B8"/>
    <mergeCell ref="B74:B75"/>
    <mergeCell ref="C7:C8"/>
    <mergeCell ref="C74:C75"/>
    <mergeCell ref="D7:D8"/>
    <mergeCell ref="E7:E8"/>
    <mergeCell ref="F7:F8"/>
    <mergeCell ref="G7:G8"/>
    <mergeCell ref="J7:J8"/>
    <mergeCell ref="K7:K8"/>
    <mergeCell ref="L7:L8"/>
    <mergeCell ref="H7:I8"/>
  </mergeCells>
  <pageMargins left="0.75" right="0.75" top="1" bottom="1" header="0.511805555555556" footer="0.511805555555556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8"/>
  <sheetViews>
    <sheetView workbookViewId="0">
      <selection activeCell="L5" sqref="L5"/>
    </sheetView>
  </sheetViews>
  <sheetFormatPr defaultColWidth="9" defaultRowHeight="13.5"/>
  <cols>
    <col min="3" max="3" width="34.2833333333333" customWidth="1"/>
    <col min="11" max="11" width="15.425" customWidth="1"/>
    <col min="12" max="12" width="17.7083333333333" customWidth="1"/>
    <col min="13" max="13" width="9" hidden="1" customWidth="1"/>
    <col min="14" max="15" width="15.2833333333333" hidden="1" customWidth="1"/>
    <col min="16" max="16" width="28.375" customWidth="1"/>
    <col min="17" max="17" width="10.375"/>
  </cols>
  <sheetData>
    <row r="1" customFormat="1" ht="25.5" spans="1:12">
      <c r="A1" s="1922" t="s">
        <v>951</v>
      </c>
      <c r="B1" s="1922"/>
      <c r="C1" s="1922"/>
      <c r="D1" s="1922"/>
      <c r="E1" s="1922"/>
      <c r="F1" s="1922"/>
      <c r="G1" s="1922"/>
      <c r="H1" s="1922"/>
      <c r="I1" s="1922"/>
      <c r="J1" s="1922"/>
      <c r="K1" s="1922"/>
      <c r="L1" s="1922"/>
    </row>
    <row r="2" customFormat="1" ht="25.5" spans="1:12">
      <c r="A2" s="1922"/>
      <c r="B2" s="1922"/>
      <c r="C2" s="1922"/>
      <c r="D2" s="1922"/>
      <c r="E2" s="1922"/>
      <c r="F2" s="1922"/>
      <c r="G2" s="1922"/>
      <c r="H2" s="1922"/>
      <c r="I2" s="1922"/>
      <c r="J2" s="1922"/>
      <c r="K2" s="1922"/>
      <c r="L2" s="1922"/>
    </row>
    <row r="3" customFormat="1" ht="25.5" spans="1:16">
      <c r="A3" s="1923"/>
      <c r="B3" s="1923"/>
      <c r="C3" s="1924"/>
      <c r="D3" s="1925"/>
      <c r="E3" s="1925"/>
      <c r="F3" s="1926"/>
      <c r="G3" s="1922"/>
      <c r="H3" s="1927" t="s">
        <v>21</v>
      </c>
      <c r="I3" s="1927"/>
      <c r="J3" s="1942">
        <f>SUM(J8:J178)</f>
        <v>595</v>
      </c>
      <c r="K3" s="1943"/>
      <c r="L3" s="1943">
        <f>SUM(L8:L284)</f>
        <v>1729802000</v>
      </c>
      <c r="P3" t="s">
        <v>952</v>
      </c>
    </row>
    <row r="4" customFormat="1" ht="25.5" spans="1:12">
      <c r="A4" s="1922"/>
      <c r="B4" s="1922"/>
      <c r="C4" s="1922"/>
      <c r="D4" s="1922"/>
      <c r="E4" s="1922"/>
      <c r="F4" s="1922"/>
      <c r="G4" s="1922"/>
      <c r="H4" s="1928" t="s">
        <v>953</v>
      </c>
      <c r="I4" s="1944"/>
      <c r="J4" s="1942"/>
      <c r="K4" s="1943"/>
      <c r="L4" s="1943">
        <f>May!L6</f>
        <v>1752918920</v>
      </c>
    </row>
    <row r="5" customFormat="1" ht="25.5" spans="1:12">
      <c r="A5" s="1922"/>
      <c r="B5" s="1922"/>
      <c r="C5" s="1922"/>
      <c r="D5" s="1922"/>
      <c r="E5" s="1922"/>
      <c r="F5" s="1922"/>
      <c r="G5" s="1922"/>
      <c r="H5" s="1927" t="s">
        <v>17</v>
      </c>
      <c r="I5" s="1927"/>
      <c r="J5" s="1945"/>
      <c r="K5" s="1945"/>
      <c r="L5" s="1943">
        <f>L4-L3</f>
        <v>23116920</v>
      </c>
    </row>
    <row r="6" spans="1:15">
      <c r="A6" s="1927" t="s">
        <v>24</v>
      </c>
      <c r="B6" s="1929" t="s">
        <v>25</v>
      </c>
      <c r="C6" s="1929" t="s">
        <v>26</v>
      </c>
      <c r="D6" s="1930" t="s">
        <v>27</v>
      </c>
      <c r="E6" s="1930" t="s">
        <v>28</v>
      </c>
      <c r="F6" s="1927" t="s">
        <v>29</v>
      </c>
      <c r="G6" s="1931" t="s">
        <v>30</v>
      </c>
      <c r="H6" s="1931" t="s">
        <v>31</v>
      </c>
      <c r="I6" s="1931"/>
      <c r="J6" s="1931" t="s">
        <v>32</v>
      </c>
      <c r="K6" s="1946" t="s">
        <v>33</v>
      </c>
      <c r="L6" s="1947" t="s">
        <v>34</v>
      </c>
      <c r="M6" s="205" t="s">
        <v>166</v>
      </c>
      <c r="N6" s="205" t="s">
        <v>167</v>
      </c>
      <c r="O6" s="205" t="s">
        <v>168</v>
      </c>
    </row>
    <row r="7" spans="1:15">
      <c r="A7" s="1927"/>
      <c r="B7" s="1932"/>
      <c r="C7" s="1932"/>
      <c r="D7" s="1930"/>
      <c r="E7" s="1930"/>
      <c r="F7" s="1927"/>
      <c r="G7" s="1931"/>
      <c r="H7" s="1931"/>
      <c r="I7" s="1931"/>
      <c r="J7" s="1931"/>
      <c r="K7" s="1946"/>
      <c r="L7" s="1947"/>
      <c r="M7" s="206"/>
      <c r="N7" s="206"/>
      <c r="O7" s="206"/>
    </row>
    <row r="8" spans="1:15">
      <c r="A8" s="1933">
        <v>294472</v>
      </c>
      <c r="B8" s="1933">
        <v>1309298</v>
      </c>
      <c r="C8" s="1933" t="s">
        <v>954</v>
      </c>
      <c r="D8" s="1934">
        <v>43252</v>
      </c>
      <c r="E8" s="1934">
        <v>43253</v>
      </c>
      <c r="F8" s="1933">
        <f>E8-D8</f>
        <v>1</v>
      </c>
      <c r="G8" s="1933">
        <v>2</v>
      </c>
      <c r="H8" s="1933" t="s">
        <v>53</v>
      </c>
      <c r="I8" s="1933" t="s">
        <v>37</v>
      </c>
      <c r="J8" s="1933">
        <f>G8*F8</f>
        <v>2</v>
      </c>
      <c r="K8" s="986">
        <v>2900000</v>
      </c>
      <c r="L8" s="986">
        <f>K8*F8*G8</f>
        <v>5800000</v>
      </c>
      <c r="M8" s="1948"/>
      <c r="N8" s="1949">
        <f>M8-L8</f>
        <v>-5800000</v>
      </c>
      <c r="O8" s="1950"/>
    </row>
    <row r="9" spans="1:15">
      <c r="A9" s="1933">
        <v>292278</v>
      </c>
      <c r="B9" s="1933">
        <v>1304828</v>
      </c>
      <c r="C9" s="1933" t="s">
        <v>955</v>
      </c>
      <c r="D9" s="1934">
        <v>43252</v>
      </c>
      <c r="E9" s="1934">
        <v>43254</v>
      </c>
      <c r="F9" s="1933">
        <f>E9-D9</f>
        <v>2</v>
      </c>
      <c r="G9" s="1933">
        <v>1</v>
      </c>
      <c r="H9" s="1933" t="s">
        <v>391</v>
      </c>
      <c r="I9" s="1933" t="s">
        <v>37</v>
      </c>
      <c r="J9" s="1933">
        <f>G9*F9</f>
        <v>2</v>
      </c>
      <c r="K9" s="986">
        <v>2900000</v>
      </c>
      <c r="L9" s="986">
        <f>K9*F9*G9</f>
        <v>5800000</v>
      </c>
      <c r="M9" s="1948"/>
      <c r="N9" s="1949">
        <f>M9-L9</f>
        <v>-5800000</v>
      </c>
      <c r="O9" s="1950"/>
    </row>
    <row r="10" spans="1:15">
      <c r="A10" s="1933">
        <v>294003</v>
      </c>
      <c r="B10" s="1933">
        <v>1307535</v>
      </c>
      <c r="C10" s="1933" t="s">
        <v>956</v>
      </c>
      <c r="D10" s="1934">
        <v>43252</v>
      </c>
      <c r="E10" s="1934">
        <v>43255</v>
      </c>
      <c r="F10" s="1933">
        <f t="shared" ref="F10:F42" si="0">E10-D10</f>
        <v>3</v>
      </c>
      <c r="G10" s="1933">
        <v>2</v>
      </c>
      <c r="H10" s="1933" t="s">
        <v>391</v>
      </c>
      <c r="I10" s="1933" t="s">
        <v>37</v>
      </c>
      <c r="J10" s="1933">
        <f t="shared" ref="J10:J66" si="1">G10*F10</f>
        <v>6</v>
      </c>
      <c r="K10" s="986">
        <v>2900000</v>
      </c>
      <c r="L10" s="986">
        <f t="shared" ref="L10:L41" si="2">K10*F10*G10</f>
        <v>17400000</v>
      </c>
      <c r="M10" s="1948"/>
      <c r="N10" s="1949">
        <f t="shared" ref="N10:N66" si="3">M10-L10</f>
        <v>-17400000</v>
      </c>
      <c r="O10" s="1950"/>
    </row>
    <row r="11" spans="1:15">
      <c r="A11" s="1933">
        <v>295281</v>
      </c>
      <c r="B11" s="1933">
        <v>1309832</v>
      </c>
      <c r="C11" s="1933" t="s">
        <v>957</v>
      </c>
      <c r="D11" s="1934">
        <v>43253</v>
      </c>
      <c r="E11" s="1934">
        <v>43255</v>
      </c>
      <c r="F11" s="1933">
        <f t="shared" si="0"/>
        <v>2</v>
      </c>
      <c r="G11" s="1933">
        <v>1</v>
      </c>
      <c r="H11" s="1933" t="s">
        <v>36</v>
      </c>
      <c r="I11" s="1933" t="s">
        <v>37</v>
      </c>
      <c r="J11" s="1933">
        <f t="shared" si="1"/>
        <v>2</v>
      </c>
      <c r="K11" s="986">
        <v>2900000</v>
      </c>
      <c r="L11" s="986">
        <f t="shared" si="2"/>
        <v>5800000</v>
      </c>
      <c r="M11" s="1948"/>
      <c r="N11" s="1949">
        <f t="shared" si="3"/>
        <v>-5800000</v>
      </c>
      <c r="O11" s="1950"/>
    </row>
    <row r="12" spans="1:15">
      <c r="A12" s="1933">
        <v>290015</v>
      </c>
      <c r="B12" s="1933">
        <v>1299310</v>
      </c>
      <c r="C12" s="1933" t="s">
        <v>958</v>
      </c>
      <c r="D12" s="1934">
        <v>43253</v>
      </c>
      <c r="E12" s="1934">
        <v>43255</v>
      </c>
      <c r="F12" s="1933">
        <f t="shared" si="0"/>
        <v>2</v>
      </c>
      <c r="G12" s="1933">
        <v>1</v>
      </c>
      <c r="H12" s="1933" t="s">
        <v>36</v>
      </c>
      <c r="I12" s="1933" t="s">
        <v>37</v>
      </c>
      <c r="J12" s="1933">
        <f t="shared" si="1"/>
        <v>2</v>
      </c>
      <c r="K12" s="986">
        <v>2900000</v>
      </c>
      <c r="L12" s="986">
        <f t="shared" si="2"/>
        <v>5800000</v>
      </c>
      <c r="M12" s="1948"/>
      <c r="N12" s="1949">
        <f t="shared" si="3"/>
        <v>-5800000</v>
      </c>
      <c r="O12" s="1951"/>
    </row>
    <row r="13" spans="1:15">
      <c r="A13" s="1933" t="s">
        <v>959</v>
      </c>
      <c r="B13" s="1933">
        <v>1302975</v>
      </c>
      <c r="C13" s="1933" t="s">
        <v>960</v>
      </c>
      <c r="D13" s="1934">
        <v>43253</v>
      </c>
      <c r="E13" s="1934">
        <v>43257</v>
      </c>
      <c r="F13" s="1933">
        <f t="shared" si="0"/>
        <v>4</v>
      </c>
      <c r="G13" s="1933">
        <v>3</v>
      </c>
      <c r="H13" s="1933" t="s">
        <v>391</v>
      </c>
      <c r="I13" s="1933" t="s">
        <v>37</v>
      </c>
      <c r="J13" s="1933">
        <f t="shared" si="1"/>
        <v>12</v>
      </c>
      <c r="K13" s="986">
        <v>2900000</v>
      </c>
      <c r="L13" s="986">
        <f t="shared" si="2"/>
        <v>34800000</v>
      </c>
      <c r="M13" s="1952"/>
      <c r="N13" s="1953">
        <f t="shared" si="3"/>
        <v>-34800000</v>
      </c>
      <c r="O13" s="1954">
        <v>145000000</v>
      </c>
    </row>
    <row r="14" spans="1:15">
      <c r="A14" s="1935">
        <v>290010</v>
      </c>
      <c r="B14" s="1935">
        <v>1299224</v>
      </c>
      <c r="C14" s="1935" t="s">
        <v>961</v>
      </c>
      <c r="D14" s="1936">
        <v>43253</v>
      </c>
      <c r="E14" s="1936">
        <v>43257</v>
      </c>
      <c r="F14" s="1935">
        <f t="shared" si="0"/>
        <v>4</v>
      </c>
      <c r="G14" s="1935">
        <v>2</v>
      </c>
      <c r="H14" s="1935" t="s">
        <v>53</v>
      </c>
      <c r="I14" s="1935" t="s">
        <v>37</v>
      </c>
      <c r="J14" s="1935">
        <f t="shared" si="1"/>
        <v>8</v>
      </c>
      <c r="K14" s="1955">
        <v>2900000</v>
      </c>
      <c r="L14" s="1955">
        <f t="shared" si="2"/>
        <v>23200000</v>
      </c>
      <c r="M14" s="1956"/>
      <c r="N14" s="1957">
        <f t="shared" si="3"/>
        <v>-23200000</v>
      </c>
      <c r="O14" s="1958"/>
    </row>
    <row r="15" spans="1:15">
      <c r="A15" s="1933">
        <v>295975</v>
      </c>
      <c r="B15" s="1933">
        <v>1311763</v>
      </c>
      <c r="C15" s="1933" t="s">
        <v>962</v>
      </c>
      <c r="D15" s="1934">
        <v>43252</v>
      </c>
      <c r="E15" s="1934">
        <v>43257</v>
      </c>
      <c r="F15" s="1933">
        <f t="shared" si="0"/>
        <v>5</v>
      </c>
      <c r="G15" s="1933">
        <v>1</v>
      </c>
      <c r="H15" s="1933" t="s">
        <v>391</v>
      </c>
      <c r="I15" s="1933" t="s">
        <v>37</v>
      </c>
      <c r="J15" s="1933">
        <f t="shared" si="1"/>
        <v>5</v>
      </c>
      <c r="K15" s="986">
        <v>2900000</v>
      </c>
      <c r="L15" s="986">
        <f t="shared" si="2"/>
        <v>14500000</v>
      </c>
      <c r="M15" s="1952"/>
      <c r="N15" s="1953">
        <f t="shared" si="3"/>
        <v>-14500000</v>
      </c>
      <c r="O15" s="1958"/>
    </row>
    <row r="16" spans="1:15">
      <c r="A16" s="1933">
        <v>296671</v>
      </c>
      <c r="B16" s="1933">
        <v>1313650</v>
      </c>
      <c r="C16" s="1933" t="s">
        <v>963</v>
      </c>
      <c r="D16" s="1934">
        <v>43254</v>
      </c>
      <c r="E16" s="1934">
        <v>43256</v>
      </c>
      <c r="F16" s="1933">
        <f t="shared" si="0"/>
        <v>2</v>
      </c>
      <c r="G16" s="1933">
        <v>1</v>
      </c>
      <c r="H16" s="1933" t="s">
        <v>391</v>
      </c>
      <c r="I16" s="1933" t="s">
        <v>37</v>
      </c>
      <c r="J16" s="1933">
        <f t="shared" si="1"/>
        <v>2</v>
      </c>
      <c r="K16" s="986">
        <v>2900000</v>
      </c>
      <c r="L16" s="986">
        <f t="shared" si="2"/>
        <v>5800000</v>
      </c>
      <c r="M16" s="1952"/>
      <c r="N16" s="1953">
        <f t="shared" si="3"/>
        <v>-5800000</v>
      </c>
      <c r="O16" s="1958"/>
    </row>
    <row r="17" spans="1:15">
      <c r="A17" s="1933">
        <v>294358</v>
      </c>
      <c r="B17" s="1933">
        <v>1308702</v>
      </c>
      <c r="C17" s="1933" t="s">
        <v>964</v>
      </c>
      <c r="D17" s="1934">
        <v>43254</v>
      </c>
      <c r="E17" s="1934">
        <v>43258</v>
      </c>
      <c r="F17" s="1933">
        <f t="shared" si="0"/>
        <v>4</v>
      </c>
      <c r="G17" s="1933">
        <v>1</v>
      </c>
      <c r="H17" s="1933" t="s">
        <v>53</v>
      </c>
      <c r="I17" s="1933" t="s">
        <v>37</v>
      </c>
      <c r="J17" s="1933">
        <f t="shared" si="1"/>
        <v>4</v>
      </c>
      <c r="K17" s="986">
        <v>2900000</v>
      </c>
      <c r="L17" s="986">
        <f t="shared" si="2"/>
        <v>11600000</v>
      </c>
      <c r="M17" s="1952"/>
      <c r="N17" s="1953">
        <f t="shared" si="3"/>
        <v>-11600000</v>
      </c>
      <c r="O17" s="1958"/>
    </row>
    <row r="18" spans="1:15">
      <c r="A18" s="1933">
        <v>291769</v>
      </c>
      <c r="B18" s="1933">
        <v>1303578</v>
      </c>
      <c r="C18" s="1933" t="s">
        <v>965</v>
      </c>
      <c r="D18" s="1934">
        <v>43254</v>
      </c>
      <c r="E18" s="1934">
        <v>43257</v>
      </c>
      <c r="F18" s="1933">
        <f t="shared" si="0"/>
        <v>3</v>
      </c>
      <c r="G18" s="1933">
        <v>2</v>
      </c>
      <c r="H18" s="1933" t="s">
        <v>391</v>
      </c>
      <c r="I18" s="1933" t="s">
        <v>37</v>
      </c>
      <c r="J18" s="1933">
        <f t="shared" si="1"/>
        <v>6</v>
      </c>
      <c r="K18" s="986">
        <v>2900000</v>
      </c>
      <c r="L18" s="986">
        <f t="shared" si="2"/>
        <v>17400000</v>
      </c>
      <c r="M18" s="1952"/>
      <c r="N18" s="1953">
        <f t="shared" si="3"/>
        <v>-17400000</v>
      </c>
      <c r="O18" s="1958"/>
    </row>
    <row r="19" spans="1:15">
      <c r="A19" s="1933">
        <v>290260</v>
      </c>
      <c r="B19" s="1933">
        <v>1300015</v>
      </c>
      <c r="C19" s="1933" t="s">
        <v>966</v>
      </c>
      <c r="D19" s="1934">
        <v>43255</v>
      </c>
      <c r="E19" s="1934">
        <v>43258</v>
      </c>
      <c r="F19" s="1933">
        <f t="shared" si="0"/>
        <v>3</v>
      </c>
      <c r="G19" s="1933">
        <v>2</v>
      </c>
      <c r="H19" s="1933" t="s">
        <v>53</v>
      </c>
      <c r="I19" s="1933" t="s">
        <v>37</v>
      </c>
      <c r="J19" s="1933">
        <f t="shared" si="1"/>
        <v>6</v>
      </c>
      <c r="K19" s="986">
        <v>2900000</v>
      </c>
      <c r="L19" s="986">
        <f t="shared" si="2"/>
        <v>17400000</v>
      </c>
      <c r="M19" s="1952"/>
      <c r="N19" s="1953">
        <f t="shared" si="3"/>
        <v>-17400000</v>
      </c>
      <c r="O19" s="1958"/>
    </row>
    <row r="20" spans="1:15">
      <c r="A20" s="1933">
        <v>295303</v>
      </c>
      <c r="B20" s="1933">
        <v>1309986</v>
      </c>
      <c r="C20" s="1933" t="s">
        <v>967</v>
      </c>
      <c r="D20" s="1934">
        <v>43255</v>
      </c>
      <c r="E20" s="1934">
        <v>43258</v>
      </c>
      <c r="F20" s="1933">
        <f t="shared" si="0"/>
        <v>3</v>
      </c>
      <c r="G20" s="1933">
        <v>1</v>
      </c>
      <c r="H20" s="1933" t="s">
        <v>391</v>
      </c>
      <c r="I20" s="1933" t="s">
        <v>37</v>
      </c>
      <c r="J20" s="1933">
        <f t="shared" si="1"/>
        <v>3</v>
      </c>
      <c r="K20" s="986">
        <v>2900000</v>
      </c>
      <c r="L20" s="986">
        <f t="shared" si="2"/>
        <v>8700000</v>
      </c>
      <c r="M20" s="1952"/>
      <c r="N20" s="1953">
        <f t="shared" si="3"/>
        <v>-8700000</v>
      </c>
      <c r="O20" s="1958"/>
    </row>
    <row r="21" spans="1:15">
      <c r="A21" s="1933">
        <v>294123</v>
      </c>
      <c r="B21" s="1933">
        <v>1307862</v>
      </c>
      <c r="C21" s="1933" t="s">
        <v>968</v>
      </c>
      <c r="D21" s="1934">
        <v>43255</v>
      </c>
      <c r="E21" s="1934">
        <v>43257</v>
      </c>
      <c r="F21" s="1933">
        <f t="shared" si="0"/>
        <v>2</v>
      </c>
      <c r="G21" s="1933">
        <v>1</v>
      </c>
      <c r="H21" s="1933" t="s">
        <v>53</v>
      </c>
      <c r="I21" s="1933" t="s">
        <v>37</v>
      </c>
      <c r="J21" s="1933">
        <f t="shared" si="1"/>
        <v>2</v>
      </c>
      <c r="K21" s="986">
        <v>2900000</v>
      </c>
      <c r="L21" s="986">
        <f t="shared" si="2"/>
        <v>5800000</v>
      </c>
      <c r="M21" s="1952"/>
      <c r="N21" s="1953">
        <f t="shared" si="3"/>
        <v>-5800000</v>
      </c>
      <c r="O21" s="1958"/>
    </row>
    <row r="22" spans="1:15">
      <c r="A22" s="1933">
        <v>291389</v>
      </c>
      <c r="B22" s="1933">
        <v>1302430</v>
      </c>
      <c r="C22" s="1933" t="s">
        <v>969</v>
      </c>
      <c r="D22" s="1934">
        <v>43256</v>
      </c>
      <c r="E22" s="1934">
        <v>43258</v>
      </c>
      <c r="F22" s="1933">
        <f t="shared" si="0"/>
        <v>2</v>
      </c>
      <c r="G22" s="1933">
        <v>1</v>
      </c>
      <c r="H22" s="1933" t="s">
        <v>53</v>
      </c>
      <c r="I22" s="1933" t="s">
        <v>37</v>
      </c>
      <c r="J22" s="1933">
        <f t="shared" si="1"/>
        <v>2</v>
      </c>
      <c r="K22" s="986">
        <v>2900000</v>
      </c>
      <c r="L22" s="986">
        <f t="shared" si="2"/>
        <v>5800000</v>
      </c>
      <c r="M22" s="1952"/>
      <c r="N22" s="1953">
        <f t="shared" si="3"/>
        <v>-5800000</v>
      </c>
      <c r="O22" s="1959"/>
    </row>
    <row r="23" spans="1:15">
      <c r="A23" s="1933">
        <v>297433</v>
      </c>
      <c r="B23" s="1933">
        <v>1316294</v>
      </c>
      <c r="C23" s="1933" t="s">
        <v>970</v>
      </c>
      <c r="D23" s="1934">
        <v>43256</v>
      </c>
      <c r="E23" s="1934">
        <v>43259</v>
      </c>
      <c r="F23" s="1933">
        <f t="shared" si="0"/>
        <v>3</v>
      </c>
      <c r="G23" s="1933">
        <v>1</v>
      </c>
      <c r="H23" s="1933" t="s">
        <v>53</v>
      </c>
      <c r="I23" s="1933" t="s">
        <v>37</v>
      </c>
      <c r="J23" s="1933">
        <f t="shared" si="1"/>
        <v>3</v>
      </c>
      <c r="K23" s="986">
        <v>2900000</v>
      </c>
      <c r="L23" s="986">
        <f t="shared" si="2"/>
        <v>8700000</v>
      </c>
      <c r="M23" s="1960"/>
      <c r="N23" s="1961">
        <f t="shared" si="3"/>
        <v>-8700000</v>
      </c>
      <c r="O23" s="1962">
        <f>SUM(N23:N46)</f>
        <v>-193502000</v>
      </c>
    </row>
    <row r="24" spans="1:15">
      <c r="A24" s="1933">
        <v>297476</v>
      </c>
      <c r="B24" s="1933">
        <v>1316722</v>
      </c>
      <c r="C24" s="1933" t="s">
        <v>971</v>
      </c>
      <c r="D24" s="1934">
        <v>43257</v>
      </c>
      <c r="E24" s="1934">
        <v>43260</v>
      </c>
      <c r="F24" s="1933">
        <f t="shared" si="0"/>
        <v>3</v>
      </c>
      <c r="G24" s="1933">
        <v>1</v>
      </c>
      <c r="H24" s="1933" t="s">
        <v>40</v>
      </c>
      <c r="I24" s="1933" t="s">
        <v>37</v>
      </c>
      <c r="J24" s="1933">
        <f t="shared" si="1"/>
        <v>3</v>
      </c>
      <c r="K24" s="1963">
        <v>2900000</v>
      </c>
      <c r="L24" s="986">
        <f t="shared" si="2"/>
        <v>8700000</v>
      </c>
      <c r="M24" s="1960"/>
      <c r="N24" s="1961">
        <f t="shared" si="3"/>
        <v>-8700000</v>
      </c>
      <c r="O24" s="1964"/>
    </row>
    <row r="25" spans="1:15">
      <c r="A25" s="1933">
        <v>292280</v>
      </c>
      <c r="B25" s="1933">
        <v>1304842</v>
      </c>
      <c r="C25" s="1933" t="s">
        <v>972</v>
      </c>
      <c r="D25" s="1934">
        <v>43257</v>
      </c>
      <c r="E25" s="1934">
        <v>43260</v>
      </c>
      <c r="F25" s="1933">
        <f t="shared" si="0"/>
        <v>3</v>
      </c>
      <c r="G25" s="1933">
        <v>1</v>
      </c>
      <c r="H25" s="1933" t="s">
        <v>53</v>
      </c>
      <c r="I25" s="1933" t="s">
        <v>37</v>
      </c>
      <c r="J25" s="1933">
        <f t="shared" si="1"/>
        <v>3</v>
      </c>
      <c r="K25" s="986">
        <v>2900000</v>
      </c>
      <c r="L25" s="986">
        <f t="shared" si="2"/>
        <v>8700000</v>
      </c>
      <c r="M25" s="1960"/>
      <c r="N25" s="1961">
        <f t="shared" si="3"/>
        <v>-8700000</v>
      </c>
      <c r="O25" s="1964"/>
    </row>
    <row r="26" spans="1:15">
      <c r="A26" s="1933">
        <v>296537</v>
      </c>
      <c r="B26" s="1933">
        <v>1313184</v>
      </c>
      <c r="C26" s="1933" t="s">
        <v>973</v>
      </c>
      <c r="D26" s="1934">
        <v>43257</v>
      </c>
      <c r="E26" s="1934">
        <v>43259</v>
      </c>
      <c r="F26" s="1933">
        <f t="shared" si="0"/>
        <v>2</v>
      </c>
      <c r="G26" s="1933">
        <v>1</v>
      </c>
      <c r="H26" s="1933" t="s">
        <v>53</v>
      </c>
      <c r="I26" s="1933" t="s">
        <v>37</v>
      </c>
      <c r="J26" s="1933">
        <f t="shared" si="1"/>
        <v>2</v>
      </c>
      <c r="K26" s="986">
        <v>2900000</v>
      </c>
      <c r="L26" s="986">
        <f t="shared" si="2"/>
        <v>5800000</v>
      </c>
      <c r="M26" s="1960"/>
      <c r="N26" s="1961">
        <f t="shared" si="3"/>
        <v>-5800000</v>
      </c>
      <c r="O26" s="1964"/>
    </row>
    <row r="27" spans="1:15">
      <c r="A27" s="1933" t="s">
        <v>974</v>
      </c>
      <c r="B27" s="1933">
        <v>1316865</v>
      </c>
      <c r="C27" s="1933" t="s">
        <v>975</v>
      </c>
      <c r="D27" s="1934">
        <v>43257</v>
      </c>
      <c r="E27" s="1934">
        <v>43259</v>
      </c>
      <c r="F27" s="1933">
        <f t="shared" si="0"/>
        <v>2</v>
      </c>
      <c r="G27" s="1933">
        <v>2</v>
      </c>
      <c r="H27" s="1933" t="s">
        <v>391</v>
      </c>
      <c r="I27" s="1933" t="s">
        <v>37</v>
      </c>
      <c r="J27" s="1933">
        <f t="shared" si="1"/>
        <v>4</v>
      </c>
      <c r="K27" s="1963">
        <v>2900000</v>
      </c>
      <c r="L27" s="986">
        <f t="shared" si="2"/>
        <v>11600000</v>
      </c>
      <c r="M27" s="1960"/>
      <c r="N27" s="1961">
        <f t="shared" si="3"/>
        <v>-11600000</v>
      </c>
      <c r="O27" s="1964"/>
    </row>
    <row r="28" spans="1:15">
      <c r="A28" s="1933">
        <v>290995</v>
      </c>
      <c r="B28" s="1933">
        <v>1301676</v>
      </c>
      <c r="C28" s="1933" t="s">
        <v>976</v>
      </c>
      <c r="D28" s="1934">
        <v>43257</v>
      </c>
      <c r="E28" s="1934">
        <v>43259</v>
      </c>
      <c r="F28" s="1933">
        <f t="shared" si="0"/>
        <v>2</v>
      </c>
      <c r="G28" s="1933">
        <v>1</v>
      </c>
      <c r="H28" s="1933" t="s">
        <v>405</v>
      </c>
      <c r="I28" s="1933" t="s">
        <v>37</v>
      </c>
      <c r="J28" s="1933">
        <f t="shared" si="1"/>
        <v>2</v>
      </c>
      <c r="K28" s="986">
        <v>2900000</v>
      </c>
      <c r="L28" s="986">
        <f t="shared" si="2"/>
        <v>5800000</v>
      </c>
      <c r="M28" s="1960"/>
      <c r="N28" s="1961">
        <f t="shared" si="3"/>
        <v>-5800000</v>
      </c>
      <c r="O28" s="1964"/>
    </row>
    <row r="29" spans="1:15">
      <c r="A29" s="1933" t="s">
        <v>977</v>
      </c>
      <c r="B29" s="1933">
        <v>1308064</v>
      </c>
      <c r="C29" s="1933" t="s">
        <v>978</v>
      </c>
      <c r="D29" s="1934">
        <v>43257</v>
      </c>
      <c r="E29" s="1934">
        <v>43260</v>
      </c>
      <c r="F29" s="1933">
        <f t="shared" si="0"/>
        <v>3</v>
      </c>
      <c r="G29" s="1933">
        <v>2</v>
      </c>
      <c r="H29" s="1933" t="s">
        <v>53</v>
      </c>
      <c r="I29" s="1933" t="s">
        <v>37</v>
      </c>
      <c r="J29" s="1933">
        <f t="shared" si="1"/>
        <v>6</v>
      </c>
      <c r="K29" s="986">
        <v>2900000</v>
      </c>
      <c r="L29" s="986">
        <f t="shared" si="2"/>
        <v>17400000</v>
      </c>
      <c r="M29" s="1960"/>
      <c r="N29" s="1961">
        <f t="shared" si="3"/>
        <v>-17400000</v>
      </c>
      <c r="O29" s="1964"/>
    </row>
    <row r="30" spans="1:15">
      <c r="A30" s="1933">
        <v>297087</v>
      </c>
      <c r="B30" s="1933">
        <v>1314890</v>
      </c>
      <c r="C30" s="1933" t="s">
        <v>979</v>
      </c>
      <c r="D30" s="1934">
        <v>43259</v>
      </c>
      <c r="E30" s="1934">
        <v>43261</v>
      </c>
      <c r="F30" s="1933">
        <f t="shared" si="0"/>
        <v>2</v>
      </c>
      <c r="G30" s="1933">
        <v>1</v>
      </c>
      <c r="H30" s="1933" t="s">
        <v>391</v>
      </c>
      <c r="I30" s="1933" t="s">
        <v>37</v>
      </c>
      <c r="J30" s="1933">
        <f t="shared" si="1"/>
        <v>2</v>
      </c>
      <c r="K30" s="1963">
        <v>2900000</v>
      </c>
      <c r="L30" s="986">
        <f t="shared" si="2"/>
        <v>5800000</v>
      </c>
      <c r="M30" s="1960"/>
      <c r="N30" s="1961">
        <f t="shared" si="3"/>
        <v>-5800000</v>
      </c>
      <c r="O30" s="1964"/>
    </row>
    <row r="31" spans="1:15">
      <c r="A31" s="1933">
        <v>292268</v>
      </c>
      <c r="B31" s="1933">
        <v>1304666</v>
      </c>
      <c r="C31" s="1933" t="s">
        <v>980</v>
      </c>
      <c r="D31" s="1934">
        <v>43257</v>
      </c>
      <c r="E31" s="1934">
        <v>43260</v>
      </c>
      <c r="F31" s="1933">
        <f t="shared" si="0"/>
        <v>3</v>
      </c>
      <c r="G31" s="1933">
        <v>1</v>
      </c>
      <c r="H31" s="1933" t="s">
        <v>391</v>
      </c>
      <c r="I31" s="1933" t="s">
        <v>37</v>
      </c>
      <c r="J31" s="1933">
        <f t="shared" si="1"/>
        <v>3</v>
      </c>
      <c r="K31" s="986">
        <v>2900000</v>
      </c>
      <c r="L31" s="986">
        <f t="shared" si="2"/>
        <v>8700000</v>
      </c>
      <c r="M31" s="1960"/>
      <c r="N31" s="1961">
        <f t="shared" si="3"/>
        <v>-8700000</v>
      </c>
      <c r="O31" s="1964"/>
    </row>
    <row r="32" spans="1:15">
      <c r="A32" s="1933">
        <v>291390</v>
      </c>
      <c r="B32" s="1933">
        <v>1302606</v>
      </c>
      <c r="C32" s="1933" t="s">
        <v>981</v>
      </c>
      <c r="D32" s="1934">
        <v>43257</v>
      </c>
      <c r="E32" s="1934">
        <v>43259</v>
      </c>
      <c r="F32" s="1933">
        <f t="shared" si="0"/>
        <v>2</v>
      </c>
      <c r="G32" s="1933">
        <v>1</v>
      </c>
      <c r="H32" s="1933" t="s">
        <v>53</v>
      </c>
      <c r="I32" s="1933" t="s">
        <v>37</v>
      </c>
      <c r="J32" s="1933">
        <f t="shared" si="1"/>
        <v>2</v>
      </c>
      <c r="K32" s="986">
        <v>2900000</v>
      </c>
      <c r="L32" s="986">
        <f t="shared" si="2"/>
        <v>5800000</v>
      </c>
      <c r="M32" s="1960"/>
      <c r="N32" s="1961">
        <f t="shared" si="3"/>
        <v>-5800000</v>
      </c>
      <c r="O32" s="1964"/>
    </row>
    <row r="33" spans="1:15">
      <c r="A33" s="1933">
        <v>291961</v>
      </c>
      <c r="B33" s="1933">
        <v>1304083</v>
      </c>
      <c r="C33" s="1933" t="s">
        <v>982</v>
      </c>
      <c r="D33" s="1934">
        <v>43258</v>
      </c>
      <c r="E33" s="1934">
        <v>43260</v>
      </c>
      <c r="F33" s="1933">
        <f t="shared" si="0"/>
        <v>2</v>
      </c>
      <c r="G33" s="1933">
        <v>1</v>
      </c>
      <c r="H33" s="1933" t="s">
        <v>53</v>
      </c>
      <c r="I33" s="1933" t="s">
        <v>37</v>
      </c>
      <c r="J33" s="1933">
        <f t="shared" si="1"/>
        <v>2</v>
      </c>
      <c r="K33" s="986">
        <v>2900000</v>
      </c>
      <c r="L33" s="986">
        <f t="shared" si="2"/>
        <v>5800000</v>
      </c>
      <c r="M33" s="1960"/>
      <c r="N33" s="1961">
        <f t="shared" si="3"/>
        <v>-5800000</v>
      </c>
      <c r="O33" s="1964"/>
    </row>
    <row r="34" spans="1:15">
      <c r="A34" s="1933">
        <v>293266</v>
      </c>
      <c r="B34" s="1933">
        <v>1306645</v>
      </c>
      <c r="C34" s="1933" t="s">
        <v>983</v>
      </c>
      <c r="D34" s="1934">
        <v>43258</v>
      </c>
      <c r="E34" s="1934">
        <v>43261</v>
      </c>
      <c r="F34" s="1933">
        <f t="shared" si="0"/>
        <v>3</v>
      </c>
      <c r="G34" s="1933">
        <v>1</v>
      </c>
      <c r="H34" s="1933" t="s">
        <v>391</v>
      </c>
      <c r="I34" s="1933" t="s">
        <v>786</v>
      </c>
      <c r="J34" s="1933">
        <f t="shared" si="1"/>
        <v>3</v>
      </c>
      <c r="K34" s="986">
        <v>2900000</v>
      </c>
      <c r="L34" s="986">
        <f t="shared" si="2"/>
        <v>8700000</v>
      </c>
      <c r="M34" s="1960"/>
      <c r="N34" s="1961">
        <f t="shared" si="3"/>
        <v>-8700000</v>
      </c>
      <c r="O34" s="1964"/>
    </row>
    <row r="35" spans="1:15">
      <c r="A35" s="1933">
        <v>292775</v>
      </c>
      <c r="B35" s="1933">
        <v>1305440</v>
      </c>
      <c r="C35" s="1933" t="s">
        <v>984</v>
      </c>
      <c r="D35" s="1934">
        <v>43258</v>
      </c>
      <c r="E35" s="1934">
        <v>43260</v>
      </c>
      <c r="F35" s="1933">
        <f t="shared" si="0"/>
        <v>2</v>
      </c>
      <c r="G35" s="1933">
        <v>1</v>
      </c>
      <c r="H35" s="1933" t="s">
        <v>53</v>
      </c>
      <c r="I35" s="1933" t="s">
        <v>37</v>
      </c>
      <c r="J35" s="1933">
        <f t="shared" si="1"/>
        <v>2</v>
      </c>
      <c r="K35" s="986">
        <v>2900000</v>
      </c>
      <c r="L35" s="986">
        <f t="shared" si="2"/>
        <v>5800000</v>
      </c>
      <c r="M35" s="1960"/>
      <c r="N35" s="1961">
        <f t="shared" si="3"/>
        <v>-5800000</v>
      </c>
      <c r="O35" s="1964"/>
    </row>
    <row r="36" spans="1:15">
      <c r="A36" s="1933">
        <v>290112</v>
      </c>
      <c r="B36" s="1933">
        <v>1299380</v>
      </c>
      <c r="C36" s="1933" t="s">
        <v>985</v>
      </c>
      <c r="D36" s="1934">
        <v>43259</v>
      </c>
      <c r="E36" s="1934">
        <v>43260</v>
      </c>
      <c r="F36" s="1933">
        <f t="shared" si="0"/>
        <v>1</v>
      </c>
      <c r="G36" s="1933">
        <v>1</v>
      </c>
      <c r="H36" s="1933" t="s">
        <v>36</v>
      </c>
      <c r="I36" s="1933" t="s">
        <v>37</v>
      </c>
      <c r="J36" s="1933">
        <f t="shared" si="1"/>
        <v>1</v>
      </c>
      <c r="K36" s="986">
        <v>2900000</v>
      </c>
      <c r="L36" s="986">
        <f t="shared" si="2"/>
        <v>2900000</v>
      </c>
      <c r="M36" s="1960"/>
      <c r="N36" s="1961">
        <f t="shared" si="3"/>
        <v>-2900000</v>
      </c>
      <c r="O36" s="1964"/>
    </row>
    <row r="37" spans="1:15">
      <c r="A37" s="1933">
        <v>290783</v>
      </c>
      <c r="B37" s="1933">
        <v>1301099</v>
      </c>
      <c r="C37" s="1933" t="s">
        <v>986</v>
      </c>
      <c r="D37" s="1934">
        <v>43260</v>
      </c>
      <c r="E37" s="1934">
        <v>43261</v>
      </c>
      <c r="F37" s="1933">
        <f t="shared" si="0"/>
        <v>1</v>
      </c>
      <c r="G37" s="1933">
        <v>1</v>
      </c>
      <c r="H37" s="1933" t="s">
        <v>53</v>
      </c>
      <c r="I37" s="1933" t="s">
        <v>37</v>
      </c>
      <c r="J37" s="1933">
        <f t="shared" si="1"/>
        <v>1</v>
      </c>
      <c r="K37" s="986">
        <v>2900000</v>
      </c>
      <c r="L37" s="986">
        <f t="shared" si="2"/>
        <v>2900000</v>
      </c>
      <c r="M37" s="1960"/>
      <c r="N37" s="1961">
        <f t="shared" si="3"/>
        <v>-2900000</v>
      </c>
      <c r="O37" s="1964"/>
    </row>
    <row r="38" spans="1:15">
      <c r="A38" s="1933">
        <v>295316</v>
      </c>
      <c r="B38" s="1933">
        <v>1310287</v>
      </c>
      <c r="C38" s="1933" t="s">
        <v>987</v>
      </c>
      <c r="D38" s="1934">
        <v>43260</v>
      </c>
      <c r="E38" s="1934">
        <v>43262</v>
      </c>
      <c r="F38" s="1933">
        <f t="shared" si="0"/>
        <v>2</v>
      </c>
      <c r="G38" s="1933">
        <v>1</v>
      </c>
      <c r="H38" s="1933" t="s">
        <v>405</v>
      </c>
      <c r="I38" s="1933" t="s">
        <v>37</v>
      </c>
      <c r="J38" s="1933">
        <f t="shared" si="1"/>
        <v>2</v>
      </c>
      <c r="K38" s="986">
        <v>2900000</v>
      </c>
      <c r="L38" s="986">
        <f t="shared" si="2"/>
        <v>5800000</v>
      </c>
      <c r="M38" s="1960"/>
      <c r="N38" s="1961">
        <f t="shared" si="3"/>
        <v>-5800000</v>
      </c>
      <c r="O38" s="1964"/>
    </row>
    <row r="39" spans="1:15">
      <c r="A39" s="1933">
        <v>297695</v>
      </c>
      <c r="B39" s="1933">
        <v>1317870</v>
      </c>
      <c r="C39" s="1933" t="s">
        <v>988</v>
      </c>
      <c r="D39" s="1934">
        <v>43259</v>
      </c>
      <c r="E39" s="1934">
        <v>43261</v>
      </c>
      <c r="F39" s="1933">
        <f t="shared" si="0"/>
        <v>2</v>
      </c>
      <c r="G39" s="1933">
        <v>1</v>
      </c>
      <c r="H39" s="1933" t="s">
        <v>53</v>
      </c>
      <c r="I39" s="1933" t="s">
        <v>37</v>
      </c>
      <c r="J39" s="1933">
        <f t="shared" si="1"/>
        <v>2</v>
      </c>
      <c r="K39" s="1963">
        <v>2900000</v>
      </c>
      <c r="L39" s="986">
        <f t="shared" si="2"/>
        <v>5800000</v>
      </c>
      <c r="M39" s="1960"/>
      <c r="N39" s="1961">
        <f t="shared" si="3"/>
        <v>-5800000</v>
      </c>
      <c r="O39" s="1964"/>
    </row>
    <row r="40" spans="1:15">
      <c r="A40" s="1933">
        <v>295321</v>
      </c>
      <c r="B40" s="1933">
        <v>1310289</v>
      </c>
      <c r="C40" s="1933" t="s">
        <v>989</v>
      </c>
      <c r="D40" s="1934">
        <v>43260</v>
      </c>
      <c r="E40" s="1934">
        <v>43262</v>
      </c>
      <c r="F40" s="1933">
        <f t="shared" si="0"/>
        <v>2</v>
      </c>
      <c r="G40" s="1933">
        <v>1</v>
      </c>
      <c r="H40" s="1933" t="s">
        <v>53</v>
      </c>
      <c r="I40" s="1933" t="s">
        <v>37</v>
      </c>
      <c r="J40" s="1933">
        <f t="shared" si="1"/>
        <v>2</v>
      </c>
      <c r="K40" s="986">
        <v>2900000</v>
      </c>
      <c r="L40" s="986">
        <f t="shared" si="2"/>
        <v>5800000</v>
      </c>
      <c r="M40" s="1960"/>
      <c r="N40" s="1961">
        <f t="shared" si="3"/>
        <v>-5800000</v>
      </c>
      <c r="O40" s="1964"/>
    </row>
    <row r="41" spans="1:15">
      <c r="A41" s="1937">
        <v>294283</v>
      </c>
      <c r="B41" s="1938">
        <v>1308070</v>
      </c>
      <c r="C41" s="1937" t="s">
        <v>990</v>
      </c>
      <c r="D41" s="1934">
        <v>43260</v>
      </c>
      <c r="E41" s="1934">
        <v>43262</v>
      </c>
      <c r="F41" s="1933">
        <f t="shared" si="0"/>
        <v>2</v>
      </c>
      <c r="G41" s="1933">
        <v>1</v>
      </c>
      <c r="H41" s="1933" t="s">
        <v>53</v>
      </c>
      <c r="I41" s="1933" t="s">
        <v>37</v>
      </c>
      <c r="J41" s="1933">
        <f t="shared" si="1"/>
        <v>2</v>
      </c>
      <c r="K41" s="986">
        <v>2900000</v>
      </c>
      <c r="L41" s="986">
        <f t="shared" si="2"/>
        <v>5800000</v>
      </c>
      <c r="M41" s="1960"/>
      <c r="N41" s="1961">
        <f t="shared" si="3"/>
        <v>-5800000</v>
      </c>
      <c r="O41" s="1964"/>
    </row>
    <row r="42" spans="1:15">
      <c r="A42" s="1939"/>
      <c r="B42" s="1940"/>
      <c r="C42" s="1939"/>
      <c r="D42" s="1934">
        <v>43260</v>
      </c>
      <c r="E42" s="1934">
        <v>43262</v>
      </c>
      <c r="F42" s="1933">
        <f t="shared" si="0"/>
        <v>2</v>
      </c>
      <c r="G42" s="1933">
        <v>0</v>
      </c>
      <c r="H42" s="1941" t="s">
        <v>53</v>
      </c>
      <c r="I42" s="1933" t="s">
        <v>868</v>
      </c>
      <c r="J42" s="1933">
        <f t="shared" si="1"/>
        <v>0</v>
      </c>
      <c r="K42" s="986">
        <v>1051000</v>
      </c>
      <c r="L42" s="986">
        <f>K42*F42</f>
        <v>2102000</v>
      </c>
      <c r="M42" s="1960"/>
      <c r="N42" s="1961">
        <f t="shared" si="3"/>
        <v>-2102000</v>
      </c>
      <c r="O42" s="1964"/>
    </row>
    <row r="43" spans="1:15">
      <c r="A43" s="1933">
        <v>296687</v>
      </c>
      <c r="B43" s="1933">
        <v>1313713</v>
      </c>
      <c r="C43" s="1933" t="s">
        <v>991</v>
      </c>
      <c r="D43" s="1934">
        <v>43260</v>
      </c>
      <c r="E43" s="1934">
        <v>43263</v>
      </c>
      <c r="F43" s="1933">
        <v>3</v>
      </c>
      <c r="G43" s="1933">
        <v>2</v>
      </c>
      <c r="H43" s="1933" t="s">
        <v>53</v>
      </c>
      <c r="I43" s="1933" t="s">
        <v>37</v>
      </c>
      <c r="J43" s="1933">
        <f t="shared" si="1"/>
        <v>6</v>
      </c>
      <c r="K43" s="986">
        <v>2900000</v>
      </c>
      <c r="L43" s="986">
        <f t="shared" ref="L43:L66" si="4">K43*F43*G43</f>
        <v>17400000</v>
      </c>
      <c r="M43" s="1960"/>
      <c r="N43" s="1961">
        <f t="shared" si="3"/>
        <v>-17400000</v>
      </c>
      <c r="O43" s="1964"/>
    </row>
    <row r="44" spans="1:15">
      <c r="A44" s="1933">
        <v>294126</v>
      </c>
      <c r="B44" s="1933">
        <v>1307964</v>
      </c>
      <c r="C44" s="1933" t="s">
        <v>992</v>
      </c>
      <c r="D44" s="1934">
        <v>43260</v>
      </c>
      <c r="E44" s="1934">
        <v>43261</v>
      </c>
      <c r="F44" s="1933">
        <f t="shared" ref="F44:F66" si="5">E44-D44</f>
        <v>1</v>
      </c>
      <c r="G44" s="1933">
        <v>1</v>
      </c>
      <c r="H44" s="1933" t="s">
        <v>53</v>
      </c>
      <c r="I44" s="1933" t="s">
        <v>37</v>
      </c>
      <c r="J44" s="1933">
        <f t="shared" si="1"/>
        <v>1</v>
      </c>
      <c r="K44" s="986">
        <v>2900000</v>
      </c>
      <c r="L44" s="986">
        <f t="shared" si="4"/>
        <v>2900000</v>
      </c>
      <c r="M44" s="1960"/>
      <c r="N44" s="1961">
        <f t="shared" si="3"/>
        <v>-2900000</v>
      </c>
      <c r="O44" s="1964"/>
    </row>
    <row r="45" spans="1:15">
      <c r="A45" s="1933" t="s">
        <v>993</v>
      </c>
      <c r="B45" s="1933">
        <v>1310515</v>
      </c>
      <c r="C45" s="1933" t="s">
        <v>994</v>
      </c>
      <c r="D45" s="1934">
        <v>43261</v>
      </c>
      <c r="E45" s="1934">
        <v>43263</v>
      </c>
      <c r="F45" s="1933">
        <f t="shared" si="5"/>
        <v>2</v>
      </c>
      <c r="G45" s="1933">
        <v>2</v>
      </c>
      <c r="H45" s="1933" t="s">
        <v>53</v>
      </c>
      <c r="I45" s="1933" t="s">
        <v>37</v>
      </c>
      <c r="J45" s="1933">
        <f t="shared" si="1"/>
        <v>4</v>
      </c>
      <c r="K45" s="986">
        <v>2900000</v>
      </c>
      <c r="L45" s="986">
        <f t="shared" si="4"/>
        <v>11600000</v>
      </c>
      <c r="M45" s="1960"/>
      <c r="N45" s="1961">
        <f t="shared" si="3"/>
        <v>-11600000</v>
      </c>
      <c r="O45" s="1964"/>
    </row>
    <row r="46" spans="1:15">
      <c r="A46" s="1933">
        <v>292795</v>
      </c>
      <c r="B46" s="1933">
        <v>1305762</v>
      </c>
      <c r="C46" s="1933" t="s">
        <v>995</v>
      </c>
      <c r="D46" s="1934">
        <v>43261</v>
      </c>
      <c r="E46" s="1934">
        <v>43263</v>
      </c>
      <c r="F46" s="1933">
        <f t="shared" si="5"/>
        <v>2</v>
      </c>
      <c r="G46" s="1933">
        <v>4</v>
      </c>
      <c r="H46" s="1933" t="s">
        <v>391</v>
      </c>
      <c r="I46" s="1933" t="s">
        <v>37</v>
      </c>
      <c r="J46" s="1933">
        <f t="shared" si="1"/>
        <v>8</v>
      </c>
      <c r="K46" s="986">
        <v>2900000</v>
      </c>
      <c r="L46" s="986">
        <f t="shared" si="4"/>
        <v>23200000</v>
      </c>
      <c r="M46" s="1960"/>
      <c r="N46" s="1961">
        <f t="shared" si="3"/>
        <v>-23200000</v>
      </c>
      <c r="O46" s="1965"/>
    </row>
    <row r="47" spans="1:15">
      <c r="A47" s="1933">
        <v>297744</v>
      </c>
      <c r="B47" s="1933">
        <v>1318072</v>
      </c>
      <c r="C47" s="1933" t="s">
        <v>996</v>
      </c>
      <c r="D47" s="1934">
        <v>43259</v>
      </c>
      <c r="E47" s="1934">
        <v>43262</v>
      </c>
      <c r="F47" s="1933">
        <f t="shared" si="5"/>
        <v>3</v>
      </c>
      <c r="G47" s="1933">
        <v>1</v>
      </c>
      <c r="H47" s="1933" t="s">
        <v>53</v>
      </c>
      <c r="I47" s="1933" t="s">
        <v>37</v>
      </c>
      <c r="J47" s="1933">
        <f t="shared" si="1"/>
        <v>3</v>
      </c>
      <c r="K47" s="1963">
        <v>2900000</v>
      </c>
      <c r="L47" s="1933">
        <f t="shared" si="4"/>
        <v>8700000</v>
      </c>
      <c r="M47" s="1966"/>
      <c r="N47" s="1967">
        <f t="shared" si="3"/>
        <v>-8700000</v>
      </c>
      <c r="O47" s="1968">
        <v>208800000</v>
      </c>
    </row>
    <row r="48" spans="1:15">
      <c r="A48" s="1933">
        <v>297763</v>
      </c>
      <c r="B48" s="1933">
        <v>1318129</v>
      </c>
      <c r="C48" s="1933" t="s">
        <v>997</v>
      </c>
      <c r="D48" s="1934">
        <v>43259</v>
      </c>
      <c r="E48" s="1934">
        <v>43260</v>
      </c>
      <c r="F48" s="1933">
        <f t="shared" si="5"/>
        <v>1</v>
      </c>
      <c r="G48" s="1933">
        <v>1</v>
      </c>
      <c r="H48" s="1933" t="s">
        <v>391</v>
      </c>
      <c r="I48" s="1933" t="s">
        <v>37</v>
      </c>
      <c r="J48" s="1933">
        <f t="shared" si="1"/>
        <v>1</v>
      </c>
      <c r="K48" s="1963">
        <v>2900000</v>
      </c>
      <c r="L48" s="1933">
        <f t="shared" si="4"/>
        <v>2900000</v>
      </c>
      <c r="M48" s="1966"/>
      <c r="N48" s="1967">
        <f t="shared" si="3"/>
        <v>-2900000</v>
      </c>
      <c r="O48" s="1969"/>
    </row>
    <row r="49" spans="1:15">
      <c r="A49" s="1933">
        <v>297790</v>
      </c>
      <c r="B49" s="1933">
        <v>1318274</v>
      </c>
      <c r="C49" s="1933" t="s">
        <v>998</v>
      </c>
      <c r="D49" s="1934">
        <v>43259</v>
      </c>
      <c r="E49" s="1934">
        <v>43261</v>
      </c>
      <c r="F49" s="1933">
        <f t="shared" si="5"/>
        <v>2</v>
      </c>
      <c r="G49" s="1933">
        <v>1</v>
      </c>
      <c r="H49" s="1933" t="s">
        <v>53</v>
      </c>
      <c r="I49" s="1933" t="s">
        <v>37</v>
      </c>
      <c r="J49" s="1933">
        <f t="shared" si="1"/>
        <v>2</v>
      </c>
      <c r="K49" s="1963">
        <v>2900000</v>
      </c>
      <c r="L49" s="1933">
        <f t="shared" si="4"/>
        <v>5800000</v>
      </c>
      <c r="M49" s="1966"/>
      <c r="N49" s="1967">
        <f t="shared" si="3"/>
        <v>-5800000</v>
      </c>
      <c r="O49" s="1969"/>
    </row>
    <row r="50" spans="1:15">
      <c r="A50" s="1933">
        <v>297791</v>
      </c>
      <c r="B50" s="1933">
        <v>1318273</v>
      </c>
      <c r="C50" s="1933" t="s">
        <v>999</v>
      </c>
      <c r="D50" s="1934">
        <v>43259</v>
      </c>
      <c r="E50" s="1934">
        <v>43261</v>
      </c>
      <c r="F50" s="1933">
        <f t="shared" si="5"/>
        <v>2</v>
      </c>
      <c r="G50" s="1933">
        <v>1</v>
      </c>
      <c r="H50" s="1933" t="s">
        <v>53</v>
      </c>
      <c r="I50" s="1933" t="s">
        <v>37</v>
      </c>
      <c r="J50" s="1933">
        <f t="shared" si="1"/>
        <v>2</v>
      </c>
      <c r="K50" s="1963">
        <v>2900000</v>
      </c>
      <c r="L50" s="1933">
        <f t="shared" si="4"/>
        <v>5800000</v>
      </c>
      <c r="M50" s="1966"/>
      <c r="N50" s="1967">
        <f t="shared" si="3"/>
        <v>-5800000</v>
      </c>
      <c r="O50" s="1969"/>
    </row>
    <row r="51" spans="1:15">
      <c r="A51" s="1933" t="s">
        <v>1000</v>
      </c>
      <c r="B51" s="1933">
        <v>1313543</v>
      </c>
      <c r="C51" s="1933" t="s">
        <v>1001</v>
      </c>
      <c r="D51" s="1934">
        <v>43262</v>
      </c>
      <c r="E51" s="1934">
        <v>43265</v>
      </c>
      <c r="F51" s="1933">
        <f t="shared" si="5"/>
        <v>3</v>
      </c>
      <c r="G51" s="1933">
        <v>2</v>
      </c>
      <c r="H51" s="1933" t="s">
        <v>53</v>
      </c>
      <c r="I51" s="1933" t="s">
        <v>37</v>
      </c>
      <c r="J51" s="1933">
        <f t="shared" si="1"/>
        <v>6</v>
      </c>
      <c r="K51" s="986">
        <v>2900000</v>
      </c>
      <c r="L51" s="986">
        <f t="shared" si="4"/>
        <v>17400000</v>
      </c>
      <c r="M51" s="1966"/>
      <c r="N51" s="1967">
        <f t="shared" si="3"/>
        <v>-17400000</v>
      </c>
      <c r="O51" s="1969"/>
    </row>
    <row r="52" spans="1:15">
      <c r="A52" s="1933">
        <v>292081</v>
      </c>
      <c r="B52" s="1933">
        <v>1304409</v>
      </c>
      <c r="C52" s="1933" t="s">
        <v>1002</v>
      </c>
      <c r="D52" s="1934">
        <v>43262</v>
      </c>
      <c r="E52" s="1934">
        <v>43266</v>
      </c>
      <c r="F52" s="1933">
        <f t="shared" si="5"/>
        <v>4</v>
      </c>
      <c r="G52" s="1933">
        <v>1</v>
      </c>
      <c r="H52" s="1933" t="s">
        <v>391</v>
      </c>
      <c r="I52" s="1933" t="s">
        <v>37</v>
      </c>
      <c r="J52" s="1933">
        <f t="shared" si="1"/>
        <v>4</v>
      </c>
      <c r="K52" s="986">
        <v>2900000</v>
      </c>
      <c r="L52" s="986">
        <f t="shared" si="4"/>
        <v>11600000</v>
      </c>
      <c r="M52" s="1966"/>
      <c r="N52" s="1967">
        <f t="shared" si="3"/>
        <v>-11600000</v>
      </c>
      <c r="O52" s="1969"/>
    </row>
    <row r="53" spans="1:15">
      <c r="A53" s="1933">
        <v>292296</v>
      </c>
      <c r="B53" s="1933">
        <v>1304941</v>
      </c>
      <c r="C53" s="1933" t="s">
        <v>1003</v>
      </c>
      <c r="D53" s="1934">
        <v>43262</v>
      </c>
      <c r="E53" s="1934">
        <v>43266</v>
      </c>
      <c r="F53" s="1933">
        <f t="shared" si="5"/>
        <v>4</v>
      </c>
      <c r="G53" s="1933">
        <v>4</v>
      </c>
      <c r="H53" s="1933" t="s">
        <v>391</v>
      </c>
      <c r="I53" s="1933" t="s">
        <v>37</v>
      </c>
      <c r="J53" s="1933">
        <f t="shared" si="1"/>
        <v>16</v>
      </c>
      <c r="K53" s="986">
        <v>2900000</v>
      </c>
      <c r="L53" s="986">
        <f t="shared" si="4"/>
        <v>46400000</v>
      </c>
      <c r="M53" s="1966"/>
      <c r="N53" s="1967">
        <f t="shared" si="3"/>
        <v>-46400000</v>
      </c>
      <c r="O53" s="1969"/>
    </row>
    <row r="54" spans="1:15">
      <c r="A54" s="1933">
        <v>292863</v>
      </c>
      <c r="B54" s="1933">
        <v>1305866</v>
      </c>
      <c r="C54" s="1933" t="s">
        <v>1004</v>
      </c>
      <c r="D54" s="1934">
        <v>43263</v>
      </c>
      <c r="E54" s="1934">
        <v>43266</v>
      </c>
      <c r="F54" s="1933">
        <f t="shared" si="5"/>
        <v>3</v>
      </c>
      <c r="G54" s="1933">
        <v>4</v>
      </c>
      <c r="H54" s="1933" t="s">
        <v>391</v>
      </c>
      <c r="I54" s="1933" t="s">
        <v>37</v>
      </c>
      <c r="J54" s="1933">
        <f t="shared" si="1"/>
        <v>12</v>
      </c>
      <c r="K54" s="986">
        <v>2900000</v>
      </c>
      <c r="L54" s="986">
        <f t="shared" si="4"/>
        <v>34800000</v>
      </c>
      <c r="M54" s="1966"/>
      <c r="N54" s="1967">
        <f t="shared" si="3"/>
        <v>-34800000</v>
      </c>
      <c r="O54" s="1969"/>
    </row>
    <row r="55" spans="1:15">
      <c r="A55" s="1933">
        <v>296210</v>
      </c>
      <c r="B55" s="1933">
        <v>1312394</v>
      </c>
      <c r="C55" s="1933" t="s">
        <v>1005</v>
      </c>
      <c r="D55" s="1934">
        <v>43263</v>
      </c>
      <c r="E55" s="1934">
        <v>43265</v>
      </c>
      <c r="F55" s="1933">
        <f t="shared" si="5"/>
        <v>2</v>
      </c>
      <c r="G55" s="1933">
        <v>2</v>
      </c>
      <c r="H55" s="1933" t="s">
        <v>53</v>
      </c>
      <c r="I55" s="1933" t="s">
        <v>37</v>
      </c>
      <c r="J55" s="1933">
        <f t="shared" si="1"/>
        <v>4</v>
      </c>
      <c r="K55" s="986">
        <v>2900000</v>
      </c>
      <c r="L55" s="986">
        <f t="shared" si="4"/>
        <v>11600000</v>
      </c>
      <c r="M55" s="1966"/>
      <c r="N55" s="1967">
        <f t="shared" si="3"/>
        <v>-11600000</v>
      </c>
      <c r="O55" s="1969"/>
    </row>
    <row r="56" spans="1:15">
      <c r="A56" s="1933">
        <v>293263</v>
      </c>
      <c r="B56" s="1933">
        <v>1306639</v>
      </c>
      <c r="C56" s="1933" t="s">
        <v>1006</v>
      </c>
      <c r="D56" s="1934">
        <v>43263</v>
      </c>
      <c r="E56" s="1934">
        <v>43266</v>
      </c>
      <c r="F56" s="1933">
        <f t="shared" si="5"/>
        <v>3</v>
      </c>
      <c r="G56" s="1933">
        <v>1</v>
      </c>
      <c r="H56" s="1933" t="s">
        <v>53</v>
      </c>
      <c r="I56" s="1933" t="s">
        <v>37</v>
      </c>
      <c r="J56" s="1933">
        <f t="shared" si="1"/>
        <v>3</v>
      </c>
      <c r="K56" s="986">
        <v>2900000</v>
      </c>
      <c r="L56" s="986">
        <f t="shared" si="4"/>
        <v>8700000</v>
      </c>
      <c r="M56" s="1966"/>
      <c r="N56" s="1967">
        <f t="shared" si="3"/>
        <v>-8700000</v>
      </c>
      <c r="O56" s="1969"/>
    </row>
    <row r="57" spans="1:15">
      <c r="A57" s="1933">
        <v>295671</v>
      </c>
      <c r="B57" s="1933">
        <v>1310940</v>
      </c>
      <c r="C57" s="1933" t="s">
        <v>1007</v>
      </c>
      <c r="D57" s="1934">
        <v>43263</v>
      </c>
      <c r="E57" s="1934">
        <v>43267</v>
      </c>
      <c r="F57" s="1933">
        <f t="shared" si="5"/>
        <v>4</v>
      </c>
      <c r="G57" s="1933">
        <v>1</v>
      </c>
      <c r="H57" s="1933" t="s">
        <v>53</v>
      </c>
      <c r="I57" s="1933" t="s">
        <v>37</v>
      </c>
      <c r="J57" s="1933">
        <f t="shared" si="1"/>
        <v>4</v>
      </c>
      <c r="K57" s="986">
        <v>2900000</v>
      </c>
      <c r="L57" s="986">
        <f t="shared" si="4"/>
        <v>11600000</v>
      </c>
      <c r="M57" s="1966"/>
      <c r="N57" s="1967">
        <f t="shared" si="3"/>
        <v>-11600000</v>
      </c>
      <c r="O57" s="1969"/>
    </row>
    <row r="58" spans="1:15">
      <c r="A58" s="1933">
        <v>292549</v>
      </c>
      <c r="B58" s="1933">
        <v>1305305</v>
      </c>
      <c r="C58" s="1933" t="s">
        <v>1008</v>
      </c>
      <c r="D58" s="1934">
        <v>43264</v>
      </c>
      <c r="E58" s="1934">
        <v>43266</v>
      </c>
      <c r="F58" s="1933">
        <f t="shared" si="5"/>
        <v>2</v>
      </c>
      <c r="G58" s="1933">
        <v>2</v>
      </c>
      <c r="H58" s="1933" t="s">
        <v>53</v>
      </c>
      <c r="I58" s="1933" t="s">
        <v>37</v>
      </c>
      <c r="J58" s="1933">
        <f t="shared" si="1"/>
        <v>4</v>
      </c>
      <c r="K58" s="986">
        <v>2900000</v>
      </c>
      <c r="L58" s="986">
        <f t="shared" si="4"/>
        <v>11600000</v>
      </c>
      <c r="M58" s="1966"/>
      <c r="N58" s="1967">
        <f t="shared" si="3"/>
        <v>-11600000</v>
      </c>
      <c r="O58" s="1969"/>
    </row>
    <row r="59" spans="1:15">
      <c r="A59" s="1933">
        <v>295306</v>
      </c>
      <c r="B59" s="1933">
        <v>1310018</v>
      </c>
      <c r="C59" s="1933" t="s">
        <v>1009</v>
      </c>
      <c r="D59" s="1934">
        <v>43264</v>
      </c>
      <c r="E59" s="1934">
        <v>43266</v>
      </c>
      <c r="F59" s="1933">
        <f t="shared" si="5"/>
        <v>2</v>
      </c>
      <c r="G59" s="1933">
        <v>1</v>
      </c>
      <c r="H59" s="1933" t="s">
        <v>405</v>
      </c>
      <c r="I59" s="1933" t="s">
        <v>37</v>
      </c>
      <c r="J59" s="1933">
        <f t="shared" si="1"/>
        <v>2</v>
      </c>
      <c r="K59" s="986">
        <v>2900000</v>
      </c>
      <c r="L59" s="986">
        <f t="shared" si="4"/>
        <v>5800000</v>
      </c>
      <c r="M59" s="1966"/>
      <c r="N59" s="1967">
        <f t="shared" si="3"/>
        <v>-5800000</v>
      </c>
      <c r="O59" s="1969"/>
    </row>
    <row r="60" spans="1:15">
      <c r="A60" s="1933">
        <v>291001</v>
      </c>
      <c r="B60" s="1933">
        <v>1301843</v>
      </c>
      <c r="C60" s="1933" t="s">
        <v>1010</v>
      </c>
      <c r="D60" s="1934">
        <v>43264</v>
      </c>
      <c r="E60" s="1934">
        <v>43268</v>
      </c>
      <c r="F60" s="1933">
        <f t="shared" si="5"/>
        <v>4</v>
      </c>
      <c r="G60" s="1933">
        <v>1</v>
      </c>
      <c r="H60" s="1933" t="s">
        <v>53</v>
      </c>
      <c r="I60" s="1933" t="s">
        <v>37</v>
      </c>
      <c r="J60" s="1933">
        <f t="shared" si="1"/>
        <v>4</v>
      </c>
      <c r="K60" s="986">
        <v>2900000</v>
      </c>
      <c r="L60" s="986">
        <f t="shared" si="4"/>
        <v>11600000</v>
      </c>
      <c r="M60" s="1966"/>
      <c r="N60" s="1967">
        <f t="shared" si="3"/>
        <v>-11600000</v>
      </c>
      <c r="O60" s="1969"/>
    </row>
    <row r="61" spans="1:15">
      <c r="A61" s="1933">
        <v>292869</v>
      </c>
      <c r="B61" s="1933">
        <v>1305995</v>
      </c>
      <c r="C61" s="1933" t="s">
        <v>1011</v>
      </c>
      <c r="D61" s="1934">
        <v>43264</v>
      </c>
      <c r="E61" s="1934">
        <v>43266</v>
      </c>
      <c r="F61" s="1933">
        <f t="shared" si="5"/>
        <v>2</v>
      </c>
      <c r="G61" s="1933">
        <v>1</v>
      </c>
      <c r="H61" s="1933" t="s">
        <v>53</v>
      </c>
      <c r="I61" s="1933" t="s">
        <v>37</v>
      </c>
      <c r="J61" s="1933">
        <f t="shared" si="1"/>
        <v>2</v>
      </c>
      <c r="K61" s="986">
        <v>2900000</v>
      </c>
      <c r="L61" s="986">
        <f t="shared" si="4"/>
        <v>5800000</v>
      </c>
      <c r="M61" s="1966"/>
      <c r="N61" s="1967">
        <f t="shared" si="3"/>
        <v>-5800000</v>
      </c>
      <c r="O61" s="1969"/>
    </row>
    <row r="62" spans="1:15">
      <c r="A62" s="1933">
        <v>296775</v>
      </c>
      <c r="B62" s="1933">
        <v>1314234</v>
      </c>
      <c r="C62" s="1933" t="s">
        <v>1012</v>
      </c>
      <c r="D62" s="1934">
        <v>43264</v>
      </c>
      <c r="E62" s="1934">
        <v>43265</v>
      </c>
      <c r="F62" s="1933">
        <f t="shared" si="5"/>
        <v>1</v>
      </c>
      <c r="G62" s="1933">
        <v>3</v>
      </c>
      <c r="H62" s="1933" t="s">
        <v>53</v>
      </c>
      <c r="I62" s="1933" t="s">
        <v>37</v>
      </c>
      <c r="J62" s="1933">
        <f t="shared" si="1"/>
        <v>3</v>
      </c>
      <c r="K62" s="986">
        <v>2900000</v>
      </c>
      <c r="L62" s="986">
        <f t="shared" si="4"/>
        <v>8700000</v>
      </c>
      <c r="M62" s="1966"/>
      <c r="N62" s="1967">
        <f t="shared" si="3"/>
        <v>-8700000</v>
      </c>
      <c r="O62" s="1970"/>
    </row>
    <row r="63" spans="1:15">
      <c r="A63" s="1933">
        <v>297869</v>
      </c>
      <c r="B63" s="1933">
        <v>1318612</v>
      </c>
      <c r="C63" s="1933" t="s">
        <v>1013</v>
      </c>
      <c r="D63" s="1934">
        <v>43259</v>
      </c>
      <c r="E63" s="1934">
        <v>43260</v>
      </c>
      <c r="F63" s="1933">
        <f t="shared" si="5"/>
        <v>1</v>
      </c>
      <c r="G63" s="1933">
        <v>5</v>
      </c>
      <c r="H63" s="1933" t="s">
        <v>391</v>
      </c>
      <c r="I63" s="1933" t="s">
        <v>37</v>
      </c>
      <c r="J63" s="1933">
        <f t="shared" si="1"/>
        <v>5</v>
      </c>
      <c r="K63" s="986">
        <v>2900000</v>
      </c>
      <c r="L63" s="986">
        <f t="shared" si="4"/>
        <v>14500000</v>
      </c>
      <c r="M63" s="1971"/>
      <c r="N63" s="1972">
        <f t="shared" si="3"/>
        <v>-14500000</v>
      </c>
      <c r="O63" s="1973">
        <f>SUM(L63:L64)</f>
        <v>20300000</v>
      </c>
    </row>
    <row r="64" spans="1:15">
      <c r="A64" s="1933">
        <v>297842</v>
      </c>
      <c r="B64" s="1933">
        <v>1318443</v>
      </c>
      <c r="C64" s="1933" t="s">
        <v>1014</v>
      </c>
      <c r="D64" s="1934">
        <v>43260</v>
      </c>
      <c r="E64" s="1934">
        <v>43262</v>
      </c>
      <c r="F64" s="1933">
        <f t="shared" si="5"/>
        <v>2</v>
      </c>
      <c r="G64" s="1933">
        <v>1</v>
      </c>
      <c r="H64" s="1933" t="s">
        <v>53</v>
      </c>
      <c r="I64" s="1933" t="s">
        <v>37</v>
      </c>
      <c r="J64" s="1933">
        <f t="shared" si="1"/>
        <v>2</v>
      </c>
      <c r="K64" s="986">
        <v>2900000</v>
      </c>
      <c r="L64" s="986">
        <f t="shared" si="4"/>
        <v>5800000</v>
      </c>
      <c r="M64" s="1971"/>
      <c r="N64" s="1972">
        <f t="shared" si="3"/>
        <v>-5800000</v>
      </c>
      <c r="O64" s="1974"/>
    </row>
    <row r="65" spans="1:15">
      <c r="A65" s="1933">
        <v>298041</v>
      </c>
      <c r="B65" s="1933">
        <v>1319395</v>
      </c>
      <c r="C65" s="1933" t="s">
        <v>1014</v>
      </c>
      <c r="D65" s="1934">
        <v>43262</v>
      </c>
      <c r="E65" s="1934">
        <v>43264</v>
      </c>
      <c r="F65" s="1933">
        <f t="shared" si="5"/>
        <v>2</v>
      </c>
      <c r="G65" s="1933">
        <v>1</v>
      </c>
      <c r="H65" s="1933" t="s">
        <v>36</v>
      </c>
      <c r="I65" s="1933" t="s">
        <v>37</v>
      </c>
      <c r="J65" s="1933">
        <f t="shared" si="1"/>
        <v>2</v>
      </c>
      <c r="K65" s="1963">
        <v>2900000</v>
      </c>
      <c r="L65" s="1933">
        <f t="shared" si="4"/>
        <v>5800000</v>
      </c>
      <c r="M65" s="1977"/>
      <c r="N65" s="1978">
        <f t="shared" si="3"/>
        <v>-5800000</v>
      </c>
      <c r="O65" s="1979">
        <f>SUM(L65:L76)</f>
        <v>81200000</v>
      </c>
    </row>
    <row r="66" spans="1:15">
      <c r="A66" s="1933">
        <v>297922</v>
      </c>
      <c r="B66" s="1933">
        <v>1318722</v>
      </c>
      <c r="C66" s="1933" t="s">
        <v>1015</v>
      </c>
      <c r="D66" s="1934">
        <v>43260</v>
      </c>
      <c r="E66" s="1934">
        <v>43262</v>
      </c>
      <c r="F66" s="1933">
        <f t="shared" si="5"/>
        <v>2</v>
      </c>
      <c r="G66" s="1933">
        <v>2</v>
      </c>
      <c r="H66" s="1933" t="s">
        <v>53</v>
      </c>
      <c r="I66" s="1933" t="s">
        <v>37</v>
      </c>
      <c r="J66" s="1933">
        <f t="shared" si="1"/>
        <v>4</v>
      </c>
      <c r="K66" s="1963">
        <v>2900000</v>
      </c>
      <c r="L66" s="1933">
        <f t="shared" si="4"/>
        <v>11600000</v>
      </c>
      <c r="M66" s="1977"/>
      <c r="N66" s="1978">
        <f t="shared" si="3"/>
        <v>-11600000</v>
      </c>
      <c r="O66" s="1980"/>
    </row>
    <row r="67" spans="1:15">
      <c r="A67" s="1933"/>
      <c r="B67" s="1933">
        <v>1318725</v>
      </c>
      <c r="C67" s="1933"/>
      <c r="D67" s="1934"/>
      <c r="E67" s="1934"/>
      <c r="F67" s="1933"/>
      <c r="G67" s="1933"/>
      <c r="H67" s="1933"/>
      <c r="I67" s="1933"/>
      <c r="J67" s="1933"/>
      <c r="K67" s="1963"/>
      <c r="L67" s="1933"/>
      <c r="M67" s="1977"/>
      <c r="N67" s="1978"/>
      <c r="O67" s="1980"/>
    </row>
    <row r="68" spans="1:15">
      <c r="A68" s="1933">
        <v>295974</v>
      </c>
      <c r="B68" s="1933">
        <v>1311623</v>
      </c>
      <c r="C68" s="1933" t="s">
        <v>1016</v>
      </c>
      <c r="D68" s="1934">
        <v>43265</v>
      </c>
      <c r="E68" s="1934">
        <v>43270</v>
      </c>
      <c r="F68" s="1933">
        <f t="shared" ref="F68:F131" si="6">E68-D68</f>
        <v>5</v>
      </c>
      <c r="G68" s="1933">
        <v>1</v>
      </c>
      <c r="H68" s="1933" t="s">
        <v>53</v>
      </c>
      <c r="I68" s="1933" t="s">
        <v>37</v>
      </c>
      <c r="J68" s="1933">
        <f t="shared" ref="J68:J131" si="7">G68*F68</f>
        <v>5</v>
      </c>
      <c r="K68" s="986">
        <v>2900000</v>
      </c>
      <c r="L68" s="986">
        <f t="shared" ref="L68:L131" si="8">K68*F68*G68</f>
        <v>14500000</v>
      </c>
      <c r="M68" s="1977"/>
      <c r="N68" s="1978">
        <f t="shared" ref="N68:N102" si="9">M68-L68</f>
        <v>-14500000</v>
      </c>
      <c r="O68" s="1980"/>
    </row>
    <row r="69" spans="1:15">
      <c r="A69" s="1933">
        <v>297047</v>
      </c>
      <c r="B69" s="1933">
        <v>1314396</v>
      </c>
      <c r="C69" s="1933" t="s">
        <v>1017</v>
      </c>
      <c r="D69" s="1934">
        <v>43265</v>
      </c>
      <c r="E69" s="1934">
        <v>43268</v>
      </c>
      <c r="F69" s="1933">
        <f t="shared" si="6"/>
        <v>3</v>
      </c>
      <c r="G69" s="1933">
        <v>1</v>
      </c>
      <c r="H69" s="1933" t="s">
        <v>391</v>
      </c>
      <c r="I69" s="1933" t="s">
        <v>37</v>
      </c>
      <c r="J69" s="1933">
        <f t="shared" si="7"/>
        <v>3</v>
      </c>
      <c r="K69" s="986">
        <v>2900000</v>
      </c>
      <c r="L69" s="986">
        <f t="shared" si="8"/>
        <v>8700000</v>
      </c>
      <c r="M69" s="1977"/>
      <c r="N69" s="1978">
        <f t="shared" si="9"/>
        <v>-8700000</v>
      </c>
      <c r="O69" s="1980"/>
    </row>
    <row r="70" spans="1:15">
      <c r="A70" s="1933">
        <v>296224</v>
      </c>
      <c r="B70" s="1933">
        <v>1312547</v>
      </c>
      <c r="C70" s="1933" t="s">
        <v>1018</v>
      </c>
      <c r="D70" s="1934">
        <v>43266</v>
      </c>
      <c r="E70" s="1934">
        <v>43267</v>
      </c>
      <c r="F70" s="1933">
        <f t="shared" si="6"/>
        <v>1</v>
      </c>
      <c r="G70" s="1933">
        <v>1</v>
      </c>
      <c r="H70" s="1933" t="s">
        <v>53</v>
      </c>
      <c r="I70" s="1933" t="s">
        <v>37</v>
      </c>
      <c r="J70" s="1933">
        <f t="shared" si="7"/>
        <v>1</v>
      </c>
      <c r="K70" s="986">
        <v>2900000</v>
      </c>
      <c r="L70" s="986">
        <f t="shared" si="8"/>
        <v>2900000</v>
      </c>
      <c r="M70" s="1977"/>
      <c r="N70" s="1978">
        <f t="shared" si="9"/>
        <v>-2900000</v>
      </c>
      <c r="O70" s="1980"/>
    </row>
    <row r="71" spans="1:15">
      <c r="A71" s="1933" t="s">
        <v>1019</v>
      </c>
      <c r="B71" s="1933">
        <v>1310029</v>
      </c>
      <c r="C71" s="1933" t="s">
        <v>1020</v>
      </c>
      <c r="D71" s="1934">
        <v>43266</v>
      </c>
      <c r="E71" s="1934">
        <v>43268</v>
      </c>
      <c r="F71" s="1933">
        <f t="shared" si="6"/>
        <v>2</v>
      </c>
      <c r="G71" s="1933">
        <v>2</v>
      </c>
      <c r="H71" s="1933" t="s">
        <v>405</v>
      </c>
      <c r="I71" s="1933" t="s">
        <v>37</v>
      </c>
      <c r="J71" s="1933">
        <f t="shared" si="7"/>
        <v>4</v>
      </c>
      <c r="K71" s="986">
        <v>2900000</v>
      </c>
      <c r="L71" s="986">
        <f t="shared" si="8"/>
        <v>11600000</v>
      </c>
      <c r="M71" s="1977"/>
      <c r="N71" s="1978">
        <f t="shared" si="9"/>
        <v>-11600000</v>
      </c>
      <c r="O71" s="1980"/>
    </row>
    <row r="72" spans="1:15">
      <c r="A72" s="1933">
        <v>291960</v>
      </c>
      <c r="B72" s="1933">
        <v>1303981</v>
      </c>
      <c r="C72" s="1933" t="s">
        <v>1021</v>
      </c>
      <c r="D72" s="1934">
        <v>43266</v>
      </c>
      <c r="E72" s="1934">
        <v>43269</v>
      </c>
      <c r="F72" s="1933">
        <f t="shared" si="6"/>
        <v>3</v>
      </c>
      <c r="G72" s="1933">
        <v>1</v>
      </c>
      <c r="H72" s="1933" t="s">
        <v>53</v>
      </c>
      <c r="I72" s="1933" t="s">
        <v>37</v>
      </c>
      <c r="J72" s="1933">
        <f t="shared" si="7"/>
        <v>3</v>
      </c>
      <c r="K72" s="986">
        <v>2900000</v>
      </c>
      <c r="L72" s="986">
        <f t="shared" si="8"/>
        <v>8700000</v>
      </c>
      <c r="M72" s="1977"/>
      <c r="N72" s="1978">
        <f t="shared" si="9"/>
        <v>-8700000</v>
      </c>
      <c r="O72" s="1980"/>
    </row>
    <row r="73" spans="1:15">
      <c r="A73" s="1933">
        <v>294473</v>
      </c>
      <c r="B73" s="1933">
        <v>1309369</v>
      </c>
      <c r="C73" s="1933" t="s">
        <v>1022</v>
      </c>
      <c r="D73" s="1934">
        <v>43266</v>
      </c>
      <c r="E73" s="1934">
        <v>43267</v>
      </c>
      <c r="F73" s="1933">
        <f t="shared" si="6"/>
        <v>1</v>
      </c>
      <c r="G73" s="1933">
        <v>1</v>
      </c>
      <c r="H73" s="1933" t="s">
        <v>53</v>
      </c>
      <c r="I73" s="1933" t="s">
        <v>37</v>
      </c>
      <c r="J73" s="1933">
        <f t="shared" si="7"/>
        <v>1</v>
      </c>
      <c r="K73" s="986">
        <v>2900000</v>
      </c>
      <c r="L73" s="986">
        <f t="shared" si="8"/>
        <v>2900000</v>
      </c>
      <c r="M73" s="1977"/>
      <c r="N73" s="1978">
        <f t="shared" si="9"/>
        <v>-2900000</v>
      </c>
      <c r="O73" s="1980"/>
    </row>
    <row r="74" spans="1:15">
      <c r="A74" s="1933">
        <v>292297</v>
      </c>
      <c r="B74" s="1933">
        <v>1304975</v>
      </c>
      <c r="C74" s="1933" t="s">
        <v>1023</v>
      </c>
      <c r="D74" s="1934">
        <v>43266</v>
      </c>
      <c r="E74" s="1934">
        <v>43267</v>
      </c>
      <c r="F74" s="1933">
        <f t="shared" si="6"/>
        <v>1</v>
      </c>
      <c r="G74" s="1933">
        <v>1</v>
      </c>
      <c r="H74" s="1933" t="s">
        <v>53</v>
      </c>
      <c r="I74" s="1933" t="s">
        <v>37</v>
      </c>
      <c r="J74" s="1933">
        <f t="shared" si="7"/>
        <v>1</v>
      </c>
      <c r="K74" s="986">
        <v>2900000</v>
      </c>
      <c r="L74" s="986">
        <f t="shared" si="8"/>
        <v>2900000</v>
      </c>
      <c r="M74" s="1977"/>
      <c r="N74" s="1978">
        <f t="shared" si="9"/>
        <v>-2900000</v>
      </c>
      <c r="O74" s="1980"/>
    </row>
    <row r="75" spans="1:15">
      <c r="A75" s="1933">
        <v>292532</v>
      </c>
      <c r="B75" s="1933">
        <v>1305010</v>
      </c>
      <c r="C75" s="1933" t="s">
        <v>1024</v>
      </c>
      <c r="D75" s="1934">
        <v>43266</v>
      </c>
      <c r="E75" s="1934">
        <v>43268</v>
      </c>
      <c r="F75" s="1933">
        <f t="shared" si="6"/>
        <v>2</v>
      </c>
      <c r="G75" s="1933">
        <v>1</v>
      </c>
      <c r="H75" s="1933" t="s">
        <v>53</v>
      </c>
      <c r="I75" s="1933" t="s">
        <v>37</v>
      </c>
      <c r="J75" s="1933">
        <f t="shared" si="7"/>
        <v>2</v>
      </c>
      <c r="K75" s="986">
        <v>2900000</v>
      </c>
      <c r="L75" s="986">
        <f t="shared" si="8"/>
        <v>5800000</v>
      </c>
      <c r="M75" s="1977"/>
      <c r="N75" s="1978">
        <f t="shared" si="9"/>
        <v>-5800000</v>
      </c>
      <c r="O75" s="1980"/>
    </row>
    <row r="76" spans="1:15">
      <c r="A76" s="1933">
        <v>293489</v>
      </c>
      <c r="B76" s="1933">
        <v>1307389</v>
      </c>
      <c r="C76" s="1933" t="s">
        <v>1025</v>
      </c>
      <c r="D76" s="1934">
        <v>43266</v>
      </c>
      <c r="E76" s="1934">
        <v>43268</v>
      </c>
      <c r="F76" s="1933">
        <f t="shared" si="6"/>
        <v>2</v>
      </c>
      <c r="G76" s="1933">
        <v>1</v>
      </c>
      <c r="H76" s="1933" t="s">
        <v>391</v>
      </c>
      <c r="I76" s="1933" t="s">
        <v>37</v>
      </c>
      <c r="J76" s="1933">
        <f t="shared" si="7"/>
        <v>2</v>
      </c>
      <c r="K76" s="986">
        <v>2900000</v>
      </c>
      <c r="L76" s="986">
        <f t="shared" si="8"/>
        <v>5800000</v>
      </c>
      <c r="M76" s="1977"/>
      <c r="N76" s="1978">
        <f t="shared" si="9"/>
        <v>-5800000</v>
      </c>
      <c r="O76" s="1981"/>
    </row>
    <row r="77" spans="1:15">
      <c r="A77" s="1933">
        <v>296752</v>
      </c>
      <c r="B77" s="1933">
        <v>1314112</v>
      </c>
      <c r="C77" s="1933" t="s">
        <v>1026</v>
      </c>
      <c r="D77" s="1934">
        <v>43266</v>
      </c>
      <c r="E77" s="1934">
        <v>43269</v>
      </c>
      <c r="F77" s="1933">
        <f t="shared" si="6"/>
        <v>3</v>
      </c>
      <c r="G77" s="1933">
        <v>1</v>
      </c>
      <c r="H77" s="1933" t="s">
        <v>53</v>
      </c>
      <c r="I77" s="1933" t="s">
        <v>37</v>
      </c>
      <c r="J77" s="1933">
        <f t="shared" si="7"/>
        <v>3</v>
      </c>
      <c r="K77" s="986">
        <v>2900000</v>
      </c>
      <c r="L77" s="986">
        <f t="shared" si="8"/>
        <v>8700000</v>
      </c>
      <c r="M77" s="1960"/>
      <c r="N77" s="1961">
        <f t="shared" si="9"/>
        <v>-8700000</v>
      </c>
      <c r="O77" s="1962">
        <f>SUM(L77:L96)</f>
        <v>170400000</v>
      </c>
    </row>
    <row r="78" spans="1:15">
      <c r="A78" s="1933" t="s">
        <v>1027</v>
      </c>
      <c r="B78" s="1933">
        <v>1316076</v>
      </c>
      <c r="C78" s="1933" t="s">
        <v>1028</v>
      </c>
      <c r="D78" s="1934">
        <v>43266</v>
      </c>
      <c r="E78" s="1934">
        <v>43268</v>
      </c>
      <c r="F78" s="1933">
        <f t="shared" si="6"/>
        <v>2</v>
      </c>
      <c r="G78" s="1933">
        <v>2</v>
      </c>
      <c r="H78" s="1933" t="s">
        <v>53</v>
      </c>
      <c r="I78" s="1933" t="s">
        <v>37</v>
      </c>
      <c r="J78" s="1933">
        <f t="shared" si="7"/>
        <v>4</v>
      </c>
      <c r="K78" s="1963">
        <v>2900000</v>
      </c>
      <c r="L78" s="1933">
        <f t="shared" si="8"/>
        <v>11600000</v>
      </c>
      <c r="M78" s="1960"/>
      <c r="N78" s="1961">
        <f t="shared" si="9"/>
        <v>-11600000</v>
      </c>
      <c r="O78" s="1964"/>
    </row>
    <row r="79" spans="1:15">
      <c r="A79" s="1933">
        <v>297343</v>
      </c>
      <c r="B79" s="1933">
        <v>1316111</v>
      </c>
      <c r="C79" s="1933" t="s">
        <v>1029</v>
      </c>
      <c r="D79" s="1934">
        <v>43266</v>
      </c>
      <c r="E79" s="1934">
        <v>43268</v>
      </c>
      <c r="F79" s="1933">
        <f t="shared" si="6"/>
        <v>2</v>
      </c>
      <c r="G79" s="1933">
        <v>1</v>
      </c>
      <c r="H79" s="1933" t="s">
        <v>53</v>
      </c>
      <c r="I79" s="1933" t="s">
        <v>868</v>
      </c>
      <c r="J79" s="1933">
        <f t="shared" si="7"/>
        <v>2</v>
      </c>
      <c r="K79" s="1963">
        <v>4000000</v>
      </c>
      <c r="L79" s="1933">
        <f t="shared" si="8"/>
        <v>8000000</v>
      </c>
      <c r="M79" s="1960"/>
      <c r="N79" s="1961">
        <f t="shared" si="9"/>
        <v>-8000000</v>
      </c>
      <c r="O79" s="1964"/>
    </row>
    <row r="80" spans="1:15">
      <c r="A80" s="1933">
        <v>291770</v>
      </c>
      <c r="B80" s="1933">
        <v>1303318</v>
      </c>
      <c r="C80" s="1933" t="s">
        <v>1030</v>
      </c>
      <c r="D80" s="1934">
        <v>43267</v>
      </c>
      <c r="E80" s="1934">
        <v>43269</v>
      </c>
      <c r="F80" s="1933">
        <f t="shared" si="6"/>
        <v>2</v>
      </c>
      <c r="G80" s="1933">
        <v>2</v>
      </c>
      <c r="H80" s="1933" t="s">
        <v>391</v>
      </c>
      <c r="I80" s="1933" t="s">
        <v>37</v>
      </c>
      <c r="J80" s="1933">
        <f t="shared" si="7"/>
        <v>4</v>
      </c>
      <c r="K80" s="986">
        <v>2900000</v>
      </c>
      <c r="L80" s="986">
        <f t="shared" si="8"/>
        <v>11600000</v>
      </c>
      <c r="M80" s="1960"/>
      <c r="N80" s="1961">
        <f t="shared" si="9"/>
        <v>-11600000</v>
      </c>
      <c r="O80" s="1964"/>
    </row>
    <row r="81" spans="1:15">
      <c r="A81" s="1933">
        <v>294004</v>
      </c>
      <c r="B81" s="1933">
        <v>1307580</v>
      </c>
      <c r="C81" s="1933" t="s">
        <v>1031</v>
      </c>
      <c r="D81" s="1934">
        <v>43267</v>
      </c>
      <c r="E81" s="1934">
        <v>43270</v>
      </c>
      <c r="F81" s="1933">
        <f t="shared" si="6"/>
        <v>3</v>
      </c>
      <c r="G81" s="1933">
        <v>1</v>
      </c>
      <c r="H81" s="1933" t="s">
        <v>391</v>
      </c>
      <c r="I81" s="1933" t="s">
        <v>37</v>
      </c>
      <c r="J81" s="1933">
        <f t="shared" si="7"/>
        <v>3</v>
      </c>
      <c r="K81" s="986">
        <v>2900000</v>
      </c>
      <c r="L81" s="986">
        <f t="shared" si="8"/>
        <v>8700000</v>
      </c>
      <c r="M81" s="1960"/>
      <c r="N81" s="1961">
        <f t="shared" si="9"/>
        <v>-8700000</v>
      </c>
      <c r="O81" s="1964"/>
    </row>
    <row r="82" spans="1:15">
      <c r="A82" s="1933" t="s">
        <v>1032</v>
      </c>
      <c r="B82" s="1975">
        <v>1312388</v>
      </c>
      <c r="C82" s="1933" t="s">
        <v>1033</v>
      </c>
      <c r="D82" s="1934">
        <v>43267</v>
      </c>
      <c r="E82" s="1934">
        <v>43268</v>
      </c>
      <c r="F82" s="1933">
        <f t="shared" si="6"/>
        <v>1</v>
      </c>
      <c r="G82" s="1933">
        <v>2</v>
      </c>
      <c r="H82" s="1933" t="s">
        <v>53</v>
      </c>
      <c r="I82" s="1933" t="s">
        <v>37</v>
      </c>
      <c r="J82" s="1933">
        <f t="shared" si="7"/>
        <v>2</v>
      </c>
      <c r="K82" s="986">
        <v>2900000</v>
      </c>
      <c r="L82" s="986">
        <f t="shared" si="8"/>
        <v>5800000</v>
      </c>
      <c r="M82" s="1960"/>
      <c r="N82" s="1961">
        <f t="shared" si="9"/>
        <v>-5800000</v>
      </c>
      <c r="O82" s="1964"/>
    </row>
    <row r="83" spans="1:15">
      <c r="A83" s="1933">
        <v>292868</v>
      </c>
      <c r="B83" s="1933">
        <v>1305992</v>
      </c>
      <c r="C83" s="1933" t="s">
        <v>1034</v>
      </c>
      <c r="D83" s="1934">
        <v>43267</v>
      </c>
      <c r="E83" s="1934">
        <v>43268</v>
      </c>
      <c r="F83" s="1933">
        <f t="shared" si="6"/>
        <v>1</v>
      </c>
      <c r="G83" s="1933">
        <v>1</v>
      </c>
      <c r="H83" s="1933" t="s">
        <v>391</v>
      </c>
      <c r="I83" s="1933" t="s">
        <v>37</v>
      </c>
      <c r="J83" s="1933">
        <f t="shared" si="7"/>
        <v>1</v>
      </c>
      <c r="K83" s="986">
        <v>2900000</v>
      </c>
      <c r="L83" s="986">
        <f t="shared" si="8"/>
        <v>2900000</v>
      </c>
      <c r="M83" s="1960"/>
      <c r="N83" s="1961">
        <f t="shared" si="9"/>
        <v>-2900000</v>
      </c>
      <c r="O83" s="1964"/>
    </row>
    <row r="84" spans="1:15">
      <c r="A84" s="1933">
        <v>296046</v>
      </c>
      <c r="B84" s="1933">
        <v>1312032</v>
      </c>
      <c r="C84" s="1933" t="s">
        <v>1035</v>
      </c>
      <c r="D84" s="1934">
        <v>43267</v>
      </c>
      <c r="E84" s="1934">
        <v>43268</v>
      </c>
      <c r="F84" s="1933">
        <f t="shared" si="6"/>
        <v>1</v>
      </c>
      <c r="G84" s="1933">
        <v>2</v>
      </c>
      <c r="H84" s="1933" t="s">
        <v>391</v>
      </c>
      <c r="I84" s="1933" t="s">
        <v>37</v>
      </c>
      <c r="J84" s="1933">
        <f t="shared" si="7"/>
        <v>2</v>
      </c>
      <c r="K84" s="986">
        <v>2900000</v>
      </c>
      <c r="L84" s="986">
        <f t="shared" si="8"/>
        <v>5800000</v>
      </c>
      <c r="M84" s="1960"/>
      <c r="N84" s="1961">
        <f t="shared" si="9"/>
        <v>-5800000</v>
      </c>
      <c r="O84" s="1964"/>
    </row>
    <row r="85" spans="1:15">
      <c r="A85" s="1933">
        <v>289759</v>
      </c>
      <c r="B85" s="1933">
        <v>1298894</v>
      </c>
      <c r="C85" s="1933" t="s">
        <v>1036</v>
      </c>
      <c r="D85" s="1934">
        <v>43267</v>
      </c>
      <c r="E85" s="1934">
        <v>43268</v>
      </c>
      <c r="F85" s="1933">
        <f t="shared" si="6"/>
        <v>1</v>
      </c>
      <c r="G85" s="1933">
        <v>1</v>
      </c>
      <c r="H85" s="1933" t="s">
        <v>53</v>
      </c>
      <c r="I85" s="1933" t="s">
        <v>37</v>
      </c>
      <c r="J85" s="1933">
        <f t="shared" si="7"/>
        <v>1</v>
      </c>
      <c r="K85" s="986">
        <v>2900000</v>
      </c>
      <c r="L85" s="986">
        <f t="shared" si="8"/>
        <v>2900000</v>
      </c>
      <c r="M85" s="1960"/>
      <c r="N85" s="1961">
        <f t="shared" si="9"/>
        <v>-2900000</v>
      </c>
      <c r="O85" s="1964"/>
    </row>
    <row r="86" spans="1:15">
      <c r="A86" s="1933">
        <v>293337</v>
      </c>
      <c r="B86" s="1933">
        <v>1306901</v>
      </c>
      <c r="C86" s="1933" t="s">
        <v>1037</v>
      </c>
      <c r="D86" s="1934">
        <v>43267</v>
      </c>
      <c r="E86" s="1934">
        <v>43269</v>
      </c>
      <c r="F86" s="1933">
        <f t="shared" si="6"/>
        <v>2</v>
      </c>
      <c r="G86" s="1933">
        <v>2</v>
      </c>
      <c r="H86" s="1933" t="s">
        <v>53</v>
      </c>
      <c r="I86" s="1933" t="s">
        <v>37</v>
      </c>
      <c r="J86" s="1933">
        <f t="shared" si="7"/>
        <v>4</v>
      </c>
      <c r="K86" s="986">
        <v>2900000</v>
      </c>
      <c r="L86" s="986">
        <f t="shared" si="8"/>
        <v>11600000</v>
      </c>
      <c r="M86" s="1960"/>
      <c r="N86" s="1961">
        <f t="shared" si="9"/>
        <v>-11600000</v>
      </c>
      <c r="O86" s="1964"/>
    </row>
    <row r="87" spans="1:15">
      <c r="A87" s="1933">
        <v>297123</v>
      </c>
      <c r="B87" s="1933">
        <v>1315182</v>
      </c>
      <c r="C87" s="1933" t="s">
        <v>1038</v>
      </c>
      <c r="D87" s="1934">
        <v>43267</v>
      </c>
      <c r="E87" s="1934">
        <v>43271</v>
      </c>
      <c r="F87" s="1933">
        <f t="shared" si="6"/>
        <v>4</v>
      </c>
      <c r="G87" s="1933">
        <v>1</v>
      </c>
      <c r="H87" s="1933" t="s">
        <v>53</v>
      </c>
      <c r="I87" s="1933" t="s">
        <v>37</v>
      </c>
      <c r="J87" s="1933">
        <f t="shared" si="7"/>
        <v>4</v>
      </c>
      <c r="K87" s="986">
        <v>2900000</v>
      </c>
      <c r="L87" s="986">
        <f t="shared" si="8"/>
        <v>11600000</v>
      </c>
      <c r="M87" s="1960"/>
      <c r="N87" s="1961">
        <f t="shared" si="9"/>
        <v>-11600000</v>
      </c>
      <c r="O87" s="1964"/>
    </row>
    <row r="88" spans="1:15">
      <c r="A88" s="1933">
        <v>296573</v>
      </c>
      <c r="B88" s="1933">
        <v>1313295</v>
      </c>
      <c r="C88" s="1933" t="s">
        <v>1039</v>
      </c>
      <c r="D88" s="1934">
        <v>43267</v>
      </c>
      <c r="E88" s="1934">
        <v>43271</v>
      </c>
      <c r="F88" s="1933">
        <f t="shared" si="6"/>
        <v>4</v>
      </c>
      <c r="G88" s="1933">
        <v>1</v>
      </c>
      <c r="H88" s="1933" t="s">
        <v>391</v>
      </c>
      <c r="I88" s="1933" t="s">
        <v>37</v>
      </c>
      <c r="J88" s="1933">
        <f t="shared" si="7"/>
        <v>4</v>
      </c>
      <c r="K88" s="986">
        <v>2900000</v>
      </c>
      <c r="L88" s="986">
        <f t="shared" si="8"/>
        <v>11600000</v>
      </c>
      <c r="M88" s="1960"/>
      <c r="N88" s="1961">
        <f t="shared" si="9"/>
        <v>-11600000</v>
      </c>
      <c r="O88" s="1964"/>
    </row>
    <row r="89" spans="1:15">
      <c r="A89" s="1933">
        <v>296575</v>
      </c>
      <c r="B89" s="1933">
        <v>1313336</v>
      </c>
      <c r="C89" s="1933" t="s">
        <v>1040</v>
      </c>
      <c r="D89" s="1934">
        <v>43267</v>
      </c>
      <c r="E89" s="1934">
        <v>43269</v>
      </c>
      <c r="F89" s="1933">
        <f t="shared" si="6"/>
        <v>2</v>
      </c>
      <c r="G89" s="1933">
        <v>1</v>
      </c>
      <c r="H89" s="1933" t="s">
        <v>269</v>
      </c>
      <c r="I89" s="1933" t="s">
        <v>37</v>
      </c>
      <c r="J89" s="1933">
        <f t="shared" si="7"/>
        <v>2</v>
      </c>
      <c r="K89" s="986">
        <v>2900000</v>
      </c>
      <c r="L89" s="986">
        <f t="shared" si="8"/>
        <v>5800000</v>
      </c>
      <c r="M89" s="1960"/>
      <c r="N89" s="1961">
        <f t="shared" si="9"/>
        <v>-5800000</v>
      </c>
      <c r="O89" s="1964"/>
    </row>
    <row r="90" spans="1:15">
      <c r="A90" s="1933">
        <v>295511</v>
      </c>
      <c r="B90" s="1933">
        <v>1310623</v>
      </c>
      <c r="C90" s="1933" t="s">
        <v>1041</v>
      </c>
      <c r="D90" s="1934">
        <v>43268</v>
      </c>
      <c r="E90" s="1934">
        <v>43269</v>
      </c>
      <c r="F90" s="1933">
        <f t="shared" si="6"/>
        <v>1</v>
      </c>
      <c r="G90" s="1933">
        <v>1</v>
      </c>
      <c r="H90" s="1933" t="s">
        <v>405</v>
      </c>
      <c r="I90" s="1933" t="s">
        <v>37</v>
      </c>
      <c r="J90" s="1933">
        <f t="shared" si="7"/>
        <v>1</v>
      </c>
      <c r="K90" s="986">
        <v>2900000</v>
      </c>
      <c r="L90" s="986">
        <f t="shared" si="8"/>
        <v>2900000</v>
      </c>
      <c r="M90" s="1960"/>
      <c r="N90" s="1961">
        <f t="shared" si="9"/>
        <v>-2900000</v>
      </c>
      <c r="O90" s="1964"/>
    </row>
    <row r="91" spans="1:15">
      <c r="A91" s="1933" t="s">
        <v>1042</v>
      </c>
      <c r="B91" s="1933">
        <v>1308513</v>
      </c>
      <c r="C91" s="1933" t="s">
        <v>1043</v>
      </c>
      <c r="D91" s="1934">
        <v>43268</v>
      </c>
      <c r="E91" s="1934">
        <v>43269</v>
      </c>
      <c r="F91" s="1933">
        <f t="shared" si="6"/>
        <v>1</v>
      </c>
      <c r="G91" s="1933">
        <v>3</v>
      </c>
      <c r="H91" s="1933" t="s">
        <v>391</v>
      </c>
      <c r="I91" s="1933" t="s">
        <v>37</v>
      </c>
      <c r="J91" s="1933">
        <f t="shared" si="7"/>
        <v>3</v>
      </c>
      <c r="K91" s="986">
        <v>2900000</v>
      </c>
      <c r="L91" s="986">
        <f t="shared" si="8"/>
        <v>8700000</v>
      </c>
      <c r="M91" s="1960"/>
      <c r="N91" s="1961">
        <f t="shared" si="9"/>
        <v>-8700000</v>
      </c>
      <c r="O91" s="1964"/>
    </row>
    <row r="92" spans="1:15">
      <c r="A92" s="1933">
        <v>295282</v>
      </c>
      <c r="B92" s="1933">
        <v>1309940</v>
      </c>
      <c r="C92" s="1933" t="s">
        <v>1044</v>
      </c>
      <c r="D92" s="1934">
        <v>43268</v>
      </c>
      <c r="E92" s="1934">
        <v>43270</v>
      </c>
      <c r="F92" s="1933">
        <f t="shared" si="6"/>
        <v>2</v>
      </c>
      <c r="G92" s="1933">
        <v>1</v>
      </c>
      <c r="H92" s="1933" t="s">
        <v>53</v>
      </c>
      <c r="I92" s="1933" t="s">
        <v>37</v>
      </c>
      <c r="J92" s="1933">
        <f t="shared" si="7"/>
        <v>2</v>
      </c>
      <c r="K92" s="986">
        <v>2900000</v>
      </c>
      <c r="L92" s="986">
        <f t="shared" si="8"/>
        <v>5800000</v>
      </c>
      <c r="M92" s="1960"/>
      <c r="N92" s="1961">
        <f t="shared" si="9"/>
        <v>-5800000</v>
      </c>
      <c r="O92" s="1964"/>
    </row>
    <row r="93" spans="1:15">
      <c r="A93" s="1933">
        <v>297447</v>
      </c>
      <c r="B93" s="1933">
        <v>1316603</v>
      </c>
      <c r="C93" s="1933" t="s">
        <v>1045</v>
      </c>
      <c r="D93" s="1934">
        <v>43269</v>
      </c>
      <c r="E93" s="1934">
        <v>43270</v>
      </c>
      <c r="F93" s="1933">
        <f t="shared" si="6"/>
        <v>1</v>
      </c>
      <c r="G93" s="1933">
        <v>1</v>
      </c>
      <c r="H93" s="1933" t="s">
        <v>53</v>
      </c>
      <c r="I93" s="1933" t="s">
        <v>37</v>
      </c>
      <c r="J93" s="1933">
        <f t="shared" si="7"/>
        <v>1</v>
      </c>
      <c r="K93" s="986">
        <v>2900000</v>
      </c>
      <c r="L93" s="986">
        <f t="shared" si="8"/>
        <v>2900000</v>
      </c>
      <c r="M93" s="1960"/>
      <c r="N93" s="1961">
        <f t="shared" si="9"/>
        <v>-2900000</v>
      </c>
      <c r="O93" s="1964"/>
    </row>
    <row r="94" spans="1:15">
      <c r="A94" s="1933">
        <v>292299</v>
      </c>
      <c r="B94" s="1933">
        <v>1304950</v>
      </c>
      <c r="C94" s="1933" t="s">
        <v>1046</v>
      </c>
      <c r="D94" s="1934">
        <v>43269</v>
      </c>
      <c r="E94" s="1934">
        <v>43273</v>
      </c>
      <c r="F94" s="1933">
        <f t="shared" si="6"/>
        <v>4</v>
      </c>
      <c r="G94" s="1933">
        <v>3</v>
      </c>
      <c r="H94" s="1933" t="s">
        <v>391</v>
      </c>
      <c r="I94" s="1933" t="s">
        <v>37</v>
      </c>
      <c r="J94" s="1933">
        <f t="shared" si="7"/>
        <v>12</v>
      </c>
      <c r="K94" s="986">
        <v>2900000</v>
      </c>
      <c r="L94" s="986">
        <f t="shared" si="8"/>
        <v>34800000</v>
      </c>
      <c r="M94" s="1960"/>
      <c r="N94" s="1961">
        <f t="shared" si="9"/>
        <v>-34800000</v>
      </c>
      <c r="O94" s="1964"/>
    </row>
    <row r="95" spans="1:15">
      <c r="A95" s="1933">
        <v>293256</v>
      </c>
      <c r="B95" s="1933">
        <v>1306510</v>
      </c>
      <c r="C95" s="1933" t="s">
        <v>1047</v>
      </c>
      <c r="D95" s="1934">
        <v>43269</v>
      </c>
      <c r="E95" s="1934">
        <v>43270</v>
      </c>
      <c r="F95" s="1933">
        <f t="shared" si="6"/>
        <v>1</v>
      </c>
      <c r="G95" s="1933">
        <v>1</v>
      </c>
      <c r="H95" s="1933" t="s">
        <v>53</v>
      </c>
      <c r="I95" s="1933" t="s">
        <v>37</v>
      </c>
      <c r="J95" s="1933">
        <f t="shared" si="7"/>
        <v>1</v>
      </c>
      <c r="K95" s="986">
        <v>2900000</v>
      </c>
      <c r="L95" s="986">
        <f t="shared" si="8"/>
        <v>2900000</v>
      </c>
      <c r="M95" s="1960"/>
      <c r="N95" s="1961">
        <f t="shared" si="9"/>
        <v>-2900000</v>
      </c>
      <c r="O95" s="1964"/>
    </row>
    <row r="96" spans="1:15">
      <c r="A96" s="1933">
        <v>295676</v>
      </c>
      <c r="B96" s="1933">
        <v>1311153</v>
      </c>
      <c r="C96" s="1933" t="s">
        <v>1048</v>
      </c>
      <c r="D96" s="1934">
        <v>43269</v>
      </c>
      <c r="E96" s="1934">
        <v>43271</v>
      </c>
      <c r="F96" s="1933">
        <f t="shared" si="6"/>
        <v>2</v>
      </c>
      <c r="G96" s="1933">
        <v>1</v>
      </c>
      <c r="H96" s="1933" t="s">
        <v>53</v>
      </c>
      <c r="I96" s="1933" t="s">
        <v>37</v>
      </c>
      <c r="J96" s="1933">
        <f t="shared" si="7"/>
        <v>2</v>
      </c>
      <c r="K96" s="986">
        <v>2900000</v>
      </c>
      <c r="L96" s="986">
        <f t="shared" si="8"/>
        <v>5800000</v>
      </c>
      <c r="M96" s="1960"/>
      <c r="N96" s="1961">
        <f t="shared" si="9"/>
        <v>-5800000</v>
      </c>
      <c r="O96" s="1965"/>
    </row>
    <row r="97" spans="1:15">
      <c r="A97" s="1933">
        <v>297284</v>
      </c>
      <c r="B97" s="1933">
        <v>1315686</v>
      </c>
      <c r="C97" s="1933" t="s">
        <v>1049</v>
      </c>
      <c r="D97" s="1934">
        <v>43270</v>
      </c>
      <c r="E97" s="1934">
        <v>43272</v>
      </c>
      <c r="F97" s="1933">
        <f t="shared" si="6"/>
        <v>2</v>
      </c>
      <c r="G97" s="1933">
        <v>1</v>
      </c>
      <c r="H97" s="1933" t="s">
        <v>53</v>
      </c>
      <c r="I97" s="1933" t="s">
        <v>37</v>
      </c>
      <c r="J97" s="1933">
        <f t="shared" si="7"/>
        <v>2</v>
      </c>
      <c r="K97" s="1933">
        <v>2900000</v>
      </c>
      <c r="L97" s="1933">
        <f t="shared" si="8"/>
        <v>5800000</v>
      </c>
      <c r="M97" s="1982"/>
      <c r="N97" s="1983">
        <f t="shared" si="9"/>
        <v>-5800000</v>
      </c>
      <c r="O97" s="1984">
        <f>SUM(L97:L121)</f>
        <v>345100000</v>
      </c>
    </row>
    <row r="98" spans="1:15">
      <c r="A98" s="1933">
        <v>291510</v>
      </c>
      <c r="B98" s="1933">
        <v>1303116</v>
      </c>
      <c r="C98" s="1933" t="s">
        <v>1050</v>
      </c>
      <c r="D98" s="1934">
        <v>43271</v>
      </c>
      <c r="E98" s="1934">
        <v>43275</v>
      </c>
      <c r="F98" s="1933">
        <f t="shared" si="6"/>
        <v>4</v>
      </c>
      <c r="G98" s="1933">
        <v>1</v>
      </c>
      <c r="H98" s="1933" t="s">
        <v>391</v>
      </c>
      <c r="I98" s="1933" t="s">
        <v>37</v>
      </c>
      <c r="J98" s="1933">
        <f t="shared" si="7"/>
        <v>4</v>
      </c>
      <c r="K98" s="986">
        <v>2900000</v>
      </c>
      <c r="L98" s="986">
        <f t="shared" si="8"/>
        <v>11600000</v>
      </c>
      <c r="M98" s="1982"/>
      <c r="N98" s="1983">
        <f t="shared" si="9"/>
        <v>-11600000</v>
      </c>
      <c r="O98" s="1985"/>
    </row>
    <row r="99" ht="67.5" spans="1:15">
      <c r="A99" s="1933" t="s">
        <v>1051</v>
      </c>
      <c r="B99" s="1933">
        <v>1314095</v>
      </c>
      <c r="C99" s="1976" t="s">
        <v>1052</v>
      </c>
      <c r="D99" s="1934">
        <v>43271</v>
      </c>
      <c r="E99" s="1934">
        <v>43273</v>
      </c>
      <c r="F99" s="1933">
        <f t="shared" si="6"/>
        <v>2</v>
      </c>
      <c r="G99" s="1933">
        <v>3</v>
      </c>
      <c r="H99" s="1933" t="s">
        <v>391</v>
      </c>
      <c r="I99" s="1933" t="s">
        <v>37</v>
      </c>
      <c r="J99" s="1933">
        <f t="shared" si="7"/>
        <v>6</v>
      </c>
      <c r="K99" s="986">
        <v>2900000</v>
      </c>
      <c r="L99" s="986">
        <f t="shared" si="8"/>
        <v>17400000</v>
      </c>
      <c r="M99" s="1982"/>
      <c r="N99" s="1983">
        <f t="shared" si="9"/>
        <v>-17400000</v>
      </c>
      <c r="O99" s="1985"/>
    </row>
    <row r="100" spans="1:15">
      <c r="A100" s="1933">
        <v>294361</v>
      </c>
      <c r="B100" s="1933">
        <v>1308812</v>
      </c>
      <c r="C100" s="1933" t="s">
        <v>1053</v>
      </c>
      <c r="D100" s="1934">
        <v>43272</v>
      </c>
      <c r="E100" s="1934">
        <v>43275</v>
      </c>
      <c r="F100" s="1933">
        <f t="shared" si="6"/>
        <v>3</v>
      </c>
      <c r="G100" s="1933">
        <v>1</v>
      </c>
      <c r="H100" s="1933" t="s">
        <v>53</v>
      </c>
      <c r="I100" s="1933" t="s">
        <v>37</v>
      </c>
      <c r="J100" s="1933">
        <f t="shared" si="7"/>
        <v>3</v>
      </c>
      <c r="K100" s="986">
        <v>2900000</v>
      </c>
      <c r="L100" s="986">
        <f t="shared" si="8"/>
        <v>8700000</v>
      </c>
      <c r="M100" s="1982"/>
      <c r="N100" s="1983">
        <f t="shared" si="9"/>
        <v>-8700000</v>
      </c>
      <c r="O100" s="1985"/>
    </row>
    <row r="101" spans="1:15">
      <c r="A101" s="1933">
        <v>290785</v>
      </c>
      <c r="B101" s="1933">
        <v>1301016</v>
      </c>
      <c r="C101" s="1933" t="s">
        <v>1054</v>
      </c>
      <c r="D101" s="1934">
        <v>43272</v>
      </c>
      <c r="E101" s="1934">
        <v>43274</v>
      </c>
      <c r="F101" s="1933">
        <f t="shared" si="6"/>
        <v>2</v>
      </c>
      <c r="G101" s="1933">
        <v>1</v>
      </c>
      <c r="H101" s="1933" t="s">
        <v>53</v>
      </c>
      <c r="I101" s="1933" t="s">
        <v>37</v>
      </c>
      <c r="J101" s="1933">
        <f t="shared" si="7"/>
        <v>2</v>
      </c>
      <c r="K101" s="986">
        <v>2900000</v>
      </c>
      <c r="L101" s="986">
        <f t="shared" si="8"/>
        <v>5800000</v>
      </c>
      <c r="M101" s="1982"/>
      <c r="N101" s="1983">
        <f t="shared" si="9"/>
        <v>-5800000</v>
      </c>
      <c r="O101" s="1985"/>
    </row>
    <row r="102" spans="1:15">
      <c r="A102" s="1933">
        <v>295579</v>
      </c>
      <c r="B102" s="1933">
        <v>1310782</v>
      </c>
      <c r="C102" s="1933" t="s">
        <v>1055</v>
      </c>
      <c r="D102" s="1934">
        <v>43272</v>
      </c>
      <c r="E102" s="1934">
        <v>43274</v>
      </c>
      <c r="F102" s="1933">
        <f t="shared" si="6"/>
        <v>2</v>
      </c>
      <c r="G102" s="1933">
        <v>1</v>
      </c>
      <c r="H102" s="1933" t="s">
        <v>53</v>
      </c>
      <c r="I102" s="1933" t="s">
        <v>37</v>
      </c>
      <c r="J102" s="1933">
        <f t="shared" si="7"/>
        <v>2</v>
      </c>
      <c r="K102" s="986">
        <v>2900000</v>
      </c>
      <c r="L102" s="986">
        <f t="shared" si="8"/>
        <v>5800000</v>
      </c>
      <c r="M102" s="1982"/>
      <c r="N102" s="1983">
        <f t="shared" si="9"/>
        <v>-5800000</v>
      </c>
      <c r="O102" s="1985"/>
    </row>
    <row r="103" spans="1:15">
      <c r="A103" s="1933">
        <v>298110</v>
      </c>
      <c r="B103" s="1933">
        <v>1319467</v>
      </c>
      <c r="C103" s="1933" t="s">
        <v>1056</v>
      </c>
      <c r="D103" s="1934">
        <v>43272</v>
      </c>
      <c r="E103" s="1934">
        <v>43274</v>
      </c>
      <c r="F103" s="1933">
        <f t="shared" si="6"/>
        <v>2</v>
      </c>
      <c r="G103" s="1933">
        <v>1</v>
      </c>
      <c r="H103" s="1933" t="s">
        <v>391</v>
      </c>
      <c r="I103" s="1933" t="s">
        <v>37</v>
      </c>
      <c r="J103" s="1933">
        <f t="shared" si="7"/>
        <v>2</v>
      </c>
      <c r="K103" s="1963">
        <v>2900000</v>
      </c>
      <c r="L103" s="1933">
        <f t="shared" si="8"/>
        <v>5800000</v>
      </c>
      <c r="M103" s="1982"/>
      <c r="N103" s="1982"/>
      <c r="O103" s="1985"/>
    </row>
    <row r="104" spans="1:15">
      <c r="A104" s="1933">
        <v>287626</v>
      </c>
      <c r="B104" s="1933">
        <v>1292542</v>
      </c>
      <c r="C104" s="1933" t="s">
        <v>1057</v>
      </c>
      <c r="D104" s="1934">
        <v>43273</v>
      </c>
      <c r="E104" s="1934">
        <v>43276</v>
      </c>
      <c r="F104" s="1933">
        <f t="shared" si="6"/>
        <v>3</v>
      </c>
      <c r="G104" s="1933">
        <v>1</v>
      </c>
      <c r="H104" s="1933" t="s">
        <v>53</v>
      </c>
      <c r="I104" s="1933" t="s">
        <v>37</v>
      </c>
      <c r="J104" s="1933">
        <f t="shared" si="7"/>
        <v>3</v>
      </c>
      <c r="K104" s="986">
        <v>2900000</v>
      </c>
      <c r="L104" s="986">
        <f t="shared" si="8"/>
        <v>8700000</v>
      </c>
      <c r="M104" s="1982"/>
      <c r="N104" s="1983">
        <f t="shared" ref="N104:N167" si="10">M104-L104</f>
        <v>-8700000</v>
      </c>
      <c r="O104" s="1985"/>
    </row>
    <row r="105" spans="1:15">
      <c r="A105" s="1933">
        <v>289550</v>
      </c>
      <c r="B105" s="1933">
        <v>1298598</v>
      </c>
      <c r="C105" s="1933" t="s">
        <v>1058</v>
      </c>
      <c r="D105" s="1934">
        <v>43273</v>
      </c>
      <c r="E105" s="1934">
        <v>43278</v>
      </c>
      <c r="F105" s="1933">
        <f t="shared" si="6"/>
        <v>5</v>
      </c>
      <c r="G105" s="1933">
        <v>1</v>
      </c>
      <c r="H105" s="1933" t="s">
        <v>53</v>
      </c>
      <c r="I105" s="1933" t="s">
        <v>37</v>
      </c>
      <c r="J105" s="1933">
        <f t="shared" si="7"/>
        <v>5</v>
      </c>
      <c r="K105" s="986">
        <v>2900000</v>
      </c>
      <c r="L105" s="986">
        <f t="shared" si="8"/>
        <v>14500000</v>
      </c>
      <c r="M105" s="1982"/>
      <c r="N105" s="1983">
        <f t="shared" si="10"/>
        <v>-14500000</v>
      </c>
      <c r="O105" s="1985"/>
    </row>
    <row r="106" spans="1:15">
      <c r="A106" s="1933" t="s">
        <v>1059</v>
      </c>
      <c r="B106" s="1933">
        <v>1308363</v>
      </c>
      <c r="C106" s="1933" t="s">
        <v>1060</v>
      </c>
      <c r="D106" s="1934">
        <v>43273</v>
      </c>
      <c r="E106" s="1934">
        <v>43278</v>
      </c>
      <c r="F106" s="1933">
        <f t="shared" si="6"/>
        <v>5</v>
      </c>
      <c r="G106" s="1933">
        <v>2</v>
      </c>
      <c r="H106" s="1933" t="s">
        <v>53</v>
      </c>
      <c r="I106" s="1933" t="s">
        <v>37</v>
      </c>
      <c r="J106" s="1933">
        <f t="shared" si="7"/>
        <v>10</v>
      </c>
      <c r="K106" s="986">
        <v>2900000</v>
      </c>
      <c r="L106" s="986">
        <f t="shared" si="8"/>
        <v>29000000</v>
      </c>
      <c r="M106" s="1982"/>
      <c r="N106" s="1983">
        <f t="shared" si="10"/>
        <v>-29000000</v>
      </c>
      <c r="O106" s="1985"/>
    </row>
    <row r="107" spans="1:15">
      <c r="A107" s="1933" t="s">
        <v>1061</v>
      </c>
      <c r="B107" s="1933">
        <v>1308346</v>
      </c>
      <c r="C107" s="1933" t="s">
        <v>1062</v>
      </c>
      <c r="D107" s="1934">
        <v>43273</v>
      </c>
      <c r="E107" s="1934">
        <v>43278</v>
      </c>
      <c r="F107" s="1933">
        <f t="shared" si="6"/>
        <v>5</v>
      </c>
      <c r="G107" s="1933">
        <v>2</v>
      </c>
      <c r="H107" s="1933" t="s">
        <v>40</v>
      </c>
      <c r="I107" s="1933" t="s">
        <v>37</v>
      </c>
      <c r="J107" s="1933">
        <f t="shared" si="7"/>
        <v>10</v>
      </c>
      <c r="K107" s="986">
        <v>2900000</v>
      </c>
      <c r="L107" s="986">
        <f t="shared" si="8"/>
        <v>29000000</v>
      </c>
      <c r="M107" s="1982"/>
      <c r="N107" s="1983">
        <f t="shared" si="10"/>
        <v>-29000000</v>
      </c>
      <c r="O107" s="1985"/>
    </row>
    <row r="108" spans="1:15">
      <c r="A108" s="1933">
        <v>289547</v>
      </c>
      <c r="B108" s="1933">
        <v>1298596</v>
      </c>
      <c r="C108" s="1933" t="s">
        <v>1063</v>
      </c>
      <c r="D108" s="1934">
        <v>43273</v>
      </c>
      <c r="E108" s="1934">
        <v>43278</v>
      </c>
      <c r="F108" s="1933">
        <f t="shared" si="6"/>
        <v>5</v>
      </c>
      <c r="G108" s="1933">
        <v>3</v>
      </c>
      <c r="H108" s="1933" t="s">
        <v>53</v>
      </c>
      <c r="I108" s="1933" t="s">
        <v>37</v>
      </c>
      <c r="J108" s="1933">
        <f t="shared" si="7"/>
        <v>15</v>
      </c>
      <c r="K108" s="986">
        <v>2900000</v>
      </c>
      <c r="L108" s="986">
        <f t="shared" si="8"/>
        <v>43500000</v>
      </c>
      <c r="M108" s="1982"/>
      <c r="N108" s="1983">
        <f t="shared" si="10"/>
        <v>-43500000</v>
      </c>
      <c r="O108" s="1985"/>
    </row>
    <row r="109" spans="1:15">
      <c r="A109" s="1933">
        <v>295672</v>
      </c>
      <c r="B109" s="1933">
        <v>1311109</v>
      </c>
      <c r="C109" s="1933" t="s">
        <v>1064</v>
      </c>
      <c r="D109" s="1934">
        <v>43273</v>
      </c>
      <c r="E109" s="1934">
        <v>43275</v>
      </c>
      <c r="F109" s="1933">
        <f t="shared" si="6"/>
        <v>2</v>
      </c>
      <c r="G109" s="1933">
        <v>2</v>
      </c>
      <c r="H109" s="1933" t="s">
        <v>391</v>
      </c>
      <c r="I109" s="1933" t="s">
        <v>37</v>
      </c>
      <c r="J109" s="1933">
        <f t="shared" si="7"/>
        <v>4</v>
      </c>
      <c r="K109" s="986">
        <v>2900000</v>
      </c>
      <c r="L109" s="986">
        <f t="shared" si="8"/>
        <v>11600000</v>
      </c>
      <c r="M109" s="1982"/>
      <c r="N109" s="1983">
        <f t="shared" si="10"/>
        <v>-11600000</v>
      </c>
      <c r="O109" s="1985"/>
    </row>
    <row r="110" spans="1:15">
      <c r="A110" s="1933">
        <v>295673</v>
      </c>
      <c r="B110" s="1933">
        <v>1311110</v>
      </c>
      <c r="C110" s="1933" t="s">
        <v>1065</v>
      </c>
      <c r="D110" s="1934">
        <v>43273</v>
      </c>
      <c r="E110" s="1934">
        <v>43275</v>
      </c>
      <c r="F110" s="1933">
        <f t="shared" si="6"/>
        <v>2</v>
      </c>
      <c r="G110" s="1933">
        <v>1</v>
      </c>
      <c r="H110" s="1933" t="s">
        <v>53</v>
      </c>
      <c r="I110" s="1933" t="s">
        <v>37</v>
      </c>
      <c r="J110" s="1933">
        <f t="shared" si="7"/>
        <v>2</v>
      </c>
      <c r="K110" s="986">
        <v>2900000</v>
      </c>
      <c r="L110" s="986">
        <f t="shared" si="8"/>
        <v>5800000</v>
      </c>
      <c r="M110" s="1982"/>
      <c r="N110" s="1983">
        <f t="shared" si="10"/>
        <v>-5800000</v>
      </c>
      <c r="O110" s="1985"/>
    </row>
    <row r="111" spans="1:15">
      <c r="A111" s="1933">
        <v>296229</v>
      </c>
      <c r="B111" s="1933">
        <v>1312806</v>
      </c>
      <c r="C111" s="1933" t="s">
        <v>1066</v>
      </c>
      <c r="D111" s="1934">
        <v>43273</v>
      </c>
      <c r="E111" s="1934">
        <v>43274</v>
      </c>
      <c r="F111" s="1933">
        <f t="shared" si="6"/>
        <v>1</v>
      </c>
      <c r="G111" s="1933">
        <v>1</v>
      </c>
      <c r="H111" s="1933" t="s">
        <v>53</v>
      </c>
      <c r="I111" s="1933" t="s">
        <v>37</v>
      </c>
      <c r="J111" s="1933">
        <f t="shared" si="7"/>
        <v>1</v>
      </c>
      <c r="K111" s="986">
        <v>2900000</v>
      </c>
      <c r="L111" s="986">
        <f t="shared" si="8"/>
        <v>2900000</v>
      </c>
      <c r="M111" s="1982"/>
      <c r="N111" s="1983">
        <f t="shared" si="10"/>
        <v>-2900000</v>
      </c>
      <c r="O111" s="1985"/>
    </row>
    <row r="112" spans="1:15">
      <c r="A112" s="1933">
        <v>296230</v>
      </c>
      <c r="B112" s="1933">
        <v>1312912</v>
      </c>
      <c r="C112" s="1933" t="s">
        <v>1067</v>
      </c>
      <c r="D112" s="1934">
        <v>43273</v>
      </c>
      <c r="E112" s="1934">
        <v>43275</v>
      </c>
      <c r="F112" s="1933">
        <f t="shared" si="6"/>
        <v>2</v>
      </c>
      <c r="G112" s="1933">
        <v>2</v>
      </c>
      <c r="H112" s="1933" t="s">
        <v>391</v>
      </c>
      <c r="I112" s="1933" t="s">
        <v>37</v>
      </c>
      <c r="J112" s="1933">
        <f t="shared" si="7"/>
        <v>4</v>
      </c>
      <c r="K112" s="986">
        <v>2900000</v>
      </c>
      <c r="L112" s="986">
        <f t="shared" si="8"/>
        <v>11600000</v>
      </c>
      <c r="M112" s="1982"/>
      <c r="N112" s="1983">
        <f t="shared" si="10"/>
        <v>-11600000</v>
      </c>
      <c r="O112" s="1985"/>
    </row>
    <row r="113" spans="1:15">
      <c r="A113" s="1933">
        <v>292776</v>
      </c>
      <c r="B113" s="1933">
        <v>1305372</v>
      </c>
      <c r="C113" s="1933" t="s">
        <v>1068</v>
      </c>
      <c r="D113" s="1934">
        <v>43274</v>
      </c>
      <c r="E113" s="1934">
        <v>43278</v>
      </c>
      <c r="F113" s="1933">
        <f t="shared" si="6"/>
        <v>4</v>
      </c>
      <c r="G113" s="1933">
        <v>2</v>
      </c>
      <c r="H113" s="1933" t="s">
        <v>391</v>
      </c>
      <c r="I113" s="1933" t="s">
        <v>37</v>
      </c>
      <c r="J113" s="1933">
        <f t="shared" si="7"/>
        <v>8</v>
      </c>
      <c r="K113" s="986">
        <v>2900000</v>
      </c>
      <c r="L113" s="986">
        <f t="shared" si="8"/>
        <v>23200000</v>
      </c>
      <c r="M113" s="1982"/>
      <c r="N113" s="1983">
        <f t="shared" si="10"/>
        <v>-23200000</v>
      </c>
      <c r="O113" s="1985"/>
    </row>
    <row r="114" spans="1:15">
      <c r="A114" s="1933" t="s">
        <v>1069</v>
      </c>
      <c r="B114" s="1933">
        <v>1308531</v>
      </c>
      <c r="C114" s="1933" t="s">
        <v>1070</v>
      </c>
      <c r="D114" s="1934">
        <v>43274</v>
      </c>
      <c r="E114" s="1934">
        <v>43278</v>
      </c>
      <c r="F114" s="1933">
        <f t="shared" si="6"/>
        <v>4</v>
      </c>
      <c r="G114" s="1933">
        <v>2</v>
      </c>
      <c r="H114" s="1933" t="s">
        <v>53</v>
      </c>
      <c r="I114" s="1933" t="s">
        <v>37</v>
      </c>
      <c r="J114" s="1933">
        <f t="shared" si="7"/>
        <v>8</v>
      </c>
      <c r="K114" s="986">
        <v>2900000</v>
      </c>
      <c r="L114" s="986">
        <f t="shared" si="8"/>
        <v>23200000</v>
      </c>
      <c r="M114" s="1982"/>
      <c r="N114" s="1983">
        <f t="shared" si="10"/>
        <v>-23200000</v>
      </c>
      <c r="O114" s="1985"/>
    </row>
    <row r="115" spans="1:15">
      <c r="A115" s="1933">
        <v>296776</v>
      </c>
      <c r="B115" s="1933">
        <v>1314236</v>
      </c>
      <c r="C115" s="1933" t="s">
        <v>1071</v>
      </c>
      <c r="D115" s="1934">
        <v>43274</v>
      </c>
      <c r="E115" s="1934">
        <v>43276</v>
      </c>
      <c r="F115" s="1933">
        <f t="shared" si="6"/>
        <v>2</v>
      </c>
      <c r="G115" s="1933">
        <v>1</v>
      </c>
      <c r="H115" s="1933" t="s">
        <v>53</v>
      </c>
      <c r="I115" s="1933" t="s">
        <v>37</v>
      </c>
      <c r="J115" s="1933">
        <f t="shared" si="7"/>
        <v>2</v>
      </c>
      <c r="K115" s="986">
        <v>2900000</v>
      </c>
      <c r="L115" s="986">
        <f t="shared" si="8"/>
        <v>5800000</v>
      </c>
      <c r="M115" s="1982"/>
      <c r="N115" s="1983">
        <f t="shared" si="10"/>
        <v>-5800000</v>
      </c>
      <c r="O115" s="1985"/>
    </row>
    <row r="116" spans="1:15">
      <c r="A116" s="1933">
        <v>292864</v>
      </c>
      <c r="B116" s="1933">
        <v>1305980</v>
      </c>
      <c r="C116" s="1933" t="s">
        <v>1072</v>
      </c>
      <c r="D116" s="1934">
        <v>43275</v>
      </c>
      <c r="E116" s="1934">
        <v>43277</v>
      </c>
      <c r="F116" s="1933">
        <f t="shared" si="6"/>
        <v>2</v>
      </c>
      <c r="G116" s="1933">
        <v>1</v>
      </c>
      <c r="H116" s="1933" t="s">
        <v>53</v>
      </c>
      <c r="I116" s="1933" t="s">
        <v>37</v>
      </c>
      <c r="J116" s="1933">
        <f t="shared" si="7"/>
        <v>2</v>
      </c>
      <c r="K116" s="986">
        <v>2900000</v>
      </c>
      <c r="L116" s="986">
        <f t="shared" si="8"/>
        <v>5800000</v>
      </c>
      <c r="M116" s="1982"/>
      <c r="N116" s="1983">
        <f t="shared" si="10"/>
        <v>-5800000</v>
      </c>
      <c r="O116" s="1985"/>
    </row>
    <row r="117" spans="1:15">
      <c r="A117" s="1933" t="s">
        <v>1073</v>
      </c>
      <c r="B117" s="1933">
        <v>1309692</v>
      </c>
      <c r="C117" s="1933" t="s">
        <v>1074</v>
      </c>
      <c r="D117" s="1934">
        <v>43275</v>
      </c>
      <c r="E117" s="1934">
        <v>43279</v>
      </c>
      <c r="F117" s="1933">
        <f t="shared" si="6"/>
        <v>4</v>
      </c>
      <c r="G117" s="1933">
        <v>2</v>
      </c>
      <c r="H117" s="1933" t="s">
        <v>53</v>
      </c>
      <c r="I117" s="1933" t="s">
        <v>37</v>
      </c>
      <c r="J117" s="1933">
        <f t="shared" si="7"/>
        <v>8</v>
      </c>
      <c r="K117" s="986">
        <v>2900000</v>
      </c>
      <c r="L117" s="986">
        <f t="shared" si="8"/>
        <v>23200000</v>
      </c>
      <c r="M117" s="1982"/>
      <c r="N117" s="1983">
        <f t="shared" si="10"/>
        <v>-23200000</v>
      </c>
      <c r="O117" s="1985"/>
    </row>
    <row r="118" spans="1:15">
      <c r="A118" s="1933">
        <v>294121</v>
      </c>
      <c r="B118" s="1933">
        <v>1308197</v>
      </c>
      <c r="C118" s="1933" t="s">
        <v>1075</v>
      </c>
      <c r="D118" s="1934">
        <v>43275</v>
      </c>
      <c r="E118" s="1934">
        <v>43277</v>
      </c>
      <c r="F118" s="1933">
        <f t="shared" si="6"/>
        <v>2</v>
      </c>
      <c r="G118" s="1933">
        <v>5</v>
      </c>
      <c r="H118" s="1933" t="s">
        <v>391</v>
      </c>
      <c r="I118" s="1933" t="s">
        <v>37</v>
      </c>
      <c r="J118" s="1933">
        <f t="shared" si="7"/>
        <v>10</v>
      </c>
      <c r="K118" s="986">
        <v>2900000</v>
      </c>
      <c r="L118" s="986">
        <f t="shared" si="8"/>
        <v>29000000</v>
      </c>
      <c r="M118" s="1982"/>
      <c r="N118" s="1983">
        <f t="shared" si="10"/>
        <v>-29000000</v>
      </c>
      <c r="O118" s="1985"/>
    </row>
    <row r="119" spans="1:15">
      <c r="A119" s="1933">
        <v>297852</v>
      </c>
      <c r="B119" s="1933">
        <v>1318176</v>
      </c>
      <c r="C119" s="1933" t="s">
        <v>1076</v>
      </c>
      <c r="D119" s="1934">
        <v>43275</v>
      </c>
      <c r="E119" s="1934">
        <v>43276</v>
      </c>
      <c r="F119" s="1933">
        <f t="shared" si="6"/>
        <v>1</v>
      </c>
      <c r="G119" s="1933">
        <v>1</v>
      </c>
      <c r="H119" s="1933" t="s">
        <v>391</v>
      </c>
      <c r="I119" s="1933" t="s">
        <v>37</v>
      </c>
      <c r="J119" s="1933">
        <f t="shared" si="7"/>
        <v>1</v>
      </c>
      <c r="K119" s="1963">
        <v>2900000</v>
      </c>
      <c r="L119" s="1933">
        <f t="shared" si="8"/>
        <v>2900000</v>
      </c>
      <c r="M119" s="1982"/>
      <c r="N119" s="1983">
        <f t="shared" si="10"/>
        <v>-2900000</v>
      </c>
      <c r="O119" s="1985"/>
    </row>
    <row r="120" spans="1:15">
      <c r="A120" s="1933">
        <v>294125</v>
      </c>
      <c r="B120" s="1933">
        <v>1307907</v>
      </c>
      <c r="C120" s="1933" t="s">
        <v>1077</v>
      </c>
      <c r="D120" s="1934">
        <v>43275</v>
      </c>
      <c r="E120" s="1934">
        <v>43277</v>
      </c>
      <c r="F120" s="1933">
        <f t="shared" si="6"/>
        <v>2</v>
      </c>
      <c r="G120" s="1933">
        <v>1</v>
      </c>
      <c r="H120" s="1933" t="s">
        <v>53</v>
      </c>
      <c r="I120" s="1933" t="s">
        <v>37</v>
      </c>
      <c r="J120" s="1933">
        <f t="shared" si="7"/>
        <v>2</v>
      </c>
      <c r="K120" s="986">
        <v>2900000</v>
      </c>
      <c r="L120" s="986">
        <f t="shared" si="8"/>
        <v>5800000</v>
      </c>
      <c r="M120" s="1982"/>
      <c r="N120" s="1983">
        <f t="shared" si="10"/>
        <v>-5800000</v>
      </c>
      <c r="O120" s="1985"/>
    </row>
    <row r="121" spans="1:15">
      <c r="A121" s="1933">
        <v>297078</v>
      </c>
      <c r="B121" s="1933">
        <v>1314622</v>
      </c>
      <c r="C121" s="1933" t="s">
        <v>1078</v>
      </c>
      <c r="D121" s="1934">
        <v>43275</v>
      </c>
      <c r="E121" s="1934">
        <v>43278</v>
      </c>
      <c r="F121" s="1933">
        <f t="shared" si="6"/>
        <v>3</v>
      </c>
      <c r="G121" s="1933">
        <v>1</v>
      </c>
      <c r="H121" s="1933" t="s">
        <v>269</v>
      </c>
      <c r="I121" s="1933" t="s">
        <v>37</v>
      </c>
      <c r="J121" s="1933">
        <f t="shared" si="7"/>
        <v>3</v>
      </c>
      <c r="K121" s="986">
        <v>2900000</v>
      </c>
      <c r="L121" s="986">
        <f t="shared" si="8"/>
        <v>8700000</v>
      </c>
      <c r="M121" s="1982"/>
      <c r="N121" s="1983">
        <f t="shared" si="10"/>
        <v>-8700000</v>
      </c>
      <c r="O121" s="1986"/>
    </row>
    <row r="122" spans="1:15">
      <c r="A122" s="1933">
        <v>298850</v>
      </c>
      <c r="B122" s="1933">
        <v>1323011</v>
      </c>
      <c r="C122" s="1933" t="s">
        <v>1079</v>
      </c>
      <c r="D122" s="1934">
        <v>43270</v>
      </c>
      <c r="E122" s="1934">
        <v>43271</v>
      </c>
      <c r="F122" s="1933">
        <f t="shared" si="6"/>
        <v>1</v>
      </c>
      <c r="G122" s="1933">
        <v>1</v>
      </c>
      <c r="H122" s="1933" t="s">
        <v>53</v>
      </c>
      <c r="I122" s="1933" t="s">
        <v>37</v>
      </c>
      <c r="J122" s="1933">
        <f t="shared" si="7"/>
        <v>1</v>
      </c>
      <c r="K122" s="986">
        <v>2900000</v>
      </c>
      <c r="L122" s="986">
        <f t="shared" si="8"/>
        <v>2900000</v>
      </c>
      <c r="M122" s="1987"/>
      <c r="N122" s="1988">
        <f t="shared" si="10"/>
        <v>-2900000</v>
      </c>
      <c r="O122" s="1989">
        <f>SUM(L122:L124)</f>
        <v>40600000</v>
      </c>
    </row>
    <row r="123" spans="1:15">
      <c r="A123" s="1933">
        <v>295969</v>
      </c>
      <c r="B123" s="1933">
        <v>1311585</v>
      </c>
      <c r="C123" s="1933" t="s">
        <v>1080</v>
      </c>
      <c r="D123" s="1934">
        <v>43277</v>
      </c>
      <c r="E123" s="1934">
        <v>43281</v>
      </c>
      <c r="F123" s="1933">
        <f t="shared" si="6"/>
        <v>4</v>
      </c>
      <c r="G123" s="1933">
        <v>3</v>
      </c>
      <c r="H123" s="1933" t="s">
        <v>53</v>
      </c>
      <c r="I123" s="1933" t="s">
        <v>37</v>
      </c>
      <c r="J123" s="1933">
        <f t="shared" si="7"/>
        <v>12</v>
      </c>
      <c r="K123" s="986">
        <v>2900000</v>
      </c>
      <c r="L123" s="986">
        <f t="shared" si="8"/>
        <v>34800000</v>
      </c>
      <c r="M123" s="1987"/>
      <c r="N123" s="1988">
        <f t="shared" si="10"/>
        <v>-34800000</v>
      </c>
      <c r="O123" s="1990"/>
    </row>
    <row r="124" spans="1:15">
      <c r="A124" s="1933">
        <v>294101</v>
      </c>
      <c r="B124" s="1933">
        <v>1308052</v>
      </c>
      <c r="C124" s="1933" t="s">
        <v>1081</v>
      </c>
      <c r="D124" s="1934">
        <v>43277</v>
      </c>
      <c r="E124" s="1934">
        <v>43278</v>
      </c>
      <c r="F124" s="1933">
        <f t="shared" si="6"/>
        <v>1</v>
      </c>
      <c r="G124" s="1933">
        <v>1</v>
      </c>
      <c r="H124" s="1933" t="s">
        <v>53</v>
      </c>
      <c r="I124" s="1933" t="s">
        <v>37</v>
      </c>
      <c r="J124" s="1933">
        <f t="shared" si="7"/>
        <v>1</v>
      </c>
      <c r="K124" s="986">
        <v>2900000</v>
      </c>
      <c r="L124" s="986">
        <f t="shared" si="8"/>
        <v>2900000</v>
      </c>
      <c r="M124" s="1987"/>
      <c r="N124" s="1988">
        <f t="shared" si="10"/>
        <v>-2900000</v>
      </c>
      <c r="O124" s="1991"/>
    </row>
    <row r="125" spans="1:15">
      <c r="A125" s="1933">
        <v>298904</v>
      </c>
      <c r="B125" s="1933">
        <v>1322289</v>
      </c>
      <c r="C125" s="1933" t="s">
        <v>1082</v>
      </c>
      <c r="D125" s="1934">
        <v>43273</v>
      </c>
      <c r="E125" s="1934">
        <v>43276</v>
      </c>
      <c r="F125" s="1933">
        <f t="shared" si="6"/>
        <v>3</v>
      </c>
      <c r="G125" s="1933">
        <v>1</v>
      </c>
      <c r="H125" s="1933" t="s">
        <v>53</v>
      </c>
      <c r="I125" s="1933" t="s">
        <v>37</v>
      </c>
      <c r="J125" s="1933">
        <f t="shared" si="7"/>
        <v>3</v>
      </c>
      <c r="K125" s="986">
        <v>2900000</v>
      </c>
      <c r="L125" s="986">
        <f t="shared" si="8"/>
        <v>8700000</v>
      </c>
      <c r="M125" s="1992"/>
      <c r="N125" s="1993">
        <f t="shared" si="10"/>
        <v>-8700000</v>
      </c>
      <c r="O125" s="1994">
        <f>SUM(L125:L138)</f>
        <v>174000000</v>
      </c>
    </row>
    <row r="126" spans="1:15">
      <c r="A126" s="1933">
        <v>293336</v>
      </c>
      <c r="B126" s="1933">
        <v>1306728</v>
      </c>
      <c r="C126" s="1933" t="s">
        <v>1083</v>
      </c>
      <c r="D126" s="1934">
        <v>43277</v>
      </c>
      <c r="E126" s="1934">
        <v>43280</v>
      </c>
      <c r="F126" s="1933">
        <f t="shared" si="6"/>
        <v>3</v>
      </c>
      <c r="G126" s="1933">
        <v>2</v>
      </c>
      <c r="H126" s="1933" t="s">
        <v>53</v>
      </c>
      <c r="I126" s="1933" t="s">
        <v>37</v>
      </c>
      <c r="J126" s="1933">
        <f t="shared" si="7"/>
        <v>6</v>
      </c>
      <c r="K126" s="986">
        <v>2900000</v>
      </c>
      <c r="L126" s="986">
        <f t="shared" si="8"/>
        <v>17400000</v>
      </c>
      <c r="M126" s="1992"/>
      <c r="N126" s="1993">
        <f t="shared" si="10"/>
        <v>-17400000</v>
      </c>
      <c r="O126" s="1995"/>
    </row>
    <row r="127" spans="1:15">
      <c r="A127" s="1933">
        <v>296222</v>
      </c>
      <c r="B127" s="1933">
        <v>1312541</v>
      </c>
      <c r="C127" s="1933" t="s">
        <v>1084</v>
      </c>
      <c r="D127" s="1934">
        <v>43278</v>
      </c>
      <c r="E127" s="1934">
        <v>43280</v>
      </c>
      <c r="F127" s="1933">
        <f t="shared" si="6"/>
        <v>2</v>
      </c>
      <c r="G127" s="1933">
        <v>1</v>
      </c>
      <c r="H127" s="1933" t="s">
        <v>391</v>
      </c>
      <c r="I127" s="1933" t="s">
        <v>37</v>
      </c>
      <c r="J127" s="1933">
        <f t="shared" si="7"/>
        <v>2</v>
      </c>
      <c r="K127" s="986">
        <v>2900000</v>
      </c>
      <c r="L127" s="986">
        <f t="shared" si="8"/>
        <v>5800000</v>
      </c>
      <c r="M127" s="1992"/>
      <c r="N127" s="1993">
        <f t="shared" si="10"/>
        <v>-5800000</v>
      </c>
      <c r="O127" s="1995"/>
    </row>
    <row r="128" spans="1:15">
      <c r="A128" s="1933">
        <v>294471</v>
      </c>
      <c r="B128" s="1933">
        <v>1309276</v>
      </c>
      <c r="C128" s="1933" t="s">
        <v>1085</v>
      </c>
      <c r="D128" s="1934">
        <v>43278</v>
      </c>
      <c r="E128" s="1934">
        <v>43281</v>
      </c>
      <c r="F128" s="1933">
        <f t="shared" si="6"/>
        <v>3</v>
      </c>
      <c r="G128" s="1933">
        <v>4</v>
      </c>
      <c r="H128" s="1933" t="s">
        <v>391</v>
      </c>
      <c r="I128" s="1933" t="s">
        <v>37</v>
      </c>
      <c r="J128" s="1933">
        <f t="shared" si="7"/>
        <v>12</v>
      </c>
      <c r="K128" s="986">
        <v>2900000</v>
      </c>
      <c r="L128" s="986">
        <f t="shared" si="8"/>
        <v>34800000</v>
      </c>
      <c r="M128" s="1992"/>
      <c r="N128" s="1993">
        <f t="shared" si="10"/>
        <v>-34800000</v>
      </c>
      <c r="O128" s="1995"/>
    </row>
    <row r="129" spans="1:15">
      <c r="A129" s="1933">
        <v>291771</v>
      </c>
      <c r="B129" s="1933">
        <v>1303317</v>
      </c>
      <c r="C129" s="1933" t="s">
        <v>1086</v>
      </c>
      <c r="D129" s="1934">
        <v>43278</v>
      </c>
      <c r="E129" s="1934">
        <v>43279</v>
      </c>
      <c r="F129" s="1933">
        <f t="shared" si="6"/>
        <v>1</v>
      </c>
      <c r="G129" s="1933">
        <v>3</v>
      </c>
      <c r="H129" s="1933" t="s">
        <v>391</v>
      </c>
      <c r="I129" s="1933" t="s">
        <v>37</v>
      </c>
      <c r="J129" s="1933">
        <f t="shared" si="7"/>
        <v>3</v>
      </c>
      <c r="K129" s="986">
        <v>2900000</v>
      </c>
      <c r="L129" s="986">
        <f t="shared" si="8"/>
        <v>8700000</v>
      </c>
      <c r="M129" s="1992"/>
      <c r="N129" s="1993">
        <f t="shared" si="10"/>
        <v>-8700000</v>
      </c>
      <c r="O129" s="1995"/>
    </row>
    <row r="130" spans="1:15">
      <c r="A130" s="1933">
        <v>292797</v>
      </c>
      <c r="B130" s="1933">
        <v>1305586</v>
      </c>
      <c r="C130" s="1933" t="s">
        <v>1087</v>
      </c>
      <c r="D130" s="1934">
        <v>43278</v>
      </c>
      <c r="E130" s="1934">
        <v>43280</v>
      </c>
      <c r="F130" s="1933">
        <f t="shared" si="6"/>
        <v>2</v>
      </c>
      <c r="G130" s="1933">
        <v>6</v>
      </c>
      <c r="H130" s="1933" t="s">
        <v>391</v>
      </c>
      <c r="I130" s="1933" t="s">
        <v>37</v>
      </c>
      <c r="J130" s="1933">
        <f t="shared" si="7"/>
        <v>12</v>
      </c>
      <c r="K130" s="986">
        <v>2900000</v>
      </c>
      <c r="L130" s="986">
        <f t="shared" si="8"/>
        <v>34800000</v>
      </c>
      <c r="M130" s="1992"/>
      <c r="N130" s="1993">
        <f t="shared" si="10"/>
        <v>-34800000</v>
      </c>
      <c r="O130" s="1995"/>
    </row>
    <row r="131" spans="1:15">
      <c r="A131" s="1933">
        <v>293371</v>
      </c>
      <c r="B131" s="1933">
        <v>1307064</v>
      </c>
      <c r="C131" s="1933" t="s">
        <v>1088</v>
      </c>
      <c r="D131" s="1934">
        <v>43278</v>
      </c>
      <c r="E131" s="1934">
        <v>43280</v>
      </c>
      <c r="F131" s="1933">
        <f t="shared" si="6"/>
        <v>2</v>
      </c>
      <c r="G131" s="1933">
        <v>1</v>
      </c>
      <c r="H131" s="1933" t="s">
        <v>391</v>
      </c>
      <c r="I131" s="1933" t="s">
        <v>37</v>
      </c>
      <c r="J131" s="1933">
        <f t="shared" si="7"/>
        <v>2</v>
      </c>
      <c r="K131" s="986">
        <v>2900000</v>
      </c>
      <c r="L131" s="986">
        <f t="shared" si="8"/>
        <v>5800000</v>
      </c>
      <c r="M131" s="1992"/>
      <c r="N131" s="1993">
        <f t="shared" si="10"/>
        <v>-5800000</v>
      </c>
      <c r="O131" s="1995"/>
    </row>
    <row r="132" spans="1:15">
      <c r="A132" s="1933">
        <v>297328</v>
      </c>
      <c r="B132" s="1933">
        <v>1315790</v>
      </c>
      <c r="C132" s="1933" t="s">
        <v>1089</v>
      </c>
      <c r="D132" s="1934">
        <v>43278</v>
      </c>
      <c r="E132" s="1934">
        <v>43280</v>
      </c>
      <c r="F132" s="1933">
        <f t="shared" ref="F132:F178" si="11">E132-D132</f>
        <v>2</v>
      </c>
      <c r="G132" s="1933">
        <v>1</v>
      </c>
      <c r="H132" s="1933" t="s">
        <v>391</v>
      </c>
      <c r="I132" s="1933" t="s">
        <v>37</v>
      </c>
      <c r="J132" s="1933">
        <f t="shared" ref="J132:J178" si="12">G132*F132</f>
        <v>2</v>
      </c>
      <c r="K132" s="1963">
        <v>2900000</v>
      </c>
      <c r="L132" s="1933">
        <f t="shared" ref="L132:L178" si="13">K132*F132*G132</f>
        <v>5800000</v>
      </c>
      <c r="M132" s="1992"/>
      <c r="N132" s="1993">
        <f t="shared" si="10"/>
        <v>-5800000</v>
      </c>
      <c r="O132" s="1995"/>
    </row>
    <row r="133" spans="1:15">
      <c r="A133" s="1933">
        <v>298109</v>
      </c>
      <c r="B133" s="1933">
        <v>1319461</v>
      </c>
      <c r="C133" s="1933" t="s">
        <v>1090</v>
      </c>
      <c r="D133" s="1934">
        <v>43278</v>
      </c>
      <c r="E133" s="1934">
        <v>43280</v>
      </c>
      <c r="F133" s="1933">
        <f t="shared" si="11"/>
        <v>2</v>
      </c>
      <c r="G133" s="1933">
        <v>1</v>
      </c>
      <c r="H133" s="1933" t="s">
        <v>53</v>
      </c>
      <c r="I133" s="1933" t="s">
        <v>37</v>
      </c>
      <c r="J133" s="1933">
        <f t="shared" si="12"/>
        <v>2</v>
      </c>
      <c r="K133" s="1963">
        <v>2900000</v>
      </c>
      <c r="L133" s="1933">
        <f t="shared" si="13"/>
        <v>5800000</v>
      </c>
      <c r="M133" s="1992"/>
      <c r="N133" s="1993">
        <f t="shared" si="10"/>
        <v>-5800000</v>
      </c>
      <c r="O133" s="1995"/>
    </row>
    <row r="134" spans="1:15">
      <c r="A134" s="1933">
        <v>296777</v>
      </c>
      <c r="B134" s="1933">
        <v>1314237</v>
      </c>
      <c r="C134" s="1933" t="s">
        <v>1071</v>
      </c>
      <c r="D134" s="1934">
        <v>43278</v>
      </c>
      <c r="E134" s="1934">
        <v>43279</v>
      </c>
      <c r="F134" s="1933">
        <f t="shared" si="11"/>
        <v>1</v>
      </c>
      <c r="G134" s="1933">
        <v>1</v>
      </c>
      <c r="H134" s="1933" t="s">
        <v>53</v>
      </c>
      <c r="I134" s="1933" t="s">
        <v>37</v>
      </c>
      <c r="J134" s="1933">
        <f t="shared" si="12"/>
        <v>1</v>
      </c>
      <c r="K134" s="986">
        <v>2900000</v>
      </c>
      <c r="L134" s="986">
        <f t="shared" si="13"/>
        <v>2900000</v>
      </c>
      <c r="M134" s="1992"/>
      <c r="N134" s="1993">
        <f t="shared" si="10"/>
        <v>-2900000</v>
      </c>
      <c r="O134" s="1995"/>
    </row>
    <row r="135" spans="1:15">
      <c r="A135" s="1933">
        <v>297050</v>
      </c>
      <c r="B135" s="1933">
        <v>1314807</v>
      </c>
      <c r="C135" s="1933" t="s">
        <v>1091</v>
      </c>
      <c r="D135" s="1934">
        <v>43278</v>
      </c>
      <c r="E135" s="1934">
        <v>43280</v>
      </c>
      <c r="F135" s="1933">
        <f t="shared" si="11"/>
        <v>2</v>
      </c>
      <c r="G135" s="1933">
        <v>1</v>
      </c>
      <c r="H135" s="1933" t="s">
        <v>36</v>
      </c>
      <c r="I135" s="1933" t="s">
        <v>37</v>
      </c>
      <c r="J135" s="1933">
        <f t="shared" si="12"/>
        <v>2</v>
      </c>
      <c r="K135" s="986">
        <v>2900000</v>
      </c>
      <c r="L135" s="986">
        <f t="shared" si="13"/>
        <v>5800000</v>
      </c>
      <c r="M135" s="1992"/>
      <c r="N135" s="1993">
        <f t="shared" si="10"/>
        <v>-5800000</v>
      </c>
      <c r="O135" s="1995"/>
    </row>
    <row r="136" spans="1:15">
      <c r="A136" s="1933">
        <v>297281</v>
      </c>
      <c r="B136" s="1933">
        <v>1315659</v>
      </c>
      <c r="C136" s="1933" t="s">
        <v>1092</v>
      </c>
      <c r="D136" s="1934">
        <v>43278</v>
      </c>
      <c r="E136" s="1934">
        <v>43281</v>
      </c>
      <c r="F136" s="1933">
        <f t="shared" si="11"/>
        <v>3</v>
      </c>
      <c r="G136" s="1933">
        <v>1</v>
      </c>
      <c r="H136" s="1933" t="s">
        <v>391</v>
      </c>
      <c r="I136" s="1933" t="s">
        <v>37</v>
      </c>
      <c r="J136" s="1933">
        <f t="shared" si="12"/>
        <v>3</v>
      </c>
      <c r="K136" s="1933">
        <v>2900000</v>
      </c>
      <c r="L136" s="1933">
        <f t="shared" si="13"/>
        <v>8700000</v>
      </c>
      <c r="M136" s="1992"/>
      <c r="N136" s="1993">
        <f t="shared" si="10"/>
        <v>-8700000</v>
      </c>
      <c r="O136" s="1995"/>
    </row>
    <row r="137" spans="1:15">
      <c r="A137" s="1933">
        <v>297618</v>
      </c>
      <c r="B137" s="1933">
        <v>1316999</v>
      </c>
      <c r="C137" s="1933" t="s">
        <v>1093</v>
      </c>
      <c r="D137" s="1934">
        <v>43278</v>
      </c>
      <c r="E137" s="1934">
        <v>43282</v>
      </c>
      <c r="F137" s="1933">
        <f t="shared" si="11"/>
        <v>4</v>
      </c>
      <c r="G137" s="1933">
        <v>1</v>
      </c>
      <c r="H137" s="1933" t="s">
        <v>53</v>
      </c>
      <c r="I137" s="1933" t="s">
        <v>37</v>
      </c>
      <c r="J137" s="1933">
        <f t="shared" si="12"/>
        <v>4</v>
      </c>
      <c r="K137" s="1963">
        <v>2900000</v>
      </c>
      <c r="L137" s="1933">
        <f t="shared" si="13"/>
        <v>11600000</v>
      </c>
      <c r="M137" s="1992"/>
      <c r="N137" s="1993">
        <f t="shared" si="10"/>
        <v>-11600000</v>
      </c>
      <c r="O137" s="1995"/>
    </row>
    <row r="138" spans="1:15">
      <c r="A138" s="1933" t="s">
        <v>1094</v>
      </c>
      <c r="B138" s="1933">
        <v>1318174</v>
      </c>
      <c r="C138" s="1933" t="s">
        <v>1095</v>
      </c>
      <c r="D138" s="1934">
        <v>43278</v>
      </c>
      <c r="E138" s="1934">
        <v>43280</v>
      </c>
      <c r="F138" s="1933">
        <f t="shared" si="11"/>
        <v>2</v>
      </c>
      <c r="G138" s="1933">
        <v>3</v>
      </c>
      <c r="H138" s="1933" t="s">
        <v>391</v>
      </c>
      <c r="I138" s="1933" t="s">
        <v>37</v>
      </c>
      <c r="J138" s="1933">
        <f t="shared" si="12"/>
        <v>6</v>
      </c>
      <c r="K138" s="1963">
        <v>2900000</v>
      </c>
      <c r="L138" s="1933">
        <f t="shared" si="13"/>
        <v>17400000</v>
      </c>
      <c r="M138" s="1992"/>
      <c r="N138" s="1993">
        <f t="shared" si="10"/>
        <v>-17400000</v>
      </c>
      <c r="O138" s="1996"/>
    </row>
    <row r="139" spans="1:15">
      <c r="A139" s="1933" t="s">
        <v>1096</v>
      </c>
      <c r="B139" s="1933">
        <v>1324555</v>
      </c>
      <c r="C139" s="1933" t="s">
        <v>1097</v>
      </c>
      <c r="D139" s="1934">
        <v>43274</v>
      </c>
      <c r="E139" s="1934">
        <v>43275</v>
      </c>
      <c r="F139" s="1933">
        <f t="shared" si="11"/>
        <v>1</v>
      </c>
      <c r="G139" s="1933">
        <v>2</v>
      </c>
      <c r="H139" s="1933" t="s">
        <v>391</v>
      </c>
      <c r="I139" s="1933" t="s">
        <v>37</v>
      </c>
      <c r="J139" s="1933">
        <f t="shared" si="12"/>
        <v>2</v>
      </c>
      <c r="K139" s="1963">
        <v>2900000</v>
      </c>
      <c r="L139" s="1933">
        <f t="shared" si="13"/>
        <v>5800000</v>
      </c>
      <c r="M139" s="1997"/>
      <c r="N139" s="1998">
        <f t="shared" si="10"/>
        <v>-5800000</v>
      </c>
      <c r="O139" s="1999">
        <f>SUM(L139:L140)</f>
        <v>14500000</v>
      </c>
    </row>
    <row r="140" spans="1:15">
      <c r="A140" s="1933">
        <v>299530</v>
      </c>
      <c r="B140" s="1933">
        <v>1324588</v>
      </c>
      <c r="C140" s="1933" t="s">
        <v>1098</v>
      </c>
      <c r="D140" s="1934">
        <v>43276</v>
      </c>
      <c r="E140" s="1934">
        <v>43279</v>
      </c>
      <c r="F140" s="1933">
        <f t="shared" si="11"/>
        <v>3</v>
      </c>
      <c r="G140" s="1933">
        <v>1</v>
      </c>
      <c r="H140" s="1933" t="s">
        <v>53</v>
      </c>
      <c r="I140" s="1933" t="s">
        <v>37</v>
      </c>
      <c r="J140" s="1933">
        <f t="shared" si="12"/>
        <v>3</v>
      </c>
      <c r="K140" s="1963">
        <v>2900000</v>
      </c>
      <c r="L140" s="1933">
        <f t="shared" si="13"/>
        <v>8700000</v>
      </c>
      <c r="M140" s="1997"/>
      <c r="N140" s="1998">
        <f t="shared" si="10"/>
        <v>-8700000</v>
      </c>
      <c r="O140" s="2000"/>
    </row>
    <row r="141" spans="1:15">
      <c r="A141" s="1933">
        <v>299550</v>
      </c>
      <c r="B141" s="1933">
        <v>1324716</v>
      </c>
      <c r="C141" s="1933" t="s">
        <v>1099</v>
      </c>
      <c r="D141" s="1934">
        <v>43273</v>
      </c>
      <c r="E141" s="1934">
        <v>43275</v>
      </c>
      <c r="F141" s="1933">
        <f t="shared" si="11"/>
        <v>2</v>
      </c>
      <c r="G141" s="1933">
        <v>2</v>
      </c>
      <c r="H141" s="1933" t="s">
        <v>391</v>
      </c>
      <c r="I141" s="1933" t="s">
        <v>148</v>
      </c>
      <c r="J141" s="1933">
        <f t="shared" si="12"/>
        <v>4</v>
      </c>
      <c r="K141" s="1963">
        <v>2900000</v>
      </c>
      <c r="L141" s="1933">
        <f t="shared" si="13"/>
        <v>11600000</v>
      </c>
      <c r="M141" s="1948"/>
      <c r="N141" s="1949">
        <f t="shared" si="10"/>
        <v>-11600000</v>
      </c>
      <c r="O141" s="2001">
        <v>11600000</v>
      </c>
    </row>
    <row r="142" spans="1:15">
      <c r="A142" s="1933">
        <v>299865</v>
      </c>
      <c r="B142" s="1933">
        <v>1325794</v>
      </c>
      <c r="C142" s="1933" t="s">
        <v>1100</v>
      </c>
      <c r="D142" s="1934">
        <v>43276</v>
      </c>
      <c r="E142" s="1934">
        <v>43278</v>
      </c>
      <c r="F142" s="1933">
        <f t="shared" si="11"/>
        <v>2</v>
      </c>
      <c r="G142" s="1933">
        <v>1</v>
      </c>
      <c r="H142" s="1933" t="s">
        <v>391</v>
      </c>
      <c r="I142" s="1933" t="s">
        <v>37</v>
      </c>
      <c r="J142" s="1933">
        <f t="shared" si="12"/>
        <v>2</v>
      </c>
      <c r="K142" s="1963">
        <v>2900000</v>
      </c>
      <c r="L142" s="1933">
        <f t="shared" si="13"/>
        <v>5800000</v>
      </c>
      <c r="M142" s="1952"/>
      <c r="N142" s="1953">
        <f t="shared" si="10"/>
        <v>-5800000</v>
      </c>
      <c r="O142" s="2002">
        <f>SUM(L142:L158)</f>
        <v>133400000</v>
      </c>
    </row>
    <row r="143" spans="1:15">
      <c r="A143" s="1933">
        <v>299891</v>
      </c>
      <c r="B143" s="1933">
        <v>1325949</v>
      </c>
      <c r="C143" s="1933" t="s">
        <v>1101</v>
      </c>
      <c r="D143" s="1934">
        <v>43276</v>
      </c>
      <c r="E143" s="1934">
        <v>43277</v>
      </c>
      <c r="F143" s="1933">
        <f t="shared" si="11"/>
        <v>1</v>
      </c>
      <c r="G143" s="1933">
        <v>2</v>
      </c>
      <c r="H143" s="1933" t="s">
        <v>53</v>
      </c>
      <c r="I143" s="1933" t="s">
        <v>37</v>
      </c>
      <c r="J143" s="1933">
        <f t="shared" si="12"/>
        <v>2</v>
      </c>
      <c r="K143" s="1963">
        <v>2900000</v>
      </c>
      <c r="L143" s="1933">
        <f t="shared" si="13"/>
        <v>5800000</v>
      </c>
      <c r="M143" s="1952"/>
      <c r="N143" s="1953">
        <f t="shared" si="10"/>
        <v>-5800000</v>
      </c>
      <c r="O143" s="2003"/>
    </row>
    <row r="144" spans="1:15">
      <c r="A144" s="1933">
        <v>299866</v>
      </c>
      <c r="B144" s="1933">
        <v>1325795</v>
      </c>
      <c r="C144" s="1933" t="s">
        <v>1102</v>
      </c>
      <c r="D144" s="1934">
        <v>43276</v>
      </c>
      <c r="E144" s="1934">
        <v>43280</v>
      </c>
      <c r="F144" s="1933">
        <f t="shared" si="11"/>
        <v>4</v>
      </c>
      <c r="G144" s="1933">
        <v>1</v>
      </c>
      <c r="H144" s="1933" t="s">
        <v>53</v>
      </c>
      <c r="I144" s="1933" t="s">
        <v>37</v>
      </c>
      <c r="J144" s="1933">
        <f t="shared" si="12"/>
        <v>4</v>
      </c>
      <c r="K144" s="1963">
        <v>2900000</v>
      </c>
      <c r="L144" s="1933">
        <f t="shared" si="13"/>
        <v>11600000</v>
      </c>
      <c r="M144" s="1952"/>
      <c r="N144" s="1953">
        <f t="shared" si="10"/>
        <v>-11600000</v>
      </c>
      <c r="O144" s="2003"/>
    </row>
    <row r="145" spans="1:15">
      <c r="A145" s="1933" t="s">
        <v>1103</v>
      </c>
      <c r="B145" s="1933">
        <v>1326032</v>
      </c>
      <c r="C145" s="1933" t="s">
        <v>1104</v>
      </c>
      <c r="D145" s="1934">
        <v>43276</v>
      </c>
      <c r="E145" s="1934">
        <v>43281</v>
      </c>
      <c r="F145" s="1933">
        <f t="shared" si="11"/>
        <v>5</v>
      </c>
      <c r="G145" s="1933">
        <v>2</v>
      </c>
      <c r="H145" s="1933" t="s">
        <v>53</v>
      </c>
      <c r="I145" s="1933" t="s">
        <v>37</v>
      </c>
      <c r="J145" s="1933">
        <f t="shared" si="12"/>
        <v>10</v>
      </c>
      <c r="K145" s="1963">
        <v>2900000</v>
      </c>
      <c r="L145" s="1933">
        <f t="shared" si="13"/>
        <v>29000000</v>
      </c>
      <c r="M145" s="1952"/>
      <c r="N145" s="1953">
        <f t="shared" si="10"/>
        <v>-29000000</v>
      </c>
      <c r="O145" s="2003"/>
    </row>
    <row r="146" spans="1:15">
      <c r="A146" s="1933">
        <v>299876</v>
      </c>
      <c r="B146" s="1933">
        <v>1325808</v>
      </c>
      <c r="C146" s="1933" t="s">
        <v>1105</v>
      </c>
      <c r="D146" s="1934">
        <v>43278</v>
      </c>
      <c r="E146" s="1934">
        <v>43281</v>
      </c>
      <c r="F146" s="1933">
        <f t="shared" si="11"/>
        <v>3</v>
      </c>
      <c r="G146" s="1933">
        <v>1</v>
      </c>
      <c r="H146" s="1933" t="s">
        <v>53</v>
      </c>
      <c r="I146" s="1933" t="s">
        <v>37</v>
      </c>
      <c r="J146" s="1933">
        <f t="shared" si="12"/>
        <v>3</v>
      </c>
      <c r="K146" s="1963">
        <v>2900000</v>
      </c>
      <c r="L146" s="1933">
        <f t="shared" si="13"/>
        <v>8700000</v>
      </c>
      <c r="M146" s="1952"/>
      <c r="N146" s="1953">
        <f t="shared" si="10"/>
        <v>-8700000</v>
      </c>
      <c r="O146" s="2003"/>
    </row>
    <row r="147" spans="1:15">
      <c r="A147" s="1933">
        <v>290996</v>
      </c>
      <c r="B147" s="1933">
        <v>1301738</v>
      </c>
      <c r="C147" s="1933" t="s">
        <v>1106</v>
      </c>
      <c r="D147" s="1934">
        <v>43279</v>
      </c>
      <c r="E147" s="1934">
        <v>43282</v>
      </c>
      <c r="F147" s="1933">
        <f t="shared" si="11"/>
        <v>3</v>
      </c>
      <c r="G147" s="1933">
        <v>1</v>
      </c>
      <c r="H147" s="1933" t="s">
        <v>53</v>
      </c>
      <c r="I147" s="1933" t="s">
        <v>37</v>
      </c>
      <c r="J147" s="1933">
        <f t="shared" si="12"/>
        <v>3</v>
      </c>
      <c r="K147" s="986">
        <v>2900000</v>
      </c>
      <c r="L147" s="986">
        <f t="shared" si="13"/>
        <v>8700000</v>
      </c>
      <c r="M147" s="1952"/>
      <c r="N147" s="1953">
        <f t="shared" si="10"/>
        <v>-8700000</v>
      </c>
      <c r="O147" s="2003"/>
    </row>
    <row r="148" spans="1:15">
      <c r="A148" s="1933">
        <v>297124</v>
      </c>
      <c r="B148" s="1933">
        <v>1315199</v>
      </c>
      <c r="C148" s="1933" t="s">
        <v>1107</v>
      </c>
      <c r="D148" s="1934">
        <v>43279</v>
      </c>
      <c r="E148" s="1934">
        <v>43280</v>
      </c>
      <c r="F148" s="1933">
        <f t="shared" si="11"/>
        <v>1</v>
      </c>
      <c r="G148" s="1933">
        <v>1</v>
      </c>
      <c r="H148" s="1933" t="s">
        <v>391</v>
      </c>
      <c r="I148" s="1933" t="s">
        <v>37</v>
      </c>
      <c r="J148" s="1933">
        <f t="shared" si="12"/>
        <v>1</v>
      </c>
      <c r="K148" s="986">
        <v>2900000</v>
      </c>
      <c r="L148" s="986">
        <f t="shared" si="13"/>
        <v>2900000</v>
      </c>
      <c r="M148" s="1952"/>
      <c r="N148" s="1953">
        <f t="shared" si="10"/>
        <v>-2900000</v>
      </c>
      <c r="O148" s="2003"/>
    </row>
    <row r="149" spans="1:15">
      <c r="A149" s="1933">
        <v>294754</v>
      </c>
      <c r="B149" s="1933">
        <v>1309615</v>
      </c>
      <c r="C149" s="1933" t="s">
        <v>1108</v>
      </c>
      <c r="D149" s="1934">
        <v>43279</v>
      </c>
      <c r="E149" s="1934">
        <v>43281</v>
      </c>
      <c r="F149" s="1933">
        <f t="shared" si="11"/>
        <v>2</v>
      </c>
      <c r="G149" s="1933">
        <v>1</v>
      </c>
      <c r="H149" s="1933" t="s">
        <v>405</v>
      </c>
      <c r="I149" s="1933" t="s">
        <v>37</v>
      </c>
      <c r="J149" s="1933">
        <f t="shared" si="12"/>
        <v>2</v>
      </c>
      <c r="K149" s="986">
        <v>2900000</v>
      </c>
      <c r="L149" s="986">
        <f t="shared" si="13"/>
        <v>5800000</v>
      </c>
      <c r="M149" s="1952"/>
      <c r="N149" s="1953">
        <f t="shared" si="10"/>
        <v>-5800000</v>
      </c>
      <c r="O149" s="2003"/>
    </row>
    <row r="150" spans="1:15">
      <c r="A150" s="1933" t="s">
        <v>1109</v>
      </c>
      <c r="B150" s="1933">
        <v>1309740</v>
      </c>
      <c r="C150" s="1933" t="s">
        <v>1110</v>
      </c>
      <c r="D150" s="1934">
        <v>43279</v>
      </c>
      <c r="E150" s="1934">
        <v>43281</v>
      </c>
      <c r="F150" s="1933">
        <f t="shared" si="11"/>
        <v>2</v>
      </c>
      <c r="G150" s="1933">
        <v>4</v>
      </c>
      <c r="H150" s="1933" t="s">
        <v>53</v>
      </c>
      <c r="I150" s="1933" t="s">
        <v>37</v>
      </c>
      <c r="J150" s="1933">
        <f t="shared" si="12"/>
        <v>8</v>
      </c>
      <c r="K150" s="986">
        <v>2900000</v>
      </c>
      <c r="L150" s="986">
        <f t="shared" si="13"/>
        <v>23200000</v>
      </c>
      <c r="M150" s="1952"/>
      <c r="N150" s="1953">
        <f t="shared" si="10"/>
        <v>-23200000</v>
      </c>
      <c r="O150" s="2003"/>
    </row>
    <row r="151" spans="1:15">
      <c r="A151" s="1933">
        <v>295674</v>
      </c>
      <c r="B151" s="1933">
        <v>1311145</v>
      </c>
      <c r="C151" s="1933" t="s">
        <v>1111</v>
      </c>
      <c r="D151" s="1934">
        <v>43279</v>
      </c>
      <c r="E151" s="1934">
        <v>43280</v>
      </c>
      <c r="F151" s="1933">
        <f t="shared" si="11"/>
        <v>1</v>
      </c>
      <c r="G151" s="1933">
        <v>1</v>
      </c>
      <c r="H151" s="1933" t="s">
        <v>53</v>
      </c>
      <c r="I151" s="1933" t="s">
        <v>37</v>
      </c>
      <c r="J151" s="1933">
        <f t="shared" si="12"/>
        <v>1</v>
      </c>
      <c r="K151" s="986">
        <v>2900000</v>
      </c>
      <c r="L151" s="986">
        <f t="shared" si="13"/>
        <v>2900000</v>
      </c>
      <c r="M151" s="1952"/>
      <c r="N151" s="1953">
        <f t="shared" si="10"/>
        <v>-2900000</v>
      </c>
      <c r="O151" s="2003"/>
    </row>
    <row r="152" spans="1:15">
      <c r="A152" s="1933">
        <v>298107</v>
      </c>
      <c r="B152" s="1933">
        <v>1319313</v>
      </c>
      <c r="C152" s="1933" t="s">
        <v>1112</v>
      </c>
      <c r="D152" s="1934">
        <v>43279</v>
      </c>
      <c r="E152" s="1934">
        <v>43282</v>
      </c>
      <c r="F152" s="1933">
        <f t="shared" si="11"/>
        <v>3</v>
      </c>
      <c r="G152" s="1933">
        <v>1</v>
      </c>
      <c r="H152" s="1933" t="s">
        <v>53</v>
      </c>
      <c r="I152" s="1933" t="s">
        <v>37</v>
      </c>
      <c r="J152" s="1933">
        <f t="shared" si="12"/>
        <v>3</v>
      </c>
      <c r="K152" s="1963">
        <v>2900000</v>
      </c>
      <c r="L152" s="1933">
        <f t="shared" si="13"/>
        <v>8700000</v>
      </c>
      <c r="M152" s="1952"/>
      <c r="N152" s="1953">
        <f t="shared" si="10"/>
        <v>-8700000</v>
      </c>
      <c r="O152" s="2003"/>
    </row>
    <row r="153" spans="1:15">
      <c r="A153" s="1933">
        <v>299922</v>
      </c>
      <c r="B153" s="1933">
        <v>1326058</v>
      </c>
      <c r="C153" s="1933" t="s">
        <v>1113</v>
      </c>
      <c r="D153" s="1934">
        <v>43279</v>
      </c>
      <c r="E153" s="1934">
        <v>43280</v>
      </c>
      <c r="F153" s="1933">
        <f t="shared" si="11"/>
        <v>1</v>
      </c>
      <c r="G153" s="1933">
        <v>1</v>
      </c>
      <c r="H153" s="1933" t="s">
        <v>53</v>
      </c>
      <c r="I153" s="1933" t="s">
        <v>37</v>
      </c>
      <c r="J153" s="1933">
        <f t="shared" si="12"/>
        <v>1</v>
      </c>
      <c r="K153" s="1963">
        <v>2900000</v>
      </c>
      <c r="L153" s="1933">
        <f t="shared" si="13"/>
        <v>2900000</v>
      </c>
      <c r="M153" s="1952"/>
      <c r="N153" s="1953">
        <f t="shared" si="10"/>
        <v>-2900000</v>
      </c>
      <c r="O153" s="2003"/>
    </row>
    <row r="154" spans="1:15">
      <c r="A154" s="1933">
        <v>290786</v>
      </c>
      <c r="B154" s="1933">
        <v>1300923</v>
      </c>
      <c r="C154" s="1933" t="s">
        <v>1114</v>
      </c>
      <c r="D154" s="1934">
        <v>43280</v>
      </c>
      <c r="E154" s="1934">
        <v>43282</v>
      </c>
      <c r="F154" s="1933">
        <f t="shared" si="11"/>
        <v>2</v>
      </c>
      <c r="G154" s="1933">
        <v>1</v>
      </c>
      <c r="H154" s="1933" t="s">
        <v>391</v>
      </c>
      <c r="I154" s="1933" t="s">
        <v>37</v>
      </c>
      <c r="J154" s="1933">
        <f t="shared" si="12"/>
        <v>2</v>
      </c>
      <c r="K154" s="986">
        <v>2900000</v>
      </c>
      <c r="L154" s="986">
        <f t="shared" si="13"/>
        <v>5800000</v>
      </c>
      <c r="M154" s="1952"/>
      <c r="N154" s="1953">
        <f t="shared" si="10"/>
        <v>-5800000</v>
      </c>
      <c r="O154" s="2003"/>
    </row>
    <row r="155" spans="1:15">
      <c r="A155" s="1933">
        <v>296686</v>
      </c>
      <c r="B155" s="1933">
        <v>1313598</v>
      </c>
      <c r="C155" s="1933" t="s">
        <v>1115</v>
      </c>
      <c r="D155" s="1934">
        <v>43281</v>
      </c>
      <c r="E155" s="1934">
        <v>43282</v>
      </c>
      <c r="F155" s="1933">
        <f t="shared" si="11"/>
        <v>1</v>
      </c>
      <c r="G155" s="1933">
        <v>1</v>
      </c>
      <c r="H155" s="1933" t="s">
        <v>53</v>
      </c>
      <c r="I155" s="1933" t="s">
        <v>37</v>
      </c>
      <c r="J155" s="1933">
        <f t="shared" si="12"/>
        <v>1</v>
      </c>
      <c r="K155" s="986">
        <v>2900000</v>
      </c>
      <c r="L155" s="986">
        <f t="shared" si="13"/>
        <v>2900000</v>
      </c>
      <c r="M155" s="1952"/>
      <c r="N155" s="1953">
        <f t="shared" si="10"/>
        <v>-2900000</v>
      </c>
      <c r="O155" s="2003"/>
    </row>
    <row r="156" spans="1:15">
      <c r="A156" s="1933">
        <v>296686</v>
      </c>
      <c r="B156" s="1933">
        <v>1310650</v>
      </c>
      <c r="C156" s="1933" t="s">
        <v>1116</v>
      </c>
      <c r="D156" s="1934">
        <v>43281</v>
      </c>
      <c r="E156" s="1934">
        <v>43282</v>
      </c>
      <c r="F156" s="1933">
        <f t="shared" si="11"/>
        <v>1</v>
      </c>
      <c r="G156" s="1933">
        <v>1</v>
      </c>
      <c r="H156" s="1933" t="s">
        <v>53</v>
      </c>
      <c r="I156" s="1933" t="s">
        <v>37</v>
      </c>
      <c r="J156" s="1933">
        <f t="shared" si="12"/>
        <v>1</v>
      </c>
      <c r="K156" s="986">
        <v>2900000</v>
      </c>
      <c r="L156" s="986">
        <f t="shared" si="13"/>
        <v>2900000</v>
      </c>
      <c r="M156" s="1952"/>
      <c r="N156" s="1953">
        <f t="shared" si="10"/>
        <v>-2900000</v>
      </c>
      <c r="O156" s="2003"/>
    </row>
    <row r="157" ht="14.25" spans="1:15">
      <c r="A157" s="1933">
        <v>297725</v>
      </c>
      <c r="B157" s="791">
        <v>1330068</v>
      </c>
      <c r="C157" s="1933" t="s">
        <v>1117</v>
      </c>
      <c r="D157" s="1934">
        <v>43281</v>
      </c>
      <c r="E157" s="1934">
        <v>43282</v>
      </c>
      <c r="F157" s="1933">
        <f t="shared" si="11"/>
        <v>1</v>
      </c>
      <c r="G157" s="1933">
        <v>1</v>
      </c>
      <c r="H157" s="1933" t="s">
        <v>53</v>
      </c>
      <c r="I157" s="1933" t="s">
        <v>37</v>
      </c>
      <c r="J157" s="1933">
        <f t="shared" si="12"/>
        <v>1</v>
      </c>
      <c r="K157" s="1933">
        <v>2900000</v>
      </c>
      <c r="L157" s="1933">
        <f t="shared" si="13"/>
        <v>2900000</v>
      </c>
      <c r="M157" s="1952"/>
      <c r="N157" s="1953">
        <f t="shared" si="10"/>
        <v>-2900000</v>
      </c>
      <c r="O157" s="2003"/>
    </row>
    <row r="158" spans="1:15">
      <c r="A158" s="1933">
        <v>297735</v>
      </c>
      <c r="B158" s="1933">
        <v>1330070</v>
      </c>
      <c r="C158" s="1933" t="s">
        <v>1118</v>
      </c>
      <c r="D158" s="1934">
        <v>43281</v>
      </c>
      <c r="E158" s="1934">
        <v>43282</v>
      </c>
      <c r="F158" s="1933">
        <f t="shared" si="11"/>
        <v>1</v>
      </c>
      <c r="G158" s="1933">
        <v>1</v>
      </c>
      <c r="H158" s="1933" t="s">
        <v>391</v>
      </c>
      <c r="I158" s="1933" t="s">
        <v>37</v>
      </c>
      <c r="J158" s="1933">
        <f t="shared" si="12"/>
        <v>1</v>
      </c>
      <c r="K158" s="1933">
        <v>2900000</v>
      </c>
      <c r="L158" s="1933">
        <f t="shared" si="13"/>
        <v>2900000</v>
      </c>
      <c r="M158" s="1952"/>
      <c r="N158" s="1953">
        <f t="shared" si="10"/>
        <v>-2900000</v>
      </c>
      <c r="O158" s="2004"/>
    </row>
    <row r="159" spans="1:15">
      <c r="A159" s="1933" t="s">
        <v>1119</v>
      </c>
      <c r="B159" s="1933">
        <v>1326418</v>
      </c>
      <c r="C159" s="1933" t="s">
        <v>1101</v>
      </c>
      <c r="D159" s="1934">
        <v>43277</v>
      </c>
      <c r="E159" s="1934">
        <v>43279</v>
      </c>
      <c r="F159" s="1933">
        <f t="shared" si="11"/>
        <v>2</v>
      </c>
      <c r="G159" s="1933">
        <v>2</v>
      </c>
      <c r="H159" s="1933" t="s">
        <v>53</v>
      </c>
      <c r="I159" s="1933" t="s">
        <v>37</v>
      </c>
      <c r="J159" s="1933">
        <f t="shared" si="12"/>
        <v>4</v>
      </c>
      <c r="K159" s="1963">
        <v>2900000</v>
      </c>
      <c r="L159" s="1933">
        <f t="shared" si="13"/>
        <v>11600000</v>
      </c>
      <c r="M159" s="2005"/>
      <c r="N159" s="2006">
        <f t="shared" si="10"/>
        <v>-11600000</v>
      </c>
      <c r="O159" s="2007">
        <f>SUM(L159:L164)</f>
        <v>49300000</v>
      </c>
    </row>
    <row r="160" spans="1:15">
      <c r="A160" s="1933">
        <v>300507</v>
      </c>
      <c r="B160" s="1933">
        <v>1326874</v>
      </c>
      <c r="C160" s="1933" t="s">
        <v>1100</v>
      </c>
      <c r="D160" s="1934">
        <v>43278</v>
      </c>
      <c r="E160" s="1934">
        <v>43280</v>
      </c>
      <c r="F160" s="1933">
        <f t="shared" si="11"/>
        <v>2</v>
      </c>
      <c r="G160" s="1933">
        <v>1</v>
      </c>
      <c r="H160" s="1933" t="s">
        <v>53</v>
      </c>
      <c r="I160" s="1933" t="s">
        <v>37</v>
      </c>
      <c r="J160" s="1933">
        <f t="shared" si="12"/>
        <v>2</v>
      </c>
      <c r="K160" s="1963">
        <v>2900000</v>
      </c>
      <c r="L160" s="1933">
        <f t="shared" si="13"/>
        <v>5800000</v>
      </c>
      <c r="M160" s="2005"/>
      <c r="N160" s="2006">
        <f t="shared" si="10"/>
        <v>-5800000</v>
      </c>
      <c r="O160" s="2008"/>
    </row>
    <row r="161" spans="1:15">
      <c r="A161" s="1933">
        <v>299981</v>
      </c>
      <c r="B161" s="1933">
        <v>1326232</v>
      </c>
      <c r="C161" s="1933" t="s">
        <v>1120</v>
      </c>
      <c r="D161" s="1934">
        <v>43279</v>
      </c>
      <c r="E161" s="1934">
        <v>43281</v>
      </c>
      <c r="F161" s="1933">
        <f t="shared" si="11"/>
        <v>2</v>
      </c>
      <c r="G161" s="1933">
        <v>2</v>
      </c>
      <c r="H161" s="1933" t="s">
        <v>53</v>
      </c>
      <c r="I161" s="1933" t="s">
        <v>37</v>
      </c>
      <c r="J161" s="1933">
        <f t="shared" si="12"/>
        <v>4</v>
      </c>
      <c r="K161" s="1933">
        <v>2900000</v>
      </c>
      <c r="L161" s="1933">
        <f t="shared" si="13"/>
        <v>11600000</v>
      </c>
      <c r="M161" s="2005"/>
      <c r="N161" s="2006">
        <f t="shared" si="10"/>
        <v>-11600000</v>
      </c>
      <c r="O161" s="2008"/>
    </row>
    <row r="162" spans="1:15">
      <c r="A162" s="1933">
        <v>300512</v>
      </c>
      <c r="B162" s="1933">
        <v>1326879</v>
      </c>
      <c r="C162" s="1933" t="s">
        <v>1121</v>
      </c>
      <c r="D162" s="1934">
        <v>43279</v>
      </c>
      <c r="E162" s="1934">
        <v>43282</v>
      </c>
      <c r="F162" s="1933">
        <f t="shared" si="11"/>
        <v>3</v>
      </c>
      <c r="G162" s="1933">
        <v>1</v>
      </c>
      <c r="H162" s="1933" t="s">
        <v>53</v>
      </c>
      <c r="I162" s="1933" t="s">
        <v>37</v>
      </c>
      <c r="J162" s="1933">
        <f t="shared" si="12"/>
        <v>3</v>
      </c>
      <c r="K162" s="1933">
        <v>2900000</v>
      </c>
      <c r="L162" s="1933">
        <f t="shared" si="13"/>
        <v>8700000</v>
      </c>
      <c r="M162" s="2005"/>
      <c r="N162" s="2006">
        <f t="shared" si="10"/>
        <v>-8700000</v>
      </c>
      <c r="O162" s="2008"/>
    </row>
    <row r="163" spans="1:15">
      <c r="A163" s="1933">
        <v>300009</v>
      </c>
      <c r="B163" s="1933">
        <v>1330079</v>
      </c>
      <c r="C163" s="1933" t="s">
        <v>1122</v>
      </c>
      <c r="D163" s="1934">
        <v>43280</v>
      </c>
      <c r="E163" s="1934">
        <v>43282</v>
      </c>
      <c r="F163" s="1933">
        <f t="shared" si="11"/>
        <v>2</v>
      </c>
      <c r="G163" s="1933">
        <v>1</v>
      </c>
      <c r="H163" s="1933" t="s">
        <v>391</v>
      </c>
      <c r="I163" s="1933" t="s">
        <v>37</v>
      </c>
      <c r="J163" s="1933">
        <f t="shared" si="12"/>
        <v>2</v>
      </c>
      <c r="K163" s="1963">
        <v>2900000</v>
      </c>
      <c r="L163" s="1933">
        <f t="shared" si="13"/>
        <v>5800000</v>
      </c>
      <c r="M163" s="2005"/>
      <c r="N163" s="2006">
        <f t="shared" si="10"/>
        <v>-5800000</v>
      </c>
      <c r="O163" s="2008"/>
    </row>
    <row r="164" spans="1:15">
      <c r="A164" s="1941">
        <v>300517</v>
      </c>
      <c r="B164" s="1933">
        <v>1326923</v>
      </c>
      <c r="C164" s="1933" t="s">
        <v>1123</v>
      </c>
      <c r="D164" s="1934">
        <v>43279</v>
      </c>
      <c r="E164" s="1934">
        <v>43281</v>
      </c>
      <c r="F164" s="1933">
        <f t="shared" si="11"/>
        <v>2</v>
      </c>
      <c r="G164" s="1933">
        <v>1</v>
      </c>
      <c r="H164" s="1933" t="s">
        <v>391</v>
      </c>
      <c r="I164" s="1933" t="s">
        <v>37</v>
      </c>
      <c r="J164" s="1933">
        <f t="shared" si="12"/>
        <v>2</v>
      </c>
      <c r="K164" s="1933">
        <v>2900000</v>
      </c>
      <c r="L164" s="1933">
        <f t="shared" si="13"/>
        <v>5800000</v>
      </c>
      <c r="M164" s="2005"/>
      <c r="N164" s="2006">
        <f t="shared" si="10"/>
        <v>-5800000</v>
      </c>
      <c r="O164" s="2009"/>
    </row>
    <row r="165" ht="14.25" spans="1:15">
      <c r="A165" s="1933">
        <v>300578</v>
      </c>
      <c r="B165" s="791">
        <v>1330085</v>
      </c>
      <c r="C165" s="1933" t="s">
        <v>1124</v>
      </c>
      <c r="D165" s="1934">
        <v>43280</v>
      </c>
      <c r="E165" s="1934">
        <v>43282</v>
      </c>
      <c r="F165" s="1933">
        <f t="shared" si="11"/>
        <v>2</v>
      </c>
      <c r="G165" s="1933">
        <v>1</v>
      </c>
      <c r="H165" s="1933" t="s">
        <v>53</v>
      </c>
      <c r="I165" s="1933" t="s">
        <v>37</v>
      </c>
      <c r="J165" s="1933">
        <f t="shared" si="12"/>
        <v>2</v>
      </c>
      <c r="K165" s="1933">
        <v>2900000</v>
      </c>
      <c r="L165" s="1933">
        <f t="shared" si="13"/>
        <v>5800000</v>
      </c>
      <c r="M165" s="1982"/>
      <c r="N165" s="1983">
        <f t="shared" si="10"/>
        <v>-5800000</v>
      </c>
      <c r="O165" s="2010">
        <f>SUM(L165:L171)</f>
        <v>72500000</v>
      </c>
    </row>
    <row r="166" spans="1:15">
      <c r="A166" s="1933" t="s">
        <v>1125</v>
      </c>
      <c r="B166" s="1933">
        <v>1327389</v>
      </c>
      <c r="C166" s="1933" t="s">
        <v>1126</v>
      </c>
      <c r="D166" s="1934">
        <v>43279</v>
      </c>
      <c r="E166" s="1934">
        <v>43281</v>
      </c>
      <c r="F166" s="1933">
        <f t="shared" si="11"/>
        <v>2</v>
      </c>
      <c r="G166" s="1933">
        <v>3</v>
      </c>
      <c r="H166" s="1933" t="s">
        <v>53</v>
      </c>
      <c r="I166" s="1933" t="s">
        <v>37</v>
      </c>
      <c r="J166" s="1933">
        <f t="shared" si="12"/>
        <v>6</v>
      </c>
      <c r="K166" s="1933">
        <v>2900000</v>
      </c>
      <c r="L166" s="1933">
        <f t="shared" si="13"/>
        <v>17400000</v>
      </c>
      <c r="M166" s="1982"/>
      <c r="N166" s="1983">
        <f t="shared" si="10"/>
        <v>-17400000</v>
      </c>
      <c r="O166" s="2011"/>
    </row>
    <row r="167" spans="1:15">
      <c r="A167" s="1933">
        <v>300618</v>
      </c>
      <c r="B167" s="1933">
        <v>1327583</v>
      </c>
      <c r="C167" s="1933" t="s">
        <v>1127</v>
      </c>
      <c r="D167" s="1934">
        <v>43279</v>
      </c>
      <c r="E167" s="1934">
        <v>43282</v>
      </c>
      <c r="F167" s="1933">
        <f t="shared" si="11"/>
        <v>3</v>
      </c>
      <c r="G167" s="1933">
        <v>1</v>
      </c>
      <c r="H167" s="1933" t="s">
        <v>53</v>
      </c>
      <c r="I167" s="1933" t="s">
        <v>37</v>
      </c>
      <c r="J167" s="1933">
        <f t="shared" si="12"/>
        <v>3</v>
      </c>
      <c r="K167" s="1963">
        <v>2900000</v>
      </c>
      <c r="L167" s="1933">
        <f t="shared" si="13"/>
        <v>8700000</v>
      </c>
      <c r="M167" s="1982"/>
      <c r="N167" s="1983">
        <f t="shared" si="10"/>
        <v>-8700000</v>
      </c>
      <c r="O167" s="2011"/>
    </row>
    <row r="168" spans="1:15">
      <c r="A168" s="1933" t="s">
        <v>1128</v>
      </c>
      <c r="B168" s="1933">
        <v>1327705</v>
      </c>
      <c r="C168" s="1933" t="s">
        <v>1129</v>
      </c>
      <c r="D168" s="1934">
        <v>43279</v>
      </c>
      <c r="E168" s="1934">
        <v>43280</v>
      </c>
      <c r="F168" s="1933">
        <f t="shared" si="11"/>
        <v>1</v>
      </c>
      <c r="G168" s="1933">
        <v>2</v>
      </c>
      <c r="H168" s="1933" t="s">
        <v>391</v>
      </c>
      <c r="I168" s="1933" t="s">
        <v>37</v>
      </c>
      <c r="J168" s="1933">
        <f t="shared" si="12"/>
        <v>2</v>
      </c>
      <c r="K168" s="1963">
        <v>2900000</v>
      </c>
      <c r="L168" s="1933">
        <f t="shared" si="13"/>
        <v>5800000</v>
      </c>
      <c r="M168" s="1982"/>
      <c r="N168" s="1983">
        <f t="shared" ref="N168:N178" si="14">M168-L168</f>
        <v>-5800000</v>
      </c>
      <c r="O168" s="2011"/>
    </row>
    <row r="169" spans="1:15">
      <c r="A169" s="1933" t="s">
        <v>1130</v>
      </c>
      <c r="B169" s="1933">
        <v>1327686</v>
      </c>
      <c r="C169" s="1933" t="s">
        <v>1131</v>
      </c>
      <c r="D169" s="1934">
        <v>43280</v>
      </c>
      <c r="E169" s="1934">
        <v>43282</v>
      </c>
      <c r="F169" s="1933">
        <f t="shared" si="11"/>
        <v>2</v>
      </c>
      <c r="G169" s="1933">
        <v>3</v>
      </c>
      <c r="H169" s="1933" t="s">
        <v>391</v>
      </c>
      <c r="I169" s="1933" t="s">
        <v>37</v>
      </c>
      <c r="J169" s="1933">
        <f t="shared" si="12"/>
        <v>6</v>
      </c>
      <c r="K169" s="1963">
        <v>2900000</v>
      </c>
      <c r="L169" s="1933">
        <f t="shared" si="13"/>
        <v>17400000</v>
      </c>
      <c r="M169" s="1982"/>
      <c r="N169" s="1983">
        <f t="shared" si="14"/>
        <v>-17400000</v>
      </c>
      <c r="O169" s="2011"/>
    </row>
    <row r="170" spans="1:15">
      <c r="A170" s="1933" t="s">
        <v>1132</v>
      </c>
      <c r="B170" s="1933">
        <v>1327696</v>
      </c>
      <c r="C170" s="1933" t="s">
        <v>1133</v>
      </c>
      <c r="D170" s="1934">
        <v>43280</v>
      </c>
      <c r="E170" s="1934">
        <v>43282</v>
      </c>
      <c r="F170" s="1933">
        <f t="shared" si="11"/>
        <v>2</v>
      </c>
      <c r="G170" s="1933">
        <v>2</v>
      </c>
      <c r="H170" s="1933" t="s">
        <v>391</v>
      </c>
      <c r="I170" s="1933" t="s">
        <v>37</v>
      </c>
      <c r="J170" s="1933">
        <f t="shared" si="12"/>
        <v>4</v>
      </c>
      <c r="K170" s="1963">
        <v>2900000</v>
      </c>
      <c r="L170" s="1933">
        <f t="shared" si="13"/>
        <v>11600000</v>
      </c>
      <c r="M170" s="1982"/>
      <c r="N170" s="1983">
        <f t="shared" si="14"/>
        <v>-11600000</v>
      </c>
      <c r="O170" s="2011"/>
    </row>
    <row r="171" spans="1:15">
      <c r="A171" s="1933">
        <v>300706</v>
      </c>
      <c r="B171" s="1933">
        <v>1327821</v>
      </c>
      <c r="C171" s="1933" t="s">
        <v>1134</v>
      </c>
      <c r="D171" s="1934">
        <v>43280</v>
      </c>
      <c r="E171" s="1934">
        <v>43282</v>
      </c>
      <c r="F171" s="1933">
        <f t="shared" si="11"/>
        <v>2</v>
      </c>
      <c r="G171" s="1933">
        <v>1</v>
      </c>
      <c r="H171" s="1933" t="s">
        <v>53</v>
      </c>
      <c r="I171" s="1933" t="s">
        <v>37</v>
      </c>
      <c r="J171" s="1933">
        <f t="shared" si="12"/>
        <v>2</v>
      </c>
      <c r="K171" s="1963">
        <v>2900000</v>
      </c>
      <c r="L171" s="1933">
        <f t="shared" si="13"/>
        <v>5800000</v>
      </c>
      <c r="M171" s="1982"/>
      <c r="N171" s="1983">
        <f t="shared" si="14"/>
        <v>-5800000</v>
      </c>
      <c r="O171" s="2012"/>
    </row>
    <row r="172" spans="1:15">
      <c r="A172" s="1933">
        <v>300728</v>
      </c>
      <c r="B172" s="1933">
        <v>1327953</v>
      </c>
      <c r="C172" s="1933" t="s">
        <v>1135</v>
      </c>
      <c r="D172" s="1934">
        <v>43280</v>
      </c>
      <c r="E172" s="1934">
        <v>43282</v>
      </c>
      <c r="F172" s="1933">
        <f t="shared" si="11"/>
        <v>2</v>
      </c>
      <c r="G172" s="1933">
        <v>1</v>
      </c>
      <c r="H172" s="1933" t="s">
        <v>53</v>
      </c>
      <c r="I172" s="1933" t="s">
        <v>37</v>
      </c>
      <c r="J172" s="1933">
        <f t="shared" si="12"/>
        <v>2</v>
      </c>
      <c r="K172" s="1963">
        <v>2900000</v>
      </c>
      <c r="L172" s="1933">
        <f t="shared" si="13"/>
        <v>5800000</v>
      </c>
      <c r="M172" s="2013"/>
      <c r="N172" s="2014">
        <f t="shared" si="14"/>
        <v>-5800000</v>
      </c>
      <c r="O172" s="2015">
        <f ca="1">SUM(L172:L175:L175)</f>
        <v>17400000</v>
      </c>
    </row>
    <row r="173" spans="1:15">
      <c r="A173" s="1933">
        <v>300743</v>
      </c>
      <c r="B173" s="1933">
        <v>1327944</v>
      </c>
      <c r="C173" s="1933" t="s">
        <v>1136</v>
      </c>
      <c r="D173" s="1934">
        <v>43281</v>
      </c>
      <c r="E173" s="1934">
        <v>43282</v>
      </c>
      <c r="F173" s="1933">
        <f t="shared" si="11"/>
        <v>1</v>
      </c>
      <c r="G173" s="1933">
        <v>1</v>
      </c>
      <c r="H173" s="1933" t="s">
        <v>53</v>
      </c>
      <c r="I173" s="1933" t="s">
        <v>37</v>
      </c>
      <c r="J173" s="1933">
        <f t="shared" si="12"/>
        <v>1</v>
      </c>
      <c r="K173" s="1933">
        <v>2900000</v>
      </c>
      <c r="L173" s="1933">
        <f t="shared" si="13"/>
        <v>2900000</v>
      </c>
      <c r="M173" s="2013"/>
      <c r="N173" s="2014">
        <f t="shared" si="14"/>
        <v>-2900000</v>
      </c>
      <c r="O173" s="2016"/>
    </row>
    <row r="174" spans="1:15">
      <c r="A174" s="1933">
        <v>300744</v>
      </c>
      <c r="B174" s="1933">
        <v>1328016</v>
      </c>
      <c r="C174" s="1933" t="s">
        <v>1137</v>
      </c>
      <c r="D174" s="1934">
        <v>43280</v>
      </c>
      <c r="E174" s="1934">
        <v>43281</v>
      </c>
      <c r="F174" s="1933">
        <f t="shared" si="11"/>
        <v>1</v>
      </c>
      <c r="G174" s="1933">
        <v>1</v>
      </c>
      <c r="H174" s="1933" t="s">
        <v>391</v>
      </c>
      <c r="I174" s="1933" t="s">
        <v>37</v>
      </c>
      <c r="J174" s="1933">
        <f t="shared" si="12"/>
        <v>1</v>
      </c>
      <c r="K174" s="1933">
        <v>2900000</v>
      </c>
      <c r="L174" s="1933">
        <f t="shared" si="13"/>
        <v>2900000</v>
      </c>
      <c r="M174" s="2013"/>
      <c r="N174" s="2014">
        <f t="shared" si="14"/>
        <v>-2900000</v>
      </c>
      <c r="O174" s="2016"/>
    </row>
    <row r="175" ht="14.25" spans="1:15">
      <c r="A175" s="1933">
        <v>300749</v>
      </c>
      <c r="B175" s="791">
        <v>1330087</v>
      </c>
      <c r="C175" s="1933" t="s">
        <v>1138</v>
      </c>
      <c r="D175" s="1934">
        <v>43281</v>
      </c>
      <c r="E175" s="1934">
        <v>43282</v>
      </c>
      <c r="F175" s="1933">
        <f t="shared" si="11"/>
        <v>1</v>
      </c>
      <c r="G175" s="1933">
        <v>2</v>
      </c>
      <c r="H175" s="1933" t="s">
        <v>53</v>
      </c>
      <c r="I175" s="1933" t="s">
        <v>37</v>
      </c>
      <c r="J175" s="1933">
        <f t="shared" si="12"/>
        <v>2</v>
      </c>
      <c r="K175" s="1933">
        <v>2900000</v>
      </c>
      <c r="L175" s="1933">
        <f t="shared" si="13"/>
        <v>5800000</v>
      </c>
      <c r="M175" s="2013"/>
      <c r="N175" s="2014">
        <f t="shared" si="14"/>
        <v>-5800000</v>
      </c>
      <c r="O175" s="2017"/>
    </row>
    <row r="176" spans="1:15">
      <c r="A176" s="1933">
        <v>300579</v>
      </c>
      <c r="B176" s="1933">
        <v>1327243</v>
      </c>
      <c r="C176" s="1933" t="s">
        <v>1139</v>
      </c>
      <c r="D176" s="1934">
        <v>43279</v>
      </c>
      <c r="E176" s="1934">
        <v>43281</v>
      </c>
      <c r="F176" s="1933">
        <f t="shared" si="11"/>
        <v>2</v>
      </c>
      <c r="G176" s="1933">
        <v>1</v>
      </c>
      <c r="H176" s="1933" t="s">
        <v>53</v>
      </c>
      <c r="I176" s="1933" t="s">
        <v>37</v>
      </c>
      <c r="J176" s="1933">
        <f t="shared" si="12"/>
        <v>2</v>
      </c>
      <c r="K176" s="1933">
        <v>2900000</v>
      </c>
      <c r="L176" s="1933">
        <f t="shared" si="13"/>
        <v>5800000</v>
      </c>
      <c r="M176" s="1992"/>
      <c r="N176" s="1993">
        <f t="shared" si="14"/>
        <v>-5800000</v>
      </c>
      <c r="O176" s="1992">
        <f t="shared" ref="O176:O178" si="15">L176</f>
        <v>5800000</v>
      </c>
    </row>
    <row r="177" spans="1:15">
      <c r="A177" s="1933">
        <v>300995</v>
      </c>
      <c r="B177" s="1933">
        <v>1328219</v>
      </c>
      <c r="C177" s="1933" t="s">
        <v>1140</v>
      </c>
      <c r="D177" s="1934">
        <v>43281</v>
      </c>
      <c r="E177" s="1934">
        <v>43282</v>
      </c>
      <c r="F177" s="1933">
        <f t="shared" si="11"/>
        <v>1</v>
      </c>
      <c r="G177" s="1933">
        <v>1</v>
      </c>
      <c r="H177" s="1933" t="s">
        <v>53</v>
      </c>
      <c r="I177" s="1933" t="s">
        <v>37</v>
      </c>
      <c r="J177" s="1933">
        <f t="shared" si="12"/>
        <v>1</v>
      </c>
      <c r="K177" s="1933">
        <v>2900000</v>
      </c>
      <c r="L177" s="1933">
        <f t="shared" si="13"/>
        <v>2900000</v>
      </c>
      <c r="M177" s="2018"/>
      <c r="N177" s="2019">
        <f t="shared" si="14"/>
        <v>-2900000</v>
      </c>
      <c r="O177" s="2018">
        <f t="shared" si="15"/>
        <v>2900000</v>
      </c>
    </row>
    <row r="178" ht="14.25" spans="1:15">
      <c r="A178" s="1933" t="s">
        <v>1141</v>
      </c>
      <c r="B178" s="791">
        <v>1330093</v>
      </c>
      <c r="C178" s="1933" t="s">
        <v>1142</v>
      </c>
      <c r="D178" s="1934">
        <v>43281</v>
      </c>
      <c r="E178" s="1934">
        <v>43282</v>
      </c>
      <c r="F178" s="1933">
        <f t="shared" si="11"/>
        <v>1</v>
      </c>
      <c r="G178" s="1933">
        <v>1</v>
      </c>
      <c r="H178" s="1933" t="s">
        <v>405</v>
      </c>
      <c r="I178" s="1933" t="s">
        <v>37</v>
      </c>
      <c r="J178" s="1933">
        <f t="shared" si="12"/>
        <v>1</v>
      </c>
      <c r="K178" s="1963">
        <v>2900000</v>
      </c>
      <c r="L178" s="1933">
        <f t="shared" si="13"/>
        <v>2900000</v>
      </c>
      <c r="M178" s="1971"/>
      <c r="N178" s="1972">
        <f t="shared" si="14"/>
        <v>-2900000</v>
      </c>
      <c r="O178" s="1971">
        <f t="shared" si="15"/>
        <v>2900000</v>
      </c>
    </row>
  </sheetData>
  <mergeCells count="35">
    <mergeCell ref="A1:L1"/>
    <mergeCell ref="H3:I3"/>
    <mergeCell ref="H4:I4"/>
    <mergeCell ref="H5:I5"/>
    <mergeCell ref="A6:A7"/>
    <mergeCell ref="A41:A42"/>
    <mergeCell ref="B6:B7"/>
    <mergeCell ref="C6:C7"/>
    <mergeCell ref="C41:C42"/>
    <mergeCell ref="D6:D7"/>
    <mergeCell ref="E6:E7"/>
    <mergeCell ref="F6:F7"/>
    <mergeCell ref="G6:G7"/>
    <mergeCell ref="J6:J7"/>
    <mergeCell ref="K6:K7"/>
    <mergeCell ref="L6:L7"/>
    <mergeCell ref="M6:M7"/>
    <mergeCell ref="N6:N7"/>
    <mergeCell ref="O6:O7"/>
    <mergeCell ref="O8:O12"/>
    <mergeCell ref="O13:O22"/>
    <mergeCell ref="O23:O46"/>
    <mergeCell ref="O47:O62"/>
    <mergeCell ref="O63:O64"/>
    <mergeCell ref="O65:O76"/>
    <mergeCell ref="O77:O96"/>
    <mergeCell ref="O97:O121"/>
    <mergeCell ref="O122:O124"/>
    <mergeCell ref="O125:O138"/>
    <mergeCell ref="O139:O140"/>
    <mergeCell ref="O142:O158"/>
    <mergeCell ref="O159:O164"/>
    <mergeCell ref="O165:O171"/>
    <mergeCell ref="O172:O175"/>
    <mergeCell ref="H6:I7"/>
  </mergeCells>
  <conditionalFormatting sqref="B8:B156 B158:B164 B166:B174 B176:B177">
    <cfRule type="duplicateValues" dxfId="0" priority="2"/>
  </conditionalFormatting>
  <pageMargins left="0.75" right="0.75" top="1" bottom="1" header="0.511805555555556" footer="0.511805555555556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total</vt:lpstr>
      <vt:lpstr>Nov, 17</vt:lpstr>
      <vt:lpstr>Dec, 17</vt:lpstr>
      <vt:lpstr>Jan，18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Jan19</vt:lpstr>
      <vt:lpstr>Feb19</vt:lpstr>
      <vt:lpstr>Mar19</vt:lpstr>
      <vt:lpstr>Apr19</vt:lpstr>
      <vt:lpstr>May19</vt:lpstr>
      <vt:lpstr>Jun19</vt:lpstr>
      <vt:lpstr>Jul19-1</vt:lpstr>
      <vt:lpstr>Jul19-2</vt:lpstr>
      <vt:lpstr>Aug-1</vt:lpstr>
      <vt:lpstr>Aug-2</vt:lpstr>
      <vt:lpstr>Sep19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</dc:creator>
  <cp:lastModifiedBy>财务崔</cp:lastModifiedBy>
  <dcterms:created xsi:type="dcterms:W3CDTF">2017-11-03T02:54:00Z</dcterms:created>
  <cp:lastPrinted>2017-11-06T10:37:00Z</cp:lastPrinted>
  <dcterms:modified xsi:type="dcterms:W3CDTF">2019-10-07T03:14:09Z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