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activeTab="1"/>
  </bookViews>
  <sheets>
    <sheet name="Summary" sheetId="4" r:id="rId1"/>
    <sheet name="Jan '20" sheetId="24" r:id="rId2"/>
    <sheet name="20年春节" sheetId="25" r:id="rId3"/>
    <sheet name="Dec '19 " sheetId="23" r:id="rId4"/>
    <sheet name="Nov '19 " sheetId="22" r:id="rId5"/>
    <sheet name="Oct'19 " sheetId="21" r:id="rId6"/>
    <sheet name="Sep'19  " sheetId="20" r:id="rId7"/>
    <sheet name="Aug'19 " sheetId="19" r:id="rId8"/>
    <sheet name="Jul'19 " sheetId="18" r:id="rId9"/>
    <sheet name="JUn'19" sheetId="17" r:id="rId10"/>
    <sheet name="Mar'19" sheetId="16" state="hidden" r:id="rId11"/>
    <sheet name="Feb'19 " sheetId="14" state="hidden" r:id="rId12"/>
    <sheet name="Convergent Pre-buy Feb'19" sheetId="15" state="hidden" r:id="rId13"/>
    <sheet name="Jan'19" sheetId="12" state="hidden" r:id="rId14"/>
    <sheet name="Dec'18 " sheetId="11" state="hidden" r:id="rId15"/>
    <sheet name="Nov'18 " sheetId="9" state="hidden" r:id="rId16"/>
    <sheet name="Oct'18  " sheetId="8" state="hidden" r:id="rId17"/>
    <sheet name="Sep'18 " sheetId="7" state="hidden" r:id="rId18"/>
    <sheet name="Aug'18" sheetId="6" state="hidden" r:id="rId19"/>
    <sheet name="Dec'17" sheetId="5" state="hidden" r:id="rId20"/>
  </sheets>
  <externalReferences>
    <externalReference r:id="rId21"/>
  </externalReferences>
  <definedNames>
    <definedName name="_xlnm._FilterDatabase" localSheetId="1" hidden="1">'Jan ''20'!$A$12:$I$35</definedName>
    <definedName name="_xlnm._FilterDatabase" localSheetId="3" hidden="1">'Dec ''19 '!$A$12:$I$22</definedName>
    <definedName name="_xlnm._FilterDatabase" localSheetId="4" hidden="1">'Nov ''19 '!$A$12:$I$26</definedName>
    <definedName name="_xlnm._FilterDatabase" localSheetId="5" hidden="1">'Oct''19 '!$A$12:$I$26</definedName>
    <definedName name="_xlnm._FilterDatabase" localSheetId="6" hidden="1">'Sep''19  '!$A$12:$I$31</definedName>
    <definedName name="_xlnm._FilterDatabase" localSheetId="7" hidden="1">'Aug''19 '!$A$12:$I$44</definedName>
    <definedName name="_xlnm._FilterDatabase" localSheetId="8" hidden="1">'Jul''19 '!$A$12:$I$42</definedName>
    <definedName name="_xlnm._FilterDatabase" localSheetId="9" hidden="1">'JUn''19'!$A$12:$I$18</definedName>
    <definedName name="_xlnm._FilterDatabase" localSheetId="10" hidden="1">'Mar''19'!$A$12:$I$32</definedName>
    <definedName name="_xlnm._FilterDatabase" localSheetId="11" hidden="1">'Feb''19 '!$A$12:$I$93</definedName>
    <definedName name="_xlnm._FilterDatabase" localSheetId="12" hidden="1">'Convergent Pre-buy Feb''19'!$A$1:$Q$53</definedName>
    <definedName name="_xlnm._FilterDatabase" localSheetId="13" hidden="1">'Jan''19'!$A$12:$I$78</definedName>
    <definedName name="_xlnm._FilterDatabase" localSheetId="14" hidden="1">'Dec''18 '!$A$12:$I$80</definedName>
    <definedName name="_xlnm._FilterDatabase" localSheetId="15" hidden="1">'Nov''18 '!$A$12:$I$79</definedName>
    <definedName name="_xlnm._FilterDatabase" localSheetId="16" hidden="1">'Oct''18  '!$A$12:$I$78</definedName>
    <definedName name="_xlnm._FilterDatabase" localSheetId="17" hidden="1">'Sep''18 '!$A$12:$I$49</definedName>
    <definedName name="_xlnm._FilterDatabase" localSheetId="18" hidden="1">'Aug''18'!$A$12:$I$102</definedName>
    <definedName name="_xlnm._FilterDatabase" localSheetId="19" hidden="1">'Dec''17'!$A$12:$I$38</definedName>
    <definedName name="OLE_LINK1" localSheetId="18">'Aug''18'!#REF!</definedName>
    <definedName name="OLE_LINK1" localSheetId="7">'Aug''19 '!#REF!</definedName>
    <definedName name="OLE_LINK1" localSheetId="3">'Dec ''19 '!#REF!</definedName>
    <definedName name="OLE_LINK1" localSheetId="19">'Dec''17'!#REF!</definedName>
    <definedName name="OLE_LINK1" localSheetId="14">'Dec''18 '!#REF!</definedName>
    <definedName name="OLE_LINK1" localSheetId="11">'Feb''19 '!#REF!</definedName>
    <definedName name="OLE_LINK1" localSheetId="1">'Jan ''20'!#REF!</definedName>
    <definedName name="OLE_LINK1" localSheetId="13">'Jan''19'!#REF!</definedName>
    <definedName name="OLE_LINK1" localSheetId="8">'Jul''19 '!#REF!</definedName>
    <definedName name="OLE_LINK1" localSheetId="9">'JUn''19'!#REF!</definedName>
    <definedName name="OLE_LINK1" localSheetId="10">'Mar''19'!#REF!</definedName>
    <definedName name="OLE_LINK1" localSheetId="4">'Nov ''19 '!#REF!</definedName>
    <definedName name="OLE_LINK1" localSheetId="15">'Nov''18 '!#REF!</definedName>
    <definedName name="OLE_LINK1" localSheetId="16">'Oct''18  '!#REF!</definedName>
    <definedName name="OLE_LINK1" localSheetId="5">'Oct''19 '!#REF!</definedName>
    <definedName name="OLE_LINK1" localSheetId="17">'Sep''18 '!#REF!</definedName>
    <definedName name="OLE_LINK1" localSheetId="6">'Sep''19  '!#REF!</definedName>
    <definedName name="_xlnm.Print_Area" localSheetId="18">'Aug''18'!$A$1:$I$103</definedName>
    <definedName name="_xlnm.Print_Area" localSheetId="7">'Aug''19 '!$A$1:$I$48</definedName>
    <definedName name="_xlnm.Print_Area" localSheetId="3">'Dec ''19 '!$A$1:$I$26</definedName>
    <definedName name="_xlnm.Print_Area" localSheetId="19">'Dec''17'!$A$6:$I$39</definedName>
    <definedName name="_xlnm.Print_Area" localSheetId="14">'Dec''18 '!$A$1:$I$81</definedName>
    <definedName name="_xlnm.Print_Area" localSheetId="11">'Feb''19 '!$A$1:$I$97</definedName>
    <definedName name="_xlnm.Print_Area" localSheetId="1">'Jan ''20'!$A$1:$I$39</definedName>
    <definedName name="_xlnm.Print_Area" localSheetId="13">'Jan''19'!$A$1:$I$75</definedName>
    <definedName name="_xlnm.Print_Area" localSheetId="8">'Jul''19 '!$A$1:$I$46</definedName>
    <definedName name="_xlnm.Print_Area" localSheetId="9">'JUn''19'!$A$1:$I$22</definedName>
    <definedName name="_xlnm.Print_Area" localSheetId="10">'Mar''19'!$A$1:$I$36</definedName>
    <definedName name="_xlnm.Print_Area" localSheetId="4">'Nov ''19 '!$A$1:$I$30</definedName>
    <definedName name="_xlnm.Print_Area" localSheetId="15">'Nov''18 '!$A$1:$I$80</definedName>
    <definedName name="_xlnm.Print_Area" localSheetId="16">'Oct''18  '!$A$1:$I$79</definedName>
    <definedName name="_xlnm.Print_Area" localSheetId="5">'Oct''19 '!$A$1:$I$30</definedName>
    <definedName name="_xlnm.Print_Area" localSheetId="17">'Sep''18 '!$A$1:$I$50</definedName>
    <definedName name="_xlnm.Print_Area" localSheetId="6">'Sep''19  '!$A$1:$I$35</definedName>
    <definedName name="_xlnm.Print_Area" localSheetId="0">Summary!$A$3:$K$50</definedName>
    <definedName name="_xlnm.Print_Titles" localSheetId="18">'Aug''18'!$1:$9</definedName>
    <definedName name="_xlnm.Print_Titles" localSheetId="7">'Aug''19 '!$1:$9</definedName>
    <definedName name="_xlnm.Print_Titles" localSheetId="3">'Dec ''19 '!$1:$9</definedName>
    <definedName name="_xlnm.Print_Titles" localSheetId="19">'Dec''17'!$1:$9</definedName>
    <definedName name="_xlnm.Print_Titles" localSheetId="14">'Dec''18 '!$1:$9</definedName>
    <definedName name="_xlnm.Print_Titles" localSheetId="11">'Feb''19 '!$1:$9</definedName>
    <definedName name="_xlnm.Print_Titles" localSheetId="1">'Jan ''20'!$1:$9</definedName>
    <definedName name="_xlnm.Print_Titles" localSheetId="13">'Jan''19'!$1:$9</definedName>
    <definedName name="_xlnm.Print_Titles" localSheetId="8">'Jul''19 '!$1:$9</definedName>
    <definedName name="_xlnm.Print_Titles" localSheetId="9">'JUn''19'!$1:$9</definedName>
    <definedName name="_xlnm.Print_Titles" localSheetId="10">'Mar''19'!$1:$9</definedName>
    <definedName name="_xlnm.Print_Titles" localSheetId="4">'Nov ''19 '!$1:$9</definedName>
    <definedName name="_xlnm.Print_Titles" localSheetId="15">'Nov''18 '!$1:$9</definedName>
    <definedName name="_xlnm.Print_Titles" localSheetId="16">'Oct''18  '!$1:$9</definedName>
    <definedName name="_xlnm.Print_Titles" localSheetId="5">'Oct''19 '!$1:$9</definedName>
    <definedName name="_xlnm.Print_Titles" localSheetId="17">'Sep''18 '!$1:$9</definedName>
    <definedName name="_xlnm.Print_Titles" localSheetId="6">'Sep''19  '!$1:$9</definedName>
  </definedNames>
  <calcPr calcId="144525"/>
</workbook>
</file>

<file path=xl/sharedStrings.xml><?xml version="1.0" encoding="utf-8"?>
<sst xmlns="http://schemas.openxmlformats.org/spreadsheetml/2006/main" count="1071" uniqueCount="754">
  <si>
    <t>Amburaya Properties (Koh Samui) Co., Ltd.  (Branch 00001)</t>
  </si>
  <si>
    <t>4/1 Moo 1 Tambol Maenam, Koh Samui</t>
  </si>
  <si>
    <t>Surat Thani, Thailand 84330</t>
  </si>
  <si>
    <t>Tel.(+66 77) 915999 Fax.(+66 77) 915998</t>
  </si>
  <si>
    <t>Tax ID. 0845545003307</t>
  </si>
  <si>
    <t xml:space="preserve"> </t>
  </si>
  <si>
    <t>Date:</t>
  </si>
  <si>
    <t>Account No:</t>
  </si>
  <si>
    <t>Balance Due:</t>
  </si>
  <si>
    <t xml:space="preserve">THB  </t>
  </si>
  <si>
    <t>Hongkong Convergent International Travel Development Co.,Ltd</t>
  </si>
  <si>
    <t>Sinocentre1403b, 582 Nathan Road Mongkok Hongkong</t>
  </si>
  <si>
    <t>INVOICE</t>
  </si>
  <si>
    <t>Page 1 of 1</t>
  </si>
  <si>
    <t>Date</t>
  </si>
  <si>
    <t>Invoice No.</t>
  </si>
  <si>
    <t>Ref. No.</t>
  </si>
  <si>
    <t>Particulars</t>
  </si>
  <si>
    <t xml:space="preserve">Amount </t>
  </si>
  <si>
    <t xml:space="preserve">Hotel Invoices For The Period of </t>
  </si>
  <si>
    <t>01 - 31  Jan 2020</t>
  </si>
  <si>
    <t>Balance Due :</t>
  </si>
  <si>
    <t>THB</t>
  </si>
  <si>
    <t>Remarks:</t>
  </si>
  <si>
    <t xml:space="preserve"> bank details.</t>
  </si>
  <si>
    <t>Bank Name:</t>
  </si>
  <si>
    <t>Siam Commercial Bank</t>
  </si>
  <si>
    <t>Branch:</t>
  </si>
  <si>
    <t>Koh Samui</t>
  </si>
  <si>
    <t>Address:</t>
  </si>
  <si>
    <t>94/3 Moo 3, Tombol Angthong, Amphur Koh Samui, Suratthani 84140</t>
  </si>
  <si>
    <t>Beneficiary name:</t>
  </si>
  <si>
    <t>Amburaya Properties(Koh Samui) Co., Ltd</t>
  </si>
  <si>
    <t>Account No.:</t>
  </si>
  <si>
    <t>623-247027-1 (Savings Account)</t>
  </si>
  <si>
    <t>S.W.I.F.T. Code:</t>
  </si>
  <si>
    <t>SICOTHBK</t>
  </si>
  <si>
    <t>Branch Code:</t>
  </si>
  <si>
    <t>0623</t>
  </si>
  <si>
    <t>Remark :</t>
  </si>
  <si>
    <t>Kindly send us the receipt of payment to fax number 66 77 915998</t>
  </si>
  <si>
    <t>or email us at suphawan.doungkaew@whotels.com</t>
  </si>
  <si>
    <t>Warm Wishes,</t>
  </si>
  <si>
    <t>Suphawan Doungkaew</t>
  </si>
  <si>
    <t>Credit Manager</t>
  </si>
  <si>
    <t xml:space="preserve"> on Jan'20</t>
  </si>
  <si>
    <t>，</t>
  </si>
  <si>
    <t>No.</t>
  </si>
  <si>
    <t>ID  booking</t>
  </si>
  <si>
    <t>Name</t>
  </si>
  <si>
    <t>Arr. Date</t>
  </si>
  <si>
    <t>Dep.Date</t>
  </si>
  <si>
    <t>Rms</t>
  </si>
  <si>
    <t xml:space="preserve">Rate </t>
  </si>
  <si>
    <t>Total</t>
  </si>
  <si>
    <t>Zhou Hao</t>
  </si>
  <si>
    <t>Wu Lijun</t>
  </si>
  <si>
    <t>Mao Yuqun</t>
  </si>
  <si>
    <t>Lai Yifei</t>
  </si>
  <si>
    <t>17911-13</t>
  </si>
  <si>
    <t>Zhang Xiugui, Zhang Qi, Zhang Xiujin</t>
  </si>
  <si>
    <t>Zhang Huanhuan</t>
  </si>
  <si>
    <t>Li Danyang</t>
  </si>
  <si>
    <t>Fan Xingyau</t>
  </si>
  <si>
    <t>Zhou Hongying</t>
  </si>
  <si>
    <t>Gao Tengfei</t>
  </si>
  <si>
    <t>Li Qingfang</t>
  </si>
  <si>
    <t>Yang</t>
  </si>
  <si>
    <t>Shen Si</t>
  </si>
  <si>
    <t>Kong Xiuli</t>
  </si>
  <si>
    <t>Hua Tao</t>
  </si>
  <si>
    <t>Tan Chaojian</t>
  </si>
  <si>
    <t>Yu Rong</t>
  </si>
  <si>
    <t>Xie Yuqiong</t>
  </si>
  <si>
    <t>Yang Mig</t>
  </si>
  <si>
    <t>Wang xun</t>
  </si>
  <si>
    <t>Yang Xinyan</t>
  </si>
  <si>
    <t>包房用不完转预付款</t>
  </si>
  <si>
    <t>超了</t>
  </si>
  <si>
    <t>Detail booking  CIT Chinese New year</t>
  </si>
  <si>
    <t>CRS No</t>
  </si>
  <si>
    <t>Check In</t>
  </si>
  <si>
    <t xml:space="preserve"> Amount</t>
  </si>
  <si>
    <t>Lin Kuihus</t>
  </si>
  <si>
    <t>Feng Chunkun</t>
  </si>
  <si>
    <t>He Jing</t>
  </si>
  <si>
    <t>Zhang Zhenhai</t>
  </si>
  <si>
    <t>Liu Jie</t>
  </si>
  <si>
    <t>Jiang Dongqi</t>
  </si>
  <si>
    <t>Yang Ming</t>
  </si>
  <si>
    <t>Lin Kaihua</t>
  </si>
  <si>
    <t>Zhang Jun</t>
  </si>
  <si>
    <t>Jiang Juan</t>
  </si>
  <si>
    <t>Liu Honglei</t>
  </si>
  <si>
    <t>Liu Xiurong</t>
  </si>
  <si>
    <t>Go Wengang</t>
  </si>
  <si>
    <t>Tung Fengchih</t>
  </si>
  <si>
    <t>转预付款</t>
  </si>
  <si>
    <t xml:space="preserve"> on Dec '19</t>
  </si>
  <si>
    <t>Guan Jingwei</t>
  </si>
  <si>
    <t>Wu Beiyi</t>
  </si>
  <si>
    <t>Luo Wei</t>
  </si>
  <si>
    <t>Chen Xing</t>
  </si>
  <si>
    <t>You Xian Xian</t>
  </si>
  <si>
    <t>Jin Sheng</t>
  </si>
  <si>
    <t>Zhang Haining</t>
  </si>
  <si>
    <t>Chen Xiao</t>
  </si>
  <si>
    <t xml:space="preserve"> on Nov '19</t>
  </si>
  <si>
    <t>Confirmation</t>
  </si>
  <si>
    <t>Yu Bin</t>
  </si>
  <si>
    <t>Doung Jing</t>
  </si>
  <si>
    <t>Wang Ming</t>
  </si>
  <si>
    <t>Li Yubo</t>
  </si>
  <si>
    <t>Li Jun</t>
  </si>
  <si>
    <t>Zhao Zhiuh</t>
  </si>
  <si>
    <t>Zhou Yang</t>
  </si>
  <si>
    <t xml:space="preserve"> on Oct '19</t>
  </si>
  <si>
    <t>Yi Quahfu, Tong Ling, Yang Minije</t>
  </si>
  <si>
    <t xml:space="preserve">Liu Ning </t>
  </si>
  <si>
    <t>Wu Airong , Lyu Yongchao , Wu Rui</t>
  </si>
  <si>
    <t>Wang Jing</t>
  </si>
  <si>
    <t>Wang Huizhi</t>
  </si>
  <si>
    <t>Wang Jihang</t>
  </si>
  <si>
    <t>Yang Yu</t>
  </si>
  <si>
    <t>Song Xinxin</t>
  </si>
  <si>
    <t>Xu Shidoung</t>
  </si>
  <si>
    <t>Cheng Chen,Huang Weihong</t>
  </si>
  <si>
    <t>Zhang Lin</t>
  </si>
  <si>
    <t>Lu Haiqing</t>
  </si>
  <si>
    <t xml:space="preserve"> on Sep '19</t>
  </si>
  <si>
    <t>Zhang Honglei</t>
  </si>
  <si>
    <t>Wan Yuanyuan</t>
  </si>
  <si>
    <t>Xia Mengyi</t>
  </si>
  <si>
    <t>Gao Qianhui</t>
  </si>
  <si>
    <t>Hu Wei</t>
  </si>
  <si>
    <t>Chen Xuanxuan</t>
  </si>
  <si>
    <t>Zhang Peng</t>
  </si>
  <si>
    <t>Niu Kunpen, Xu Yan</t>
  </si>
  <si>
    <t>Sun Jianjun</t>
  </si>
  <si>
    <t>Teng Fei</t>
  </si>
  <si>
    <t>Kanaibilla Subramanyam</t>
  </si>
  <si>
    <t>Chen Yibing</t>
  </si>
  <si>
    <t>Xing Haidong</t>
  </si>
  <si>
    <t>Li Weirong</t>
  </si>
  <si>
    <t>Zhu xiaohu</t>
  </si>
  <si>
    <t xml:space="preserve"> on Aug '19</t>
  </si>
  <si>
    <t>Zeng Fanyong,Fu Lingyun, Fu  Yatong , Jie Xiting</t>
  </si>
  <si>
    <t>Zhu Jingping</t>
  </si>
  <si>
    <t xml:space="preserve">Yang Lang </t>
  </si>
  <si>
    <t>Song Kejia, NI Jia, Shi Nan</t>
  </si>
  <si>
    <t>Shi Xiaohui, Wang Leilei, Wang Yiduo</t>
  </si>
  <si>
    <t>Qin Xiaoyan</t>
  </si>
  <si>
    <t xml:space="preserve">Huang Wei </t>
  </si>
  <si>
    <t>Liao lI</t>
  </si>
  <si>
    <t>Lou Yi</t>
  </si>
  <si>
    <t>Chen Wei,Zhao Jing, Guo Xin</t>
  </si>
  <si>
    <t>Wang Xiaozhen Guan ke</t>
  </si>
  <si>
    <t>Deng Wenqiang</t>
  </si>
  <si>
    <t>Qin Jia</t>
  </si>
  <si>
    <t>Ju Weidong</t>
  </si>
  <si>
    <t xml:space="preserve"> on July '19</t>
  </si>
  <si>
    <t>Chen Minghua</t>
  </si>
  <si>
    <t>Hu Yiming</t>
  </si>
  <si>
    <t>Wang Zixing</t>
  </si>
  <si>
    <t>Shen Hao</t>
  </si>
  <si>
    <t>Zhao Mengli,Wu Junliang</t>
  </si>
  <si>
    <t>Zhhen Zhiyuan,Hu Huihu</t>
  </si>
  <si>
    <t>Ke Weijiao</t>
  </si>
  <si>
    <t xml:space="preserve">Wu Chao </t>
  </si>
  <si>
    <t xml:space="preserve">01 - 31  Aug 2019  </t>
  </si>
  <si>
    <t>Wu Fangmei</t>
  </si>
  <si>
    <t>Li Qingqing</t>
  </si>
  <si>
    <t>Zhu Huimin, Ning Li,Zhang</t>
  </si>
  <si>
    <t>Xia xiaojing</t>
  </si>
  <si>
    <t>Chen Andind</t>
  </si>
  <si>
    <t>Liu Zhuzhi</t>
  </si>
  <si>
    <t>Yao Peipei</t>
  </si>
  <si>
    <t>Liu Peizhen</t>
  </si>
  <si>
    <t>Zhu Xiaohu</t>
  </si>
  <si>
    <t>Wang Lingjin</t>
  </si>
  <si>
    <t>Liu Xiaomei</t>
  </si>
  <si>
    <t>Huang Caigong</t>
  </si>
  <si>
    <t>Jiang Hanzhi</t>
  </si>
  <si>
    <t>Du Xu</t>
  </si>
  <si>
    <t>Lin Ping</t>
  </si>
  <si>
    <t>II Jing</t>
  </si>
  <si>
    <t>Yao Wang</t>
  </si>
  <si>
    <t>Xu Shengsen</t>
  </si>
  <si>
    <t>Song Qian</t>
  </si>
  <si>
    <t xml:space="preserve"> on Jun '19</t>
  </si>
  <si>
    <t>Zhang Lili</t>
  </si>
  <si>
    <t xml:space="preserve">Chen Yun </t>
  </si>
  <si>
    <t>97901463-64</t>
  </si>
  <si>
    <t>Fan Yi, Qi Lei</t>
  </si>
  <si>
    <t>Wang Susu</t>
  </si>
  <si>
    <t xml:space="preserve"> on Mar '19</t>
  </si>
  <si>
    <t>Jing Bo</t>
  </si>
  <si>
    <t>89232191-2</t>
  </si>
  <si>
    <t>Zhou Fuliang , Zhang Wei</t>
  </si>
  <si>
    <t>Li Yi</t>
  </si>
  <si>
    <t>99926637-38</t>
  </si>
  <si>
    <t>Qin Liangjun , Fan Chengbo</t>
  </si>
  <si>
    <t>Yin Fan</t>
  </si>
  <si>
    <t>Sun Haoran</t>
  </si>
  <si>
    <t xml:space="preserve">Ding Xiaofeng </t>
  </si>
  <si>
    <t>Yin Ya</t>
  </si>
  <si>
    <t>Tan Zhimin</t>
  </si>
  <si>
    <t>83621587-88</t>
  </si>
  <si>
    <t>Yuan Xiuli,</t>
  </si>
  <si>
    <t>Zhao Ruifeng</t>
  </si>
  <si>
    <t>Lu Yinghua</t>
  </si>
  <si>
    <t>Cui Jing</t>
  </si>
  <si>
    <t>Wang Miaomiao</t>
  </si>
  <si>
    <t>77153556-7</t>
  </si>
  <si>
    <t>Leung Nganyine, Cheng Lin</t>
  </si>
  <si>
    <t>89232191-93</t>
  </si>
  <si>
    <t>Lei Yar ,Shuzhen wan, Tao Wong</t>
  </si>
  <si>
    <t>Giuseppe</t>
  </si>
  <si>
    <t>Huang Xiaoqin</t>
  </si>
  <si>
    <t xml:space="preserve"> on Feb '19</t>
  </si>
  <si>
    <t>Zhou Yahi</t>
  </si>
  <si>
    <t>Zhang LI</t>
  </si>
  <si>
    <t>Shao Xin</t>
  </si>
  <si>
    <t>Li Wangwei</t>
  </si>
  <si>
    <t>Zhang Jinhui</t>
  </si>
  <si>
    <t>Zhang Han</t>
  </si>
  <si>
    <t xml:space="preserve">Song Yang </t>
  </si>
  <si>
    <t>Ye Qinfan</t>
  </si>
  <si>
    <t>Zhang Jingjie</t>
  </si>
  <si>
    <t>Zhang Junjun</t>
  </si>
  <si>
    <t>Li Zhicheng</t>
  </si>
  <si>
    <t xml:space="preserve">Zhu Fei </t>
  </si>
  <si>
    <t>Zhou Qiquan</t>
  </si>
  <si>
    <t>Huang Xingdi</t>
  </si>
  <si>
    <t>Luo Jing</t>
  </si>
  <si>
    <t>Yang Jiani</t>
  </si>
  <si>
    <t>Chang Wenwen</t>
  </si>
  <si>
    <t>Wan Mu</t>
  </si>
  <si>
    <t>He Peng</t>
  </si>
  <si>
    <t>Li Qingming</t>
  </si>
  <si>
    <t>Wu Shanfeng</t>
  </si>
  <si>
    <t>15-188285996</t>
  </si>
  <si>
    <t>DU Xia,Liu Panpu, Zhang Lu, DU Jinbao</t>
  </si>
  <si>
    <t>Zhou Qinghui,Zhang minyan,Wu Zenyuan,Lou Yuanmei, Zhu Jinhui</t>
  </si>
  <si>
    <t>Liu Ying</t>
  </si>
  <si>
    <t>67-698911402</t>
  </si>
  <si>
    <t>Li Cun, Wang Big, Wang Yongle</t>
  </si>
  <si>
    <t>Zhang Li</t>
  </si>
  <si>
    <t>Chen Yuehui</t>
  </si>
  <si>
    <t>76908105-06</t>
  </si>
  <si>
    <t>Pen Qingyun , Wang Jing</t>
  </si>
  <si>
    <t>Li Yan</t>
  </si>
  <si>
    <t>Wang Wei</t>
  </si>
  <si>
    <t>Haiang Hua</t>
  </si>
  <si>
    <t>Li Wenmin</t>
  </si>
  <si>
    <t>Lyu Jinjin</t>
  </si>
  <si>
    <t>Songsong Zhang</t>
  </si>
  <si>
    <t>Zhang Cong</t>
  </si>
  <si>
    <t>Aung Hpau Ring</t>
  </si>
  <si>
    <t>Kai Liu,Yu le</t>
  </si>
  <si>
    <t>Wu Minliang</t>
  </si>
  <si>
    <t>Dai Jitian, Ye Linlin, Chen Genfeng</t>
  </si>
  <si>
    <t>Liu Yulei</t>
  </si>
  <si>
    <t>Zhang Haiping ,Chichi Zhang</t>
  </si>
  <si>
    <t>Wang Shijia</t>
  </si>
  <si>
    <t>Chen Qiying</t>
  </si>
  <si>
    <t>Zhang Zening</t>
  </si>
  <si>
    <t>Cao Man</t>
  </si>
  <si>
    <t>Hu Jie</t>
  </si>
  <si>
    <t>Xu Feng</t>
  </si>
  <si>
    <t>Zhang Xiaozhu</t>
  </si>
  <si>
    <t>008285993</t>
  </si>
  <si>
    <t>Ren Dandong</t>
  </si>
  <si>
    <t>Zhu Zhisheng</t>
  </si>
  <si>
    <t>Luo Chayong</t>
  </si>
  <si>
    <t>Lyu Chuhong</t>
  </si>
  <si>
    <t>Yu Yang</t>
  </si>
  <si>
    <t>Chen Ying</t>
  </si>
  <si>
    <t>Wei Wei</t>
  </si>
  <si>
    <t>Weiyi Zhang</t>
  </si>
  <si>
    <t>Wang Qi</t>
  </si>
  <si>
    <t>15/2/149</t>
  </si>
  <si>
    <t>Qin Jianhun</t>
  </si>
  <si>
    <t>Wang Chanjian</t>
  </si>
  <si>
    <t>Wang Jiawen</t>
  </si>
  <si>
    <t>Dong Lu</t>
  </si>
  <si>
    <t>Sun Qian</t>
  </si>
  <si>
    <t>74804941-42</t>
  </si>
  <si>
    <t>Wang Ling, Tang Lingling</t>
  </si>
  <si>
    <t>Shao Aie</t>
  </si>
  <si>
    <t>Yang Congcong</t>
  </si>
  <si>
    <t>Mayijun Caobin</t>
  </si>
  <si>
    <t>Lun Jiaming</t>
  </si>
  <si>
    <t>Pei Li</t>
  </si>
  <si>
    <t>Wei Luo</t>
  </si>
  <si>
    <t>Li Feng</t>
  </si>
  <si>
    <t>Gao Song</t>
  </si>
  <si>
    <t>Sun Yangnan</t>
  </si>
  <si>
    <t>Room Type</t>
  </si>
  <si>
    <t>Hotel Confirmation</t>
  </si>
  <si>
    <t>Room Rate</t>
  </si>
  <si>
    <t>C/I</t>
  </si>
  <si>
    <t>C/O</t>
  </si>
  <si>
    <t>RN</t>
  </si>
  <si>
    <t>Pre Buy</t>
  </si>
  <si>
    <t>February</t>
  </si>
  <si>
    <t>Revenue</t>
  </si>
  <si>
    <t>TOTAL</t>
  </si>
  <si>
    <t>TK</t>
  </si>
  <si>
    <t>Jia Hongying</t>
  </si>
  <si>
    <t>Zhu Jinhui</t>
  </si>
  <si>
    <t>Wu Zengyuan</t>
  </si>
  <si>
    <t>Luo Yuanmei</t>
  </si>
  <si>
    <t>Zhu Xuanyu</t>
  </si>
  <si>
    <t>Zang Minyan</t>
  </si>
  <si>
    <t>Zhou Qinghui</t>
  </si>
  <si>
    <t>Chu Jiang</t>
  </si>
  <si>
    <t>Li Ting / Zhang Bin</t>
  </si>
  <si>
    <t>Liu Xiaoqian</t>
  </si>
  <si>
    <t>Qingyun Pan / Ma Xiang</t>
  </si>
  <si>
    <t>Yang Yi</t>
  </si>
  <si>
    <t>Jing Wang / Pan Xiayu</t>
  </si>
  <si>
    <t>Wu Yan</t>
  </si>
  <si>
    <t>Zhang Chunzhu / Yang Ping</t>
  </si>
  <si>
    <t>Cai Xincen / Hu Leijie</t>
  </si>
  <si>
    <t>Lou Keyan</t>
  </si>
  <si>
    <t>Yang Shufang</t>
  </si>
  <si>
    <t>Lin Li</t>
  </si>
  <si>
    <t>Huang Xiaomin / Wang Ye</t>
  </si>
  <si>
    <t>Chen Xiaozhi / Peng Suying</t>
  </si>
  <si>
    <t>Guo Dong</t>
  </si>
  <si>
    <t>Gong Zhiyang</t>
  </si>
  <si>
    <t>Xiang Hua</t>
  </si>
  <si>
    <t>Ye Fang</t>
  </si>
  <si>
    <t>Lyu Jinjin/ Zhouwei</t>
  </si>
  <si>
    <t>Li Wenmin/Li Wenting</t>
  </si>
  <si>
    <t>Wang Wei/Lv Xin</t>
  </si>
  <si>
    <t>Chia Hui Lee</t>
  </si>
  <si>
    <t>Wu Minliang/Yang Maei</t>
  </si>
  <si>
    <t>Pre-Buy Allotment</t>
  </si>
  <si>
    <t>Remaining Allotment</t>
  </si>
  <si>
    <t xml:space="preserve"> on Jan '19</t>
  </si>
  <si>
    <t xml:space="preserve">Li Weiliang </t>
  </si>
  <si>
    <t>Yang Yanchun</t>
  </si>
  <si>
    <t>Hua Jing</t>
  </si>
  <si>
    <t>Feng Chenkai</t>
  </si>
  <si>
    <t>Huang Xiaowei</t>
  </si>
  <si>
    <t>Meng Dan</t>
  </si>
  <si>
    <t>Xu Jie</t>
  </si>
  <si>
    <t>Wang Feng</t>
  </si>
  <si>
    <t>Wang Hanyu</t>
  </si>
  <si>
    <t>Zhang Lei</t>
  </si>
  <si>
    <t xml:space="preserve">Wang Beihong </t>
  </si>
  <si>
    <t xml:space="preserve">Hang He </t>
  </si>
  <si>
    <t>Zhong Juehui</t>
  </si>
  <si>
    <t>Xiao Ya</t>
  </si>
  <si>
    <t>Luo Jianfeng</t>
  </si>
  <si>
    <t>Liang Gongxin</t>
  </si>
  <si>
    <t>Takahar Etsuko</t>
  </si>
  <si>
    <t>Li Chenyu</t>
  </si>
  <si>
    <t>Zheng Yawen</t>
  </si>
  <si>
    <t>Zhou Jingyuan</t>
  </si>
  <si>
    <t>Li Wei</t>
  </si>
  <si>
    <t>Cai Meijun</t>
  </si>
  <si>
    <t>Wang Yong</t>
  </si>
  <si>
    <t>Hu Rong</t>
  </si>
  <si>
    <t>Chen Kuankuan</t>
  </si>
  <si>
    <t xml:space="preserve">Chen Weiwei </t>
  </si>
  <si>
    <t>Deng Guany</t>
  </si>
  <si>
    <t>Yu Chuan</t>
  </si>
  <si>
    <t xml:space="preserve">Li ying </t>
  </si>
  <si>
    <t>Liu Ping</t>
  </si>
  <si>
    <t xml:space="preserve">Zhang Mo </t>
  </si>
  <si>
    <t>Tao Ye</t>
  </si>
  <si>
    <t>Liu Wanli</t>
  </si>
  <si>
    <t>Lu Junxian</t>
  </si>
  <si>
    <t>Zhao Mingming</t>
  </si>
  <si>
    <t>Zhao Lingjun</t>
  </si>
  <si>
    <t>Xie Jing</t>
  </si>
  <si>
    <t>Li Kaiizhi</t>
  </si>
  <si>
    <t>Tuo Daneng</t>
  </si>
  <si>
    <t>Peng Lei</t>
  </si>
  <si>
    <t>Zhang Chengfu</t>
  </si>
  <si>
    <t>Sun Yig Yun</t>
  </si>
  <si>
    <t>Kao Yichung</t>
  </si>
  <si>
    <t>Wang Rong</t>
  </si>
  <si>
    <t>Chen Yijun</t>
  </si>
  <si>
    <t>Liang Shuang</t>
  </si>
  <si>
    <t>Liu Siana</t>
  </si>
  <si>
    <t>Qin Wei</t>
  </si>
  <si>
    <t>Chen Xiaoqiang</t>
  </si>
  <si>
    <t>Liu Lei</t>
  </si>
  <si>
    <t>Xu Yu</t>
  </si>
  <si>
    <t>Xu Zuan</t>
  </si>
  <si>
    <t>Zhao Jinghua</t>
  </si>
  <si>
    <t>Liang Guanjie</t>
  </si>
  <si>
    <t>Li Qiaoyu</t>
  </si>
  <si>
    <t>Xu Lifang</t>
  </si>
  <si>
    <t>Peng Xu</t>
  </si>
  <si>
    <t>Deposit paid on  24/12/18</t>
  </si>
  <si>
    <t>Incentive  Aug-Dec'18</t>
  </si>
  <si>
    <t>Total invoice on Jan'19</t>
  </si>
  <si>
    <t xml:space="preserve"> on Dec '18</t>
  </si>
  <si>
    <t>088911400</t>
  </si>
  <si>
    <t>Zhao Cui</t>
  </si>
  <si>
    <t>12-138911403</t>
  </si>
  <si>
    <t>Huang Di, Qin Yue</t>
  </si>
  <si>
    <t>Dong Jiayi</t>
  </si>
  <si>
    <t>Yang Xiaoli</t>
  </si>
  <si>
    <t>Zhang Yang</t>
  </si>
  <si>
    <t>Liuyilin Lijiheng</t>
  </si>
  <si>
    <t>Wang Zedong</t>
  </si>
  <si>
    <t>18-208911403</t>
  </si>
  <si>
    <t>Li JingTang, Yu Zhje, Zhu Huiyan</t>
  </si>
  <si>
    <t>Fu Yaoyuan</t>
  </si>
  <si>
    <t>He Caizhi</t>
  </si>
  <si>
    <t>He Xiaoyan</t>
  </si>
  <si>
    <t>Zhang Hanhan</t>
  </si>
  <si>
    <t>94-958911404</t>
  </si>
  <si>
    <t>Xu Yang , Yang Shumei</t>
  </si>
  <si>
    <t>088911402</t>
  </si>
  <si>
    <t>Dong Wenhao</t>
  </si>
  <si>
    <t>Jiang Bin</t>
  </si>
  <si>
    <t>068911402</t>
  </si>
  <si>
    <t>Chen Tao</t>
  </si>
  <si>
    <t>Lyu Yanzhong</t>
  </si>
  <si>
    <t>Liu Kai</t>
  </si>
  <si>
    <t>Gao Ronghua</t>
  </si>
  <si>
    <t>Tang Yanan</t>
  </si>
  <si>
    <t>Li Huilin</t>
  </si>
  <si>
    <t>Peng Jianguo</t>
  </si>
  <si>
    <t>Peng Jie</t>
  </si>
  <si>
    <t>Liu Mingming</t>
  </si>
  <si>
    <t>Yan Dan</t>
  </si>
  <si>
    <t>Min Shichun</t>
  </si>
  <si>
    <t>Wang Chenxi</t>
  </si>
  <si>
    <t>He Feifan</t>
  </si>
  <si>
    <t>Zhong Yaqin</t>
  </si>
  <si>
    <t>Chan Cheuk</t>
  </si>
  <si>
    <t>Zhang Kun</t>
  </si>
  <si>
    <t xml:space="preserve">Zheng Zheng </t>
  </si>
  <si>
    <t>Wang Guirong</t>
  </si>
  <si>
    <t>Wang Xi</t>
  </si>
  <si>
    <t>Hu Ziyu</t>
  </si>
  <si>
    <t>Liu Mingqing</t>
  </si>
  <si>
    <t>Sha Zhengping</t>
  </si>
  <si>
    <t>Liu Yongli</t>
  </si>
  <si>
    <t>Chancheukyu Tbatba</t>
  </si>
  <si>
    <t>Sui Wenpeng</t>
  </si>
  <si>
    <t>Zhang Yao</t>
  </si>
  <si>
    <t>Guan Zhengwei</t>
  </si>
  <si>
    <t>Lai Fei</t>
  </si>
  <si>
    <t>Wei Lai</t>
  </si>
  <si>
    <t>Li Ping</t>
  </si>
  <si>
    <t>Lu Yao</t>
  </si>
  <si>
    <t>Cai Jialuo</t>
  </si>
  <si>
    <t>Wang Yiren</t>
  </si>
  <si>
    <t>Wang Gualin</t>
  </si>
  <si>
    <t>Li Lin</t>
  </si>
  <si>
    <t>038911402</t>
  </si>
  <si>
    <t>Huo Lei</t>
  </si>
  <si>
    <t>Lian Feifei</t>
  </si>
  <si>
    <t>Zhang hong</t>
  </si>
  <si>
    <t xml:space="preserve">Cai Hongbo </t>
  </si>
  <si>
    <t>Daing Jie</t>
  </si>
  <si>
    <t>Wang Ruiun</t>
  </si>
  <si>
    <t>Gong Yu</t>
  </si>
  <si>
    <t>Kuang Yanfei</t>
  </si>
  <si>
    <t>Nie Jinsong</t>
  </si>
  <si>
    <t>Sun Xiaoyan</t>
  </si>
  <si>
    <t>Zhang Bin</t>
  </si>
  <si>
    <t xml:space="preserve"> on Nov '18</t>
  </si>
  <si>
    <t>Liu Yan</t>
  </si>
  <si>
    <t>048285963</t>
  </si>
  <si>
    <t>Xie Qincen</t>
  </si>
  <si>
    <t>Guo Yuzhong</t>
  </si>
  <si>
    <t>Cui Cheng</t>
  </si>
  <si>
    <t>Wang Mei</t>
  </si>
  <si>
    <t>Luo Yan</t>
  </si>
  <si>
    <t>Yin Lihua</t>
  </si>
  <si>
    <t>Gao Yuan</t>
  </si>
  <si>
    <t>62-668285993</t>
  </si>
  <si>
    <t>Yu Xinjuan,Peng Jianhua,Hu hongwei,Yang Meiain Gao Xiaojun</t>
  </si>
  <si>
    <t>Qiu Yu</t>
  </si>
  <si>
    <t>058285985</t>
  </si>
  <si>
    <t>74-798285993</t>
  </si>
  <si>
    <t>Li Guangxiang</t>
  </si>
  <si>
    <t>038285997</t>
  </si>
  <si>
    <t>Xiu Shiyang</t>
  </si>
  <si>
    <t>67-718285993</t>
  </si>
  <si>
    <t>Jai  Xiao</t>
  </si>
  <si>
    <t>Shi Guanyuan</t>
  </si>
  <si>
    <t>Yi Chunyue</t>
  </si>
  <si>
    <t xml:space="preserve">Li ping </t>
  </si>
  <si>
    <t>Xu Ying</t>
  </si>
  <si>
    <t>Wang Xiaoyan</t>
  </si>
  <si>
    <t>048285994</t>
  </si>
  <si>
    <t>Wang Jie</t>
  </si>
  <si>
    <t>Luo Sha0</t>
  </si>
  <si>
    <t>Wang Baisen</t>
  </si>
  <si>
    <t>Hao Long</t>
  </si>
  <si>
    <t>Wang Li</t>
  </si>
  <si>
    <t>Wamg Li</t>
  </si>
  <si>
    <t>Song Yue</t>
  </si>
  <si>
    <t>Lin Lan</t>
  </si>
  <si>
    <t>Hong Bin</t>
  </si>
  <si>
    <t>Wang Han</t>
  </si>
  <si>
    <t>80-848285999</t>
  </si>
  <si>
    <t>Wang Mengyi, Guo Yongli, Sun Xiaoying, Liu Hui, Wang Xianpaing</t>
  </si>
  <si>
    <t>85-878285999</t>
  </si>
  <si>
    <t>Zhang Bingbing , Li Zhe, Chen Kai</t>
  </si>
  <si>
    <t>Wei Fan</t>
  </si>
  <si>
    <t>He Bin</t>
  </si>
  <si>
    <t>Song Tao</t>
  </si>
  <si>
    <t xml:space="preserve">Li Cheng Jun </t>
  </si>
  <si>
    <t xml:space="preserve">Qi Lan </t>
  </si>
  <si>
    <t>Yao Ming</t>
  </si>
  <si>
    <t>Chen Zhaoyi</t>
  </si>
  <si>
    <t>Tan Weiliang</t>
  </si>
  <si>
    <t>Liu  Jiayuan</t>
  </si>
  <si>
    <t>Ye Qiao</t>
  </si>
  <si>
    <t>018285990</t>
  </si>
  <si>
    <t>Li Xiaolong</t>
  </si>
  <si>
    <t>Han Yone Mo</t>
  </si>
  <si>
    <t>Liu Mingzheng</t>
  </si>
  <si>
    <t>Zhang Huilan</t>
  </si>
  <si>
    <t>Meng Ziyi</t>
  </si>
  <si>
    <t>Qiu Lingling</t>
  </si>
  <si>
    <t xml:space="preserve">Wang Lingling </t>
  </si>
  <si>
    <t>Ma Jiefan</t>
  </si>
  <si>
    <t>Ma Shiloun</t>
  </si>
  <si>
    <t>69-728911400</t>
  </si>
  <si>
    <t>Xiao Shenging, Yuchengyi, Du Bibo,Jiang Guihua</t>
  </si>
  <si>
    <t>Wang Xiaija</t>
  </si>
  <si>
    <t>Yulin Ren</t>
  </si>
  <si>
    <t>Song Pei</t>
  </si>
  <si>
    <t>Zhang Shuping</t>
  </si>
  <si>
    <t>058285996</t>
  </si>
  <si>
    <t>Xy Yunbo</t>
  </si>
  <si>
    <t xml:space="preserve">Deng zhongyuan </t>
  </si>
  <si>
    <t>Wu Keyu</t>
  </si>
  <si>
    <t>CN  For Group</t>
  </si>
  <si>
    <t xml:space="preserve"> on Oct '18</t>
  </si>
  <si>
    <t>078285969</t>
  </si>
  <si>
    <t>Wang Rui</t>
  </si>
  <si>
    <t>Zhang Yufeng</t>
  </si>
  <si>
    <t>Liu Xiao</t>
  </si>
  <si>
    <t>Fang Jun</t>
  </si>
  <si>
    <t>Zhao Xin</t>
  </si>
  <si>
    <t>Liu SiSi</t>
  </si>
  <si>
    <t>Gosalker Benny</t>
  </si>
  <si>
    <t>Xu Linag</t>
  </si>
  <si>
    <t>Shao Yigian</t>
  </si>
  <si>
    <t>Teoh Hooi Cheng</t>
  </si>
  <si>
    <t>Yan Xu</t>
  </si>
  <si>
    <t>Jiang Yuwei</t>
  </si>
  <si>
    <t>Mei Jia</t>
  </si>
  <si>
    <t>Jia Yulan</t>
  </si>
  <si>
    <t>Chew Chee</t>
  </si>
  <si>
    <t>Luo Hao</t>
  </si>
  <si>
    <t>Wang Jingting</t>
  </si>
  <si>
    <t>Gou Linjing</t>
  </si>
  <si>
    <t>Xu Liang</t>
  </si>
  <si>
    <t>028285984</t>
  </si>
  <si>
    <t>Zhong Xu</t>
  </si>
  <si>
    <t>018285984</t>
  </si>
  <si>
    <t>Hua Jiaping</t>
  </si>
  <si>
    <t>Guo Lijia</t>
  </si>
  <si>
    <t>Fu Qing</t>
  </si>
  <si>
    <t>Yang Shujie</t>
  </si>
  <si>
    <t>Xiao Yan</t>
  </si>
  <si>
    <t>Chen Ruing</t>
  </si>
  <si>
    <t>Wang Xiaotong</t>
  </si>
  <si>
    <t>Wan Jluli</t>
  </si>
  <si>
    <t>Su Jianyong</t>
  </si>
  <si>
    <t>Huang Yuang</t>
  </si>
  <si>
    <t>Yao  Yi</t>
  </si>
  <si>
    <t>Zhang Ying</t>
  </si>
  <si>
    <t>Song Huifang</t>
  </si>
  <si>
    <t>Ding Yi</t>
  </si>
  <si>
    <t>Chen Bo</t>
  </si>
  <si>
    <t>Ren Fei</t>
  </si>
  <si>
    <t>Chen Yue</t>
  </si>
  <si>
    <t>Hu Ming jie</t>
  </si>
  <si>
    <t>Han Xiaohui</t>
  </si>
  <si>
    <t>048285986</t>
  </si>
  <si>
    <t>Teng Zhiguan</t>
  </si>
  <si>
    <t xml:space="preserve">Liu Rong </t>
  </si>
  <si>
    <t>038285985</t>
  </si>
  <si>
    <t>Wang Xiaohua</t>
  </si>
  <si>
    <t>028285985</t>
  </si>
  <si>
    <t>Qian Yijun</t>
  </si>
  <si>
    <t>An Qi</t>
  </si>
  <si>
    <t>Qin Xue</t>
  </si>
  <si>
    <t>Xiong Min</t>
  </si>
  <si>
    <t>Jia Lifan</t>
  </si>
  <si>
    <t>Wang Chunlong</t>
  </si>
  <si>
    <t>Li Shuqi</t>
  </si>
  <si>
    <t>Zhang qinwai</t>
  </si>
  <si>
    <t>Peng Tao</t>
  </si>
  <si>
    <t xml:space="preserve">Zhu Limin </t>
  </si>
  <si>
    <t>048285992</t>
  </si>
  <si>
    <t xml:space="preserve">Yu Jian </t>
  </si>
  <si>
    <t>Blaney Janet</t>
  </si>
  <si>
    <t>Wang ci</t>
  </si>
  <si>
    <t>Ma Fujun</t>
  </si>
  <si>
    <t>Chen Liyang</t>
  </si>
  <si>
    <t>Qin  Haijun</t>
  </si>
  <si>
    <t>Wang Ci</t>
  </si>
  <si>
    <t xml:space="preserve"> on Sep'18</t>
  </si>
  <si>
    <t>Zhao Ziming</t>
  </si>
  <si>
    <t>Wang Xingang</t>
  </si>
  <si>
    <t>Li Yanlong</t>
  </si>
  <si>
    <t>018285975</t>
  </si>
  <si>
    <t>Ou Qiaoyan</t>
  </si>
  <si>
    <t>Xi Pan</t>
  </si>
  <si>
    <t>Du Bin</t>
  </si>
  <si>
    <t>Yanjun Wang</t>
  </si>
  <si>
    <t>Ye Puxia</t>
  </si>
  <si>
    <t>Ma Lei</t>
  </si>
  <si>
    <t>098285969</t>
  </si>
  <si>
    <t>Tang Shijie</t>
  </si>
  <si>
    <t>Ji Yun</t>
  </si>
  <si>
    <t>Wang Run</t>
  </si>
  <si>
    <t>Zhu Minqian</t>
  </si>
  <si>
    <t xml:space="preserve"> Zhu Feng</t>
  </si>
  <si>
    <t>088285969</t>
  </si>
  <si>
    <t>Zhang Yu</t>
  </si>
  <si>
    <t>Kishimoto Kiyoto</t>
  </si>
  <si>
    <t>Hung Nga</t>
  </si>
  <si>
    <t>Ding Jianing</t>
  </si>
  <si>
    <t>Bai Shan</t>
  </si>
  <si>
    <t>Han Xuanling</t>
  </si>
  <si>
    <t>Zhou Yunwei</t>
  </si>
  <si>
    <t>Yu Lihua</t>
  </si>
  <si>
    <t>Xiao Zhihog</t>
  </si>
  <si>
    <t>Deduct barter 23500</t>
  </si>
  <si>
    <t>Pan Wei</t>
  </si>
  <si>
    <t>Wen Huijing</t>
  </si>
  <si>
    <t>Li Gang</t>
  </si>
  <si>
    <t>Fu Haiyan</t>
  </si>
  <si>
    <t>Sha Tong</t>
  </si>
  <si>
    <t>Jin Yan</t>
  </si>
  <si>
    <t>Cai Ke</t>
  </si>
  <si>
    <t>Xie Kai</t>
  </si>
  <si>
    <t xml:space="preserve"> on Aug'18</t>
  </si>
  <si>
    <t>Deng Jingjun</t>
  </si>
  <si>
    <t>Deng  Qitang</t>
  </si>
  <si>
    <t>*Du,Yujia,Ms.</t>
  </si>
  <si>
    <t>Wan,Hongjun,Mr.</t>
  </si>
  <si>
    <t>*Xiao,Zuoxiang,Mr.</t>
  </si>
  <si>
    <t>*Hu,Yan,Ms.</t>
  </si>
  <si>
    <t>*Zhang,Chong,Mr.</t>
  </si>
  <si>
    <t>*Guo,Zhenle,Mr.</t>
  </si>
  <si>
    <t>*Yang,Ying,Ms.</t>
  </si>
  <si>
    <t>*Xu,Lin,Ms.</t>
  </si>
  <si>
    <t>*Li,Sumin,Ms.</t>
  </si>
  <si>
    <t>*Wang,Nan,Mr.</t>
  </si>
  <si>
    <t>*Huang,Fu Chun,Mr.</t>
  </si>
  <si>
    <t>Qiang Fang</t>
  </si>
  <si>
    <t>*Hou,Lili,Ms.</t>
  </si>
  <si>
    <t>Xue,Leilei,Ms.</t>
  </si>
  <si>
    <t>Chen,Jingjing,Ms.</t>
  </si>
  <si>
    <t>*Zeng,Shiyou,Mr.</t>
  </si>
  <si>
    <t>*Lin,Aihui,Ms.</t>
  </si>
  <si>
    <t>*Wu,Gang Jie,Mr.</t>
  </si>
  <si>
    <t>*Yuan,Yang,Mr.</t>
  </si>
  <si>
    <t>*Xu,Jie,Mr.</t>
  </si>
  <si>
    <t>*Li,Ji,Mr.</t>
  </si>
  <si>
    <t>*Feng,Dengshu,Mr.</t>
  </si>
  <si>
    <t>Liu,Jie,Ms.</t>
  </si>
  <si>
    <t>*Zhang,Liming,Ms.</t>
  </si>
  <si>
    <t>*Zhang,Zijie,Mr.</t>
  </si>
  <si>
    <t>*Feng,Muyun,Mrs.</t>
  </si>
  <si>
    <t>*Luo,Liang,Mr.</t>
  </si>
  <si>
    <t>*Qian,Jingyun,Ms.</t>
  </si>
  <si>
    <t>*Yi,Ruilan,Ms.</t>
  </si>
  <si>
    <t>*Lu,Jun,Ms.</t>
  </si>
  <si>
    <t>*Hu,Hai,Mr.</t>
  </si>
  <si>
    <t>Li Guangsheng</t>
  </si>
  <si>
    <t>Li Jiping</t>
  </si>
  <si>
    <t>*Zhun,Yunfei,Mrs.</t>
  </si>
  <si>
    <t>*Chen,Wei,Ms.</t>
  </si>
  <si>
    <t>Li,Feng,Mr.</t>
  </si>
  <si>
    <t>*Chen,Jiayang,Ms.</t>
  </si>
  <si>
    <t>*Wang,Qing,Mr.</t>
  </si>
  <si>
    <t>*Jia,Jingran,Ms.</t>
  </si>
  <si>
    <t>*Yan,Qing,Ms.</t>
  </si>
  <si>
    <t>*Tao,Ruxia,Mr.</t>
  </si>
  <si>
    <t>*Li,Yu Qing,Mrs.</t>
  </si>
  <si>
    <t>Yan,Qing,Ms.</t>
  </si>
  <si>
    <t>*Chen,Kang,Mr.</t>
  </si>
  <si>
    <t>*Su,Hua,Ms.</t>
  </si>
  <si>
    <t>*Feng,Huai,Ms.</t>
  </si>
  <si>
    <t>*Fan,Ke,Ms.</t>
  </si>
  <si>
    <t>Ning,Sun,Mrs.</t>
  </si>
  <si>
    <t>*Wang,Zhiyi,Mr.</t>
  </si>
  <si>
    <t>*Qiao,Jiao,Ms.</t>
  </si>
  <si>
    <t>*Sun,Xiaofei,Mrs.</t>
  </si>
  <si>
    <t>Yang Wenshu</t>
  </si>
  <si>
    <t>Yang Wenguang</t>
  </si>
  <si>
    <t>Peng Young</t>
  </si>
  <si>
    <t>*Yang,Yanqing,Ms.</t>
  </si>
  <si>
    <t>*Wang,Dongmei,Ms.</t>
  </si>
  <si>
    <t>Cao,Yulan,Mrs.</t>
  </si>
  <si>
    <t>*Zhai,Xinzhong,Mr</t>
  </si>
  <si>
    <t>Guo,Yifan,Mr.</t>
  </si>
  <si>
    <t>*Guo,Ran,Ms.</t>
  </si>
  <si>
    <t>*Wu,Tongjiang,Mr.</t>
  </si>
  <si>
    <t>*Chen,Jinmei,Ms.</t>
  </si>
  <si>
    <t>Wang,Fengying,Ms.</t>
  </si>
  <si>
    <t>*Zhang,Xiuqing,Mrs.</t>
  </si>
  <si>
    <t>Jin,Yuchang,Mr.</t>
  </si>
  <si>
    <t>Zhang,Dawen,Mr.</t>
  </si>
  <si>
    <t>*Lai,Haifeng,Mr.</t>
  </si>
  <si>
    <t>*Zhu,Lei,Mrs.</t>
  </si>
  <si>
    <t>*Zhao,Shuyi,Ms.</t>
  </si>
  <si>
    <t>Chen Shuang</t>
  </si>
  <si>
    <t>068285966</t>
  </si>
  <si>
    <t>*Yang,Qingxu,Mr.</t>
  </si>
  <si>
    <t>Zhu Linjun</t>
  </si>
  <si>
    <t>Qiu Bin</t>
  </si>
  <si>
    <t>Song Rongguang</t>
  </si>
  <si>
    <t xml:space="preserve">Dong Yuhua </t>
  </si>
  <si>
    <t>*Li,Jingman</t>
  </si>
  <si>
    <t>028285964</t>
  </si>
  <si>
    <t>*Li,Jieying</t>
  </si>
  <si>
    <t>*Xu,Long</t>
  </si>
  <si>
    <t>*Mao,Jingru</t>
  </si>
  <si>
    <t>Zhang,Shurui</t>
  </si>
  <si>
    <t>Xu,Shun Fan</t>
  </si>
  <si>
    <t xml:space="preserve"> on Dec'17</t>
  </si>
  <si>
    <t>058285863</t>
  </si>
  <si>
    <t>Wu Zhenmei</t>
  </si>
  <si>
    <t>He Jie</t>
  </si>
  <si>
    <t>*Ding,Wei,Mr.</t>
  </si>
  <si>
    <t>*Wu,Mengmeng,Ms.</t>
  </si>
  <si>
    <t>*Liu,Yang,Mr.</t>
  </si>
  <si>
    <t>*Song,Dandan,Ms.</t>
  </si>
  <si>
    <t>*Yang,Jiayu,Ms.</t>
  </si>
  <si>
    <t>*Bai,Ying,Mr.</t>
  </si>
  <si>
    <t>*Yang,Xiayun,Ms.</t>
  </si>
  <si>
    <t>*Zhang,Zhenguang,Mr.</t>
  </si>
  <si>
    <t>*Luan,Zhu,Ms.</t>
  </si>
  <si>
    <t>*Dong,Jianwu,Mr.</t>
  </si>
  <si>
    <t>Xie,Shaoning,Mr.</t>
  </si>
  <si>
    <t>*Chau,Grace Yanyee,Ms.</t>
  </si>
  <si>
    <t>*Fan,Chao,Ms.</t>
  </si>
  <si>
    <t>*Yang,Yan</t>
  </si>
  <si>
    <t>Li Haoran</t>
  </si>
  <si>
    <t>*Huang,Bo</t>
  </si>
  <si>
    <t>Chan Mansze</t>
  </si>
  <si>
    <t>Ng Raymond Wing</t>
  </si>
  <si>
    <t>Teng,Lijun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</si>
</sst>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.00_-;\-* #,##0.00_-;_-* &quot;-&quot;??_-;_-@_-"/>
    <numFmt numFmtId="177" formatCode="_(* #,##0.00_);_(* \(#,##0.00\);_(* &quot;-&quot;??_);_(@_)"/>
    <numFmt numFmtId="178" formatCode="_(* #,##0_);_(* \(#,##0\);_(* &quot;-&quot;??_);_(@_)"/>
    <numFmt numFmtId="179" formatCode="_-* #,##0_-;\-* #,##0_-;_-* &quot;-&quot;??_-;_-@_-"/>
  </numFmts>
  <fonts count="55">
    <font>
      <sz val="11"/>
      <color theme="1"/>
      <name val="宋体"/>
      <charset val="134"/>
      <scheme val="minor"/>
    </font>
    <font>
      <sz val="8"/>
      <name val="Arial"/>
      <charset val="134"/>
    </font>
    <font>
      <sz val="8"/>
      <color theme="1"/>
      <name val="Gill Sans MT"/>
      <charset val="134"/>
    </font>
    <font>
      <b/>
      <sz val="11"/>
      <color theme="1"/>
      <name val="Arial"/>
      <charset val="134"/>
    </font>
    <font>
      <sz val="16"/>
      <color theme="1"/>
      <name val="Arial Narrow"/>
      <charset val="134"/>
    </font>
    <font>
      <sz val="8"/>
      <color rgb="FF000000"/>
      <name val="Arial Unicode MS"/>
      <charset val="134"/>
    </font>
    <font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sz val="8"/>
      <name val="Arial Unicode MS"/>
      <charset val="134"/>
    </font>
    <font>
      <sz val="8"/>
      <color rgb="FFFF0000"/>
      <name val="Arial Unicode MS"/>
      <charset val="134"/>
    </font>
    <font>
      <sz val="11"/>
      <color theme="1"/>
      <name val="宋体"/>
      <charset val="134"/>
      <scheme val="minor"/>
    </font>
    <font>
      <sz val="11"/>
      <color rgb="FF1F497D"/>
      <name val="宋体"/>
      <charset val="134"/>
      <scheme val="minor"/>
    </font>
    <font>
      <sz val="11"/>
      <name val="宋体"/>
      <charset val="134"/>
      <scheme val="minor"/>
    </font>
    <font>
      <sz val="11.25"/>
      <color rgb="FF333333"/>
      <name val="Helvetica"/>
      <charset val="134"/>
    </font>
    <font>
      <sz val="12"/>
      <name val="宋体"/>
      <charset val="134"/>
    </font>
    <font>
      <sz val="12"/>
      <color theme="1"/>
      <name val="宋体"/>
      <charset val="136"/>
      <scheme val="minor"/>
    </font>
    <font>
      <sz val="10"/>
      <name val="Arial"/>
      <charset val="134"/>
    </font>
    <font>
      <sz val="9"/>
      <name val="Arial"/>
      <charset val="134"/>
    </font>
    <font>
      <sz val="11"/>
      <color rgb="FFFF0000"/>
      <name val="Arial"/>
      <charset val="134"/>
    </font>
    <font>
      <sz val="11"/>
      <name val="Arial"/>
      <charset val="134"/>
    </font>
    <font>
      <sz val="11.5"/>
      <name val="宋体"/>
      <charset val="134"/>
      <scheme val="minor"/>
    </font>
    <font>
      <sz val="10"/>
      <name val="Gill Sans MT"/>
      <charset val="134"/>
    </font>
    <font>
      <sz val="10"/>
      <color theme="1"/>
      <name val="Gill Sans MT"/>
      <charset val="134"/>
    </font>
    <font>
      <sz val="11"/>
      <color theme="1"/>
      <name val="Gill Sans MT"/>
      <charset val="134"/>
    </font>
    <font>
      <b/>
      <sz val="10"/>
      <name val="Gill Sans MT"/>
      <charset val="134"/>
    </font>
    <font>
      <b/>
      <sz val="12"/>
      <color theme="1"/>
      <name val="宋体"/>
      <charset val="136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FF0000"/>
      <name val="Arial"/>
      <charset val="134"/>
    </font>
    <font>
      <sz val="14"/>
      <name val="新細明體"/>
      <charset val="136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A7D00"/>
      <name val="宋体"/>
      <charset val="0"/>
      <scheme val="minor"/>
    </font>
    <font>
      <sz val="14"/>
      <name val="Cordia New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color theme="1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Calibri"/>
      <charset val="222"/>
    </font>
    <font>
      <sz val="11"/>
      <color theme="1"/>
      <name val="宋体"/>
      <charset val="222"/>
      <scheme val="minor"/>
    </font>
    <font>
      <sz val="8"/>
      <color indexed="10"/>
      <name val="MS Sans Serif"/>
      <charset val="222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67">
    <xf numFmtId="0" fontId="0" fillId="0" borderId="0"/>
    <xf numFmtId="42" fontId="10" fillId="0" borderId="0" applyFont="0" applyFill="0" applyBorder="0" applyAlignment="0" applyProtection="0">
      <alignment vertical="center"/>
    </xf>
    <xf numFmtId="0" fontId="42" fillId="0" borderId="0"/>
    <xf numFmtId="0" fontId="35" fillId="22" borderId="0" applyNumberFormat="0" applyBorder="0" applyAlignment="0" applyProtection="0">
      <alignment vertical="center"/>
    </xf>
    <xf numFmtId="0" fontId="32" fillId="10" borderId="3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16" fillId="0" borderId="0" applyFont="0" applyFill="0" applyBorder="0" applyAlignment="0" applyProtection="0"/>
    <xf numFmtId="0" fontId="41" fillId="3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" fillId="9" borderId="35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41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39" fillId="0" borderId="0"/>
    <xf numFmtId="0" fontId="41" fillId="30" borderId="0" applyNumberFormat="0" applyBorder="0" applyAlignment="0" applyProtection="0">
      <alignment vertical="center"/>
    </xf>
    <xf numFmtId="0" fontId="47" fillId="0" borderId="41" applyNumberFormat="0" applyFill="0" applyAlignment="0" applyProtection="0">
      <alignment vertical="center"/>
    </xf>
    <xf numFmtId="177" fontId="16" fillId="0" borderId="0" applyFont="0" applyFill="0" applyBorder="0" applyAlignment="0" applyProtection="0"/>
    <xf numFmtId="0" fontId="41" fillId="26" borderId="0" applyNumberFormat="0" applyBorder="0" applyAlignment="0" applyProtection="0">
      <alignment vertical="center"/>
    </xf>
    <xf numFmtId="0" fontId="43" fillId="20" borderId="38" applyNumberFormat="0" applyAlignment="0" applyProtection="0">
      <alignment vertical="center"/>
    </xf>
    <xf numFmtId="0" fontId="38" fillId="20" borderId="36" applyNumberFormat="0" applyAlignment="0" applyProtection="0">
      <alignment vertical="center"/>
    </xf>
    <xf numFmtId="0" fontId="37" fillId="0" borderId="0"/>
    <xf numFmtId="0" fontId="36" fillId="15" borderId="37" applyNumberFormat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6" fillId="0" borderId="40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35" fillId="1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0" fillId="0" borderId="0"/>
    <xf numFmtId="0" fontId="35" fillId="3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6" fillId="0" borderId="0"/>
    <xf numFmtId="0" fontId="35" fillId="1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4" fillId="0" borderId="0"/>
    <xf numFmtId="0" fontId="35" fillId="16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/>
    <xf numFmtId="0" fontId="41" fillId="31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177" fontId="51" fillId="0" borderId="0" applyFont="0" applyFill="0" applyBorder="0" applyAlignment="0" applyProtection="0"/>
    <xf numFmtId="0" fontId="41" fillId="24" borderId="0" applyNumberFormat="0" applyBorder="0" applyAlignment="0" applyProtection="0">
      <alignment vertical="center"/>
    </xf>
    <xf numFmtId="177" fontId="37" fillId="0" borderId="0" applyFont="0" applyFill="0" applyBorder="0" applyAlignment="0" applyProtection="0"/>
    <xf numFmtId="177" fontId="42" fillId="0" borderId="0" applyFont="0" applyFill="0" applyBorder="0" applyAlignment="0" applyProtection="0"/>
    <xf numFmtId="176" fontId="52" fillId="0" borderId="0" applyFont="0" applyFill="0" applyBorder="0" applyAlignment="0" applyProtection="0"/>
    <xf numFmtId="0" fontId="52" fillId="0" borderId="0"/>
    <xf numFmtId="0" fontId="51" fillId="0" borderId="0"/>
  </cellStyleXfs>
  <cellXfs count="173">
    <xf numFmtId="0" fontId="0" fillId="0" borderId="0" xfId="0"/>
    <xf numFmtId="0" fontId="0" fillId="0" borderId="0" xfId="0" applyAlignment="1">
      <alignment horizontal="center"/>
    </xf>
    <xf numFmtId="177" fontId="0" fillId="0" borderId="0" xfId="9" applyFont="1"/>
    <xf numFmtId="0" fontId="1" fillId="2" borderId="0" xfId="51" applyFont="1" applyFill="1"/>
    <xf numFmtId="0" fontId="1" fillId="2" borderId="0" xfId="51" applyFont="1" applyFill="1" applyBorder="1" applyAlignment="1"/>
    <xf numFmtId="0" fontId="1" fillId="2" borderId="0" xfId="51" applyFont="1" applyFill="1" applyBorder="1"/>
    <xf numFmtId="0" fontId="2" fillId="0" borderId="0" xfId="51" applyFont="1" applyBorder="1"/>
    <xf numFmtId="0" fontId="3" fillId="0" borderId="0" xfId="0" applyFont="1" applyBorder="1" applyAlignment="1">
      <alignment horizontal="left" vertic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left" wrapText="1"/>
    </xf>
    <xf numFmtId="4" fontId="5" fillId="0" borderId="1" xfId="0" applyNumberFormat="1" applyFont="1" applyBorder="1" applyAlignment="1">
      <alignment horizontal="right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4" fontId="5" fillId="0" borderId="0" xfId="0" applyNumberFormat="1" applyFont="1" applyBorder="1" applyAlignment="1">
      <alignment horizontal="left" wrapText="1"/>
    </xf>
    <xf numFmtId="4" fontId="5" fillId="0" borderId="0" xfId="0" applyNumberFormat="1" applyFont="1" applyBorder="1" applyAlignment="1">
      <alignment horizontal="right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6" fillId="4" borderId="0" xfId="0" applyFont="1" applyFill="1" applyAlignment="1">
      <alignment horizontal="right" vertical="center"/>
    </xf>
    <xf numFmtId="177" fontId="0" fillId="2" borderId="0" xfId="9" applyFont="1" applyFill="1"/>
    <xf numFmtId="0" fontId="0" fillId="2" borderId="0" xfId="0" applyFill="1"/>
    <xf numFmtId="177" fontId="7" fillId="4" borderId="2" xfId="9" applyFont="1" applyFill="1" applyBorder="1"/>
    <xf numFmtId="177" fontId="0" fillId="0" borderId="0" xfId="0" applyNumberFormat="1"/>
    <xf numFmtId="0" fontId="0" fillId="0" borderId="0" xfId="0" applyBorder="1"/>
    <xf numFmtId="4" fontId="8" fillId="2" borderId="1" xfId="0" applyNumberFormat="1" applyFont="1" applyFill="1" applyBorder="1" applyAlignment="1">
      <alignment horizontal="right" wrapText="1"/>
    </xf>
    <xf numFmtId="4" fontId="0" fillId="0" borderId="0" xfId="0" applyNumberFormat="1"/>
    <xf numFmtId="4" fontId="9" fillId="2" borderId="1" xfId="0" applyNumberFormat="1" applyFont="1" applyFill="1" applyBorder="1" applyAlignment="1">
      <alignment horizontal="right" wrapText="1"/>
    </xf>
    <xf numFmtId="14" fontId="5" fillId="5" borderId="1" xfId="0" applyNumberFormat="1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center" wrapText="1"/>
    </xf>
    <xf numFmtId="4" fontId="5" fillId="5" borderId="1" xfId="0" applyNumberFormat="1" applyFont="1" applyFill="1" applyBorder="1" applyAlignment="1">
      <alignment horizontal="right" wrapText="1"/>
    </xf>
    <xf numFmtId="4" fontId="8" fillId="5" borderId="1" xfId="0" applyNumberFormat="1" applyFont="1" applyFill="1" applyBorder="1" applyAlignment="1">
      <alignment horizontal="right" wrapText="1"/>
    </xf>
    <xf numFmtId="0" fontId="5" fillId="0" borderId="3" xfId="0" applyFont="1" applyFill="1" applyBorder="1" applyAlignment="1">
      <alignment horizontal="center" wrapText="1"/>
    </xf>
    <xf numFmtId="4" fontId="5" fillId="0" borderId="3" xfId="0" applyNumberFormat="1" applyFont="1" applyFill="1" applyBorder="1" applyAlignment="1">
      <alignment horizontal="right" wrapText="1"/>
    </xf>
    <xf numFmtId="4" fontId="8" fillId="2" borderId="3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177" fontId="0" fillId="2" borderId="0" xfId="0" applyNumberFormat="1" applyFill="1"/>
    <xf numFmtId="177" fontId="7" fillId="0" borderId="4" xfId="0" applyNumberFormat="1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178" fontId="0" fillId="0" borderId="13" xfId="9" applyNumberFormat="1" applyFont="1" applyBorder="1" applyAlignment="1">
      <alignment vertical="center"/>
    </xf>
    <xf numFmtId="15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78" fontId="0" fillId="0" borderId="14" xfId="9" applyNumberFormat="1" applyFont="1" applyBorder="1" applyAlignment="1">
      <alignment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6" xfId="0" applyFill="1" applyBorder="1" applyAlignment="1">
      <alignment vertical="center"/>
    </xf>
    <xf numFmtId="0" fontId="0" fillId="7" borderId="6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7" fillId="6" borderId="21" xfId="0" applyFont="1" applyFill="1" applyBorder="1" applyAlignment="1">
      <alignment vertical="center"/>
    </xf>
    <xf numFmtId="0" fontId="0" fillId="7" borderId="26" xfId="0" applyFill="1" applyBorder="1" applyAlignment="1">
      <alignment vertical="center"/>
    </xf>
    <xf numFmtId="0" fontId="0" fillId="7" borderId="27" xfId="0" applyFill="1" applyBorder="1" applyAlignment="1">
      <alignment vertical="center"/>
    </xf>
    <xf numFmtId="178" fontId="0" fillId="0" borderId="12" xfId="9" applyNumberFormat="1" applyFont="1" applyBorder="1" applyAlignment="1">
      <alignment vertical="center"/>
    </xf>
    <xf numFmtId="178" fontId="0" fillId="0" borderId="11" xfId="9" applyNumberFormat="1" applyFont="1" applyBorder="1" applyAlignment="1">
      <alignment vertical="center"/>
    </xf>
    <xf numFmtId="178" fontId="7" fillId="6" borderId="1" xfId="9" applyNumberFormat="1" applyFont="1" applyFill="1" applyBorder="1" applyAlignment="1">
      <alignment vertical="center"/>
    </xf>
    <xf numFmtId="178" fontId="0" fillId="7" borderId="6" xfId="9" applyNumberFormat="1" applyFont="1" applyFill="1" applyBorder="1" applyAlignment="1">
      <alignment vertical="center"/>
    </xf>
    <xf numFmtId="178" fontId="0" fillId="7" borderId="1" xfId="9" applyNumberFormat="1" applyFont="1" applyFill="1" applyBorder="1" applyAlignment="1">
      <alignment vertical="center"/>
    </xf>
    <xf numFmtId="178" fontId="0" fillId="0" borderId="0" xfId="0" applyNumberFormat="1" applyAlignment="1">
      <alignment vertical="center"/>
    </xf>
    <xf numFmtId="0" fontId="5" fillId="0" borderId="1" xfId="0" applyFont="1" applyFill="1" applyBorder="1" applyAlignment="1">
      <alignment horizontal="center" wrapText="1"/>
    </xf>
    <xf numFmtId="177" fontId="5" fillId="3" borderId="1" xfId="9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wrapText="1"/>
    </xf>
    <xf numFmtId="177" fontId="5" fillId="2" borderId="1" xfId="9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77" fontId="5" fillId="0" borderId="0" xfId="9" applyFont="1" applyBorder="1" applyAlignment="1">
      <alignment horizontal="right" wrapText="1"/>
    </xf>
    <xf numFmtId="177" fontId="0" fillId="4" borderId="0" xfId="9" applyFont="1" applyFill="1"/>
    <xf numFmtId="177" fontId="9" fillId="0" borderId="0" xfId="9" applyFont="1" applyBorder="1" applyAlignment="1">
      <alignment horizontal="right" wrapText="1"/>
    </xf>
    <xf numFmtId="0" fontId="10" fillId="0" borderId="0" xfId="0" applyFont="1" applyFill="1" applyAlignment="1"/>
    <xf numFmtId="177" fontId="10" fillId="0" borderId="0" xfId="9" applyFont="1"/>
    <xf numFmtId="0" fontId="10" fillId="0" borderId="0" xfId="0" applyFont="1" applyFill="1" applyAlignment="1">
      <alignment horizontal="left"/>
    </xf>
    <xf numFmtId="177" fontId="10" fillId="0" borderId="0" xfId="9" applyFont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NumberFormat="1" applyFont="1" applyFill="1" applyAlignment="1"/>
    <xf numFmtId="14" fontId="10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4" fontId="12" fillId="0" borderId="0" xfId="0" applyNumberFormat="1" applyFont="1" applyFill="1" applyAlignment="1">
      <alignment horizontal="center"/>
    </xf>
    <xf numFmtId="177" fontId="12" fillId="0" borderId="0" xfId="9" applyFont="1"/>
    <xf numFmtId="0" fontId="10" fillId="0" borderId="0" xfId="0" applyNumberFormat="1" applyFont="1" applyFill="1" applyAlignment="1">
      <alignment horizontal="center"/>
    </xf>
    <xf numFmtId="0" fontId="11" fillId="0" borderId="0" xfId="0" applyFont="1" applyFill="1" applyAlignment="1"/>
    <xf numFmtId="177" fontId="10" fillId="0" borderId="0" xfId="0" applyNumberFormat="1" applyFont="1" applyFill="1" applyAlignment="1">
      <alignment horizontal="left"/>
    </xf>
    <xf numFmtId="0" fontId="13" fillId="0" borderId="0" xfId="0" applyFont="1"/>
    <xf numFmtId="0" fontId="13" fillId="8" borderId="28" xfId="0" applyFont="1" applyFill="1" applyBorder="1" applyAlignment="1">
      <alignment vertical="top" wrapText="1"/>
    </xf>
    <xf numFmtId="0" fontId="14" fillId="0" borderId="0" xfId="54" applyFont="1" applyAlignment="1">
      <alignment horizontal="left" vertical="center"/>
    </xf>
    <xf numFmtId="0" fontId="15" fillId="0" borderId="0" xfId="54" applyFont="1" applyAlignment="1">
      <alignment horizontal="left" vertical="center"/>
    </xf>
    <xf numFmtId="0" fontId="3" fillId="0" borderId="0" xfId="54" applyFont="1" applyAlignment="1">
      <alignment horizontal="left" vertical="center"/>
    </xf>
    <xf numFmtId="0" fontId="6" fillId="0" borderId="0" xfId="54" applyFont="1" applyAlignment="1">
      <alignment horizontal="left" vertical="center"/>
    </xf>
    <xf numFmtId="0" fontId="16" fillId="2" borderId="0" xfId="51" applyFont="1" applyFill="1"/>
    <xf numFmtId="0" fontId="17" fillId="2" borderId="0" xfId="51" applyFont="1" applyFill="1" applyAlignment="1"/>
    <xf numFmtId="0" fontId="18" fillId="0" borderId="0" xfId="54" applyFont="1" applyAlignment="1">
      <alignment horizontal="left" vertical="center"/>
    </xf>
    <xf numFmtId="0" fontId="17" fillId="2" borderId="0" xfId="51" applyFont="1" applyFill="1"/>
    <xf numFmtId="0" fontId="19" fillId="0" borderId="0" xfId="54" applyFont="1" applyAlignment="1"/>
    <xf numFmtId="0" fontId="19" fillId="0" borderId="0" xfId="54" applyFont="1" applyAlignment="1">
      <alignment horizontal="left"/>
    </xf>
    <xf numFmtId="179" fontId="19" fillId="0" borderId="0" xfId="18" applyNumberFormat="1" applyFont="1" applyAlignment="1"/>
    <xf numFmtId="0" fontId="6" fillId="0" borderId="0" xfId="54" applyFont="1" applyAlignment="1">
      <alignment horizontal="right" vertical="center"/>
    </xf>
    <xf numFmtId="0" fontId="6" fillId="0" borderId="0" xfId="54" applyFont="1" applyAlignment="1">
      <alignment horizontal="center" vertical="center"/>
    </xf>
    <xf numFmtId="0" fontId="3" fillId="0" borderId="0" xfId="54" applyFont="1" applyBorder="1" applyAlignment="1">
      <alignment horizontal="left" vertical="center"/>
    </xf>
    <xf numFmtId="0" fontId="3" fillId="0" borderId="6" xfId="54" applyFont="1" applyBorder="1" applyAlignment="1">
      <alignment horizontal="center" vertical="center"/>
    </xf>
    <xf numFmtId="0" fontId="3" fillId="0" borderId="15" xfId="54" applyFont="1" applyBorder="1" applyAlignment="1">
      <alignment horizontal="left" vertical="center"/>
    </xf>
    <xf numFmtId="0" fontId="3" fillId="0" borderId="16" xfId="54" applyFont="1" applyBorder="1" applyAlignment="1">
      <alignment horizontal="left" vertical="center"/>
    </xf>
    <xf numFmtId="0" fontId="3" fillId="0" borderId="17" xfId="54" applyFont="1" applyBorder="1" applyAlignment="1">
      <alignment horizontal="left" vertical="center"/>
    </xf>
    <xf numFmtId="14" fontId="18" fillId="0" borderId="6" xfId="54" applyNumberFormat="1" applyFont="1" applyBorder="1" applyAlignment="1">
      <alignment horizontal="left" vertical="center"/>
    </xf>
    <xf numFmtId="0" fontId="6" fillId="0" borderId="6" xfId="54" applyFont="1" applyBorder="1" applyAlignment="1">
      <alignment horizontal="left" vertical="center"/>
    </xf>
    <xf numFmtId="0" fontId="6" fillId="0" borderId="18" xfId="54" applyFont="1" applyBorder="1" applyAlignment="1">
      <alignment horizontal="left" vertical="center"/>
    </xf>
    <xf numFmtId="0" fontId="6" fillId="0" borderId="19" xfId="54" applyFont="1" applyBorder="1" applyAlignment="1">
      <alignment horizontal="left" vertical="center"/>
    </xf>
    <xf numFmtId="0" fontId="6" fillId="0" borderId="20" xfId="54" applyFont="1" applyBorder="1" applyAlignment="1">
      <alignment horizontal="left" vertical="center"/>
    </xf>
    <xf numFmtId="0" fontId="6" fillId="0" borderId="29" xfId="54" applyFont="1" applyBorder="1" applyAlignment="1">
      <alignment horizontal="left" vertical="center"/>
    </xf>
    <xf numFmtId="0" fontId="6" fillId="0" borderId="3" xfId="54" applyFont="1" applyBorder="1" applyAlignment="1">
      <alignment horizontal="left" vertical="center"/>
    </xf>
    <xf numFmtId="14" fontId="6" fillId="0" borderId="29" xfId="54" applyNumberFormat="1" applyFont="1" applyBorder="1" applyAlignment="1">
      <alignment horizontal="left" vertical="center"/>
    </xf>
    <xf numFmtId="0" fontId="6" fillId="0" borderId="0" xfId="54" applyFont="1" applyBorder="1" applyAlignment="1">
      <alignment horizontal="left" vertical="center"/>
    </xf>
    <xf numFmtId="0" fontId="6" fillId="0" borderId="30" xfId="54" applyFont="1" applyBorder="1" applyAlignment="1">
      <alignment horizontal="left" vertical="center"/>
    </xf>
    <xf numFmtId="0" fontId="20" fillId="0" borderId="0" xfId="54" applyFont="1" applyAlignment="1">
      <alignment vertical="center"/>
    </xf>
    <xf numFmtId="0" fontId="19" fillId="0" borderId="0" xfId="54" applyFont="1" applyBorder="1" applyAlignment="1">
      <alignment horizontal="left" vertical="center"/>
    </xf>
    <xf numFmtId="0" fontId="19" fillId="0" borderId="30" xfId="54" applyFont="1" applyBorder="1" applyAlignment="1">
      <alignment horizontal="left" vertical="center"/>
    </xf>
    <xf numFmtId="0" fontId="19" fillId="0" borderId="29" xfId="54" applyFont="1" applyBorder="1" applyAlignment="1">
      <alignment horizontal="left" vertical="center"/>
    </xf>
    <xf numFmtId="0" fontId="6" fillId="0" borderId="9" xfId="54" applyFont="1" applyBorder="1" applyAlignment="1">
      <alignment horizontal="left" vertical="center"/>
    </xf>
    <xf numFmtId="0" fontId="6" fillId="0" borderId="31" xfId="54" applyFont="1" applyBorder="1" applyAlignment="1">
      <alignment horizontal="left" vertical="center"/>
    </xf>
    <xf numFmtId="0" fontId="6" fillId="0" borderId="32" xfId="54" applyFont="1" applyBorder="1" applyAlignment="1">
      <alignment horizontal="left" vertical="center"/>
    </xf>
    <xf numFmtId="0" fontId="6" fillId="0" borderId="33" xfId="54" applyFont="1" applyBorder="1" applyAlignment="1">
      <alignment horizontal="left" vertical="center"/>
    </xf>
    <xf numFmtId="0" fontId="21" fillId="2" borderId="0" xfId="51" applyFont="1" applyFill="1"/>
    <xf numFmtId="0" fontId="22" fillId="2" borderId="0" xfId="54" applyFont="1" applyFill="1" applyAlignment="1"/>
    <xf numFmtId="0" fontId="21" fillId="2" borderId="0" xfId="51" applyFont="1" applyFill="1" applyAlignment="1">
      <alignment horizontal="left"/>
    </xf>
    <xf numFmtId="0" fontId="23" fillId="2" borderId="0" xfId="54" applyFont="1" applyFill="1" applyAlignment="1"/>
    <xf numFmtId="0" fontId="24" fillId="2" borderId="0" xfId="51" applyFont="1" applyFill="1"/>
    <xf numFmtId="0" fontId="22" fillId="2" borderId="0" xfId="0" applyFont="1" applyFill="1"/>
    <xf numFmtId="14" fontId="18" fillId="0" borderId="0" xfId="54" applyNumberFormat="1" applyFont="1" applyBorder="1" applyAlignment="1">
      <alignment horizontal="left" vertical="center"/>
    </xf>
    <xf numFmtId="0" fontId="6" fillId="0" borderId="0" xfId="54" applyFont="1" applyAlignment="1">
      <alignment vertical="center"/>
    </xf>
    <xf numFmtId="3" fontId="18" fillId="0" borderId="0" xfId="54" applyNumberFormat="1" applyFont="1" applyAlignment="1">
      <alignment horizontal="left" vertical="center"/>
    </xf>
    <xf numFmtId="0" fontId="25" fillId="0" borderId="0" xfId="54" applyFont="1" applyAlignment="1">
      <alignment horizontal="left" vertical="center"/>
    </xf>
    <xf numFmtId="3" fontId="6" fillId="0" borderId="30" xfId="54" applyNumberFormat="1" applyFont="1" applyBorder="1" applyAlignment="1">
      <alignment horizontal="left" vertical="center"/>
    </xf>
    <xf numFmtId="176" fontId="6" fillId="0" borderId="30" xfId="18" applyNumberFormat="1" applyFont="1" applyBorder="1" applyAlignment="1">
      <alignment horizontal="left" vertical="center"/>
    </xf>
    <xf numFmtId="176" fontId="26" fillId="0" borderId="30" xfId="18" applyNumberFormat="1" applyFont="1" applyBorder="1" applyAlignment="1">
      <alignment vertical="center"/>
    </xf>
    <xf numFmtId="176" fontId="27" fillId="0" borderId="30" xfId="18" applyNumberFormat="1" applyFont="1" applyBorder="1" applyAlignment="1">
      <alignment vertical="center"/>
    </xf>
    <xf numFmtId="39" fontId="27" fillId="0" borderId="30" xfId="18" applyNumberFormat="1" applyFont="1" applyBorder="1" applyAlignment="1">
      <alignment vertical="center"/>
    </xf>
    <xf numFmtId="176" fontId="20" fillId="0" borderId="30" xfId="18" applyNumberFormat="1" applyFont="1" applyBorder="1" applyAlignment="1">
      <alignment vertical="center"/>
    </xf>
    <xf numFmtId="177" fontId="28" fillId="0" borderId="0" xfId="9" applyFont="1" applyAlignment="1">
      <alignment horizontal="left" vertical="center"/>
    </xf>
    <xf numFmtId="0" fontId="29" fillId="0" borderId="0" xfId="54" applyFont="1" applyBorder="1" applyAlignment="1">
      <alignment horizontal="center"/>
    </xf>
    <xf numFmtId="0" fontId="29" fillId="0" borderId="0" xfId="54" applyFont="1" applyFill="1" applyBorder="1" applyAlignment="1">
      <alignment horizontal="center"/>
    </xf>
    <xf numFmtId="0" fontId="9" fillId="0" borderId="0" xfId="54" applyFont="1" applyAlignment="1">
      <alignment horizontal="left" vertical="center"/>
    </xf>
    <xf numFmtId="0" fontId="22" fillId="2" borderId="0" xfId="54" applyFont="1" applyFill="1" applyAlignment="1" quotePrefix="1"/>
    <xf numFmtId="0" fontId="21" fillId="2" borderId="0" xfId="51" applyFont="1" applyFill="1" applyAlignment="1" quotePrefix="1">
      <alignment horizontal="left"/>
    </xf>
    <xf numFmtId="0" fontId="5" fillId="0" borderId="1" xfId="0" applyFont="1" applyBorder="1" applyAlignment="1" quotePrefix="1">
      <alignment horizontal="center" wrapText="1"/>
    </xf>
  </cellXfs>
  <cellStyles count="67">
    <cellStyle name="常规" xfId="0" builtinId="0"/>
    <cellStyle name="货币[0]" xfId="1" builtinId="7"/>
    <cellStyle name="Normal 3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Comma 3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Comma 2 3" xfId="15"/>
    <cellStyle name="注释" xfId="16" builtinId="10"/>
    <cellStyle name="标题 4" xfId="17" builtinId="19"/>
    <cellStyle name="Comma 2" xfId="18"/>
    <cellStyle name="60% - 强调文字颜色 2" xfId="19" builtinId="36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Excel Built-in Normal" xfId="25"/>
    <cellStyle name="60% - 强调文字颜色 1" xfId="26" builtinId="32"/>
    <cellStyle name="标题 3" xfId="27" builtinId="18"/>
    <cellStyle name="Comma 4" xfId="28"/>
    <cellStyle name="60% - 强调文字颜色 4" xfId="29" builtinId="44"/>
    <cellStyle name="输出" xfId="30" builtinId="21"/>
    <cellStyle name="计算" xfId="31" builtinId="22"/>
    <cellStyle name="Normal 2 2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Normal 3 2" xfId="42"/>
    <cellStyle name="20% - 强调文字颜色 1" xfId="43" builtinId="30"/>
    <cellStyle name="40% - 强调文字颜色 1" xfId="44" builtinId="31"/>
    <cellStyle name="Normal 3 3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Normal 2" xfId="51"/>
    <cellStyle name="40% - 强调文字颜色 4" xfId="52" builtinId="43"/>
    <cellStyle name="强调文字颜色 5" xfId="53" builtinId="45"/>
    <cellStyle name="Normal 3" xfId="54"/>
    <cellStyle name="40% - 强调文字颜色 5" xfId="55" builtinId="47"/>
    <cellStyle name="Comma 5" xfId="56"/>
    <cellStyle name="60% - 强调文字颜色 5" xfId="57" builtinId="48"/>
    <cellStyle name="强调文字颜色 6" xfId="58" builtinId="49"/>
    <cellStyle name="40% - 强调文字颜色 6" xfId="59" builtinId="51"/>
    <cellStyle name="Comma 6" xfId="60"/>
    <cellStyle name="60% - 强调文字颜色 6" xfId="61" builtinId="52"/>
    <cellStyle name="Comma 2 2" xfId="62"/>
    <cellStyle name="Comma 2 4" xfId="63"/>
    <cellStyle name="Comma 3 2" xfId="64"/>
    <cellStyle name="Normal 4" xfId="65"/>
    <cellStyle name="Normal 5" xfId="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13520</xdr:colOff>
      <xdr:row>3</xdr:row>
      <xdr:rowOff>57150</xdr:rowOff>
    </xdr:from>
    <xdr:to>
      <xdr:col>11</xdr:col>
      <xdr:colOff>51194</xdr:colOff>
      <xdr:row>8</xdr:row>
      <xdr:rowOff>14538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71820" y="828675"/>
          <a:ext cx="1800225" cy="1156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2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2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2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2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2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2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1454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1454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561976</xdr:colOff>
      <xdr:row>0</xdr:row>
      <xdr:rowOff>0</xdr:rowOff>
    </xdr:from>
    <xdr:to>
      <xdr:col>8</xdr:col>
      <xdr:colOff>542926</xdr:colOff>
      <xdr:row>4</xdr:row>
      <xdr:rowOff>161925</xdr:rowOff>
    </xdr:to>
    <xdr:pic>
      <xdr:nvPicPr>
        <xdr:cNvPr id="2" name="Picture 6" descr="who3058k"/>
        <xdr:cNvPicPr>
          <a:picLocks noChangeAspect="1" noChangeArrowheads="1"/>
        </xdr:cNvPicPr>
      </xdr:nvPicPr>
      <xdr:blipFill>
        <a:blip r:embed="rId1" cstate="print"/>
        <a:srcRect l="31013" t="25262" r="30043" b="24211"/>
        <a:stretch>
          <a:fillRect/>
        </a:stretch>
      </xdr:blipFill>
      <xdr:spPr>
        <a:xfrm>
          <a:off x="6460490" y="0"/>
          <a:ext cx="153733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117166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2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2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2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2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2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2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2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2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Kimi\Desktop\&#24212;&#20184;&#27454;&#31649;&#29702;&#25968;&#25454;_202002111526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 refreshError="1">
        <row r="1">
          <cell r="A1" t="str">
            <v>酒店确认号</v>
          </cell>
          <cell r="B1" t="str">
            <v>单号</v>
          </cell>
        </row>
        <row r="2">
          <cell r="A2" t="str">
            <v/>
          </cell>
          <cell r="B2" t="str">
            <v>1738757</v>
          </cell>
        </row>
        <row r="3">
          <cell r="A3" t="str">
            <v/>
          </cell>
          <cell r="B3" t="str">
            <v>1738758</v>
          </cell>
        </row>
        <row r="4">
          <cell r="A4">
            <v>8561313485615200</v>
          </cell>
          <cell r="B4" t="str">
            <v>1701973</v>
          </cell>
        </row>
        <row r="5">
          <cell r="A5">
            <v>77983056</v>
          </cell>
          <cell r="B5" t="str">
            <v>1759501</v>
          </cell>
        </row>
        <row r="6">
          <cell r="A6">
            <v>73020669</v>
          </cell>
          <cell r="B6" t="str">
            <v>1754191</v>
          </cell>
        </row>
        <row r="7">
          <cell r="A7">
            <v>99428191</v>
          </cell>
          <cell r="B7" t="str">
            <v>1750155</v>
          </cell>
        </row>
        <row r="8">
          <cell r="A8">
            <v>94361525</v>
          </cell>
          <cell r="B8" t="str">
            <v>1743305</v>
          </cell>
        </row>
        <row r="9">
          <cell r="A9">
            <v>74573846</v>
          </cell>
          <cell r="B9" t="str">
            <v>1781416</v>
          </cell>
        </row>
        <row r="10">
          <cell r="A10">
            <v>93106888</v>
          </cell>
          <cell r="B10" t="str">
            <v>1774689</v>
          </cell>
        </row>
        <row r="11">
          <cell r="A11">
            <v>9.2789503927895e+23</v>
          </cell>
          <cell r="B11" t="str">
            <v>1740706</v>
          </cell>
        </row>
        <row r="12">
          <cell r="A12">
            <v>80152878</v>
          </cell>
          <cell r="B12" t="str">
            <v>1760978</v>
          </cell>
        </row>
        <row r="13">
          <cell r="A13">
            <v>8.27632398276324e+31</v>
          </cell>
          <cell r="B13" t="str">
            <v>1727688</v>
          </cell>
        </row>
        <row r="14">
          <cell r="A14">
            <v>94509790</v>
          </cell>
          <cell r="B14" t="str">
            <v>1711126</v>
          </cell>
        </row>
        <row r="15">
          <cell r="A15">
            <v>87468287</v>
          </cell>
          <cell r="B15" t="str">
            <v>1734355</v>
          </cell>
        </row>
        <row r="16">
          <cell r="A16">
            <v>76190711</v>
          </cell>
          <cell r="B16" t="str">
            <v>1782012</v>
          </cell>
        </row>
        <row r="17">
          <cell r="A17">
            <v>74465971</v>
          </cell>
          <cell r="B17" t="str">
            <v>1781176</v>
          </cell>
        </row>
        <row r="18">
          <cell r="A18">
            <v>9282737692829430</v>
          </cell>
          <cell r="B18" t="str">
            <v>1741222</v>
          </cell>
        </row>
        <row r="19">
          <cell r="A19">
            <v>77829692</v>
          </cell>
          <cell r="B19" t="str">
            <v>1759181</v>
          </cell>
        </row>
        <row r="20">
          <cell r="A20">
            <v>4470553</v>
          </cell>
          <cell r="B20" t="str">
            <v>1781059</v>
          </cell>
        </row>
        <row r="21">
          <cell r="A21" t="str">
            <v/>
          </cell>
          <cell r="B21" t="str">
            <v>1740856</v>
          </cell>
        </row>
        <row r="22">
          <cell r="A22" t="str">
            <v/>
          </cell>
          <cell r="B22" t="str">
            <v>1762651</v>
          </cell>
        </row>
        <row r="23">
          <cell r="A23">
            <v>76247751</v>
          </cell>
          <cell r="B23" t="str">
            <v>1782070</v>
          </cell>
        </row>
        <row r="24">
          <cell r="A24">
            <v>9282737692829430</v>
          </cell>
          <cell r="B24" t="str">
            <v>1741223</v>
          </cell>
        </row>
        <row r="25">
          <cell r="A25">
            <v>95030544</v>
          </cell>
          <cell r="B25" t="str">
            <v>1743788</v>
          </cell>
        </row>
        <row r="26">
          <cell r="A26">
            <v>80274449</v>
          </cell>
          <cell r="B26" t="str">
            <v>1782812</v>
          </cell>
        </row>
        <row r="27">
          <cell r="A27" t="str">
            <v/>
          </cell>
          <cell r="B27" t="str">
            <v>1740857</v>
          </cell>
        </row>
        <row r="28">
          <cell r="A28">
            <v>89939022</v>
          </cell>
          <cell r="B28" t="str">
            <v>1736778</v>
          </cell>
        </row>
        <row r="29">
          <cell r="A29">
            <v>9118774491187740</v>
          </cell>
          <cell r="B29" t="str">
            <v>1706788</v>
          </cell>
        </row>
        <row r="30">
          <cell r="A30">
            <v>84802428</v>
          </cell>
          <cell r="B30" t="str">
            <v>1784341</v>
          </cell>
        </row>
        <row r="31">
          <cell r="A31">
            <v>73301671</v>
          </cell>
          <cell r="B31" t="str">
            <v>1718393</v>
          </cell>
        </row>
        <row r="32">
          <cell r="A32">
            <v>71367597</v>
          </cell>
          <cell r="B32" t="str">
            <v>1752733</v>
          </cell>
        </row>
        <row r="33">
          <cell r="A33">
            <v>84503254</v>
          </cell>
          <cell r="B33" t="str">
            <v>1729915</v>
          </cell>
        </row>
        <row r="34">
          <cell r="A34" t="str">
            <v/>
          </cell>
          <cell r="B34" t="str">
            <v>1712382</v>
          </cell>
        </row>
        <row r="35">
          <cell r="A35" t="str">
            <v/>
          </cell>
          <cell r="B35" t="str">
            <v>1754732</v>
          </cell>
        </row>
        <row r="36">
          <cell r="A36" t="str">
            <v>#80146793</v>
          </cell>
          <cell r="B36" t="str">
            <v>1782707</v>
          </cell>
        </row>
        <row r="37">
          <cell r="A37" t="str">
            <v/>
          </cell>
          <cell r="B37" t="str">
            <v>1711355</v>
          </cell>
        </row>
        <row r="38">
          <cell r="A38">
            <v>73167319</v>
          </cell>
          <cell r="B38" t="str">
            <v>1754724</v>
          </cell>
        </row>
        <row r="39">
          <cell r="A39">
            <v>8.27632398276324e+31</v>
          </cell>
          <cell r="B39" t="str">
            <v>1727691</v>
          </cell>
        </row>
        <row r="40">
          <cell r="A40">
            <v>80051851</v>
          </cell>
          <cell r="B40" t="str">
            <v>1782381</v>
          </cell>
        </row>
        <row r="41">
          <cell r="A41">
            <v>74667444</v>
          </cell>
          <cell r="B41" t="str">
            <v>1755577</v>
          </cell>
        </row>
        <row r="42">
          <cell r="A42">
            <v>99428190</v>
          </cell>
          <cell r="B42" t="str">
            <v>1750153</v>
          </cell>
        </row>
        <row r="43">
          <cell r="A43">
            <v>8215999482159990</v>
          </cell>
          <cell r="B43" t="str">
            <v>1698162</v>
          </cell>
        </row>
        <row r="44">
          <cell r="A44">
            <v>87208416</v>
          </cell>
          <cell r="B44" t="str">
            <v>1733425</v>
          </cell>
        </row>
        <row r="45">
          <cell r="A45" t="str">
            <v>#72756167.</v>
          </cell>
          <cell r="B45" t="str">
            <v>1780553</v>
          </cell>
        </row>
        <row r="46">
          <cell r="A46">
            <v>95115414</v>
          </cell>
          <cell r="B46" t="str">
            <v>1744689</v>
          </cell>
        </row>
        <row r="47">
          <cell r="A47" t="str">
            <v/>
          </cell>
          <cell r="B47" t="str">
            <v>1755618</v>
          </cell>
        </row>
        <row r="48">
          <cell r="A48" t="str">
            <v/>
          </cell>
          <cell r="B48" t="str">
            <v>1711356</v>
          </cell>
        </row>
        <row r="49">
          <cell r="A49">
            <v>8.27632398276324e+31</v>
          </cell>
          <cell r="B49" t="str">
            <v>1727689</v>
          </cell>
        </row>
        <row r="50">
          <cell r="A50" t="str">
            <v/>
          </cell>
          <cell r="B50" t="str">
            <v>1755366</v>
          </cell>
        </row>
        <row r="51">
          <cell r="A51" t="str">
            <v/>
          </cell>
          <cell r="B51" t="str">
            <v>1754731</v>
          </cell>
        </row>
        <row r="52">
          <cell r="A52" t="str">
            <v/>
          </cell>
          <cell r="B52" t="str">
            <v>1712381</v>
          </cell>
        </row>
        <row r="53">
          <cell r="A53">
            <v>71368328</v>
          </cell>
          <cell r="B53" t="str">
            <v>1752736</v>
          </cell>
        </row>
        <row r="54">
          <cell r="A54" t="str">
            <v/>
          </cell>
          <cell r="B54" t="str">
            <v>1755367</v>
          </cell>
        </row>
        <row r="55">
          <cell r="A55" t="str">
            <v/>
          </cell>
          <cell r="B55" t="str">
            <v>1762652</v>
          </cell>
        </row>
        <row r="56">
          <cell r="A56">
            <v>76451948</v>
          </cell>
          <cell r="B56" t="str">
            <v>1758284</v>
          </cell>
        </row>
        <row r="57">
          <cell r="A57">
            <v>8.27632398276324e+31</v>
          </cell>
          <cell r="B57" t="str">
            <v>1727690</v>
          </cell>
        </row>
        <row r="58">
          <cell r="A58">
            <v>75032400</v>
          </cell>
          <cell r="B58" t="str">
            <v>1719844</v>
          </cell>
        </row>
        <row r="59">
          <cell r="A59" t="str">
            <v/>
          </cell>
          <cell r="B59" t="str">
            <v>1755619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2"/>
  <sheetViews>
    <sheetView topLeftCell="A19" workbookViewId="0">
      <selection activeCell="K13" sqref="K13"/>
    </sheetView>
  </sheetViews>
  <sheetFormatPr defaultColWidth="9" defaultRowHeight="14.25"/>
  <cols>
    <col min="1" max="1" width="12.5666666666667" style="118" customWidth="1"/>
    <col min="2" max="2" width="13.425" style="118" customWidth="1"/>
    <col min="3" max="3" width="10.425" style="118" customWidth="1"/>
    <col min="4" max="5" width="9.56666666666667" style="118" customWidth="1"/>
    <col min="6" max="6" width="8.70833333333333" style="118" customWidth="1"/>
    <col min="7" max="7" width="4.14166666666667" style="118" customWidth="1"/>
    <col min="8" max="8" width="5.85833333333333" style="118" customWidth="1"/>
    <col min="9" max="9" width="3.70833333333333" style="118" customWidth="1"/>
    <col min="10" max="10" width="5.28333333333333" style="118" customWidth="1"/>
    <col min="11" max="11" width="14.1416666666667" style="118" customWidth="1"/>
    <col min="12" max="256" width="9.14166666666667" style="118"/>
    <col min="257" max="257" width="12.5666666666667" style="118" customWidth="1"/>
    <col min="258" max="258" width="13.1416666666667" style="118" customWidth="1"/>
    <col min="259" max="259" width="10.425" style="118" customWidth="1"/>
    <col min="260" max="263" width="9.56666666666667" style="118" customWidth="1"/>
    <col min="264" max="264" width="5.85833333333333" style="118" customWidth="1"/>
    <col min="265" max="265" width="3.70833333333333" style="118" customWidth="1"/>
    <col min="266" max="266" width="5.425" style="118" customWidth="1"/>
    <col min="267" max="267" width="14.1416666666667" style="118" customWidth="1"/>
    <col min="268" max="512" width="9.14166666666667" style="118"/>
    <col min="513" max="513" width="12.5666666666667" style="118" customWidth="1"/>
    <col min="514" max="514" width="13.1416666666667" style="118" customWidth="1"/>
    <col min="515" max="515" width="10.425" style="118" customWidth="1"/>
    <col min="516" max="519" width="9.56666666666667" style="118" customWidth="1"/>
    <col min="520" max="520" width="5.85833333333333" style="118" customWidth="1"/>
    <col min="521" max="521" width="3.70833333333333" style="118" customWidth="1"/>
    <col min="522" max="522" width="5.425" style="118" customWidth="1"/>
    <col min="523" max="523" width="14.1416666666667" style="118" customWidth="1"/>
    <col min="524" max="768" width="9.14166666666667" style="118"/>
    <col min="769" max="769" width="12.5666666666667" style="118" customWidth="1"/>
    <col min="770" max="770" width="13.1416666666667" style="118" customWidth="1"/>
    <col min="771" max="771" width="10.425" style="118" customWidth="1"/>
    <col min="772" max="775" width="9.56666666666667" style="118" customWidth="1"/>
    <col min="776" max="776" width="5.85833333333333" style="118" customWidth="1"/>
    <col min="777" max="777" width="3.70833333333333" style="118" customWidth="1"/>
    <col min="778" max="778" width="5.425" style="118" customWidth="1"/>
    <col min="779" max="779" width="14.1416666666667" style="118" customWidth="1"/>
    <col min="780" max="1024" width="9.14166666666667" style="118"/>
    <col min="1025" max="1025" width="12.5666666666667" style="118" customWidth="1"/>
    <col min="1026" max="1026" width="13.1416666666667" style="118" customWidth="1"/>
    <col min="1027" max="1027" width="10.425" style="118" customWidth="1"/>
    <col min="1028" max="1031" width="9.56666666666667" style="118" customWidth="1"/>
    <col min="1032" max="1032" width="5.85833333333333" style="118" customWidth="1"/>
    <col min="1033" max="1033" width="3.70833333333333" style="118" customWidth="1"/>
    <col min="1034" max="1034" width="5.425" style="118" customWidth="1"/>
    <col min="1035" max="1035" width="14.1416666666667" style="118" customWidth="1"/>
    <col min="1036" max="1280" width="9.14166666666667" style="118"/>
    <col min="1281" max="1281" width="12.5666666666667" style="118" customWidth="1"/>
    <col min="1282" max="1282" width="13.1416666666667" style="118" customWidth="1"/>
    <col min="1283" max="1283" width="10.425" style="118" customWidth="1"/>
    <col min="1284" max="1287" width="9.56666666666667" style="118" customWidth="1"/>
    <col min="1288" max="1288" width="5.85833333333333" style="118" customWidth="1"/>
    <col min="1289" max="1289" width="3.70833333333333" style="118" customWidth="1"/>
    <col min="1290" max="1290" width="5.425" style="118" customWidth="1"/>
    <col min="1291" max="1291" width="14.1416666666667" style="118" customWidth="1"/>
    <col min="1292" max="1536" width="9.14166666666667" style="118"/>
    <col min="1537" max="1537" width="12.5666666666667" style="118" customWidth="1"/>
    <col min="1538" max="1538" width="13.1416666666667" style="118" customWidth="1"/>
    <col min="1539" max="1539" width="10.425" style="118" customWidth="1"/>
    <col min="1540" max="1543" width="9.56666666666667" style="118" customWidth="1"/>
    <col min="1544" max="1544" width="5.85833333333333" style="118" customWidth="1"/>
    <col min="1545" max="1545" width="3.70833333333333" style="118" customWidth="1"/>
    <col min="1546" max="1546" width="5.425" style="118" customWidth="1"/>
    <col min="1547" max="1547" width="14.1416666666667" style="118" customWidth="1"/>
    <col min="1548" max="1792" width="9.14166666666667" style="118"/>
    <col min="1793" max="1793" width="12.5666666666667" style="118" customWidth="1"/>
    <col min="1794" max="1794" width="13.1416666666667" style="118" customWidth="1"/>
    <col min="1795" max="1795" width="10.425" style="118" customWidth="1"/>
    <col min="1796" max="1799" width="9.56666666666667" style="118" customWidth="1"/>
    <col min="1800" max="1800" width="5.85833333333333" style="118" customWidth="1"/>
    <col min="1801" max="1801" width="3.70833333333333" style="118" customWidth="1"/>
    <col min="1802" max="1802" width="5.425" style="118" customWidth="1"/>
    <col min="1803" max="1803" width="14.1416666666667" style="118" customWidth="1"/>
    <col min="1804" max="2048" width="9.14166666666667" style="118"/>
    <col min="2049" max="2049" width="12.5666666666667" style="118" customWidth="1"/>
    <col min="2050" max="2050" width="13.1416666666667" style="118" customWidth="1"/>
    <col min="2051" max="2051" width="10.425" style="118" customWidth="1"/>
    <col min="2052" max="2055" width="9.56666666666667" style="118" customWidth="1"/>
    <col min="2056" max="2056" width="5.85833333333333" style="118" customWidth="1"/>
    <col min="2057" max="2057" width="3.70833333333333" style="118" customWidth="1"/>
    <col min="2058" max="2058" width="5.425" style="118" customWidth="1"/>
    <col min="2059" max="2059" width="14.1416666666667" style="118" customWidth="1"/>
    <col min="2060" max="2304" width="9.14166666666667" style="118"/>
    <col min="2305" max="2305" width="12.5666666666667" style="118" customWidth="1"/>
    <col min="2306" max="2306" width="13.1416666666667" style="118" customWidth="1"/>
    <col min="2307" max="2307" width="10.425" style="118" customWidth="1"/>
    <col min="2308" max="2311" width="9.56666666666667" style="118" customWidth="1"/>
    <col min="2312" max="2312" width="5.85833333333333" style="118" customWidth="1"/>
    <col min="2313" max="2313" width="3.70833333333333" style="118" customWidth="1"/>
    <col min="2314" max="2314" width="5.425" style="118" customWidth="1"/>
    <col min="2315" max="2315" width="14.1416666666667" style="118" customWidth="1"/>
    <col min="2316" max="2560" width="9.14166666666667" style="118"/>
    <col min="2561" max="2561" width="12.5666666666667" style="118" customWidth="1"/>
    <col min="2562" max="2562" width="13.1416666666667" style="118" customWidth="1"/>
    <col min="2563" max="2563" width="10.425" style="118" customWidth="1"/>
    <col min="2564" max="2567" width="9.56666666666667" style="118" customWidth="1"/>
    <col min="2568" max="2568" width="5.85833333333333" style="118" customWidth="1"/>
    <col min="2569" max="2569" width="3.70833333333333" style="118" customWidth="1"/>
    <col min="2570" max="2570" width="5.425" style="118" customWidth="1"/>
    <col min="2571" max="2571" width="14.1416666666667" style="118" customWidth="1"/>
    <col min="2572" max="2816" width="9.14166666666667" style="118"/>
    <col min="2817" max="2817" width="12.5666666666667" style="118" customWidth="1"/>
    <col min="2818" max="2818" width="13.1416666666667" style="118" customWidth="1"/>
    <col min="2819" max="2819" width="10.425" style="118" customWidth="1"/>
    <col min="2820" max="2823" width="9.56666666666667" style="118" customWidth="1"/>
    <col min="2824" max="2824" width="5.85833333333333" style="118" customWidth="1"/>
    <col min="2825" max="2825" width="3.70833333333333" style="118" customWidth="1"/>
    <col min="2826" max="2826" width="5.425" style="118" customWidth="1"/>
    <col min="2827" max="2827" width="14.1416666666667" style="118" customWidth="1"/>
    <col min="2828" max="3072" width="9.14166666666667" style="118"/>
    <col min="3073" max="3073" width="12.5666666666667" style="118" customWidth="1"/>
    <col min="3074" max="3074" width="13.1416666666667" style="118" customWidth="1"/>
    <col min="3075" max="3075" width="10.425" style="118" customWidth="1"/>
    <col min="3076" max="3079" width="9.56666666666667" style="118" customWidth="1"/>
    <col min="3080" max="3080" width="5.85833333333333" style="118" customWidth="1"/>
    <col min="3081" max="3081" width="3.70833333333333" style="118" customWidth="1"/>
    <col min="3082" max="3082" width="5.425" style="118" customWidth="1"/>
    <col min="3083" max="3083" width="14.1416666666667" style="118" customWidth="1"/>
    <col min="3084" max="3328" width="9.14166666666667" style="118"/>
    <col min="3329" max="3329" width="12.5666666666667" style="118" customWidth="1"/>
    <col min="3330" max="3330" width="13.1416666666667" style="118" customWidth="1"/>
    <col min="3331" max="3331" width="10.425" style="118" customWidth="1"/>
    <col min="3332" max="3335" width="9.56666666666667" style="118" customWidth="1"/>
    <col min="3336" max="3336" width="5.85833333333333" style="118" customWidth="1"/>
    <col min="3337" max="3337" width="3.70833333333333" style="118" customWidth="1"/>
    <col min="3338" max="3338" width="5.425" style="118" customWidth="1"/>
    <col min="3339" max="3339" width="14.1416666666667" style="118" customWidth="1"/>
    <col min="3340" max="3584" width="9.14166666666667" style="118"/>
    <col min="3585" max="3585" width="12.5666666666667" style="118" customWidth="1"/>
    <col min="3586" max="3586" width="13.1416666666667" style="118" customWidth="1"/>
    <col min="3587" max="3587" width="10.425" style="118" customWidth="1"/>
    <col min="3588" max="3591" width="9.56666666666667" style="118" customWidth="1"/>
    <col min="3592" max="3592" width="5.85833333333333" style="118" customWidth="1"/>
    <col min="3593" max="3593" width="3.70833333333333" style="118" customWidth="1"/>
    <col min="3594" max="3594" width="5.425" style="118" customWidth="1"/>
    <col min="3595" max="3595" width="14.1416666666667" style="118" customWidth="1"/>
    <col min="3596" max="3840" width="9.14166666666667" style="118"/>
    <col min="3841" max="3841" width="12.5666666666667" style="118" customWidth="1"/>
    <col min="3842" max="3842" width="13.1416666666667" style="118" customWidth="1"/>
    <col min="3843" max="3843" width="10.425" style="118" customWidth="1"/>
    <col min="3844" max="3847" width="9.56666666666667" style="118" customWidth="1"/>
    <col min="3848" max="3848" width="5.85833333333333" style="118" customWidth="1"/>
    <col min="3849" max="3849" width="3.70833333333333" style="118" customWidth="1"/>
    <col min="3850" max="3850" width="5.425" style="118" customWidth="1"/>
    <col min="3851" max="3851" width="14.1416666666667" style="118" customWidth="1"/>
    <col min="3852" max="4096" width="9.14166666666667" style="118"/>
    <col min="4097" max="4097" width="12.5666666666667" style="118" customWidth="1"/>
    <col min="4098" max="4098" width="13.1416666666667" style="118" customWidth="1"/>
    <col min="4099" max="4099" width="10.425" style="118" customWidth="1"/>
    <col min="4100" max="4103" width="9.56666666666667" style="118" customWidth="1"/>
    <col min="4104" max="4104" width="5.85833333333333" style="118" customWidth="1"/>
    <col min="4105" max="4105" width="3.70833333333333" style="118" customWidth="1"/>
    <col min="4106" max="4106" width="5.425" style="118" customWidth="1"/>
    <col min="4107" max="4107" width="14.1416666666667" style="118" customWidth="1"/>
    <col min="4108" max="4352" width="9.14166666666667" style="118"/>
    <col min="4353" max="4353" width="12.5666666666667" style="118" customWidth="1"/>
    <col min="4354" max="4354" width="13.1416666666667" style="118" customWidth="1"/>
    <col min="4355" max="4355" width="10.425" style="118" customWidth="1"/>
    <col min="4356" max="4359" width="9.56666666666667" style="118" customWidth="1"/>
    <col min="4360" max="4360" width="5.85833333333333" style="118" customWidth="1"/>
    <col min="4361" max="4361" width="3.70833333333333" style="118" customWidth="1"/>
    <col min="4362" max="4362" width="5.425" style="118" customWidth="1"/>
    <col min="4363" max="4363" width="14.1416666666667" style="118" customWidth="1"/>
    <col min="4364" max="4608" width="9.14166666666667" style="118"/>
    <col min="4609" max="4609" width="12.5666666666667" style="118" customWidth="1"/>
    <col min="4610" max="4610" width="13.1416666666667" style="118" customWidth="1"/>
    <col min="4611" max="4611" width="10.425" style="118" customWidth="1"/>
    <col min="4612" max="4615" width="9.56666666666667" style="118" customWidth="1"/>
    <col min="4616" max="4616" width="5.85833333333333" style="118" customWidth="1"/>
    <col min="4617" max="4617" width="3.70833333333333" style="118" customWidth="1"/>
    <col min="4618" max="4618" width="5.425" style="118" customWidth="1"/>
    <col min="4619" max="4619" width="14.1416666666667" style="118" customWidth="1"/>
    <col min="4620" max="4864" width="9.14166666666667" style="118"/>
    <col min="4865" max="4865" width="12.5666666666667" style="118" customWidth="1"/>
    <col min="4866" max="4866" width="13.1416666666667" style="118" customWidth="1"/>
    <col min="4867" max="4867" width="10.425" style="118" customWidth="1"/>
    <col min="4868" max="4871" width="9.56666666666667" style="118" customWidth="1"/>
    <col min="4872" max="4872" width="5.85833333333333" style="118" customWidth="1"/>
    <col min="4873" max="4873" width="3.70833333333333" style="118" customWidth="1"/>
    <col min="4874" max="4874" width="5.425" style="118" customWidth="1"/>
    <col min="4875" max="4875" width="14.1416666666667" style="118" customWidth="1"/>
    <col min="4876" max="5120" width="9.14166666666667" style="118"/>
    <col min="5121" max="5121" width="12.5666666666667" style="118" customWidth="1"/>
    <col min="5122" max="5122" width="13.1416666666667" style="118" customWidth="1"/>
    <col min="5123" max="5123" width="10.425" style="118" customWidth="1"/>
    <col min="5124" max="5127" width="9.56666666666667" style="118" customWidth="1"/>
    <col min="5128" max="5128" width="5.85833333333333" style="118" customWidth="1"/>
    <col min="5129" max="5129" width="3.70833333333333" style="118" customWidth="1"/>
    <col min="5130" max="5130" width="5.425" style="118" customWidth="1"/>
    <col min="5131" max="5131" width="14.1416666666667" style="118" customWidth="1"/>
    <col min="5132" max="5376" width="9.14166666666667" style="118"/>
    <col min="5377" max="5377" width="12.5666666666667" style="118" customWidth="1"/>
    <col min="5378" max="5378" width="13.1416666666667" style="118" customWidth="1"/>
    <col min="5379" max="5379" width="10.425" style="118" customWidth="1"/>
    <col min="5380" max="5383" width="9.56666666666667" style="118" customWidth="1"/>
    <col min="5384" max="5384" width="5.85833333333333" style="118" customWidth="1"/>
    <col min="5385" max="5385" width="3.70833333333333" style="118" customWidth="1"/>
    <col min="5386" max="5386" width="5.425" style="118" customWidth="1"/>
    <col min="5387" max="5387" width="14.1416666666667" style="118" customWidth="1"/>
    <col min="5388" max="5632" width="9.14166666666667" style="118"/>
    <col min="5633" max="5633" width="12.5666666666667" style="118" customWidth="1"/>
    <col min="5634" max="5634" width="13.1416666666667" style="118" customWidth="1"/>
    <col min="5635" max="5635" width="10.425" style="118" customWidth="1"/>
    <col min="5636" max="5639" width="9.56666666666667" style="118" customWidth="1"/>
    <col min="5640" max="5640" width="5.85833333333333" style="118" customWidth="1"/>
    <col min="5641" max="5641" width="3.70833333333333" style="118" customWidth="1"/>
    <col min="5642" max="5642" width="5.425" style="118" customWidth="1"/>
    <col min="5643" max="5643" width="14.1416666666667" style="118" customWidth="1"/>
    <col min="5644" max="5888" width="9.14166666666667" style="118"/>
    <col min="5889" max="5889" width="12.5666666666667" style="118" customWidth="1"/>
    <col min="5890" max="5890" width="13.1416666666667" style="118" customWidth="1"/>
    <col min="5891" max="5891" width="10.425" style="118" customWidth="1"/>
    <col min="5892" max="5895" width="9.56666666666667" style="118" customWidth="1"/>
    <col min="5896" max="5896" width="5.85833333333333" style="118" customWidth="1"/>
    <col min="5897" max="5897" width="3.70833333333333" style="118" customWidth="1"/>
    <col min="5898" max="5898" width="5.425" style="118" customWidth="1"/>
    <col min="5899" max="5899" width="14.1416666666667" style="118" customWidth="1"/>
    <col min="5900" max="6144" width="9.14166666666667" style="118"/>
    <col min="6145" max="6145" width="12.5666666666667" style="118" customWidth="1"/>
    <col min="6146" max="6146" width="13.1416666666667" style="118" customWidth="1"/>
    <col min="6147" max="6147" width="10.425" style="118" customWidth="1"/>
    <col min="6148" max="6151" width="9.56666666666667" style="118" customWidth="1"/>
    <col min="6152" max="6152" width="5.85833333333333" style="118" customWidth="1"/>
    <col min="6153" max="6153" width="3.70833333333333" style="118" customWidth="1"/>
    <col min="6154" max="6154" width="5.425" style="118" customWidth="1"/>
    <col min="6155" max="6155" width="14.1416666666667" style="118" customWidth="1"/>
    <col min="6156" max="6400" width="9.14166666666667" style="118"/>
    <col min="6401" max="6401" width="12.5666666666667" style="118" customWidth="1"/>
    <col min="6402" max="6402" width="13.1416666666667" style="118" customWidth="1"/>
    <col min="6403" max="6403" width="10.425" style="118" customWidth="1"/>
    <col min="6404" max="6407" width="9.56666666666667" style="118" customWidth="1"/>
    <col min="6408" max="6408" width="5.85833333333333" style="118" customWidth="1"/>
    <col min="6409" max="6409" width="3.70833333333333" style="118" customWidth="1"/>
    <col min="6410" max="6410" width="5.425" style="118" customWidth="1"/>
    <col min="6411" max="6411" width="14.1416666666667" style="118" customWidth="1"/>
    <col min="6412" max="6656" width="9.14166666666667" style="118"/>
    <col min="6657" max="6657" width="12.5666666666667" style="118" customWidth="1"/>
    <col min="6658" max="6658" width="13.1416666666667" style="118" customWidth="1"/>
    <col min="6659" max="6659" width="10.425" style="118" customWidth="1"/>
    <col min="6660" max="6663" width="9.56666666666667" style="118" customWidth="1"/>
    <col min="6664" max="6664" width="5.85833333333333" style="118" customWidth="1"/>
    <col min="6665" max="6665" width="3.70833333333333" style="118" customWidth="1"/>
    <col min="6666" max="6666" width="5.425" style="118" customWidth="1"/>
    <col min="6667" max="6667" width="14.1416666666667" style="118" customWidth="1"/>
    <col min="6668" max="6912" width="9.14166666666667" style="118"/>
    <col min="6913" max="6913" width="12.5666666666667" style="118" customWidth="1"/>
    <col min="6914" max="6914" width="13.1416666666667" style="118" customWidth="1"/>
    <col min="6915" max="6915" width="10.425" style="118" customWidth="1"/>
    <col min="6916" max="6919" width="9.56666666666667" style="118" customWidth="1"/>
    <col min="6920" max="6920" width="5.85833333333333" style="118" customWidth="1"/>
    <col min="6921" max="6921" width="3.70833333333333" style="118" customWidth="1"/>
    <col min="6922" max="6922" width="5.425" style="118" customWidth="1"/>
    <col min="6923" max="6923" width="14.1416666666667" style="118" customWidth="1"/>
    <col min="6924" max="7168" width="9.14166666666667" style="118"/>
    <col min="7169" max="7169" width="12.5666666666667" style="118" customWidth="1"/>
    <col min="7170" max="7170" width="13.1416666666667" style="118" customWidth="1"/>
    <col min="7171" max="7171" width="10.425" style="118" customWidth="1"/>
    <col min="7172" max="7175" width="9.56666666666667" style="118" customWidth="1"/>
    <col min="7176" max="7176" width="5.85833333333333" style="118" customWidth="1"/>
    <col min="7177" max="7177" width="3.70833333333333" style="118" customWidth="1"/>
    <col min="7178" max="7178" width="5.425" style="118" customWidth="1"/>
    <col min="7179" max="7179" width="14.1416666666667" style="118" customWidth="1"/>
    <col min="7180" max="7424" width="9.14166666666667" style="118"/>
    <col min="7425" max="7425" width="12.5666666666667" style="118" customWidth="1"/>
    <col min="7426" max="7426" width="13.1416666666667" style="118" customWidth="1"/>
    <col min="7427" max="7427" width="10.425" style="118" customWidth="1"/>
    <col min="7428" max="7431" width="9.56666666666667" style="118" customWidth="1"/>
    <col min="7432" max="7432" width="5.85833333333333" style="118" customWidth="1"/>
    <col min="7433" max="7433" width="3.70833333333333" style="118" customWidth="1"/>
    <col min="7434" max="7434" width="5.425" style="118" customWidth="1"/>
    <col min="7435" max="7435" width="14.1416666666667" style="118" customWidth="1"/>
    <col min="7436" max="7680" width="9.14166666666667" style="118"/>
    <col min="7681" max="7681" width="12.5666666666667" style="118" customWidth="1"/>
    <col min="7682" max="7682" width="13.1416666666667" style="118" customWidth="1"/>
    <col min="7683" max="7683" width="10.425" style="118" customWidth="1"/>
    <col min="7684" max="7687" width="9.56666666666667" style="118" customWidth="1"/>
    <col min="7688" max="7688" width="5.85833333333333" style="118" customWidth="1"/>
    <col min="7689" max="7689" width="3.70833333333333" style="118" customWidth="1"/>
    <col min="7690" max="7690" width="5.425" style="118" customWidth="1"/>
    <col min="7691" max="7691" width="14.1416666666667" style="118" customWidth="1"/>
    <col min="7692" max="7936" width="9.14166666666667" style="118"/>
    <col min="7937" max="7937" width="12.5666666666667" style="118" customWidth="1"/>
    <col min="7938" max="7938" width="13.1416666666667" style="118" customWidth="1"/>
    <col min="7939" max="7939" width="10.425" style="118" customWidth="1"/>
    <col min="7940" max="7943" width="9.56666666666667" style="118" customWidth="1"/>
    <col min="7944" max="7944" width="5.85833333333333" style="118" customWidth="1"/>
    <col min="7945" max="7945" width="3.70833333333333" style="118" customWidth="1"/>
    <col min="7946" max="7946" width="5.425" style="118" customWidth="1"/>
    <col min="7947" max="7947" width="14.1416666666667" style="118" customWidth="1"/>
    <col min="7948" max="8192" width="9.14166666666667" style="118"/>
    <col min="8193" max="8193" width="12.5666666666667" style="118" customWidth="1"/>
    <col min="8194" max="8194" width="13.1416666666667" style="118" customWidth="1"/>
    <col min="8195" max="8195" width="10.425" style="118" customWidth="1"/>
    <col min="8196" max="8199" width="9.56666666666667" style="118" customWidth="1"/>
    <col min="8200" max="8200" width="5.85833333333333" style="118" customWidth="1"/>
    <col min="8201" max="8201" width="3.70833333333333" style="118" customWidth="1"/>
    <col min="8202" max="8202" width="5.425" style="118" customWidth="1"/>
    <col min="8203" max="8203" width="14.1416666666667" style="118" customWidth="1"/>
    <col min="8204" max="8448" width="9.14166666666667" style="118"/>
    <col min="8449" max="8449" width="12.5666666666667" style="118" customWidth="1"/>
    <col min="8450" max="8450" width="13.1416666666667" style="118" customWidth="1"/>
    <col min="8451" max="8451" width="10.425" style="118" customWidth="1"/>
    <col min="8452" max="8455" width="9.56666666666667" style="118" customWidth="1"/>
    <col min="8456" max="8456" width="5.85833333333333" style="118" customWidth="1"/>
    <col min="8457" max="8457" width="3.70833333333333" style="118" customWidth="1"/>
    <col min="8458" max="8458" width="5.425" style="118" customWidth="1"/>
    <col min="8459" max="8459" width="14.1416666666667" style="118" customWidth="1"/>
    <col min="8460" max="8704" width="9.14166666666667" style="118"/>
    <col min="8705" max="8705" width="12.5666666666667" style="118" customWidth="1"/>
    <col min="8706" max="8706" width="13.1416666666667" style="118" customWidth="1"/>
    <col min="8707" max="8707" width="10.425" style="118" customWidth="1"/>
    <col min="8708" max="8711" width="9.56666666666667" style="118" customWidth="1"/>
    <col min="8712" max="8712" width="5.85833333333333" style="118" customWidth="1"/>
    <col min="8713" max="8713" width="3.70833333333333" style="118" customWidth="1"/>
    <col min="8714" max="8714" width="5.425" style="118" customWidth="1"/>
    <col min="8715" max="8715" width="14.1416666666667" style="118" customWidth="1"/>
    <col min="8716" max="8960" width="9.14166666666667" style="118"/>
    <col min="8961" max="8961" width="12.5666666666667" style="118" customWidth="1"/>
    <col min="8962" max="8962" width="13.1416666666667" style="118" customWidth="1"/>
    <col min="8963" max="8963" width="10.425" style="118" customWidth="1"/>
    <col min="8964" max="8967" width="9.56666666666667" style="118" customWidth="1"/>
    <col min="8968" max="8968" width="5.85833333333333" style="118" customWidth="1"/>
    <col min="8969" max="8969" width="3.70833333333333" style="118" customWidth="1"/>
    <col min="8970" max="8970" width="5.425" style="118" customWidth="1"/>
    <col min="8971" max="8971" width="14.1416666666667" style="118" customWidth="1"/>
    <col min="8972" max="9216" width="9.14166666666667" style="118"/>
    <col min="9217" max="9217" width="12.5666666666667" style="118" customWidth="1"/>
    <col min="9218" max="9218" width="13.1416666666667" style="118" customWidth="1"/>
    <col min="9219" max="9219" width="10.425" style="118" customWidth="1"/>
    <col min="9220" max="9223" width="9.56666666666667" style="118" customWidth="1"/>
    <col min="9224" max="9224" width="5.85833333333333" style="118" customWidth="1"/>
    <col min="9225" max="9225" width="3.70833333333333" style="118" customWidth="1"/>
    <col min="9226" max="9226" width="5.425" style="118" customWidth="1"/>
    <col min="9227" max="9227" width="14.1416666666667" style="118" customWidth="1"/>
    <col min="9228" max="9472" width="9.14166666666667" style="118"/>
    <col min="9473" max="9473" width="12.5666666666667" style="118" customWidth="1"/>
    <col min="9474" max="9474" width="13.1416666666667" style="118" customWidth="1"/>
    <col min="9475" max="9475" width="10.425" style="118" customWidth="1"/>
    <col min="9476" max="9479" width="9.56666666666667" style="118" customWidth="1"/>
    <col min="9480" max="9480" width="5.85833333333333" style="118" customWidth="1"/>
    <col min="9481" max="9481" width="3.70833333333333" style="118" customWidth="1"/>
    <col min="9482" max="9482" width="5.425" style="118" customWidth="1"/>
    <col min="9483" max="9483" width="14.1416666666667" style="118" customWidth="1"/>
    <col min="9484" max="9728" width="9.14166666666667" style="118"/>
    <col min="9729" max="9729" width="12.5666666666667" style="118" customWidth="1"/>
    <col min="9730" max="9730" width="13.1416666666667" style="118" customWidth="1"/>
    <col min="9731" max="9731" width="10.425" style="118" customWidth="1"/>
    <col min="9732" max="9735" width="9.56666666666667" style="118" customWidth="1"/>
    <col min="9736" max="9736" width="5.85833333333333" style="118" customWidth="1"/>
    <col min="9737" max="9737" width="3.70833333333333" style="118" customWidth="1"/>
    <col min="9738" max="9738" width="5.425" style="118" customWidth="1"/>
    <col min="9739" max="9739" width="14.1416666666667" style="118" customWidth="1"/>
    <col min="9740" max="9984" width="9.14166666666667" style="118"/>
    <col min="9985" max="9985" width="12.5666666666667" style="118" customWidth="1"/>
    <col min="9986" max="9986" width="13.1416666666667" style="118" customWidth="1"/>
    <col min="9987" max="9987" width="10.425" style="118" customWidth="1"/>
    <col min="9988" max="9991" width="9.56666666666667" style="118" customWidth="1"/>
    <col min="9992" max="9992" width="5.85833333333333" style="118" customWidth="1"/>
    <col min="9993" max="9993" width="3.70833333333333" style="118" customWidth="1"/>
    <col min="9994" max="9994" width="5.425" style="118" customWidth="1"/>
    <col min="9995" max="9995" width="14.1416666666667" style="118" customWidth="1"/>
    <col min="9996" max="10240" width="9.14166666666667" style="118"/>
    <col min="10241" max="10241" width="12.5666666666667" style="118" customWidth="1"/>
    <col min="10242" max="10242" width="13.1416666666667" style="118" customWidth="1"/>
    <col min="10243" max="10243" width="10.425" style="118" customWidth="1"/>
    <col min="10244" max="10247" width="9.56666666666667" style="118" customWidth="1"/>
    <col min="10248" max="10248" width="5.85833333333333" style="118" customWidth="1"/>
    <col min="10249" max="10249" width="3.70833333333333" style="118" customWidth="1"/>
    <col min="10250" max="10250" width="5.425" style="118" customWidth="1"/>
    <col min="10251" max="10251" width="14.1416666666667" style="118" customWidth="1"/>
    <col min="10252" max="10496" width="9.14166666666667" style="118"/>
    <col min="10497" max="10497" width="12.5666666666667" style="118" customWidth="1"/>
    <col min="10498" max="10498" width="13.1416666666667" style="118" customWidth="1"/>
    <col min="10499" max="10499" width="10.425" style="118" customWidth="1"/>
    <col min="10500" max="10503" width="9.56666666666667" style="118" customWidth="1"/>
    <col min="10504" max="10504" width="5.85833333333333" style="118" customWidth="1"/>
    <col min="10505" max="10505" width="3.70833333333333" style="118" customWidth="1"/>
    <col min="10506" max="10506" width="5.425" style="118" customWidth="1"/>
    <col min="10507" max="10507" width="14.1416666666667" style="118" customWidth="1"/>
    <col min="10508" max="10752" width="9.14166666666667" style="118"/>
    <col min="10753" max="10753" width="12.5666666666667" style="118" customWidth="1"/>
    <col min="10754" max="10754" width="13.1416666666667" style="118" customWidth="1"/>
    <col min="10755" max="10755" width="10.425" style="118" customWidth="1"/>
    <col min="10756" max="10759" width="9.56666666666667" style="118" customWidth="1"/>
    <col min="10760" max="10760" width="5.85833333333333" style="118" customWidth="1"/>
    <col min="10761" max="10761" width="3.70833333333333" style="118" customWidth="1"/>
    <col min="10762" max="10762" width="5.425" style="118" customWidth="1"/>
    <col min="10763" max="10763" width="14.1416666666667" style="118" customWidth="1"/>
    <col min="10764" max="11008" width="9.14166666666667" style="118"/>
    <col min="11009" max="11009" width="12.5666666666667" style="118" customWidth="1"/>
    <col min="11010" max="11010" width="13.1416666666667" style="118" customWidth="1"/>
    <col min="11011" max="11011" width="10.425" style="118" customWidth="1"/>
    <col min="11012" max="11015" width="9.56666666666667" style="118" customWidth="1"/>
    <col min="11016" max="11016" width="5.85833333333333" style="118" customWidth="1"/>
    <col min="11017" max="11017" width="3.70833333333333" style="118" customWidth="1"/>
    <col min="11018" max="11018" width="5.425" style="118" customWidth="1"/>
    <col min="11019" max="11019" width="14.1416666666667" style="118" customWidth="1"/>
    <col min="11020" max="11264" width="9.14166666666667" style="118"/>
    <col min="11265" max="11265" width="12.5666666666667" style="118" customWidth="1"/>
    <col min="11266" max="11266" width="13.1416666666667" style="118" customWidth="1"/>
    <col min="11267" max="11267" width="10.425" style="118" customWidth="1"/>
    <col min="11268" max="11271" width="9.56666666666667" style="118" customWidth="1"/>
    <col min="11272" max="11272" width="5.85833333333333" style="118" customWidth="1"/>
    <col min="11273" max="11273" width="3.70833333333333" style="118" customWidth="1"/>
    <col min="11274" max="11274" width="5.425" style="118" customWidth="1"/>
    <col min="11275" max="11275" width="14.1416666666667" style="118" customWidth="1"/>
    <col min="11276" max="11520" width="9.14166666666667" style="118"/>
    <col min="11521" max="11521" width="12.5666666666667" style="118" customWidth="1"/>
    <col min="11522" max="11522" width="13.1416666666667" style="118" customWidth="1"/>
    <col min="11523" max="11523" width="10.425" style="118" customWidth="1"/>
    <col min="11524" max="11527" width="9.56666666666667" style="118" customWidth="1"/>
    <col min="11528" max="11528" width="5.85833333333333" style="118" customWidth="1"/>
    <col min="11529" max="11529" width="3.70833333333333" style="118" customWidth="1"/>
    <col min="11530" max="11530" width="5.425" style="118" customWidth="1"/>
    <col min="11531" max="11531" width="14.1416666666667" style="118" customWidth="1"/>
    <col min="11532" max="11776" width="9.14166666666667" style="118"/>
    <col min="11777" max="11777" width="12.5666666666667" style="118" customWidth="1"/>
    <col min="11778" max="11778" width="13.1416666666667" style="118" customWidth="1"/>
    <col min="11779" max="11779" width="10.425" style="118" customWidth="1"/>
    <col min="11780" max="11783" width="9.56666666666667" style="118" customWidth="1"/>
    <col min="11784" max="11784" width="5.85833333333333" style="118" customWidth="1"/>
    <col min="11785" max="11785" width="3.70833333333333" style="118" customWidth="1"/>
    <col min="11786" max="11786" width="5.425" style="118" customWidth="1"/>
    <col min="11787" max="11787" width="14.1416666666667" style="118" customWidth="1"/>
    <col min="11788" max="12032" width="9.14166666666667" style="118"/>
    <col min="12033" max="12033" width="12.5666666666667" style="118" customWidth="1"/>
    <col min="12034" max="12034" width="13.1416666666667" style="118" customWidth="1"/>
    <col min="12035" max="12035" width="10.425" style="118" customWidth="1"/>
    <col min="12036" max="12039" width="9.56666666666667" style="118" customWidth="1"/>
    <col min="12040" max="12040" width="5.85833333333333" style="118" customWidth="1"/>
    <col min="12041" max="12041" width="3.70833333333333" style="118" customWidth="1"/>
    <col min="12042" max="12042" width="5.425" style="118" customWidth="1"/>
    <col min="12043" max="12043" width="14.1416666666667" style="118" customWidth="1"/>
    <col min="12044" max="12288" width="9.14166666666667" style="118"/>
    <col min="12289" max="12289" width="12.5666666666667" style="118" customWidth="1"/>
    <col min="12290" max="12290" width="13.1416666666667" style="118" customWidth="1"/>
    <col min="12291" max="12291" width="10.425" style="118" customWidth="1"/>
    <col min="12292" max="12295" width="9.56666666666667" style="118" customWidth="1"/>
    <col min="12296" max="12296" width="5.85833333333333" style="118" customWidth="1"/>
    <col min="12297" max="12297" width="3.70833333333333" style="118" customWidth="1"/>
    <col min="12298" max="12298" width="5.425" style="118" customWidth="1"/>
    <col min="12299" max="12299" width="14.1416666666667" style="118" customWidth="1"/>
    <col min="12300" max="12544" width="9.14166666666667" style="118"/>
    <col min="12545" max="12545" width="12.5666666666667" style="118" customWidth="1"/>
    <col min="12546" max="12546" width="13.1416666666667" style="118" customWidth="1"/>
    <col min="12547" max="12547" width="10.425" style="118" customWidth="1"/>
    <col min="12548" max="12551" width="9.56666666666667" style="118" customWidth="1"/>
    <col min="12552" max="12552" width="5.85833333333333" style="118" customWidth="1"/>
    <col min="12553" max="12553" width="3.70833333333333" style="118" customWidth="1"/>
    <col min="12554" max="12554" width="5.425" style="118" customWidth="1"/>
    <col min="12555" max="12555" width="14.1416666666667" style="118" customWidth="1"/>
    <col min="12556" max="12800" width="9.14166666666667" style="118"/>
    <col min="12801" max="12801" width="12.5666666666667" style="118" customWidth="1"/>
    <col min="12802" max="12802" width="13.1416666666667" style="118" customWidth="1"/>
    <col min="12803" max="12803" width="10.425" style="118" customWidth="1"/>
    <col min="12804" max="12807" width="9.56666666666667" style="118" customWidth="1"/>
    <col min="12808" max="12808" width="5.85833333333333" style="118" customWidth="1"/>
    <col min="12809" max="12809" width="3.70833333333333" style="118" customWidth="1"/>
    <col min="12810" max="12810" width="5.425" style="118" customWidth="1"/>
    <col min="12811" max="12811" width="14.1416666666667" style="118" customWidth="1"/>
    <col min="12812" max="13056" width="9.14166666666667" style="118"/>
    <col min="13057" max="13057" width="12.5666666666667" style="118" customWidth="1"/>
    <col min="13058" max="13058" width="13.1416666666667" style="118" customWidth="1"/>
    <col min="13059" max="13059" width="10.425" style="118" customWidth="1"/>
    <col min="13060" max="13063" width="9.56666666666667" style="118" customWidth="1"/>
    <col min="13064" max="13064" width="5.85833333333333" style="118" customWidth="1"/>
    <col min="13065" max="13065" width="3.70833333333333" style="118" customWidth="1"/>
    <col min="13066" max="13066" width="5.425" style="118" customWidth="1"/>
    <col min="13067" max="13067" width="14.1416666666667" style="118" customWidth="1"/>
    <col min="13068" max="13312" width="9.14166666666667" style="118"/>
    <col min="13313" max="13313" width="12.5666666666667" style="118" customWidth="1"/>
    <col min="13314" max="13314" width="13.1416666666667" style="118" customWidth="1"/>
    <col min="13315" max="13315" width="10.425" style="118" customWidth="1"/>
    <col min="13316" max="13319" width="9.56666666666667" style="118" customWidth="1"/>
    <col min="13320" max="13320" width="5.85833333333333" style="118" customWidth="1"/>
    <col min="13321" max="13321" width="3.70833333333333" style="118" customWidth="1"/>
    <col min="13322" max="13322" width="5.425" style="118" customWidth="1"/>
    <col min="13323" max="13323" width="14.1416666666667" style="118" customWidth="1"/>
    <col min="13324" max="13568" width="9.14166666666667" style="118"/>
    <col min="13569" max="13569" width="12.5666666666667" style="118" customWidth="1"/>
    <col min="13570" max="13570" width="13.1416666666667" style="118" customWidth="1"/>
    <col min="13571" max="13571" width="10.425" style="118" customWidth="1"/>
    <col min="13572" max="13575" width="9.56666666666667" style="118" customWidth="1"/>
    <col min="13576" max="13576" width="5.85833333333333" style="118" customWidth="1"/>
    <col min="13577" max="13577" width="3.70833333333333" style="118" customWidth="1"/>
    <col min="13578" max="13578" width="5.425" style="118" customWidth="1"/>
    <col min="13579" max="13579" width="14.1416666666667" style="118" customWidth="1"/>
    <col min="13580" max="13824" width="9.14166666666667" style="118"/>
    <col min="13825" max="13825" width="12.5666666666667" style="118" customWidth="1"/>
    <col min="13826" max="13826" width="13.1416666666667" style="118" customWidth="1"/>
    <col min="13827" max="13827" width="10.425" style="118" customWidth="1"/>
    <col min="13828" max="13831" width="9.56666666666667" style="118" customWidth="1"/>
    <col min="13832" max="13832" width="5.85833333333333" style="118" customWidth="1"/>
    <col min="13833" max="13833" width="3.70833333333333" style="118" customWidth="1"/>
    <col min="13834" max="13834" width="5.425" style="118" customWidth="1"/>
    <col min="13835" max="13835" width="14.1416666666667" style="118" customWidth="1"/>
    <col min="13836" max="14080" width="9.14166666666667" style="118"/>
    <col min="14081" max="14081" width="12.5666666666667" style="118" customWidth="1"/>
    <col min="14082" max="14082" width="13.1416666666667" style="118" customWidth="1"/>
    <col min="14083" max="14083" width="10.425" style="118" customWidth="1"/>
    <col min="14084" max="14087" width="9.56666666666667" style="118" customWidth="1"/>
    <col min="14088" max="14088" width="5.85833333333333" style="118" customWidth="1"/>
    <col min="14089" max="14089" width="3.70833333333333" style="118" customWidth="1"/>
    <col min="14090" max="14090" width="5.425" style="118" customWidth="1"/>
    <col min="14091" max="14091" width="14.1416666666667" style="118" customWidth="1"/>
    <col min="14092" max="14336" width="9.14166666666667" style="118"/>
    <col min="14337" max="14337" width="12.5666666666667" style="118" customWidth="1"/>
    <col min="14338" max="14338" width="13.1416666666667" style="118" customWidth="1"/>
    <col min="14339" max="14339" width="10.425" style="118" customWidth="1"/>
    <col min="14340" max="14343" width="9.56666666666667" style="118" customWidth="1"/>
    <col min="14344" max="14344" width="5.85833333333333" style="118" customWidth="1"/>
    <col min="14345" max="14345" width="3.70833333333333" style="118" customWidth="1"/>
    <col min="14346" max="14346" width="5.425" style="118" customWidth="1"/>
    <col min="14347" max="14347" width="14.1416666666667" style="118" customWidth="1"/>
    <col min="14348" max="14592" width="9.14166666666667" style="118"/>
    <col min="14593" max="14593" width="12.5666666666667" style="118" customWidth="1"/>
    <col min="14594" max="14594" width="13.1416666666667" style="118" customWidth="1"/>
    <col min="14595" max="14595" width="10.425" style="118" customWidth="1"/>
    <col min="14596" max="14599" width="9.56666666666667" style="118" customWidth="1"/>
    <col min="14600" max="14600" width="5.85833333333333" style="118" customWidth="1"/>
    <col min="14601" max="14601" width="3.70833333333333" style="118" customWidth="1"/>
    <col min="14602" max="14602" width="5.425" style="118" customWidth="1"/>
    <col min="14603" max="14603" width="14.1416666666667" style="118" customWidth="1"/>
    <col min="14604" max="14848" width="9.14166666666667" style="118"/>
    <col min="14849" max="14849" width="12.5666666666667" style="118" customWidth="1"/>
    <col min="14850" max="14850" width="13.1416666666667" style="118" customWidth="1"/>
    <col min="14851" max="14851" width="10.425" style="118" customWidth="1"/>
    <col min="14852" max="14855" width="9.56666666666667" style="118" customWidth="1"/>
    <col min="14856" max="14856" width="5.85833333333333" style="118" customWidth="1"/>
    <col min="14857" max="14857" width="3.70833333333333" style="118" customWidth="1"/>
    <col min="14858" max="14858" width="5.425" style="118" customWidth="1"/>
    <col min="14859" max="14859" width="14.1416666666667" style="118" customWidth="1"/>
    <col min="14860" max="15104" width="9.14166666666667" style="118"/>
    <col min="15105" max="15105" width="12.5666666666667" style="118" customWidth="1"/>
    <col min="15106" max="15106" width="13.1416666666667" style="118" customWidth="1"/>
    <col min="15107" max="15107" width="10.425" style="118" customWidth="1"/>
    <col min="15108" max="15111" width="9.56666666666667" style="118" customWidth="1"/>
    <col min="15112" max="15112" width="5.85833333333333" style="118" customWidth="1"/>
    <col min="15113" max="15113" width="3.70833333333333" style="118" customWidth="1"/>
    <col min="15114" max="15114" width="5.425" style="118" customWidth="1"/>
    <col min="15115" max="15115" width="14.1416666666667" style="118" customWidth="1"/>
    <col min="15116" max="15360" width="9.14166666666667" style="118"/>
    <col min="15361" max="15361" width="12.5666666666667" style="118" customWidth="1"/>
    <col min="15362" max="15362" width="13.1416666666667" style="118" customWidth="1"/>
    <col min="15363" max="15363" width="10.425" style="118" customWidth="1"/>
    <col min="15364" max="15367" width="9.56666666666667" style="118" customWidth="1"/>
    <col min="15368" max="15368" width="5.85833333333333" style="118" customWidth="1"/>
    <col min="15369" max="15369" width="3.70833333333333" style="118" customWidth="1"/>
    <col min="15370" max="15370" width="5.425" style="118" customWidth="1"/>
    <col min="15371" max="15371" width="14.1416666666667" style="118" customWidth="1"/>
    <col min="15372" max="15616" width="9.14166666666667" style="118"/>
    <col min="15617" max="15617" width="12.5666666666667" style="118" customWidth="1"/>
    <col min="15618" max="15618" width="13.1416666666667" style="118" customWidth="1"/>
    <col min="15619" max="15619" width="10.425" style="118" customWidth="1"/>
    <col min="15620" max="15623" width="9.56666666666667" style="118" customWidth="1"/>
    <col min="15624" max="15624" width="5.85833333333333" style="118" customWidth="1"/>
    <col min="15625" max="15625" width="3.70833333333333" style="118" customWidth="1"/>
    <col min="15626" max="15626" width="5.425" style="118" customWidth="1"/>
    <col min="15627" max="15627" width="14.1416666666667" style="118" customWidth="1"/>
    <col min="15628" max="15872" width="9.14166666666667" style="118"/>
    <col min="15873" max="15873" width="12.5666666666667" style="118" customWidth="1"/>
    <col min="15874" max="15874" width="13.1416666666667" style="118" customWidth="1"/>
    <col min="15875" max="15875" width="10.425" style="118" customWidth="1"/>
    <col min="15876" max="15879" width="9.56666666666667" style="118" customWidth="1"/>
    <col min="15880" max="15880" width="5.85833333333333" style="118" customWidth="1"/>
    <col min="15881" max="15881" width="3.70833333333333" style="118" customWidth="1"/>
    <col min="15882" max="15882" width="5.425" style="118" customWidth="1"/>
    <col min="15883" max="15883" width="14.1416666666667" style="118" customWidth="1"/>
    <col min="15884" max="16128" width="9.14166666666667" style="118"/>
    <col min="16129" max="16129" width="12.5666666666667" style="118" customWidth="1"/>
    <col min="16130" max="16130" width="13.1416666666667" style="118" customWidth="1"/>
    <col min="16131" max="16131" width="10.425" style="118" customWidth="1"/>
    <col min="16132" max="16135" width="9.56666666666667" style="118" customWidth="1"/>
    <col min="16136" max="16136" width="5.85833333333333" style="118" customWidth="1"/>
    <col min="16137" max="16137" width="3.70833333333333" style="118" customWidth="1"/>
    <col min="16138" max="16138" width="5.425" style="118" customWidth="1"/>
    <col min="16139" max="16139" width="14.1416666666667" style="118" customWidth="1"/>
    <col min="16140" max="16384" width="9.14166666666667" style="118"/>
  </cols>
  <sheetData>
    <row r="1" s="117" customFormat="1" ht="24.75" customHeight="1" spans="1:17">
      <c r="A1" s="119"/>
      <c r="B1" s="119"/>
      <c r="C1" s="120"/>
      <c r="D1" s="120"/>
      <c r="E1" s="120"/>
      <c r="F1" s="120"/>
      <c r="G1" s="120"/>
      <c r="H1" s="120"/>
      <c r="I1" s="120"/>
      <c r="J1" s="120"/>
      <c r="K1" s="120"/>
      <c r="Q1" s="170"/>
    </row>
    <row r="2" s="117" customFormat="1" ht="18" customHeight="1" spans="1:17">
      <c r="A2" s="120"/>
      <c r="B2" s="121"/>
      <c r="C2" s="120"/>
      <c r="D2" s="120"/>
      <c r="E2" s="120"/>
      <c r="F2" s="120"/>
      <c r="G2" s="120"/>
      <c r="H2" s="120"/>
      <c r="I2" s="120"/>
      <c r="J2" s="120"/>
      <c r="K2" s="120"/>
      <c r="Q2" s="170"/>
    </row>
    <row r="3" s="117" customFormat="1" ht="18" customHeight="1" spans="1:17">
      <c r="A3" s="121" t="s">
        <v>0</v>
      </c>
      <c r="B3" s="122"/>
      <c r="C3" s="120"/>
      <c r="D3" s="123"/>
      <c r="E3" s="123"/>
      <c r="F3" s="123"/>
      <c r="G3" s="120"/>
      <c r="H3" s="120"/>
      <c r="I3" s="120"/>
      <c r="J3" s="120"/>
      <c r="K3" s="120"/>
      <c r="Q3" s="171"/>
    </row>
    <row r="4" s="117" customFormat="1" ht="18" customHeight="1" spans="1:17">
      <c r="A4" s="122" t="s">
        <v>1</v>
      </c>
      <c r="B4" s="122"/>
      <c r="C4" s="120"/>
      <c r="D4" s="120"/>
      <c r="E4" s="120"/>
      <c r="F4" s="120"/>
      <c r="G4" s="120"/>
      <c r="H4" s="120"/>
      <c r="I4" s="120"/>
      <c r="J4" s="120"/>
      <c r="K4" s="120"/>
      <c r="Q4" s="171"/>
    </row>
    <row r="5" s="117" customFormat="1" ht="18" customHeight="1" spans="1:17">
      <c r="A5" s="122" t="s">
        <v>2</v>
      </c>
      <c r="B5" s="121"/>
      <c r="C5" s="120"/>
      <c r="D5" s="120"/>
      <c r="E5" s="120"/>
      <c r="F5" s="120"/>
      <c r="G5" s="120"/>
      <c r="H5" s="120"/>
      <c r="I5" s="120"/>
      <c r="J5" s="120"/>
      <c r="K5" s="120"/>
      <c r="Q5" s="170"/>
    </row>
    <row r="6" s="117" customFormat="1" ht="19.5" spans="1:17">
      <c r="A6" s="124" t="s">
        <v>3</v>
      </c>
      <c r="B6" s="122"/>
      <c r="C6" s="125"/>
      <c r="D6" s="126"/>
      <c r="E6" s="126"/>
      <c r="F6" s="127"/>
      <c r="G6" s="120"/>
      <c r="H6" s="120"/>
      <c r="I6" s="120"/>
      <c r="J6" s="120"/>
      <c r="K6" s="120"/>
      <c r="Q6" s="170"/>
    </row>
    <row r="7" s="117" customFormat="1" ht="19.5" spans="1:17">
      <c r="A7" s="122" t="s">
        <v>4</v>
      </c>
      <c r="B7" s="122"/>
      <c r="C7" s="125"/>
      <c r="D7" s="126"/>
      <c r="E7" s="126"/>
      <c r="F7" s="127"/>
      <c r="G7" s="120"/>
      <c r="H7" s="120"/>
      <c r="I7" s="120"/>
      <c r="J7" s="120"/>
      <c r="K7" s="120"/>
      <c r="Q7" s="170"/>
    </row>
    <row r="8" s="117" customFormat="1" ht="19.5" spans="1:17">
      <c r="A8" s="120"/>
      <c r="B8" s="124"/>
      <c r="C8" s="119"/>
      <c r="D8" s="119"/>
      <c r="E8" s="119"/>
      <c r="F8" s="127"/>
      <c r="G8" s="120"/>
      <c r="H8" s="120"/>
      <c r="I8" s="120"/>
      <c r="J8" s="120"/>
      <c r="K8" s="120"/>
      <c r="Q8" s="170"/>
    </row>
    <row r="9" s="117" customFormat="1" ht="19.5" spans="1:17">
      <c r="A9" s="120"/>
      <c r="B9" s="122"/>
      <c r="C9" s="120"/>
      <c r="D9" s="120"/>
      <c r="E9" s="120"/>
      <c r="F9" s="127"/>
      <c r="G9" s="120"/>
      <c r="H9" s="120"/>
      <c r="I9" s="120"/>
      <c r="J9" s="120"/>
      <c r="K9" s="120"/>
      <c r="Q9" s="170"/>
    </row>
    <row r="10" s="117" customFormat="1" spans="1:11">
      <c r="A10" s="120"/>
      <c r="B10" s="120"/>
      <c r="C10" s="120"/>
      <c r="D10" s="120"/>
      <c r="E10" s="128" t="s">
        <v>5</v>
      </c>
      <c r="F10" s="127"/>
      <c r="G10" s="120"/>
      <c r="H10" s="120"/>
      <c r="I10" s="128" t="s">
        <v>6</v>
      </c>
      <c r="J10" s="120"/>
      <c r="K10" s="159">
        <f>+A20</f>
        <v>43861</v>
      </c>
    </row>
    <row r="11" s="117" customFormat="1" spans="1:11">
      <c r="A11" s="120"/>
      <c r="B11" s="120"/>
      <c r="C11" s="120"/>
      <c r="D11" s="120"/>
      <c r="E11" s="128" t="s">
        <v>5</v>
      </c>
      <c r="F11" s="127"/>
      <c r="G11" s="120"/>
      <c r="H11" s="129" t="s">
        <v>7</v>
      </c>
      <c r="I11" s="160"/>
      <c r="J11" s="160"/>
      <c r="K11" s="120"/>
    </row>
    <row r="12" s="117" customFormat="1" spans="1:11">
      <c r="A12" s="120"/>
      <c r="B12" s="120"/>
      <c r="C12" s="120"/>
      <c r="D12" s="120"/>
      <c r="E12" s="128" t="s">
        <v>5</v>
      </c>
      <c r="F12" s="127"/>
      <c r="G12" s="120"/>
      <c r="H12" s="120"/>
      <c r="I12" s="128" t="s">
        <v>8</v>
      </c>
      <c r="J12" s="123" t="s">
        <v>9</v>
      </c>
      <c r="K12" s="161">
        <f>+'Jan ''20'!I35</f>
        <v>651300</v>
      </c>
    </row>
    <row r="13" s="117" customFormat="1" ht="15" spans="1:11">
      <c r="A13" s="122" t="s">
        <v>10</v>
      </c>
      <c r="B13" s="119"/>
      <c r="C13" s="125"/>
      <c r="D13" s="126"/>
      <c r="E13" s="126"/>
      <c r="F13" s="127"/>
      <c r="G13" s="120"/>
      <c r="H13" s="120"/>
      <c r="I13" s="128"/>
      <c r="J13" s="120"/>
      <c r="K13" s="120"/>
    </row>
    <row r="14" s="117" customFormat="1" spans="1:11">
      <c r="A14" s="122" t="s">
        <v>11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</row>
    <row r="15" ht="18.75" customHeight="1" spans="1:14">
      <c r="A15" s="122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17"/>
      <c r="M15" s="117"/>
      <c r="N15" s="117"/>
    </row>
    <row r="16" s="117" customFormat="1" spans="1:11">
      <c r="A16" s="122"/>
      <c r="B16" s="120"/>
      <c r="C16" s="120"/>
      <c r="D16" s="120"/>
      <c r="E16" s="120"/>
      <c r="F16" s="120"/>
      <c r="G16" s="120"/>
      <c r="H16" s="120"/>
      <c r="I16" s="120"/>
      <c r="J16" s="120"/>
      <c r="K16" s="120"/>
    </row>
    <row r="17" s="117" customFormat="1" ht="15" spans="1:14">
      <c r="A17" s="120"/>
      <c r="B17" s="120"/>
      <c r="C17" s="120"/>
      <c r="D17" s="130" t="s">
        <v>12</v>
      </c>
      <c r="E17" s="120"/>
      <c r="F17" s="120"/>
      <c r="G17" s="120"/>
      <c r="H17" s="120"/>
      <c r="I17" s="120"/>
      <c r="J17" s="120"/>
      <c r="K17" s="120"/>
      <c r="L17" s="118"/>
      <c r="M17" s="118"/>
      <c r="N17" s="118"/>
    </row>
    <row r="18" s="117" customFormat="1" spans="1:14">
      <c r="A18" s="120"/>
      <c r="B18" s="120"/>
      <c r="C18" s="120"/>
      <c r="D18" s="120"/>
      <c r="E18" s="120"/>
      <c r="F18" s="120"/>
      <c r="G18" s="120"/>
      <c r="H18" s="120"/>
      <c r="I18" s="120"/>
      <c r="J18" s="120" t="s">
        <v>5</v>
      </c>
      <c r="K18" s="120" t="s">
        <v>13</v>
      </c>
      <c r="L18" s="118"/>
      <c r="M18" s="118"/>
      <c r="N18" s="118"/>
    </row>
    <row r="19" s="117" customFormat="1" ht="15" spans="1:14">
      <c r="A19" s="131" t="s">
        <v>14</v>
      </c>
      <c r="B19" s="131" t="s">
        <v>15</v>
      </c>
      <c r="C19" s="131" t="s">
        <v>16</v>
      </c>
      <c r="D19" s="132"/>
      <c r="E19" s="133" t="s">
        <v>17</v>
      </c>
      <c r="F19" s="133"/>
      <c r="G19" s="134"/>
      <c r="H19" s="132"/>
      <c r="I19" s="133"/>
      <c r="J19" s="133" t="s">
        <v>18</v>
      </c>
      <c r="K19" s="134"/>
      <c r="L19" s="162"/>
      <c r="M19" s="162"/>
      <c r="N19" s="162"/>
    </row>
    <row r="20" s="117" customFormat="1" spans="1:14">
      <c r="A20" s="135">
        <v>43861</v>
      </c>
      <c r="B20" s="136"/>
      <c r="C20" s="136"/>
      <c r="D20" s="137" t="s">
        <v>19</v>
      </c>
      <c r="E20" s="138"/>
      <c r="F20" s="138"/>
      <c r="G20" s="139"/>
      <c r="H20" s="140"/>
      <c r="I20" s="143"/>
      <c r="J20" s="143"/>
      <c r="K20" s="163"/>
      <c r="L20" s="118"/>
      <c r="M20" s="118"/>
      <c r="N20" s="118"/>
    </row>
    <row r="21" s="117" customFormat="1" spans="1:14">
      <c r="A21" s="141"/>
      <c r="B21" s="141"/>
      <c r="C21" s="141"/>
      <c r="D21" s="142" t="s">
        <v>20</v>
      </c>
      <c r="E21" s="143"/>
      <c r="F21" s="143"/>
      <c r="G21" s="144"/>
      <c r="H21" s="140"/>
      <c r="I21" s="143"/>
      <c r="J21" s="143"/>
      <c r="K21" s="164"/>
      <c r="L21" s="118"/>
      <c r="M21" s="118"/>
      <c r="N21" s="118"/>
    </row>
    <row r="22" s="117" customFormat="1" spans="1:14">
      <c r="A22" s="141"/>
      <c r="B22" s="141"/>
      <c r="C22" s="141"/>
      <c r="D22" s="145"/>
      <c r="E22" s="146"/>
      <c r="F22" s="146"/>
      <c r="G22" s="147"/>
      <c r="H22" s="148"/>
      <c r="I22" s="146"/>
      <c r="J22" s="146"/>
      <c r="K22" s="165">
        <f>+K12</f>
        <v>651300</v>
      </c>
      <c r="L22" s="118"/>
      <c r="M22" s="118"/>
      <c r="N22" s="118"/>
    </row>
    <row r="23" s="117" customFormat="1" spans="1:14">
      <c r="A23" s="141"/>
      <c r="B23" s="141"/>
      <c r="C23" s="141"/>
      <c r="D23" s="142"/>
      <c r="E23" s="146"/>
      <c r="F23" s="146"/>
      <c r="G23" s="147"/>
      <c r="H23" s="148"/>
      <c r="I23" s="146"/>
      <c r="J23" s="146"/>
      <c r="K23" s="166"/>
      <c r="L23" s="118"/>
      <c r="M23" s="118"/>
      <c r="N23" s="118"/>
    </row>
    <row r="24" s="117" customFormat="1" spans="1:14">
      <c r="A24" s="141"/>
      <c r="B24" s="141"/>
      <c r="C24" s="141"/>
      <c r="D24" s="145"/>
      <c r="E24" s="146"/>
      <c r="F24" s="146"/>
      <c r="G24" s="147"/>
      <c r="H24" s="148"/>
      <c r="I24" s="146"/>
      <c r="J24" s="146"/>
      <c r="K24" s="166"/>
      <c r="L24" s="118"/>
      <c r="M24" s="118"/>
      <c r="N24" s="118"/>
    </row>
    <row r="25" s="117" customFormat="1" spans="1:14">
      <c r="A25" s="141"/>
      <c r="B25" s="141"/>
      <c r="C25" s="141"/>
      <c r="D25" s="140"/>
      <c r="E25" s="143"/>
      <c r="F25" s="143"/>
      <c r="G25" s="144"/>
      <c r="H25" s="140"/>
      <c r="I25" s="143"/>
      <c r="J25" s="143"/>
      <c r="K25" s="167"/>
      <c r="L25" s="118"/>
      <c r="M25" s="118"/>
      <c r="N25" s="118"/>
    </row>
    <row r="26" s="117" customFormat="1" spans="1:14">
      <c r="A26" s="141"/>
      <c r="B26" s="141"/>
      <c r="C26" s="141"/>
      <c r="D26" s="140"/>
      <c r="E26" s="143"/>
      <c r="F26" s="143"/>
      <c r="G26" s="144"/>
      <c r="H26" s="140"/>
      <c r="I26" s="143"/>
      <c r="J26" s="143"/>
      <c r="K26" s="167"/>
      <c r="L26" s="118"/>
      <c r="M26" s="118"/>
      <c r="N26" s="118"/>
    </row>
    <row r="27" s="117" customFormat="1" spans="1:14">
      <c r="A27" s="141"/>
      <c r="B27" s="141"/>
      <c r="C27" s="141"/>
      <c r="D27" s="140"/>
      <c r="E27" s="143"/>
      <c r="F27" s="143"/>
      <c r="G27" s="144"/>
      <c r="H27" s="140"/>
      <c r="I27" s="143"/>
      <c r="J27" s="143"/>
      <c r="K27" s="168"/>
      <c r="L27" s="118"/>
      <c r="M27" s="118"/>
      <c r="N27" s="118"/>
    </row>
    <row r="28" spans="1:11">
      <c r="A28" s="141"/>
      <c r="B28" s="141"/>
      <c r="C28" s="141"/>
      <c r="D28" s="140"/>
      <c r="E28" s="143"/>
      <c r="F28" s="143"/>
      <c r="G28" s="144"/>
      <c r="H28" s="140"/>
      <c r="I28" s="143"/>
      <c r="J28" s="143"/>
      <c r="K28" s="144"/>
    </row>
    <row r="29" spans="1:11">
      <c r="A29" s="141"/>
      <c r="B29" s="141"/>
      <c r="C29" s="141"/>
      <c r="D29" s="140"/>
      <c r="E29" s="143"/>
      <c r="F29" s="143"/>
      <c r="G29" s="144"/>
      <c r="H29" s="140"/>
      <c r="I29" s="143"/>
      <c r="J29" s="143"/>
      <c r="K29" s="144"/>
    </row>
    <row r="30" spans="1:11">
      <c r="A30" s="141"/>
      <c r="B30" s="141"/>
      <c r="C30" s="141"/>
      <c r="D30" s="140"/>
      <c r="E30" s="143"/>
      <c r="F30" s="143"/>
      <c r="G30" s="144"/>
      <c r="H30" s="140"/>
      <c r="I30" s="143"/>
      <c r="J30" s="143"/>
      <c r="K30" s="144"/>
    </row>
    <row r="31" spans="1:11">
      <c r="A31" s="149"/>
      <c r="B31" s="149"/>
      <c r="C31" s="149"/>
      <c r="D31" s="150"/>
      <c r="E31" s="151"/>
      <c r="F31" s="151"/>
      <c r="G31" s="152"/>
      <c r="H31" s="150"/>
      <c r="I31" s="151"/>
      <c r="J31" s="151"/>
      <c r="K31" s="152"/>
    </row>
    <row r="32" ht="15" spans="1:14">
      <c r="A32" s="120"/>
      <c r="B32" s="120"/>
      <c r="C32" s="120"/>
      <c r="D32" s="120"/>
      <c r="E32" s="120"/>
      <c r="F32" s="120"/>
      <c r="G32" s="128" t="s">
        <v>21</v>
      </c>
      <c r="J32" s="123" t="s">
        <v>22</v>
      </c>
      <c r="K32" s="169">
        <f>+K22</f>
        <v>651300</v>
      </c>
      <c r="L32" s="117"/>
      <c r="M32" s="117"/>
      <c r="N32" s="117"/>
    </row>
    <row r="33" ht="15" spans="1:14">
      <c r="A33" s="119" t="s">
        <v>23</v>
      </c>
      <c r="B33" s="123" t="s">
        <v>24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17"/>
      <c r="M33" s="117"/>
      <c r="N33" s="117"/>
    </row>
    <row r="34" spans="1:14">
      <c r="A34" s="120"/>
      <c r="B34" s="120"/>
      <c r="C34" s="120"/>
      <c r="D34" s="120"/>
      <c r="E34" s="120"/>
      <c r="F34" s="120"/>
      <c r="G34" s="120"/>
      <c r="H34" s="123"/>
      <c r="I34" s="120"/>
      <c r="J34" s="120"/>
      <c r="K34" s="120"/>
      <c r="L34" s="117"/>
      <c r="M34" s="117"/>
      <c r="N34" s="117"/>
    </row>
    <row r="35" spans="1:14">
      <c r="A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</row>
    <row r="36" ht="15" spans="1:14">
      <c r="A36" s="153" t="s">
        <v>25</v>
      </c>
      <c r="B36" s="153"/>
      <c r="C36" s="153" t="s">
        <v>26</v>
      </c>
      <c r="D36" s="153"/>
      <c r="E36" s="153"/>
      <c r="F36" s="153"/>
      <c r="G36" s="117"/>
      <c r="H36" s="117"/>
      <c r="I36" s="117"/>
      <c r="J36" s="117"/>
      <c r="K36" s="117"/>
      <c r="L36" s="117"/>
      <c r="M36" s="117"/>
      <c r="N36" s="117"/>
    </row>
    <row r="37" ht="15" spans="1:14">
      <c r="A37" s="153" t="s">
        <v>27</v>
      </c>
      <c r="B37" s="153"/>
      <c r="C37" s="153" t="s">
        <v>28</v>
      </c>
      <c r="D37" s="153"/>
      <c r="E37" s="153"/>
      <c r="F37" s="153"/>
      <c r="G37" s="117"/>
      <c r="H37" s="117"/>
      <c r="I37" s="117"/>
      <c r="J37" s="117"/>
      <c r="K37" s="117"/>
      <c r="L37" s="117"/>
      <c r="M37" s="117"/>
      <c r="N37" s="117"/>
    </row>
    <row r="38" ht="15" spans="1:14">
      <c r="A38" s="153" t="s">
        <v>29</v>
      </c>
      <c r="B38" s="153"/>
      <c r="C38" s="153" t="s">
        <v>30</v>
      </c>
      <c r="D38" s="153"/>
      <c r="E38" s="153"/>
      <c r="F38" s="153"/>
      <c r="G38" s="117"/>
      <c r="H38" s="117"/>
      <c r="I38" s="117"/>
      <c r="J38" s="117"/>
      <c r="K38" s="117"/>
      <c r="L38" s="117"/>
      <c r="M38" s="117"/>
      <c r="N38" s="117"/>
    </row>
    <row r="39" ht="15" spans="1:14">
      <c r="A39" s="153"/>
      <c r="B39" s="153"/>
      <c r="C39" s="153"/>
      <c r="D39" s="153"/>
      <c r="E39" s="153"/>
      <c r="F39" s="153"/>
      <c r="G39" s="117"/>
      <c r="H39" s="117"/>
      <c r="I39" s="117"/>
      <c r="J39" s="117"/>
      <c r="K39" s="117"/>
      <c r="L39" s="117"/>
      <c r="M39" s="117"/>
      <c r="N39" s="117"/>
    </row>
    <row r="40" ht="15" spans="1:6">
      <c r="A40" s="153" t="s">
        <v>31</v>
      </c>
      <c r="B40" s="153"/>
      <c r="C40" s="153" t="s">
        <v>32</v>
      </c>
      <c r="D40" s="153"/>
      <c r="E40" s="153"/>
      <c r="F40" s="153"/>
    </row>
    <row r="41" ht="15" spans="1:6">
      <c r="A41" s="153" t="s">
        <v>33</v>
      </c>
      <c r="B41" s="153"/>
      <c r="C41" s="153" t="s">
        <v>34</v>
      </c>
      <c r="D41" s="153"/>
      <c r="E41" s="153"/>
      <c r="F41" s="153"/>
    </row>
    <row r="42" ht="15" spans="1:6">
      <c r="A42" s="153" t="s">
        <v>35</v>
      </c>
      <c r="B42" s="153"/>
      <c r="C42" s="153" t="s">
        <v>36</v>
      </c>
      <c r="D42" s="153"/>
      <c r="E42" s="153"/>
      <c r="F42" s="153"/>
    </row>
    <row r="43" ht="15" spans="1:6">
      <c r="A43" s="153" t="s">
        <v>37</v>
      </c>
      <c r="B43" s="154"/>
      <c r="C43" s="173" t="s">
        <v>38</v>
      </c>
      <c r="D43" s="154"/>
      <c r="E43" s="154"/>
      <c r="F43" s="154"/>
    </row>
    <row r="44" ht="15" spans="1:6">
      <c r="A44" s="153" t="s">
        <v>39</v>
      </c>
      <c r="B44" s="153"/>
      <c r="C44" s="174" t="s">
        <v>40</v>
      </c>
      <c r="D44" s="153"/>
      <c r="E44" s="153"/>
      <c r="F44" s="153"/>
    </row>
    <row r="45" ht="17.25" spans="1:6">
      <c r="A45" s="156"/>
      <c r="B45" s="156"/>
      <c r="C45" s="154" t="s">
        <v>41</v>
      </c>
      <c r="D45" s="156"/>
      <c r="E45" s="156"/>
      <c r="F45" s="156"/>
    </row>
    <row r="47" ht="15" spans="1:3">
      <c r="A47" s="153" t="s">
        <v>42</v>
      </c>
      <c r="B47" s="153"/>
      <c r="C47" s="153"/>
    </row>
    <row r="48" ht="15" spans="1:3">
      <c r="A48" s="153"/>
      <c r="B48" s="153"/>
      <c r="C48" s="153"/>
    </row>
    <row r="49" ht="15" spans="1:3">
      <c r="A49" s="157" t="s">
        <v>43</v>
      </c>
      <c r="B49" s="153"/>
      <c r="C49" s="153"/>
    </row>
    <row r="50" ht="15" spans="1:3">
      <c r="A50" s="155" t="s">
        <v>44</v>
      </c>
      <c r="B50" s="155"/>
      <c r="C50" s="153"/>
    </row>
    <row r="51" ht="15" spans="1:3">
      <c r="A51" s="158"/>
      <c r="B51" s="158"/>
      <c r="C51" s="158"/>
    </row>
    <row r="72" spans="9:9">
      <c r="I72" s="172"/>
    </row>
  </sheetData>
  <pageMargins left="0.7" right="0.7" top="0.75" bottom="0.75" header="0.3" footer="0.3"/>
  <pageSetup paperSize="1" scale="90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24"/>
  <sheetViews>
    <sheetView zoomScale="112" zoomScaleNormal="112" workbookViewId="0">
      <selection activeCell="E13" sqref="E13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9.28333333333333" customWidth="1"/>
    <col min="6" max="6" width="9.28333333333333" style="1" customWidth="1"/>
    <col min="8" max="8" width="11.425" customWidth="1"/>
    <col min="9" max="9" width="14.2833333333333" customWidth="1"/>
    <col min="10" max="10" width="13.2833333333333" style="2" customWidth="1"/>
    <col min="11" max="11" width="13.5666666666667" customWidth="1"/>
    <col min="12" max="12" width="10.5666666666667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189</v>
      </c>
    </row>
    <row r="11" spans="5:7">
      <c r="E11" s="29"/>
      <c r="F11"/>
      <c r="G11" s="1"/>
    </row>
    <row r="12" spans="1:9">
      <c r="A12" s="9" t="s">
        <v>47</v>
      </c>
      <c r="B12" s="10" t="s">
        <v>108</v>
      </c>
      <c r="C12" s="10" t="s">
        <v>48</v>
      </c>
      <c r="D12" s="11" t="s">
        <v>49</v>
      </c>
      <c r="E12" s="11" t="s">
        <v>50</v>
      </c>
      <c r="F12" s="10" t="s">
        <v>51</v>
      </c>
      <c r="G12" s="10" t="s">
        <v>52</v>
      </c>
      <c r="H12" s="10" t="s">
        <v>53</v>
      </c>
      <c r="I12" s="10" t="s">
        <v>54</v>
      </c>
    </row>
    <row r="13" ht="21.75" customHeight="1" spans="1:9">
      <c r="A13" s="9">
        <v>1</v>
      </c>
      <c r="B13" s="12">
        <v>77250508</v>
      </c>
      <c r="C13" s="12">
        <v>1508890</v>
      </c>
      <c r="D13" s="12" t="s">
        <v>190</v>
      </c>
      <c r="E13" s="13">
        <v>43617</v>
      </c>
      <c r="F13" s="13">
        <v>43618</v>
      </c>
      <c r="G13" s="12">
        <v>1</v>
      </c>
      <c r="H13" s="14">
        <v>16920</v>
      </c>
      <c r="I13" s="30">
        <f>+H13*G13</f>
        <v>16920</v>
      </c>
    </row>
    <row r="14" ht="21.75" customHeight="1" spans="1:9">
      <c r="A14" s="9">
        <v>2</v>
      </c>
      <c r="B14" s="12">
        <v>74816246</v>
      </c>
      <c r="C14" s="12">
        <v>1507687</v>
      </c>
      <c r="D14" s="12" t="s">
        <v>191</v>
      </c>
      <c r="E14" s="13">
        <v>43622</v>
      </c>
      <c r="F14" s="13">
        <v>43592</v>
      </c>
      <c r="G14" s="12">
        <v>1</v>
      </c>
      <c r="H14" s="14">
        <v>16920</v>
      </c>
      <c r="I14" s="30">
        <f t="shared" ref="I14:I16" si="0">+H14*G14</f>
        <v>16920</v>
      </c>
    </row>
    <row r="15" ht="21.75" customHeight="1" spans="1:9">
      <c r="A15" s="9">
        <v>3</v>
      </c>
      <c r="B15" s="175" t="s">
        <v>192</v>
      </c>
      <c r="C15" s="12">
        <v>1504306</v>
      </c>
      <c r="D15" s="12" t="s">
        <v>193</v>
      </c>
      <c r="E15" s="13">
        <v>43627</v>
      </c>
      <c r="F15" s="13">
        <v>43629</v>
      </c>
      <c r="G15" s="12">
        <v>4</v>
      </c>
      <c r="H15" s="14">
        <v>25330</v>
      </c>
      <c r="I15" s="30">
        <f t="shared" si="0"/>
        <v>101320</v>
      </c>
    </row>
    <row r="16" ht="21.75" customHeight="1" spans="1:9">
      <c r="A16" s="9">
        <v>4</v>
      </c>
      <c r="B16" s="12">
        <v>90329569</v>
      </c>
      <c r="C16" s="12">
        <v>1500756</v>
      </c>
      <c r="D16" s="12" t="s">
        <v>194</v>
      </c>
      <c r="E16" s="13">
        <v>43636</v>
      </c>
      <c r="F16" s="13">
        <v>43638</v>
      </c>
      <c r="G16" s="12">
        <v>2</v>
      </c>
      <c r="H16" s="14">
        <v>17520</v>
      </c>
      <c r="I16" s="30">
        <f t="shared" si="0"/>
        <v>35040</v>
      </c>
    </row>
    <row r="17" ht="18" customHeight="1" spans="1:9">
      <c r="A17" s="17"/>
      <c r="B17" s="18"/>
      <c r="C17" s="18"/>
      <c r="D17" s="19"/>
      <c r="E17" s="20"/>
      <c r="F17" s="20"/>
      <c r="G17" s="18"/>
      <c r="H17" s="21"/>
      <c r="I17" s="40"/>
    </row>
    <row r="18" s="2" customFormat="1" ht="18" customHeight="1" spans="1:12">
      <c r="A18" s="22"/>
      <c r="B18" s="23"/>
      <c r="C18" s="22"/>
      <c r="D18" s="22"/>
      <c r="E18" s="23"/>
      <c r="F18" s="22"/>
      <c r="G18" s="24" t="s">
        <v>21</v>
      </c>
      <c r="H18" s="22"/>
      <c r="I18" s="27">
        <f>SUM(I13:I17)</f>
        <v>170200</v>
      </c>
      <c r="K18"/>
      <c r="L18"/>
    </row>
    <row r="19" s="2" customFormat="1" ht="14.25" spans="1:12">
      <c r="A19"/>
      <c r="B19" s="1"/>
      <c r="C19"/>
      <c r="D19"/>
      <c r="E19"/>
      <c r="F19" s="1"/>
      <c r="G19"/>
      <c r="H19"/>
      <c r="I19" s="28"/>
      <c r="K19"/>
      <c r="L19"/>
    </row>
    <row r="20" s="2" customFormat="1" spans="1:12">
      <c r="A20"/>
      <c r="B20" s="1"/>
      <c r="C20"/>
      <c r="D20"/>
      <c r="E20"/>
      <c r="F20" s="1"/>
      <c r="G20"/>
      <c r="H20"/>
      <c r="I20" s="28"/>
      <c r="K20"/>
      <c r="L20"/>
    </row>
    <row r="21" s="2" customFormat="1" spans="1:12">
      <c r="A21"/>
      <c r="B21" s="1"/>
      <c r="C21"/>
      <c r="D21"/>
      <c r="E21"/>
      <c r="F21" s="1"/>
      <c r="G21"/>
      <c r="H21" s="28"/>
      <c r="I21" s="28"/>
      <c r="K21"/>
      <c r="L21"/>
    </row>
    <row r="22" s="2" customFormat="1" spans="1:12">
      <c r="A22"/>
      <c r="B22" s="1"/>
      <c r="C22"/>
      <c r="D22"/>
      <c r="E22"/>
      <c r="F22" s="1"/>
      <c r="G22"/>
      <c r="H22"/>
      <c r="I22" s="28"/>
      <c r="K22"/>
      <c r="L22"/>
    </row>
    <row r="23" s="2" customFormat="1" spans="1:12">
      <c r="A23"/>
      <c r="B23" s="1"/>
      <c r="C23"/>
      <c r="D23"/>
      <c r="E23"/>
      <c r="F23" s="1"/>
      <c r="G23"/>
      <c r="H23"/>
      <c r="K23"/>
      <c r="L23"/>
    </row>
    <row r="24" s="2" customFormat="1" spans="1:12">
      <c r="A24"/>
      <c r="B24" s="1"/>
      <c r="C24"/>
      <c r="D24"/>
      <c r="E24"/>
      <c r="F24" s="1"/>
      <c r="G24"/>
      <c r="H24"/>
      <c r="I24" s="28"/>
      <c r="K24"/>
      <c r="L24"/>
    </row>
  </sheetData>
  <autoFilter ref="A12:I18">
    <sortState ref="A12:I18">
      <sortCondition ref="E12:E100"/>
    </sortState>
    <extLst/>
  </autoFilter>
  <dataValidations count="2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25 Z58 Z29:Z30 Z62:Z63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8"/>
  <sheetViews>
    <sheetView zoomScale="112" zoomScaleNormal="112" topLeftCell="A16" workbookViewId="0">
      <selection activeCell="J29" sqref="J29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9.28333333333333" customWidth="1"/>
    <col min="6" max="6" width="9.28333333333333" style="1" customWidth="1"/>
    <col min="8" max="8" width="11.425" customWidth="1"/>
    <col min="9" max="9" width="14.2833333333333" customWidth="1"/>
    <col min="10" max="10" width="13.2833333333333" style="2" customWidth="1"/>
    <col min="11" max="11" width="13.5666666666667" customWidth="1"/>
    <col min="12" max="12" width="10.5666666666667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195</v>
      </c>
    </row>
    <row r="11" spans="5:7">
      <c r="E11" s="29"/>
      <c r="F11"/>
      <c r="G11" s="1"/>
    </row>
    <row r="12" spans="1:9">
      <c r="A12" s="9" t="s">
        <v>47</v>
      </c>
      <c r="B12" s="10" t="s">
        <v>108</v>
      </c>
      <c r="C12" s="10" t="s">
        <v>48</v>
      </c>
      <c r="D12" s="11" t="s">
        <v>49</v>
      </c>
      <c r="E12" s="11" t="s">
        <v>50</v>
      </c>
      <c r="F12" s="10" t="s">
        <v>51</v>
      </c>
      <c r="G12" s="10" t="s">
        <v>52</v>
      </c>
      <c r="H12" s="10" t="s">
        <v>53</v>
      </c>
      <c r="I12" s="10" t="s">
        <v>54</v>
      </c>
    </row>
    <row r="13" ht="21.75" customHeight="1" spans="1:9">
      <c r="A13" s="9">
        <v>1</v>
      </c>
      <c r="B13" s="12">
        <v>95443286</v>
      </c>
      <c r="C13" s="12">
        <v>1454707</v>
      </c>
      <c r="D13" s="12" t="s">
        <v>196</v>
      </c>
      <c r="E13" s="13">
        <v>43527</v>
      </c>
      <c r="F13" s="13">
        <v>43528</v>
      </c>
      <c r="G13" s="12">
        <v>1</v>
      </c>
      <c r="H13" s="14">
        <v>23900</v>
      </c>
      <c r="I13" s="30">
        <f>+H13*G13</f>
        <v>23900</v>
      </c>
    </row>
    <row r="14" ht="21.75" customHeight="1" spans="1:9">
      <c r="A14" s="9">
        <v>2</v>
      </c>
      <c r="B14" s="175" t="s">
        <v>197</v>
      </c>
      <c r="C14" s="12">
        <v>1443042</v>
      </c>
      <c r="D14" s="12" t="s">
        <v>198</v>
      </c>
      <c r="E14" s="13">
        <v>43529</v>
      </c>
      <c r="F14" s="13">
        <v>43530</v>
      </c>
      <c r="G14" s="12">
        <v>2</v>
      </c>
      <c r="H14" s="14">
        <v>17750</v>
      </c>
      <c r="I14" s="30">
        <f t="shared" ref="I14:I30" si="0">+H14*G14</f>
        <v>35500</v>
      </c>
    </row>
    <row r="15" ht="21.75" customHeight="1" spans="1:9">
      <c r="A15" s="9">
        <v>3</v>
      </c>
      <c r="B15" s="12">
        <v>71454933</v>
      </c>
      <c r="C15" s="12">
        <v>1457293</v>
      </c>
      <c r="D15" s="12" t="s">
        <v>199</v>
      </c>
      <c r="E15" s="13">
        <v>43532</v>
      </c>
      <c r="F15" s="13">
        <v>43534</v>
      </c>
      <c r="G15" s="12">
        <v>2</v>
      </c>
      <c r="H15" s="14">
        <v>25040</v>
      </c>
      <c r="I15" s="30">
        <f t="shared" ref="I15" si="1">+H15*G15</f>
        <v>50080</v>
      </c>
    </row>
    <row r="16" ht="21.75" customHeight="1" spans="1:9">
      <c r="A16" s="9">
        <v>4</v>
      </c>
      <c r="B16" s="175" t="s">
        <v>200</v>
      </c>
      <c r="C16" s="12">
        <v>1456501</v>
      </c>
      <c r="D16" s="12" t="s">
        <v>201</v>
      </c>
      <c r="E16" s="13">
        <v>43534</v>
      </c>
      <c r="F16" s="13">
        <v>43537</v>
      </c>
      <c r="G16" s="12">
        <v>6</v>
      </c>
      <c r="H16" s="14">
        <v>17750</v>
      </c>
      <c r="I16" s="30">
        <f t="shared" si="0"/>
        <v>106500</v>
      </c>
    </row>
    <row r="17" ht="21.75" customHeight="1" spans="1:9">
      <c r="A17" s="9">
        <v>5</v>
      </c>
      <c r="B17" s="12">
        <v>99934916</v>
      </c>
      <c r="C17" s="12">
        <v>1456372</v>
      </c>
      <c r="D17" s="12" t="s">
        <v>202</v>
      </c>
      <c r="E17" s="13">
        <v>43535</v>
      </c>
      <c r="F17" s="13">
        <v>43537</v>
      </c>
      <c r="G17" s="12">
        <v>2</v>
      </c>
      <c r="H17" s="14">
        <v>17750</v>
      </c>
      <c r="I17" s="30">
        <f t="shared" si="0"/>
        <v>35500</v>
      </c>
    </row>
    <row r="18" ht="21.75" customHeight="1" spans="1:9">
      <c r="A18" s="9">
        <v>6</v>
      </c>
      <c r="B18" s="12">
        <v>73868271</v>
      </c>
      <c r="C18" s="12">
        <v>1447196</v>
      </c>
      <c r="D18" s="12" t="s">
        <v>203</v>
      </c>
      <c r="E18" s="13">
        <v>43535</v>
      </c>
      <c r="F18" s="13">
        <v>43538</v>
      </c>
      <c r="G18" s="12">
        <v>3</v>
      </c>
      <c r="H18" s="14">
        <v>17750</v>
      </c>
      <c r="I18" s="30">
        <f t="shared" ref="I18:I20" si="2">+H18*G18</f>
        <v>53250</v>
      </c>
    </row>
    <row r="19" ht="21.75" customHeight="1" spans="1:9">
      <c r="A19" s="9">
        <v>7</v>
      </c>
      <c r="B19" s="12">
        <v>74295261</v>
      </c>
      <c r="C19" s="12">
        <v>1457926</v>
      </c>
      <c r="D19" s="12" t="s">
        <v>204</v>
      </c>
      <c r="E19" s="13">
        <v>43536</v>
      </c>
      <c r="F19" s="13">
        <v>43538</v>
      </c>
      <c r="G19" s="12">
        <v>2</v>
      </c>
      <c r="H19" s="14">
        <v>17750</v>
      </c>
      <c r="I19" s="30">
        <f t="shared" si="2"/>
        <v>35500</v>
      </c>
    </row>
    <row r="20" ht="21.75" customHeight="1" spans="1:9">
      <c r="A20" s="9">
        <v>8</v>
      </c>
      <c r="B20" s="12">
        <v>99941661</v>
      </c>
      <c r="C20" s="12">
        <v>1456398</v>
      </c>
      <c r="D20" s="12" t="s">
        <v>205</v>
      </c>
      <c r="E20" s="13">
        <v>43536</v>
      </c>
      <c r="F20" s="13">
        <v>43538</v>
      </c>
      <c r="G20" s="12">
        <v>2</v>
      </c>
      <c r="H20" s="14">
        <v>17750</v>
      </c>
      <c r="I20" s="30">
        <f t="shared" si="2"/>
        <v>35500</v>
      </c>
    </row>
    <row r="21" ht="21.75" customHeight="1" spans="1:9">
      <c r="A21" s="9">
        <v>9</v>
      </c>
      <c r="B21" s="12">
        <v>82762332</v>
      </c>
      <c r="C21" s="12">
        <v>1440996</v>
      </c>
      <c r="D21" s="12" t="s">
        <v>206</v>
      </c>
      <c r="E21" s="13">
        <v>43538</v>
      </c>
      <c r="F21" s="13">
        <v>43542</v>
      </c>
      <c r="G21" s="12">
        <v>4</v>
      </c>
      <c r="H21" s="14">
        <v>17200</v>
      </c>
      <c r="I21" s="30">
        <f t="shared" si="0"/>
        <v>68800</v>
      </c>
    </row>
    <row r="22" ht="21.75" customHeight="1" spans="1:9">
      <c r="A22" s="9">
        <v>10</v>
      </c>
      <c r="B22" s="175" t="s">
        <v>207</v>
      </c>
      <c r="C22" s="12">
        <v>1461675</v>
      </c>
      <c r="D22" s="12" t="s">
        <v>208</v>
      </c>
      <c r="E22" s="13">
        <v>43541</v>
      </c>
      <c r="F22" s="13">
        <v>43543</v>
      </c>
      <c r="G22" s="12">
        <v>4</v>
      </c>
      <c r="H22" s="14">
        <v>17750</v>
      </c>
      <c r="I22" s="30">
        <f t="shared" si="0"/>
        <v>71000</v>
      </c>
    </row>
    <row r="23" ht="21.75" customHeight="1" spans="1:9">
      <c r="A23" s="9">
        <v>11</v>
      </c>
      <c r="B23" s="12">
        <v>80370610</v>
      </c>
      <c r="C23" s="12">
        <v>1448897</v>
      </c>
      <c r="D23" s="12" t="s">
        <v>209</v>
      </c>
      <c r="E23" s="13">
        <v>43542</v>
      </c>
      <c r="F23" s="13">
        <v>43544</v>
      </c>
      <c r="G23" s="12">
        <v>2</v>
      </c>
      <c r="H23" s="14">
        <v>17750</v>
      </c>
      <c r="I23" s="30">
        <f t="shared" si="0"/>
        <v>35500</v>
      </c>
    </row>
    <row r="24" ht="21.75" customHeight="1" spans="1:11">
      <c r="A24" s="9">
        <v>12</v>
      </c>
      <c r="B24" s="12">
        <v>99669411</v>
      </c>
      <c r="C24" s="12">
        <v>1455913</v>
      </c>
      <c r="D24" s="12" t="s">
        <v>210</v>
      </c>
      <c r="E24" s="13">
        <v>43544</v>
      </c>
      <c r="F24" s="13">
        <v>43546</v>
      </c>
      <c r="G24" s="12">
        <v>2</v>
      </c>
      <c r="H24" s="14">
        <v>18900</v>
      </c>
      <c r="I24" s="30">
        <f t="shared" si="0"/>
        <v>37800</v>
      </c>
      <c r="K24" s="31"/>
    </row>
    <row r="25" ht="21.75" customHeight="1" spans="1:11">
      <c r="A25" s="9">
        <v>13</v>
      </c>
      <c r="B25" s="12">
        <v>95003840</v>
      </c>
      <c r="C25" s="12">
        <v>1444109</v>
      </c>
      <c r="D25" s="12" t="s">
        <v>211</v>
      </c>
      <c r="E25" s="13">
        <v>43545</v>
      </c>
      <c r="F25" s="13">
        <v>43518</v>
      </c>
      <c r="G25" s="12">
        <v>1</v>
      </c>
      <c r="H25" s="14">
        <v>17750</v>
      </c>
      <c r="I25" s="30">
        <f t="shared" si="0"/>
        <v>17750</v>
      </c>
      <c r="K25" s="31"/>
    </row>
    <row r="26" ht="21.75" customHeight="1" spans="1:11">
      <c r="A26" s="9">
        <v>14</v>
      </c>
      <c r="B26" s="12">
        <v>70678168</v>
      </c>
      <c r="C26" s="12">
        <v>1446262</v>
      </c>
      <c r="D26" s="12" t="s">
        <v>212</v>
      </c>
      <c r="E26" s="13">
        <v>43545</v>
      </c>
      <c r="F26" s="13">
        <v>43518</v>
      </c>
      <c r="G26" s="12">
        <v>1</v>
      </c>
      <c r="H26" s="14">
        <v>22650</v>
      </c>
      <c r="I26" s="30">
        <f t="shared" si="0"/>
        <v>22650</v>
      </c>
      <c r="K26" s="31"/>
    </row>
    <row r="27" ht="21.75" customHeight="1" spans="1:11">
      <c r="A27" s="9">
        <v>15</v>
      </c>
      <c r="B27" s="175" t="s">
        <v>213</v>
      </c>
      <c r="C27" s="12">
        <v>1425526</v>
      </c>
      <c r="D27" s="12" t="s">
        <v>214</v>
      </c>
      <c r="E27" s="13">
        <v>43546</v>
      </c>
      <c r="F27" s="13">
        <v>43548</v>
      </c>
      <c r="G27" s="12">
        <v>4</v>
      </c>
      <c r="H27" s="14">
        <v>21950</v>
      </c>
      <c r="I27" s="30">
        <f t="shared" si="0"/>
        <v>87800</v>
      </c>
      <c r="K27" s="31"/>
    </row>
    <row r="28" ht="21.75" customHeight="1" spans="1:11">
      <c r="A28" s="9">
        <v>16</v>
      </c>
      <c r="B28" s="175" t="s">
        <v>215</v>
      </c>
      <c r="C28" s="12">
        <v>1467573</v>
      </c>
      <c r="D28" s="12" t="s">
        <v>216</v>
      </c>
      <c r="E28" s="13">
        <v>43548</v>
      </c>
      <c r="F28" s="13">
        <v>43549</v>
      </c>
      <c r="G28" s="12">
        <v>3</v>
      </c>
      <c r="H28" s="14">
        <v>17750</v>
      </c>
      <c r="I28" s="30">
        <f t="shared" si="0"/>
        <v>53250</v>
      </c>
      <c r="K28" s="31"/>
    </row>
    <row r="29" ht="21.75" customHeight="1" spans="1:11">
      <c r="A29" s="9">
        <v>17</v>
      </c>
      <c r="B29" s="12">
        <v>98833813</v>
      </c>
      <c r="C29" s="12">
        <v>1468228</v>
      </c>
      <c r="D29" s="12" t="s">
        <v>217</v>
      </c>
      <c r="E29" s="13">
        <v>43549</v>
      </c>
      <c r="F29" s="13">
        <v>43550</v>
      </c>
      <c r="G29" s="12">
        <v>1</v>
      </c>
      <c r="H29" s="14">
        <v>25040</v>
      </c>
      <c r="I29" s="30">
        <f t="shared" si="0"/>
        <v>25040</v>
      </c>
      <c r="K29" s="31"/>
    </row>
    <row r="30" ht="21.75" customHeight="1" spans="1:11">
      <c r="A30" s="9">
        <v>18</v>
      </c>
      <c r="B30" s="12">
        <v>7721735</v>
      </c>
      <c r="C30" s="12">
        <v>1446900</v>
      </c>
      <c r="D30" s="12" t="s">
        <v>218</v>
      </c>
      <c r="E30" s="13">
        <v>43554</v>
      </c>
      <c r="F30" s="13">
        <v>43555</v>
      </c>
      <c r="G30" s="12">
        <v>1</v>
      </c>
      <c r="H30" s="14">
        <v>17750</v>
      </c>
      <c r="I30" s="30">
        <f t="shared" si="0"/>
        <v>17750</v>
      </c>
      <c r="K30" s="31"/>
    </row>
    <row r="31" ht="18" customHeight="1" spans="1:9">
      <c r="A31" s="17"/>
      <c r="B31" s="18"/>
      <c r="C31" s="18"/>
      <c r="D31" s="19"/>
      <c r="E31" s="20"/>
      <c r="F31" s="20"/>
      <c r="G31" s="18"/>
      <c r="H31" s="21"/>
      <c r="I31" s="40"/>
    </row>
    <row r="32" s="2" customFormat="1" ht="18" customHeight="1" spans="1:12">
      <c r="A32" s="22"/>
      <c r="B32" s="23"/>
      <c r="C32" s="22"/>
      <c r="D32" s="22"/>
      <c r="E32" s="23"/>
      <c r="F32" s="22"/>
      <c r="G32" s="24" t="s">
        <v>21</v>
      </c>
      <c r="H32" s="22"/>
      <c r="I32" s="27">
        <f>SUM(I13:I31)</f>
        <v>813070</v>
      </c>
      <c r="K32"/>
      <c r="L32"/>
    </row>
    <row r="33" s="2" customFormat="1" ht="14.25" spans="1:12">
      <c r="A33"/>
      <c r="B33" s="1"/>
      <c r="C33"/>
      <c r="D33"/>
      <c r="E33"/>
      <c r="F33" s="1"/>
      <c r="G33"/>
      <c r="H33"/>
      <c r="I33" s="28"/>
      <c r="K33"/>
      <c r="L33"/>
    </row>
    <row r="34" s="2" customFormat="1" spans="1:12">
      <c r="A34"/>
      <c r="B34" s="1"/>
      <c r="C34"/>
      <c r="D34"/>
      <c r="E34"/>
      <c r="F34" s="1"/>
      <c r="G34"/>
      <c r="H34"/>
      <c r="I34" s="28"/>
      <c r="K34"/>
      <c r="L34"/>
    </row>
    <row r="35" s="2" customFormat="1" spans="1:12">
      <c r="A35"/>
      <c r="B35" s="1"/>
      <c r="C35"/>
      <c r="D35"/>
      <c r="E35"/>
      <c r="F35" s="1"/>
      <c r="G35"/>
      <c r="H35" s="28"/>
      <c r="I35" s="28"/>
      <c r="K35"/>
      <c r="L35"/>
    </row>
    <row r="36" s="2" customFormat="1" spans="1:12">
      <c r="A36"/>
      <c r="B36" s="1"/>
      <c r="C36"/>
      <c r="D36"/>
      <c r="E36"/>
      <c r="F36" s="1"/>
      <c r="G36"/>
      <c r="H36"/>
      <c r="I36" s="28"/>
      <c r="K36"/>
      <c r="L36"/>
    </row>
    <row r="37" s="2" customFormat="1" spans="1:12">
      <c r="A37"/>
      <c r="B37" s="1"/>
      <c r="C37"/>
      <c r="D37"/>
      <c r="E37"/>
      <c r="F37" s="1"/>
      <c r="G37"/>
      <c r="H37"/>
      <c r="K37"/>
      <c r="L37"/>
    </row>
    <row r="38" s="2" customFormat="1" spans="1:12">
      <c r="A38"/>
      <c r="B38" s="1"/>
      <c r="C38"/>
      <c r="D38"/>
      <c r="E38"/>
      <c r="F38" s="1"/>
      <c r="G38"/>
      <c r="H38"/>
      <c r="I38" s="28"/>
      <c r="K38"/>
      <c r="L38"/>
    </row>
  </sheetData>
  <autoFilter ref="A12:I32">
    <sortState ref="A12:I32">
      <sortCondition ref="E12:E100"/>
    </sortState>
    <extLst/>
  </autoFilter>
  <dataValidations count="2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39 Z72 Z43:Z44 Z76:Z77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99"/>
  <sheetViews>
    <sheetView zoomScale="112" zoomScaleNormal="112" topLeftCell="A85" workbookViewId="0">
      <selection activeCell="D91" sqref="D91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9.28333333333333" customWidth="1"/>
    <col min="6" max="6" width="9.28333333333333" style="1" customWidth="1"/>
    <col min="8" max="8" width="11.425" customWidth="1"/>
    <col min="9" max="9" width="14.2833333333333" customWidth="1"/>
    <col min="10" max="10" width="13.2833333333333" style="2" customWidth="1"/>
    <col min="11" max="11" width="13.5666666666667" customWidth="1"/>
    <col min="12" max="12" width="10.5666666666667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219</v>
      </c>
    </row>
    <row r="11" spans="5:7">
      <c r="E11" s="29"/>
      <c r="F11"/>
      <c r="G11" s="1"/>
    </row>
    <row r="12" spans="1:9">
      <c r="A12" s="9" t="s">
        <v>47</v>
      </c>
      <c r="B12" s="10" t="s">
        <v>108</v>
      </c>
      <c r="C12" s="10" t="s">
        <v>48</v>
      </c>
      <c r="D12" s="11" t="s">
        <v>49</v>
      </c>
      <c r="E12" s="11" t="s">
        <v>50</v>
      </c>
      <c r="F12" s="10" t="s">
        <v>51</v>
      </c>
      <c r="G12" s="10" t="s">
        <v>52</v>
      </c>
      <c r="H12" s="10" t="s">
        <v>53</v>
      </c>
      <c r="I12" s="10" t="s">
        <v>54</v>
      </c>
    </row>
    <row r="13" ht="21.75" customHeight="1" spans="1:9">
      <c r="A13" s="9">
        <v>1</v>
      </c>
      <c r="B13" s="12">
        <v>76956367</v>
      </c>
      <c r="C13" s="12">
        <v>1424470</v>
      </c>
      <c r="D13" s="12" t="s">
        <v>220</v>
      </c>
      <c r="E13" s="13">
        <v>43495</v>
      </c>
      <c r="F13" s="13">
        <v>43498</v>
      </c>
      <c r="G13" s="12">
        <v>3</v>
      </c>
      <c r="H13" s="14">
        <v>20450</v>
      </c>
      <c r="I13" s="30">
        <f t="shared" ref="I13:I22" si="0">+H13*G13</f>
        <v>61350</v>
      </c>
    </row>
    <row r="14" ht="21.75" customHeight="1" spans="1:9">
      <c r="A14" s="9">
        <v>2</v>
      </c>
      <c r="B14" s="12">
        <v>76960174</v>
      </c>
      <c r="C14" s="12">
        <v>1424470</v>
      </c>
      <c r="D14" s="12" t="s">
        <v>221</v>
      </c>
      <c r="E14" s="13">
        <v>43495</v>
      </c>
      <c r="F14" s="13">
        <v>43498</v>
      </c>
      <c r="G14" s="12">
        <v>3</v>
      </c>
      <c r="H14" s="14">
        <v>20450</v>
      </c>
      <c r="I14" s="30">
        <f t="shared" si="0"/>
        <v>61350</v>
      </c>
    </row>
    <row r="15" ht="21.75" customHeight="1" spans="1:9">
      <c r="A15" s="9">
        <v>3</v>
      </c>
      <c r="B15" s="12">
        <v>80918204</v>
      </c>
      <c r="C15" s="12">
        <v>1427159</v>
      </c>
      <c r="D15" s="12" t="s">
        <v>222</v>
      </c>
      <c r="E15" s="13">
        <v>43495</v>
      </c>
      <c r="F15" s="13">
        <v>43499</v>
      </c>
      <c r="G15" s="12">
        <v>4</v>
      </c>
      <c r="H15" s="14">
        <v>20450</v>
      </c>
      <c r="I15" s="30">
        <f t="shared" si="0"/>
        <v>81800</v>
      </c>
    </row>
    <row r="16" ht="21.75" customHeight="1" spans="1:9">
      <c r="A16" s="9">
        <v>4</v>
      </c>
      <c r="B16" s="12">
        <v>80917523</v>
      </c>
      <c r="C16" s="12">
        <v>1427159</v>
      </c>
      <c r="D16" s="12" t="s">
        <v>223</v>
      </c>
      <c r="E16" s="13">
        <v>43495</v>
      </c>
      <c r="F16" s="13">
        <v>43499</v>
      </c>
      <c r="G16" s="12">
        <v>4</v>
      </c>
      <c r="H16" s="14">
        <v>20450</v>
      </c>
      <c r="I16" s="30">
        <f t="shared" si="0"/>
        <v>81800</v>
      </c>
    </row>
    <row r="17" ht="21.75" customHeight="1" spans="1:9">
      <c r="A17" s="9">
        <v>5</v>
      </c>
      <c r="B17" s="12">
        <v>98951075</v>
      </c>
      <c r="C17" s="12">
        <v>1389583</v>
      </c>
      <c r="D17" s="12" t="s">
        <v>224</v>
      </c>
      <c r="E17" s="13">
        <v>43495</v>
      </c>
      <c r="F17" s="13">
        <v>43498</v>
      </c>
      <c r="G17" s="12">
        <v>3</v>
      </c>
      <c r="H17" s="14">
        <v>16750</v>
      </c>
      <c r="I17" s="30">
        <f t="shared" si="0"/>
        <v>50250</v>
      </c>
    </row>
    <row r="18" ht="21.75" customHeight="1" spans="1:11">
      <c r="A18" s="9">
        <v>6</v>
      </c>
      <c r="B18" s="12">
        <v>80916788</v>
      </c>
      <c r="C18" s="12">
        <v>1427160</v>
      </c>
      <c r="D18" s="12" t="s">
        <v>225</v>
      </c>
      <c r="E18" s="13">
        <v>43495</v>
      </c>
      <c r="F18" s="13">
        <v>43499</v>
      </c>
      <c r="G18" s="12">
        <v>4</v>
      </c>
      <c r="H18" s="14">
        <v>24190</v>
      </c>
      <c r="I18" s="30">
        <f t="shared" si="0"/>
        <v>96760</v>
      </c>
      <c r="K18" s="31"/>
    </row>
    <row r="19" ht="21.75" customHeight="1" spans="1:11">
      <c r="A19" s="9">
        <v>7</v>
      </c>
      <c r="B19" s="12">
        <v>77073884</v>
      </c>
      <c r="C19" s="12">
        <v>1439242</v>
      </c>
      <c r="D19" s="12" t="s">
        <v>226</v>
      </c>
      <c r="E19" s="13">
        <v>43496</v>
      </c>
      <c r="F19" s="13">
        <v>43498</v>
      </c>
      <c r="G19" s="12">
        <v>2</v>
      </c>
      <c r="H19" s="14">
        <v>24190</v>
      </c>
      <c r="I19" s="30">
        <f t="shared" si="0"/>
        <v>48380</v>
      </c>
      <c r="K19" s="31"/>
    </row>
    <row r="20" ht="21.75" customHeight="1" spans="1:11">
      <c r="A20" s="9">
        <v>8</v>
      </c>
      <c r="B20" s="12">
        <v>70198951</v>
      </c>
      <c r="C20" s="12">
        <v>1436649</v>
      </c>
      <c r="D20" s="12" t="s">
        <v>227</v>
      </c>
      <c r="E20" s="13">
        <v>43497</v>
      </c>
      <c r="F20" s="13">
        <v>43498</v>
      </c>
      <c r="G20" s="12">
        <v>1</v>
      </c>
      <c r="H20" s="14">
        <v>24190</v>
      </c>
      <c r="I20" s="30">
        <f t="shared" si="0"/>
        <v>24190</v>
      </c>
      <c r="K20" s="31"/>
    </row>
    <row r="21" ht="21.75" customHeight="1" spans="1:11">
      <c r="A21" s="9">
        <v>9</v>
      </c>
      <c r="B21" s="12">
        <v>98946466</v>
      </c>
      <c r="C21" s="12">
        <v>1388661</v>
      </c>
      <c r="D21" s="12" t="s">
        <v>228</v>
      </c>
      <c r="E21" s="13">
        <v>43497</v>
      </c>
      <c r="F21" s="13">
        <v>43499</v>
      </c>
      <c r="G21" s="12">
        <v>2</v>
      </c>
      <c r="H21" s="14">
        <v>17800</v>
      </c>
      <c r="I21" s="30">
        <f t="shared" si="0"/>
        <v>35600</v>
      </c>
      <c r="K21" s="31"/>
    </row>
    <row r="22" ht="21.75" customHeight="1" spans="1:11">
      <c r="A22" s="9">
        <v>10</v>
      </c>
      <c r="B22" s="12">
        <v>9894669</v>
      </c>
      <c r="C22" s="12">
        <v>1888662</v>
      </c>
      <c r="D22" s="12" t="s">
        <v>229</v>
      </c>
      <c r="E22" s="13">
        <v>43497</v>
      </c>
      <c r="F22" s="13">
        <v>43499</v>
      </c>
      <c r="G22" s="12">
        <v>2</v>
      </c>
      <c r="H22" s="14">
        <v>21000</v>
      </c>
      <c r="I22" s="30">
        <f t="shared" si="0"/>
        <v>42000</v>
      </c>
      <c r="K22" s="31"/>
    </row>
    <row r="23" ht="21.75" customHeight="1" spans="1:12">
      <c r="A23" s="9">
        <v>11</v>
      </c>
      <c r="B23" s="12">
        <v>80712451</v>
      </c>
      <c r="C23" s="12">
        <v>1426299</v>
      </c>
      <c r="D23" s="12" t="s">
        <v>230</v>
      </c>
      <c r="E23" s="13">
        <v>43497</v>
      </c>
      <c r="F23" s="13">
        <v>43135</v>
      </c>
      <c r="G23" s="12">
        <v>4</v>
      </c>
      <c r="H23" s="14">
        <v>20450</v>
      </c>
      <c r="I23" s="30">
        <f t="shared" ref="I23:I84" si="1">+H23*G23</f>
        <v>81800</v>
      </c>
      <c r="J23" s="25"/>
      <c r="L23" s="26"/>
    </row>
    <row r="24" ht="21.75" customHeight="1" spans="1:12">
      <c r="A24" s="9">
        <v>12</v>
      </c>
      <c r="B24" s="12">
        <v>80712451</v>
      </c>
      <c r="C24" s="12">
        <v>1426299</v>
      </c>
      <c r="D24" s="12" t="s">
        <v>230</v>
      </c>
      <c r="E24" s="13">
        <v>43497</v>
      </c>
      <c r="F24" s="13">
        <v>43135</v>
      </c>
      <c r="G24" s="12">
        <v>2</v>
      </c>
      <c r="H24" s="14">
        <v>32560</v>
      </c>
      <c r="I24" s="30">
        <f t="shared" si="1"/>
        <v>65120</v>
      </c>
      <c r="J24" s="25"/>
      <c r="L24" s="26"/>
    </row>
    <row r="25" ht="21.75" customHeight="1" spans="1:12">
      <c r="A25" s="9">
        <v>13</v>
      </c>
      <c r="B25" s="12">
        <v>82651362</v>
      </c>
      <c r="C25" s="12">
        <v>1427576</v>
      </c>
      <c r="D25" s="12" t="s">
        <v>231</v>
      </c>
      <c r="E25" s="13">
        <v>43497</v>
      </c>
      <c r="F25" s="13">
        <v>43499</v>
      </c>
      <c r="G25" s="12">
        <v>2</v>
      </c>
      <c r="H25" s="14">
        <v>19820</v>
      </c>
      <c r="I25" s="30">
        <f t="shared" si="1"/>
        <v>39640</v>
      </c>
      <c r="J25" s="25"/>
      <c r="L25" s="26"/>
    </row>
    <row r="26" ht="21.75" customHeight="1" spans="1:12">
      <c r="A26" s="9">
        <v>14</v>
      </c>
      <c r="B26" s="12">
        <v>82651362</v>
      </c>
      <c r="C26" s="12">
        <v>1427576</v>
      </c>
      <c r="D26" s="12" t="s">
        <v>231</v>
      </c>
      <c r="E26" s="13">
        <v>43499</v>
      </c>
      <c r="F26" s="13">
        <v>43502</v>
      </c>
      <c r="G26" s="12">
        <v>3</v>
      </c>
      <c r="H26" s="14">
        <v>31560</v>
      </c>
      <c r="I26" s="30">
        <f t="shared" si="1"/>
        <v>94680</v>
      </c>
      <c r="J26" s="25"/>
      <c r="L26" s="26"/>
    </row>
    <row r="27" ht="21.75" customHeight="1" spans="1:12">
      <c r="A27" s="9">
        <v>15</v>
      </c>
      <c r="B27" s="12">
        <v>80804684</v>
      </c>
      <c r="C27" s="12">
        <v>1426870</v>
      </c>
      <c r="D27" s="12" t="s">
        <v>232</v>
      </c>
      <c r="E27" s="13">
        <v>43498</v>
      </c>
      <c r="F27" s="13">
        <v>43500</v>
      </c>
      <c r="G27" s="12">
        <v>2</v>
      </c>
      <c r="H27" s="14">
        <f>20450+32560</f>
        <v>53010</v>
      </c>
      <c r="I27" s="30">
        <f>+H27</f>
        <v>53010</v>
      </c>
      <c r="J27" s="25"/>
      <c r="L27" s="26"/>
    </row>
    <row r="28" ht="21.75" customHeight="1" spans="1:12">
      <c r="A28" s="9">
        <v>16</v>
      </c>
      <c r="B28" s="12">
        <v>76466367</v>
      </c>
      <c r="C28" s="12">
        <v>1722173</v>
      </c>
      <c r="D28" s="12" t="s">
        <v>233</v>
      </c>
      <c r="E28" s="13">
        <v>43498</v>
      </c>
      <c r="F28" s="13">
        <v>43500</v>
      </c>
      <c r="G28" s="12">
        <v>2</v>
      </c>
      <c r="H28" s="14">
        <v>63010</v>
      </c>
      <c r="I28" s="30">
        <f>+H28</f>
        <v>63010</v>
      </c>
      <c r="J28" s="25"/>
      <c r="L28" s="26"/>
    </row>
    <row r="29" ht="21.75" customHeight="1" spans="1:12">
      <c r="A29" s="9">
        <v>17</v>
      </c>
      <c r="B29" s="12">
        <v>74802216</v>
      </c>
      <c r="C29" s="12">
        <v>1406503</v>
      </c>
      <c r="D29" s="12" t="s">
        <v>234</v>
      </c>
      <c r="E29" s="13">
        <v>43498</v>
      </c>
      <c r="F29" s="13">
        <v>43499</v>
      </c>
      <c r="G29" s="12">
        <v>1</v>
      </c>
      <c r="H29" s="14">
        <v>21000</v>
      </c>
      <c r="I29" s="30">
        <f t="shared" si="1"/>
        <v>21000</v>
      </c>
      <c r="J29" s="25"/>
      <c r="L29" s="26"/>
    </row>
    <row r="30" ht="21.75" customHeight="1" spans="1:12">
      <c r="A30" s="9">
        <v>18</v>
      </c>
      <c r="B30" s="12">
        <v>74802216</v>
      </c>
      <c r="C30" s="12">
        <v>1406503</v>
      </c>
      <c r="D30" s="12" t="s">
        <v>234</v>
      </c>
      <c r="E30" s="13">
        <v>43499</v>
      </c>
      <c r="F30" s="13">
        <v>43502</v>
      </c>
      <c r="G30" s="12">
        <v>3</v>
      </c>
      <c r="H30" s="14">
        <v>28000</v>
      </c>
      <c r="I30" s="30">
        <f t="shared" si="1"/>
        <v>84000</v>
      </c>
      <c r="J30" s="25"/>
      <c r="L30" s="26"/>
    </row>
    <row r="31" ht="21.75" customHeight="1" spans="1:12">
      <c r="A31" s="9">
        <v>19</v>
      </c>
      <c r="B31" s="12">
        <v>84168465</v>
      </c>
      <c r="C31" s="12">
        <v>1428597</v>
      </c>
      <c r="D31" s="12" t="s">
        <v>235</v>
      </c>
      <c r="E31" s="13">
        <v>43499</v>
      </c>
      <c r="F31" s="13">
        <v>43501</v>
      </c>
      <c r="G31" s="12">
        <v>2</v>
      </c>
      <c r="H31" s="14">
        <v>36400</v>
      </c>
      <c r="I31" s="30">
        <f t="shared" si="1"/>
        <v>72800</v>
      </c>
      <c r="J31" s="25"/>
      <c r="L31" s="26"/>
    </row>
    <row r="32" ht="21.75" customHeight="1" spans="1:12">
      <c r="A32" s="9">
        <v>20</v>
      </c>
      <c r="B32" s="12">
        <v>14891403</v>
      </c>
      <c r="C32" s="12">
        <v>1398658</v>
      </c>
      <c r="D32" s="12" t="s">
        <v>236</v>
      </c>
      <c r="E32" s="13">
        <v>43499</v>
      </c>
      <c r="F32" s="13">
        <v>43502</v>
      </c>
      <c r="G32" s="12">
        <v>3</v>
      </c>
      <c r="H32" s="14">
        <v>24800</v>
      </c>
      <c r="I32" s="30">
        <f t="shared" si="1"/>
        <v>74400</v>
      </c>
      <c r="J32" s="25"/>
      <c r="L32" s="26"/>
    </row>
    <row r="33" ht="21.75" customHeight="1" spans="1:12">
      <c r="A33" s="9">
        <v>21</v>
      </c>
      <c r="B33" s="12">
        <v>91782304</v>
      </c>
      <c r="C33" s="12">
        <v>1414167</v>
      </c>
      <c r="D33" s="12" t="s">
        <v>237</v>
      </c>
      <c r="E33" s="13">
        <v>43501</v>
      </c>
      <c r="F33" s="13">
        <v>43502</v>
      </c>
      <c r="G33" s="12">
        <v>1</v>
      </c>
      <c r="H33" s="14">
        <v>27800</v>
      </c>
      <c r="I33" s="30">
        <f>+H33</f>
        <v>27800</v>
      </c>
      <c r="J33" s="25"/>
      <c r="K33" s="31"/>
      <c r="L33" s="26"/>
    </row>
    <row r="34" ht="21.75" customHeight="1" spans="1:12">
      <c r="A34" s="9">
        <v>22</v>
      </c>
      <c r="B34" s="12">
        <v>918285996</v>
      </c>
      <c r="C34" s="12">
        <v>1390098</v>
      </c>
      <c r="D34" s="12" t="s">
        <v>238</v>
      </c>
      <c r="E34" s="13">
        <v>43499</v>
      </c>
      <c r="F34" s="13">
        <v>43503</v>
      </c>
      <c r="G34" s="12">
        <v>4</v>
      </c>
      <c r="H34" s="14">
        <v>24800</v>
      </c>
      <c r="I34" s="30">
        <f t="shared" si="1"/>
        <v>99200</v>
      </c>
      <c r="J34" s="25"/>
      <c r="L34" s="26"/>
    </row>
    <row r="35" ht="21.75" customHeight="1" spans="1:12">
      <c r="A35" s="9">
        <v>23</v>
      </c>
      <c r="B35" s="12">
        <v>928285996</v>
      </c>
      <c r="C35" s="12">
        <v>1390098</v>
      </c>
      <c r="D35" s="12" t="s">
        <v>239</v>
      </c>
      <c r="E35" s="13">
        <v>43499</v>
      </c>
      <c r="F35" s="13">
        <v>43503</v>
      </c>
      <c r="G35" s="12">
        <v>4</v>
      </c>
      <c r="H35" s="14">
        <v>24800</v>
      </c>
      <c r="I35" s="30">
        <f t="shared" si="1"/>
        <v>99200</v>
      </c>
      <c r="J35" s="25"/>
      <c r="L35" s="26"/>
    </row>
    <row r="36" ht="21.75" customHeight="1" spans="1:12">
      <c r="A36" s="9">
        <v>24</v>
      </c>
      <c r="B36" s="12">
        <v>958285996</v>
      </c>
      <c r="C36" s="12">
        <v>1390102</v>
      </c>
      <c r="D36" s="12" t="s">
        <v>240</v>
      </c>
      <c r="E36" s="13">
        <v>43500</v>
      </c>
      <c r="F36" s="13">
        <v>43503</v>
      </c>
      <c r="G36" s="12">
        <v>3</v>
      </c>
      <c r="H36" s="14">
        <v>24800</v>
      </c>
      <c r="I36" s="30">
        <f t="shared" si="1"/>
        <v>74400</v>
      </c>
      <c r="J36" s="25"/>
      <c r="L36" s="26"/>
    </row>
    <row r="37" ht="21.75" customHeight="1" spans="1:12">
      <c r="A37" s="9">
        <v>25</v>
      </c>
      <c r="B37" s="175" t="s">
        <v>241</v>
      </c>
      <c r="C37" s="12">
        <v>13829238</v>
      </c>
      <c r="D37" s="12" t="s">
        <v>242</v>
      </c>
      <c r="E37" s="13">
        <v>43500</v>
      </c>
      <c r="F37" s="13">
        <v>43503</v>
      </c>
      <c r="G37" s="12">
        <v>16</v>
      </c>
      <c r="H37" s="14">
        <v>24800</v>
      </c>
      <c r="I37" s="30">
        <f t="shared" si="1"/>
        <v>396800</v>
      </c>
      <c r="J37" s="25"/>
      <c r="L37" s="26"/>
    </row>
    <row r="38" ht="21.75" customHeight="1" spans="1:12">
      <c r="A38" s="9">
        <v>26</v>
      </c>
      <c r="B38" s="12">
        <v>758880460</v>
      </c>
      <c r="C38" s="12">
        <v>1421386</v>
      </c>
      <c r="D38" s="12" t="s">
        <v>243</v>
      </c>
      <c r="E38" s="13">
        <v>43500</v>
      </c>
      <c r="F38" s="13">
        <v>43502</v>
      </c>
      <c r="G38" s="12">
        <v>10</v>
      </c>
      <c r="H38" s="14">
        <v>32560</v>
      </c>
      <c r="I38" s="30">
        <f t="shared" si="1"/>
        <v>325600</v>
      </c>
      <c r="J38" s="25"/>
      <c r="L38" s="26"/>
    </row>
    <row r="39" ht="21.75" customHeight="1" spans="1:12">
      <c r="A39" s="9">
        <v>27</v>
      </c>
      <c r="B39" s="12">
        <v>458285990</v>
      </c>
      <c r="C39" s="12">
        <v>1384618</v>
      </c>
      <c r="D39" s="12" t="s">
        <v>244</v>
      </c>
      <c r="E39" s="13">
        <v>43502</v>
      </c>
      <c r="F39" s="13">
        <v>43504</v>
      </c>
      <c r="G39" s="12">
        <v>2</v>
      </c>
      <c r="H39" s="14">
        <v>23800</v>
      </c>
      <c r="I39" s="30">
        <f t="shared" si="1"/>
        <v>47600</v>
      </c>
      <c r="J39" s="25"/>
      <c r="L39" s="26"/>
    </row>
    <row r="40" ht="21.75" customHeight="1" spans="1:12">
      <c r="A40" s="9">
        <v>28</v>
      </c>
      <c r="B40" s="175" t="s">
        <v>245</v>
      </c>
      <c r="C40" s="12">
        <v>1396643</v>
      </c>
      <c r="D40" s="12" t="s">
        <v>246</v>
      </c>
      <c r="E40" s="13">
        <v>43503</v>
      </c>
      <c r="F40" s="13">
        <v>43506</v>
      </c>
      <c r="G40" s="12">
        <v>9</v>
      </c>
      <c r="H40" s="14">
        <v>28000</v>
      </c>
      <c r="I40" s="30">
        <f t="shared" si="1"/>
        <v>252000</v>
      </c>
      <c r="J40" s="25"/>
      <c r="L40" s="26"/>
    </row>
    <row r="41" ht="21.75" customHeight="1" spans="1:12">
      <c r="A41" s="9">
        <v>29</v>
      </c>
      <c r="B41" s="12">
        <v>74028744</v>
      </c>
      <c r="C41" s="12">
        <v>1422909</v>
      </c>
      <c r="D41" s="12" t="s">
        <v>247</v>
      </c>
      <c r="E41" s="13">
        <v>43501</v>
      </c>
      <c r="F41" s="13">
        <v>43502</v>
      </c>
      <c r="G41" s="12">
        <v>1</v>
      </c>
      <c r="H41" s="14">
        <v>32560</v>
      </c>
      <c r="I41" s="30">
        <f t="shared" si="1"/>
        <v>32560</v>
      </c>
      <c r="J41" s="25"/>
      <c r="L41" s="26"/>
    </row>
    <row r="42" ht="21.75" customHeight="1" spans="1:12">
      <c r="A42" s="9">
        <v>30</v>
      </c>
      <c r="B42" s="12">
        <v>86572425</v>
      </c>
      <c r="C42" s="12">
        <v>1398660</v>
      </c>
      <c r="D42" s="12" t="s">
        <v>236</v>
      </c>
      <c r="E42" s="13">
        <v>43502</v>
      </c>
      <c r="F42" s="13">
        <v>43504</v>
      </c>
      <c r="G42" s="12">
        <v>2</v>
      </c>
      <c r="H42" s="14">
        <v>28000</v>
      </c>
      <c r="I42" s="30">
        <f t="shared" si="1"/>
        <v>56000</v>
      </c>
      <c r="J42" s="25"/>
      <c r="L42" s="26"/>
    </row>
    <row r="43" ht="21.75" customHeight="1" spans="1:12">
      <c r="A43" s="9">
        <v>31</v>
      </c>
      <c r="B43" s="12">
        <v>80799782</v>
      </c>
      <c r="C43" s="12">
        <v>1426831</v>
      </c>
      <c r="D43" s="12" t="s">
        <v>248</v>
      </c>
      <c r="E43" s="13">
        <v>43503</v>
      </c>
      <c r="F43" s="13">
        <v>43505</v>
      </c>
      <c r="G43" s="12">
        <v>2</v>
      </c>
      <c r="H43" s="14">
        <v>5000</v>
      </c>
      <c r="I43" s="30">
        <f t="shared" si="1"/>
        <v>10000</v>
      </c>
      <c r="J43" s="25"/>
      <c r="L43" s="26"/>
    </row>
    <row r="44" ht="21.75" customHeight="1" spans="1:12">
      <c r="A44" s="9">
        <v>32</v>
      </c>
      <c r="B44" s="175" t="s">
        <v>249</v>
      </c>
      <c r="C44" s="12">
        <v>1424396</v>
      </c>
      <c r="D44" s="12" t="s">
        <v>250</v>
      </c>
      <c r="E44" s="13">
        <v>43503</v>
      </c>
      <c r="F44" s="13">
        <v>43505</v>
      </c>
      <c r="G44" s="12">
        <v>4</v>
      </c>
      <c r="H44" s="14">
        <v>650</v>
      </c>
      <c r="I44" s="30">
        <f t="shared" si="1"/>
        <v>2600</v>
      </c>
      <c r="J44" s="25"/>
      <c r="L44" s="26"/>
    </row>
    <row r="45" ht="21.75" customHeight="1" spans="1:12">
      <c r="A45" s="9">
        <v>33</v>
      </c>
      <c r="B45" s="12">
        <v>98951965</v>
      </c>
      <c r="C45" s="12">
        <v>1386164</v>
      </c>
      <c r="D45" s="12" t="s">
        <v>251</v>
      </c>
      <c r="E45" s="13">
        <v>43504</v>
      </c>
      <c r="F45" s="13">
        <v>43507</v>
      </c>
      <c r="G45" s="12">
        <v>3</v>
      </c>
      <c r="H45" s="14">
        <v>28000</v>
      </c>
      <c r="I45" s="30">
        <f t="shared" si="1"/>
        <v>84000</v>
      </c>
      <c r="J45" s="25"/>
      <c r="L45" s="26"/>
    </row>
    <row r="46" ht="21.75" customHeight="1" spans="1:12">
      <c r="A46" s="9">
        <v>34</v>
      </c>
      <c r="B46" s="12">
        <v>949339503</v>
      </c>
      <c r="C46" s="12">
        <v>1433985</v>
      </c>
      <c r="D46" s="12" t="s">
        <v>252</v>
      </c>
      <c r="E46" s="13">
        <v>43506</v>
      </c>
      <c r="F46" s="13">
        <v>43507</v>
      </c>
      <c r="G46" s="12">
        <v>1</v>
      </c>
      <c r="H46" s="14">
        <v>32560</v>
      </c>
      <c r="I46" s="30">
        <f t="shared" si="1"/>
        <v>32560</v>
      </c>
      <c r="J46" s="25"/>
      <c r="L46" s="26"/>
    </row>
    <row r="47" ht="21.75" customHeight="1" spans="1:12">
      <c r="A47" s="9">
        <v>35</v>
      </c>
      <c r="B47" s="12">
        <v>73312254</v>
      </c>
      <c r="C47" s="12">
        <v>1422103</v>
      </c>
      <c r="D47" s="12" t="s">
        <v>253</v>
      </c>
      <c r="E47" s="13">
        <v>43506</v>
      </c>
      <c r="F47" s="13">
        <v>43507</v>
      </c>
      <c r="G47" s="12">
        <v>1</v>
      </c>
      <c r="H47" s="14">
        <v>32560</v>
      </c>
      <c r="I47" s="30">
        <f t="shared" si="1"/>
        <v>32560</v>
      </c>
      <c r="J47" s="25"/>
      <c r="L47" s="41"/>
    </row>
    <row r="48" ht="21.75" customHeight="1" spans="1:12">
      <c r="A48" s="9">
        <v>36</v>
      </c>
      <c r="B48" s="12">
        <v>94153295</v>
      </c>
      <c r="C48" s="12">
        <v>1433867</v>
      </c>
      <c r="D48" s="12" t="s">
        <v>254</v>
      </c>
      <c r="E48" s="13">
        <v>43506</v>
      </c>
      <c r="F48" s="13">
        <v>43507</v>
      </c>
      <c r="G48" s="12">
        <v>1</v>
      </c>
      <c r="H48" s="14">
        <v>32560</v>
      </c>
      <c r="I48" s="30">
        <f t="shared" si="1"/>
        <v>32560</v>
      </c>
      <c r="J48" s="25"/>
      <c r="L48" s="26"/>
    </row>
    <row r="49" ht="21.75" customHeight="1" spans="1:12">
      <c r="A49" s="9">
        <v>37</v>
      </c>
      <c r="B49" s="12">
        <v>92539242</v>
      </c>
      <c r="C49" s="12">
        <v>1433068</v>
      </c>
      <c r="D49" s="12" t="s">
        <v>255</v>
      </c>
      <c r="E49" s="13">
        <v>43506</v>
      </c>
      <c r="F49" s="13">
        <v>43508</v>
      </c>
      <c r="G49" s="12">
        <v>2</v>
      </c>
      <c r="H49" s="14">
        <v>32560</v>
      </c>
      <c r="I49" s="30">
        <f t="shared" si="1"/>
        <v>65120</v>
      </c>
      <c r="J49" s="25"/>
      <c r="L49" s="26"/>
    </row>
    <row r="50" ht="21.75" customHeight="1" spans="1:12">
      <c r="A50" s="9">
        <v>38</v>
      </c>
      <c r="B50" s="12">
        <v>93557462</v>
      </c>
      <c r="C50" s="12">
        <v>1443751</v>
      </c>
      <c r="D50" s="12" t="s">
        <v>256</v>
      </c>
      <c r="E50" s="13">
        <v>43506</v>
      </c>
      <c r="F50" s="13">
        <v>43508</v>
      </c>
      <c r="G50" s="12">
        <v>2</v>
      </c>
      <c r="H50" s="14">
        <v>36300</v>
      </c>
      <c r="I50" s="30">
        <f t="shared" si="1"/>
        <v>72600</v>
      </c>
      <c r="J50" s="25"/>
      <c r="L50" s="26"/>
    </row>
    <row r="51" ht="21.75" customHeight="1" spans="1:12">
      <c r="A51" s="9">
        <v>39</v>
      </c>
      <c r="B51" s="12">
        <v>93557466</v>
      </c>
      <c r="C51" s="12">
        <v>1443751</v>
      </c>
      <c r="D51" s="12" t="s">
        <v>257</v>
      </c>
      <c r="E51" s="13">
        <v>43506</v>
      </c>
      <c r="F51" s="13">
        <v>43508</v>
      </c>
      <c r="G51" s="12">
        <v>2</v>
      </c>
      <c r="H51" s="14">
        <v>36300</v>
      </c>
      <c r="I51" s="30">
        <f t="shared" si="1"/>
        <v>72600</v>
      </c>
      <c r="J51" s="25"/>
      <c r="L51" s="26"/>
    </row>
    <row r="52" ht="21.75" customHeight="1" spans="1:12">
      <c r="A52" s="9">
        <v>40</v>
      </c>
      <c r="B52" s="12">
        <v>95047082</v>
      </c>
      <c r="C52" s="12">
        <v>1444231</v>
      </c>
      <c r="D52" s="12" t="s">
        <v>258</v>
      </c>
      <c r="E52" s="13">
        <v>43507</v>
      </c>
      <c r="F52" s="13">
        <v>43508</v>
      </c>
      <c r="G52" s="12">
        <v>1</v>
      </c>
      <c r="H52" s="14">
        <v>32560</v>
      </c>
      <c r="I52" s="30">
        <f t="shared" si="1"/>
        <v>32560</v>
      </c>
      <c r="J52" s="25"/>
      <c r="L52" s="26"/>
    </row>
    <row r="53" ht="21.75" customHeight="1" spans="1:12">
      <c r="A53" s="9">
        <v>41</v>
      </c>
      <c r="B53" s="12">
        <v>80142467</v>
      </c>
      <c r="C53" s="12">
        <v>1422709</v>
      </c>
      <c r="D53" s="12" t="s">
        <v>259</v>
      </c>
      <c r="E53" s="13">
        <v>43504</v>
      </c>
      <c r="F53" s="13">
        <v>43508</v>
      </c>
      <c r="G53" s="12">
        <v>8</v>
      </c>
      <c r="H53" s="14">
        <v>37500</v>
      </c>
      <c r="I53" s="30">
        <f t="shared" si="1"/>
        <v>300000</v>
      </c>
      <c r="J53" s="25"/>
      <c r="L53" s="26"/>
    </row>
    <row r="54" ht="21.75" customHeight="1" spans="1:12">
      <c r="A54" s="9">
        <v>42</v>
      </c>
      <c r="B54" s="12">
        <v>80142467</v>
      </c>
      <c r="C54" s="12">
        <v>1422709</v>
      </c>
      <c r="D54" s="12" t="s">
        <v>259</v>
      </c>
      <c r="E54" s="13">
        <v>43508</v>
      </c>
      <c r="F54" s="13">
        <v>43509</v>
      </c>
      <c r="G54" s="12">
        <v>2</v>
      </c>
      <c r="H54" s="14">
        <v>25760</v>
      </c>
      <c r="I54" s="30">
        <f t="shared" si="1"/>
        <v>51520</v>
      </c>
      <c r="J54" s="25"/>
      <c r="L54" s="26"/>
    </row>
    <row r="55" ht="21.75" customHeight="1" spans="1:12">
      <c r="A55" s="9">
        <v>43</v>
      </c>
      <c r="B55" s="12">
        <v>98793384</v>
      </c>
      <c r="C55" s="12">
        <v>1436400</v>
      </c>
      <c r="D55" s="12" t="s">
        <v>260</v>
      </c>
      <c r="E55" s="13">
        <v>43506</v>
      </c>
      <c r="F55" s="13">
        <v>43510</v>
      </c>
      <c r="G55" s="12">
        <v>4</v>
      </c>
      <c r="H55" s="14">
        <f>32560+32560+20450+20450</f>
        <v>106020</v>
      </c>
      <c r="I55" s="30">
        <f t="shared" ref="I55:I62" si="2">+H55</f>
        <v>106020</v>
      </c>
      <c r="J55" s="25"/>
      <c r="L55" s="26"/>
    </row>
    <row r="56" ht="21.75" customHeight="1" spans="1:12">
      <c r="A56" s="9">
        <v>44</v>
      </c>
      <c r="B56" s="12">
        <v>88142455</v>
      </c>
      <c r="C56" s="12">
        <v>1410697</v>
      </c>
      <c r="D56" s="12" t="s">
        <v>261</v>
      </c>
      <c r="E56" s="13">
        <v>43507</v>
      </c>
      <c r="F56" s="13">
        <v>43510</v>
      </c>
      <c r="G56" s="12">
        <v>9</v>
      </c>
      <c r="H56" s="14">
        <f>27800*3+19820*6</f>
        <v>202320</v>
      </c>
      <c r="I56" s="30">
        <f t="shared" si="2"/>
        <v>202320</v>
      </c>
      <c r="J56" s="25"/>
      <c r="L56" s="26"/>
    </row>
    <row r="57" ht="21.75" customHeight="1" spans="1:12">
      <c r="A57" s="9">
        <v>45</v>
      </c>
      <c r="B57" s="12">
        <v>84515858</v>
      </c>
      <c r="C57" s="12">
        <v>1396677</v>
      </c>
      <c r="D57" s="12" t="s">
        <v>262</v>
      </c>
      <c r="E57" s="13">
        <v>43507</v>
      </c>
      <c r="F57" s="13">
        <v>43509</v>
      </c>
      <c r="G57" s="12">
        <v>2</v>
      </c>
      <c r="H57" s="14">
        <f>23800+16750</f>
        <v>40550</v>
      </c>
      <c r="I57" s="30">
        <f t="shared" si="2"/>
        <v>40550</v>
      </c>
      <c r="J57" s="25"/>
      <c r="L57" s="26"/>
    </row>
    <row r="58" ht="21.75" customHeight="1" spans="1:12">
      <c r="A58" s="9">
        <v>46</v>
      </c>
      <c r="B58" s="12">
        <v>89442954</v>
      </c>
      <c r="C58" s="12">
        <v>1431799</v>
      </c>
      <c r="D58" s="12" t="s">
        <v>263</v>
      </c>
      <c r="E58" s="13">
        <v>43507</v>
      </c>
      <c r="F58" s="13">
        <v>43509</v>
      </c>
      <c r="G58" s="12">
        <v>4</v>
      </c>
      <c r="H58" s="14">
        <f>32560+32560+20450+20450</f>
        <v>106020</v>
      </c>
      <c r="I58" s="30">
        <f t="shared" si="2"/>
        <v>106020</v>
      </c>
      <c r="J58" s="25"/>
      <c r="L58" s="26"/>
    </row>
    <row r="59" ht="21.75" customHeight="1" spans="1:12">
      <c r="A59" s="9">
        <v>47</v>
      </c>
      <c r="B59" s="12">
        <v>92388776</v>
      </c>
      <c r="C59" s="12">
        <v>1443693</v>
      </c>
      <c r="D59" s="12" t="s">
        <v>264</v>
      </c>
      <c r="E59" s="13">
        <v>43507</v>
      </c>
      <c r="F59" s="13">
        <v>43509</v>
      </c>
      <c r="G59" s="12">
        <v>2</v>
      </c>
      <c r="H59" s="14">
        <f>38690+30670</f>
        <v>69360</v>
      </c>
      <c r="I59" s="30">
        <f t="shared" si="2"/>
        <v>69360</v>
      </c>
      <c r="J59" s="25"/>
      <c r="L59" s="26"/>
    </row>
    <row r="60" ht="21.75" customHeight="1" spans="1:12">
      <c r="A60" s="9">
        <v>48</v>
      </c>
      <c r="B60" s="12">
        <v>89193997</v>
      </c>
      <c r="C60" s="12">
        <v>1431580</v>
      </c>
      <c r="D60" s="12" t="s">
        <v>265</v>
      </c>
      <c r="E60" s="13">
        <v>43507</v>
      </c>
      <c r="F60" s="13">
        <v>43509</v>
      </c>
      <c r="G60" s="12">
        <v>2</v>
      </c>
      <c r="H60" s="14">
        <f>32560+20450</f>
        <v>53010</v>
      </c>
      <c r="I60" s="30">
        <f t="shared" si="2"/>
        <v>53010</v>
      </c>
      <c r="J60" s="25"/>
      <c r="L60" s="26"/>
    </row>
    <row r="61" ht="21.75" customHeight="1" spans="1:12">
      <c r="A61" s="9">
        <v>49</v>
      </c>
      <c r="B61" s="12">
        <v>74805279</v>
      </c>
      <c r="C61" s="12">
        <v>1406451</v>
      </c>
      <c r="D61" s="12" t="s">
        <v>266</v>
      </c>
      <c r="E61" s="13">
        <v>43507</v>
      </c>
      <c r="F61" s="13">
        <v>43509</v>
      </c>
      <c r="G61" s="12">
        <v>2</v>
      </c>
      <c r="H61" s="14">
        <f>28000+21000</f>
        <v>49000</v>
      </c>
      <c r="I61" s="30">
        <f t="shared" si="2"/>
        <v>49000</v>
      </c>
      <c r="J61" s="25"/>
      <c r="L61" s="26"/>
    </row>
    <row r="62" ht="21.75" customHeight="1" spans="1:12">
      <c r="A62" s="9">
        <v>50</v>
      </c>
      <c r="B62" s="12">
        <v>70699084</v>
      </c>
      <c r="C62" s="12">
        <v>1420585</v>
      </c>
      <c r="D62" s="12" t="s">
        <v>267</v>
      </c>
      <c r="E62" s="13">
        <v>43507</v>
      </c>
      <c r="F62" s="13">
        <v>43509</v>
      </c>
      <c r="G62" s="12">
        <v>2</v>
      </c>
      <c r="H62" s="14">
        <f>36560+24820</f>
        <v>61380</v>
      </c>
      <c r="I62" s="30">
        <f t="shared" si="2"/>
        <v>61380</v>
      </c>
      <c r="J62" s="25"/>
      <c r="L62" s="26"/>
    </row>
    <row r="63" ht="21.75" customHeight="1" spans="1:12">
      <c r="A63" s="9">
        <v>51</v>
      </c>
      <c r="B63" s="12">
        <v>73328217</v>
      </c>
      <c r="C63" s="12">
        <v>1422582</v>
      </c>
      <c r="D63" s="12" t="s">
        <v>268</v>
      </c>
      <c r="E63" s="13">
        <v>43508</v>
      </c>
      <c r="F63" s="13">
        <v>43509</v>
      </c>
      <c r="G63" s="12">
        <v>1</v>
      </c>
      <c r="H63" s="14">
        <v>20450</v>
      </c>
      <c r="I63" s="30">
        <f>+H63*G63</f>
        <v>20450</v>
      </c>
      <c r="J63" s="25"/>
      <c r="L63" s="26"/>
    </row>
    <row r="64" ht="21.75" customHeight="1" spans="1:12">
      <c r="A64" s="9">
        <v>52</v>
      </c>
      <c r="B64" s="12">
        <v>89828599</v>
      </c>
      <c r="C64" s="12">
        <v>1393534</v>
      </c>
      <c r="D64" s="12" t="s">
        <v>269</v>
      </c>
      <c r="E64" s="13">
        <v>43508</v>
      </c>
      <c r="F64" s="13">
        <v>43509</v>
      </c>
      <c r="G64" s="12">
        <v>1</v>
      </c>
      <c r="H64" s="14">
        <v>16750</v>
      </c>
      <c r="I64" s="30">
        <f>+H64*G64</f>
        <v>16750</v>
      </c>
      <c r="J64" s="25"/>
      <c r="L64" s="26"/>
    </row>
    <row r="65" ht="21.75" customHeight="1" spans="1:12">
      <c r="A65" s="9">
        <v>53</v>
      </c>
      <c r="B65" s="12">
        <v>108285992</v>
      </c>
      <c r="C65" s="37">
        <v>1386141</v>
      </c>
      <c r="D65" s="37" t="s">
        <v>270</v>
      </c>
      <c r="E65" s="13">
        <v>43508</v>
      </c>
      <c r="F65" s="13">
        <v>43510</v>
      </c>
      <c r="G65" s="37">
        <v>2</v>
      </c>
      <c r="H65" s="14">
        <v>16750</v>
      </c>
      <c r="I65" s="30">
        <f t="shared" si="1"/>
        <v>33500</v>
      </c>
      <c r="J65" s="25"/>
      <c r="L65" s="26"/>
    </row>
    <row r="66" ht="21.75" customHeight="1" spans="1:12">
      <c r="A66" s="9">
        <v>54</v>
      </c>
      <c r="B66" s="175" t="s">
        <v>271</v>
      </c>
      <c r="C66" s="12">
        <v>1386850</v>
      </c>
      <c r="D66" s="12" t="s">
        <v>272</v>
      </c>
      <c r="E66" s="13">
        <v>43508</v>
      </c>
      <c r="F66" s="13">
        <v>43510</v>
      </c>
      <c r="G66" s="92">
        <v>2</v>
      </c>
      <c r="H66" s="14">
        <v>16750</v>
      </c>
      <c r="I66" s="30">
        <f t="shared" si="1"/>
        <v>33500</v>
      </c>
      <c r="J66" s="25"/>
      <c r="L66" s="26"/>
    </row>
    <row r="67" ht="21.75" customHeight="1" spans="1:12">
      <c r="A67" s="9">
        <v>55</v>
      </c>
      <c r="B67" s="12">
        <v>84133370</v>
      </c>
      <c r="C67" s="12">
        <v>1428502</v>
      </c>
      <c r="D67" s="12" t="s">
        <v>273</v>
      </c>
      <c r="E67" s="13">
        <v>43508</v>
      </c>
      <c r="F67" s="13">
        <v>43510</v>
      </c>
      <c r="G67" s="92">
        <v>2</v>
      </c>
      <c r="H67" s="14">
        <v>20450</v>
      </c>
      <c r="I67" s="30">
        <f t="shared" si="1"/>
        <v>40900</v>
      </c>
      <c r="J67" s="25"/>
      <c r="L67" s="26"/>
    </row>
    <row r="68" ht="21.75" customHeight="1" spans="1:12">
      <c r="A68" s="9">
        <v>56</v>
      </c>
      <c r="B68" s="12">
        <v>97836569</v>
      </c>
      <c r="C68" s="12">
        <v>1445454</v>
      </c>
      <c r="D68" s="12" t="s">
        <v>274</v>
      </c>
      <c r="E68" s="13">
        <v>43508</v>
      </c>
      <c r="F68" s="13">
        <v>43510</v>
      </c>
      <c r="G68" s="92">
        <v>2</v>
      </c>
      <c r="H68" s="14">
        <v>30670</v>
      </c>
      <c r="I68" s="30">
        <f t="shared" si="1"/>
        <v>61340</v>
      </c>
      <c r="J68" s="25"/>
      <c r="L68" s="26"/>
    </row>
    <row r="69" ht="21.75" customHeight="1" spans="1:12">
      <c r="A69" s="9">
        <v>57</v>
      </c>
      <c r="B69" s="12">
        <v>74235299</v>
      </c>
      <c r="C69" s="12">
        <v>1393424</v>
      </c>
      <c r="D69" s="12" t="s">
        <v>275</v>
      </c>
      <c r="E69" s="13">
        <v>43508</v>
      </c>
      <c r="F69" s="13">
        <v>43509</v>
      </c>
      <c r="G69" s="92">
        <v>1</v>
      </c>
      <c r="H69" s="14">
        <v>16750</v>
      </c>
      <c r="I69" s="30">
        <f t="shared" si="1"/>
        <v>16750</v>
      </c>
      <c r="J69" s="25"/>
      <c r="L69" s="26"/>
    </row>
    <row r="70" ht="21.75" customHeight="1" spans="1:12">
      <c r="A70" s="9">
        <v>58</v>
      </c>
      <c r="B70" s="12">
        <v>89592336</v>
      </c>
      <c r="C70" s="12">
        <v>1431974</v>
      </c>
      <c r="D70" s="12" t="s">
        <v>276</v>
      </c>
      <c r="E70" s="13">
        <v>43509</v>
      </c>
      <c r="F70" s="13">
        <v>43146</v>
      </c>
      <c r="G70" s="12">
        <v>2</v>
      </c>
      <c r="H70" s="14">
        <v>19820</v>
      </c>
      <c r="I70" s="30">
        <f t="shared" si="1"/>
        <v>39640</v>
      </c>
      <c r="J70" s="25"/>
      <c r="L70" s="26"/>
    </row>
    <row r="71" ht="21.75" customHeight="1" spans="1:12">
      <c r="A71" s="9">
        <v>59</v>
      </c>
      <c r="B71" s="12">
        <v>75723595</v>
      </c>
      <c r="C71" s="12">
        <v>1423993</v>
      </c>
      <c r="D71" s="12" t="s">
        <v>277</v>
      </c>
      <c r="E71" s="13">
        <v>43509</v>
      </c>
      <c r="F71" s="13">
        <v>43510</v>
      </c>
      <c r="G71" s="12">
        <v>1</v>
      </c>
      <c r="H71" s="14">
        <v>19290</v>
      </c>
      <c r="I71" s="30">
        <f t="shared" si="1"/>
        <v>19290</v>
      </c>
      <c r="J71" s="25"/>
      <c r="L71" s="26"/>
    </row>
    <row r="72" ht="21.75" customHeight="1" spans="1:12">
      <c r="A72" s="9">
        <v>60</v>
      </c>
      <c r="B72" s="12">
        <v>88285999</v>
      </c>
      <c r="C72" s="12">
        <v>1393537</v>
      </c>
      <c r="D72" s="12" t="s">
        <v>269</v>
      </c>
      <c r="E72" s="13">
        <v>43509</v>
      </c>
      <c r="F72" s="13">
        <v>43510</v>
      </c>
      <c r="G72" s="12">
        <v>1</v>
      </c>
      <c r="H72" s="14">
        <v>16750</v>
      </c>
      <c r="I72" s="30">
        <f t="shared" si="1"/>
        <v>16750</v>
      </c>
      <c r="J72" s="25"/>
      <c r="K72" s="28"/>
      <c r="L72" s="26"/>
    </row>
    <row r="73" ht="21.75" customHeight="1" spans="1:12">
      <c r="A73" s="9">
        <v>61</v>
      </c>
      <c r="B73" s="12">
        <v>908285999</v>
      </c>
      <c r="C73" s="12">
        <v>1393526</v>
      </c>
      <c r="D73" s="12" t="s">
        <v>275</v>
      </c>
      <c r="E73" s="13">
        <v>43509</v>
      </c>
      <c r="F73" s="13">
        <v>43510</v>
      </c>
      <c r="G73" s="12">
        <v>1</v>
      </c>
      <c r="H73" s="14">
        <v>16750</v>
      </c>
      <c r="I73" s="30">
        <f t="shared" si="1"/>
        <v>16750</v>
      </c>
      <c r="J73" s="25"/>
      <c r="L73" s="26"/>
    </row>
    <row r="74" ht="21.75" customHeight="1" spans="1:12">
      <c r="A74" s="9">
        <v>62</v>
      </c>
      <c r="B74" s="12">
        <v>96410418</v>
      </c>
      <c r="C74" s="12">
        <v>1444913</v>
      </c>
      <c r="D74" s="12" t="s">
        <v>278</v>
      </c>
      <c r="E74" s="13">
        <v>43508</v>
      </c>
      <c r="F74" s="13">
        <v>43510</v>
      </c>
      <c r="G74" s="12">
        <v>2</v>
      </c>
      <c r="H74" s="14">
        <v>30670</v>
      </c>
      <c r="I74" s="30">
        <f t="shared" si="1"/>
        <v>61340</v>
      </c>
      <c r="J74" s="25"/>
      <c r="L74" s="26"/>
    </row>
    <row r="75" ht="21.75" customHeight="1" spans="1:12">
      <c r="A75" s="9">
        <v>63</v>
      </c>
      <c r="B75" s="12">
        <v>98946691</v>
      </c>
      <c r="C75" s="12">
        <v>1385690</v>
      </c>
      <c r="D75" s="12" t="s">
        <v>279</v>
      </c>
      <c r="E75" s="13">
        <v>43505</v>
      </c>
      <c r="F75" s="13">
        <v>43511</v>
      </c>
      <c r="G75" s="12">
        <v>5</v>
      </c>
      <c r="H75" s="14">
        <f>24800*3+17800+17800</f>
        <v>110000</v>
      </c>
      <c r="I75" s="30">
        <f>+H75</f>
        <v>110000</v>
      </c>
      <c r="J75" s="25"/>
      <c r="L75" s="26"/>
    </row>
    <row r="76" ht="21.75" customHeight="1" spans="1:12">
      <c r="A76" s="9">
        <v>64</v>
      </c>
      <c r="B76" s="12">
        <v>92746967</v>
      </c>
      <c r="C76" s="12">
        <v>1430684</v>
      </c>
      <c r="D76" s="12" t="s">
        <v>280</v>
      </c>
      <c r="E76" s="13">
        <v>43510</v>
      </c>
      <c r="F76" s="13" t="s">
        <v>281</v>
      </c>
      <c r="G76" s="12">
        <v>1</v>
      </c>
      <c r="H76" s="14">
        <v>19820</v>
      </c>
      <c r="I76" s="30">
        <f t="shared" si="1"/>
        <v>19820</v>
      </c>
      <c r="J76" s="25"/>
      <c r="L76" s="26"/>
    </row>
    <row r="77" ht="21.75" customHeight="1" spans="1:12">
      <c r="A77" s="9">
        <v>65</v>
      </c>
      <c r="B77" s="12">
        <v>97849992</v>
      </c>
      <c r="C77" s="12">
        <v>1418177</v>
      </c>
      <c r="D77" s="12" t="s">
        <v>282</v>
      </c>
      <c r="E77" s="13">
        <v>43510</v>
      </c>
      <c r="F77" s="13" t="s">
        <v>281</v>
      </c>
      <c r="G77" s="12">
        <v>1</v>
      </c>
      <c r="H77" s="14">
        <v>25760</v>
      </c>
      <c r="I77" s="30">
        <f t="shared" si="1"/>
        <v>25760</v>
      </c>
      <c r="J77" s="25"/>
      <c r="K77" s="31"/>
      <c r="L77" s="26"/>
    </row>
    <row r="78" ht="21.75" customHeight="1" spans="1:12">
      <c r="A78" s="9">
        <v>66</v>
      </c>
      <c r="B78" s="12">
        <v>97836720</v>
      </c>
      <c r="C78" s="12">
        <v>1418177</v>
      </c>
      <c r="D78" s="12" t="s">
        <v>283</v>
      </c>
      <c r="E78" s="13">
        <v>43510</v>
      </c>
      <c r="F78" s="13" t="s">
        <v>281</v>
      </c>
      <c r="G78" s="12">
        <v>1</v>
      </c>
      <c r="H78" s="14">
        <v>25760</v>
      </c>
      <c r="I78" s="30">
        <f t="shared" si="1"/>
        <v>25760</v>
      </c>
      <c r="J78" s="25"/>
      <c r="K78" s="31"/>
      <c r="L78" s="26"/>
    </row>
    <row r="79" ht="21.75" customHeight="1" spans="1:12">
      <c r="A79" s="9">
        <v>67</v>
      </c>
      <c r="B79" s="12">
        <v>80771596</v>
      </c>
      <c r="C79" s="12">
        <v>1426768</v>
      </c>
      <c r="D79" s="12" t="s">
        <v>284</v>
      </c>
      <c r="E79" s="13">
        <v>43510</v>
      </c>
      <c r="F79" s="13" t="s">
        <v>281</v>
      </c>
      <c r="G79" s="12">
        <v>1</v>
      </c>
      <c r="H79" s="14">
        <v>19290</v>
      </c>
      <c r="I79" s="30">
        <f t="shared" si="1"/>
        <v>19290</v>
      </c>
      <c r="J79" s="25"/>
      <c r="K79" s="31"/>
      <c r="L79" s="26"/>
    </row>
    <row r="80" ht="21.75" customHeight="1" spans="1:12">
      <c r="A80" s="9">
        <v>68</v>
      </c>
      <c r="B80" s="12">
        <v>86572411</v>
      </c>
      <c r="C80" s="12">
        <v>1398460</v>
      </c>
      <c r="D80" s="12" t="s">
        <v>285</v>
      </c>
      <c r="E80" s="13">
        <v>43510</v>
      </c>
      <c r="F80" s="13" t="s">
        <v>281</v>
      </c>
      <c r="G80" s="12">
        <v>1</v>
      </c>
      <c r="H80" s="14">
        <v>16750</v>
      </c>
      <c r="I80" s="30">
        <f t="shared" si="1"/>
        <v>16750</v>
      </c>
      <c r="J80" s="25"/>
      <c r="K80" s="31"/>
      <c r="L80" s="26"/>
    </row>
    <row r="81" ht="21.75" customHeight="1" spans="1:12">
      <c r="A81" s="9">
        <v>69</v>
      </c>
      <c r="B81" s="12">
        <v>91026064</v>
      </c>
      <c r="C81" s="12">
        <v>1416785</v>
      </c>
      <c r="D81" s="12" t="s">
        <v>286</v>
      </c>
      <c r="E81" s="13">
        <v>43508</v>
      </c>
      <c r="F81" s="13">
        <v>43512</v>
      </c>
      <c r="G81" s="12">
        <v>4</v>
      </c>
      <c r="H81" s="14">
        <v>24500</v>
      </c>
      <c r="I81" s="30">
        <f t="shared" si="1"/>
        <v>98000</v>
      </c>
      <c r="J81" s="25"/>
      <c r="K81" s="31"/>
      <c r="L81" s="26"/>
    </row>
    <row r="82" ht="21.75" customHeight="1" spans="1:12">
      <c r="A82" s="9">
        <v>70</v>
      </c>
      <c r="B82" s="175" t="s">
        <v>287</v>
      </c>
      <c r="C82" s="12">
        <v>1438072</v>
      </c>
      <c r="D82" s="12" t="s">
        <v>288</v>
      </c>
      <c r="E82" s="13">
        <v>43509</v>
      </c>
      <c r="F82" s="13">
        <v>43513</v>
      </c>
      <c r="G82" s="12">
        <v>8</v>
      </c>
      <c r="H82" s="14">
        <v>24190</v>
      </c>
      <c r="I82" s="30">
        <f t="shared" si="1"/>
        <v>193520</v>
      </c>
      <c r="J82" s="25"/>
      <c r="K82" s="31"/>
      <c r="L82" s="26"/>
    </row>
    <row r="83" ht="21.75" customHeight="1" spans="1:12">
      <c r="A83" s="9">
        <v>71</v>
      </c>
      <c r="B83" s="12">
        <v>92845998</v>
      </c>
      <c r="C83" s="12">
        <v>1414973</v>
      </c>
      <c r="D83" s="12" t="s">
        <v>289</v>
      </c>
      <c r="E83" s="13">
        <v>43511</v>
      </c>
      <c r="F83" s="13">
        <v>43513</v>
      </c>
      <c r="G83" s="12">
        <v>2</v>
      </c>
      <c r="H83" s="14">
        <v>18700</v>
      </c>
      <c r="I83" s="30">
        <f t="shared" si="1"/>
        <v>37400</v>
      </c>
      <c r="J83" s="25"/>
      <c r="K83" s="31"/>
      <c r="L83" s="26"/>
    </row>
    <row r="84" ht="21.75" customHeight="1" spans="1:12">
      <c r="A84" s="9">
        <v>72</v>
      </c>
      <c r="B84" s="12">
        <v>928285988</v>
      </c>
      <c r="C84" s="12">
        <v>1382744</v>
      </c>
      <c r="D84" s="12" t="s">
        <v>290</v>
      </c>
      <c r="E84" s="13">
        <v>43512</v>
      </c>
      <c r="F84" s="13">
        <v>43513</v>
      </c>
      <c r="G84" s="12">
        <v>1</v>
      </c>
      <c r="H84" s="14">
        <v>16750</v>
      </c>
      <c r="I84" s="30">
        <f t="shared" si="1"/>
        <v>16750</v>
      </c>
      <c r="J84" s="25"/>
      <c r="K84" s="31"/>
      <c r="L84" s="26"/>
    </row>
    <row r="85" ht="21.75" customHeight="1" spans="1:12">
      <c r="A85" s="9">
        <v>73</v>
      </c>
      <c r="B85" s="12">
        <v>84776371</v>
      </c>
      <c r="C85" s="12">
        <v>1409260</v>
      </c>
      <c r="D85" s="12" t="s">
        <v>291</v>
      </c>
      <c r="E85" s="13">
        <v>43513</v>
      </c>
      <c r="F85" s="13">
        <v>43514</v>
      </c>
      <c r="G85" s="12">
        <v>1</v>
      </c>
      <c r="H85" s="14">
        <v>17800</v>
      </c>
      <c r="I85" s="30">
        <f t="shared" ref="I85:I91" si="3">+H85*G85</f>
        <v>17800</v>
      </c>
      <c r="J85" s="25"/>
      <c r="K85" s="31"/>
      <c r="L85" s="26"/>
    </row>
    <row r="86" ht="21.75" customHeight="1" spans="1:12">
      <c r="A86" s="9">
        <v>74</v>
      </c>
      <c r="B86" s="12">
        <v>840346117</v>
      </c>
      <c r="C86" s="12">
        <v>1441451</v>
      </c>
      <c r="D86" s="12" t="s">
        <v>292</v>
      </c>
      <c r="E86" s="13">
        <v>43510</v>
      </c>
      <c r="F86" s="13">
        <v>43514</v>
      </c>
      <c r="G86" s="12">
        <v>4</v>
      </c>
      <c r="H86" s="14">
        <v>38460</v>
      </c>
      <c r="I86" s="30">
        <f t="shared" si="3"/>
        <v>153840</v>
      </c>
      <c r="J86" s="25"/>
      <c r="K86" s="31"/>
      <c r="L86" s="26"/>
    </row>
    <row r="87" ht="21.75" customHeight="1" spans="1:12">
      <c r="A87" s="9">
        <v>75</v>
      </c>
      <c r="B87" s="12">
        <v>95814211</v>
      </c>
      <c r="C87" s="12">
        <v>142621</v>
      </c>
      <c r="D87" s="12" t="s">
        <v>293</v>
      </c>
      <c r="E87" s="13">
        <v>43510</v>
      </c>
      <c r="F87" s="13">
        <v>43513</v>
      </c>
      <c r="G87" s="12">
        <v>3</v>
      </c>
      <c r="H87" s="14">
        <f>16750+1300</f>
        <v>18050</v>
      </c>
      <c r="I87" s="30">
        <f t="shared" si="3"/>
        <v>54150</v>
      </c>
      <c r="J87" s="25"/>
      <c r="K87" s="31"/>
      <c r="L87" s="26"/>
    </row>
    <row r="88" ht="21.75" customHeight="1" spans="1:12">
      <c r="A88" s="9">
        <v>76</v>
      </c>
      <c r="B88" s="12">
        <v>95881573</v>
      </c>
      <c r="C88" s="12">
        <v>1402621</v>
      </c>
      <c r="D88" s="12" t="s">
        <v>294</v>
      </c>
      <c r="E88" s="13">
        <v>43510</v>
      </c>
      <c r="F88" s="13">
        <v>43513</v>
      </c>
      <c r="G88" s="12">
        <v>3</v>
      </c>
      <c r="H88" s="14">
        <v>21750</v>
      </c>
      <c r="I88" s="30">
        <f t="shared" si="3"/>
        <v>65250</v>
      </c>
      <c r="J88" s="25"/>
      <c r="K88" s="31"/>
      <c r="L88" s="26"/>
    </row>
    <row r="89" ht="21.75" customHeight="1" spans="1:12">
      <c r="A89" s="9">
        <v>77</v>
      </c>
      <c r="B89" s="12">
        <v>92761342</v>
      </c>
      <c r="C89" s="12">
        <v>1414648</v>
      </c>
      <c r="D89" s="12" t="s">
        <v>295</v>
      </c>
      <c r="E89" s="13">
        <v>43514</v>
      </c>
      <c r="F89" s="13">
        <v>43516</v>
      </c>
      <c r="G89" s="12">
        <v>2</v>
      </c>
      <c r="H89" s="14">
        <v>19820</v>
      </c>
      <c r="I89" s="30">
        <f t="shared" si="3"/>
        <v>39640</v>
      </c>
      <c r="J89" s="25"/>
      <c r="K89" s="31"/>
      <c r="L89" s="26"/>
    </row>
    <row r="90" ht="21.75" customHeight="1" spans="1:12">
      <c r="A90" s="9">
        <v>78</v>
      </c>
      <c r="B90" s="12">
        <v>72398373</v>
      </c>
      <c r="C90" s="12">
        <v>1446894</v>
      </c>
      <c r="D90" s="12" t="s">
        <v>296</v>
      </c>
      <c r="E90" s="13">
        <v>43514</v>
      </c>
      <c r="F90" s="13">
        <v>43515</v>
      </c>
      <c r="G90" s="12">
        <v>1</v>
      </c>
      <c r="H90" s="14">
        <v>22260</v>
      </c>
      <c r="I90" s="30">
        <f t="shared" si="3"/>
        <v>22260</v>
      </c>
      <c r="J90" s="25"/>
      <c r="K90" s="31"/>
      <c r="L90" s="26"/>
    </row>
    <row r="91" ht="21.75" customHeight="1" spans="1:12">
      <c r="A91" s="9">
        <v>79</v>
      </c>
      <c r="B91" s="12">
        <v>89683909</v>
      </c>
      <c r="C91" s="12">
        <v>1432666</v>
      </c>
      <c r="D91" s="12" t="s">
        <v>297</v>
      </c>
      <c r="E91" s="13">
        <v>43510</v>
      </c>
      <c r="F91" s="13">
        <v>43515</v>
      </c>
      <c r="G91" s="12">
        <v>5</v>
      </c>
      <c r="H91" s="14">
        <v>650</v>
      </c>
      <c r="I91" s="30">
        <f t="shared" si="3"/>
        <v>3250</v>
      </c>
      <c r="J91" s="25"/>
      <c r="K91" s="31"/>
      <c r="L91" s="26"/>
    </row>
    <row r="92" ht="18" customHeight="1" spans="1:9">
      <c r="A92" s="17"/>
      <c r="B92" s="18"/>
      <c r="C92" s="18"/>
      <c r="D92" s="19"/>
      <c r="E92" s="20"/>
      <c r="F92" s="20"/>
      <c r="G92" s="18"/>
      <c r="H92" s="21"/>
      <c r="I92" s="40"/>
    </row>
    <row r="93" s="2" customFormat="1" ht="18" customHeight="1" spans="1:12">
      <c r="A93" s="22"/>
      <c r="B93" s="23"/>
      <c r="C93" s="22"/>
      <c r="D93" s="22"/>
      <c r="E93" s="23"/>
      <c r="F93" s="22"/>
      <c r="G93" s="24" t="s">
        <v>21</v>
      </c>
      <c r="H93" s="22"/>
      <c r="I93" s="27">
        <f>SUM(I13:I92)</f>
        <v>5416640</v>
      </c>
      <c r="K93"/>
      <c r="L93"/>
    </row>
    <row r="94" s="2" customFormat="1" ht="14.25" spans="1:12">
      <c r="A94"/>
      <c r="B94" s="1"/>
      <c r="C94"/>
      <c r="D94"/>
      <c r="E94"/>
      <c r="F94" s="1"/>
      <c r="G94"/>
      <c r="H94"/>
      <c r="I94" s="28"/>
      <c r="K94"/>
      <c r="L94"/>
    </row>
    <row r="95" s="2" customFormat="1" spans="1:12">
      <c r="A95"/>
      <c r="B95" s="1"/>
      <c r="C95"/>
      <c r="D95"/>
      <c r="E95"/>
      <c r="F95" s="1"/>
      <c r="G95"/>
      <c r="H95"/>
      <c r="I95" s="28"/>
      <c r="K95"/>
      <c r="L95"/>
    </row>
    <row r="96" s="2" customFormat="1" spans="1:12">
      <c r="A96"/>
      <c r="B96" s="1"/>
      <c r="C96"/>
      <c r="D96"/>
      <c r="E96"/>
      <c r="F96" s="1"/>
      <c r="G96"/>
      <c r="H96" s="28"/>
      <c r="I96" s="28"/>
      <c r="K96"/>
      <c r="L96"/>
    </row>
    <row r="97" s="2" customFormat="1" spans="1:12">
      <c r="A97"/>
      <c r="B97" s="1"/>
      <c r="C97"/>
      <c r="D97"/>
      <c r="E97"/>
      <c r="F97" s="1"/>
      <c r="G97"/>
      <c r="H97"/>
      <c r="I97" s="28"/>
      <c r="K97"/>
      <c r="L97"/>
    </row>
    <row r="98" s="2" customFormat="1" spans="1:12">
      <c r="A98"/>
      <c r="B98" s="1"/>
      <c r="C98"/>
      <c r="D98"/>
      <c r="E98"/>
      <c r="F98" s="1"/>
      <c r="G98"/>
      <c r="H98"/>
      <c r="K98"/>
      <c r="L98"/>
    </row>
    <row r="99" s="2" customFormat="1" spans="1:12">
      <c r="A99"/>
      <c r="B99" s="1"/>
      <c r="C99"/>
      <c r="D99"/>
      <c r="E99"/>
      <c r="F99" s="1"/>
      <c r="G99"/>
      <c r="H99"/>
      <c r="I99" s="28"/>
      <c r="K99"/>
      <c r="L99"/>
    </row>
  </sheetData>
  <autoFilter ref="A12:I93">
    <sortState ref="A12:I93">
      <sortCondition ref="E12:E100"/>
    </sortState>
    <extLst/>
  </autoFilter>
  <dataValidations count="2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100 Z133 Z104:Z105 Z137:Z138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4"/>
  <sheetViews>
    <sheetView view="pageBreakPreview" zoomScaleNormal="100" zoomScaleSheetLayoutView="100" workbookViewId="0">
      <pane xSplit="6" ySplit="2" topLeftCell="G6" activePane="bottomRight" state="frozenSplit"/>
      <selection/>
      <selection pane="topRight"/>
      <selection pane="bottomLeft"/>
      <selection pane="bottomRight" activeCell="F23" sqref="F23"/>
    </sheetView>
  </sheetViews>
  <sheetFormatPr defaultColWidth="9" defaultRowHeight="13.5"/>
  <cols>
    <col min="1" max="1" width="25.5666666666667" style="44" customWidth="1"/>
    <col min="2" max="2" width="10" style="45" customWidth="1"/>
    <col min="3" max="3" width="12" style="44" customWidth="1"/>
    <col min="4" max="4" width="8.14166666666667" style="44" customWidth="1"/>
    <col min="5" max="6" width="9.70833333333333" style="44" customWidth="1"/>
    <col min="7" max="7" width="4" style="44" customWidth="1"/>
    <col min="8" max="8" width="5.85833333333333" style="45" hidden="1" customWidth="1"/>
    <col min="9" max="15" width="3.28333333333333" style="44" hidden="1" customWidth="1"/>
    <col min="16" max="16" width="6.56666666666667" style="44" hidden="1" customWidth="1"/>
    <col min="17" max="17" width="11" style="44" customWidth="1"/>
    <col min="18" max="18" width="10.5666666666667" style="44" customWidth="1"/>
    <col min="19" max="16384" width="9.14166666666667" style="44"/>
  </cols>
  <sheetData>
    <row r="1" s="43" customFormat="1" ht="15" customHeight="1" spans="1:17">
      <c r="A1" s="46" t="s">
        <v>49</v>
      </c>
      <c r="B1" s="47" t="s">
        <v>298</v>
      </c>
      <c r="C1" s="48" t="s">
        <v>299</v>
      </c>
      <c r="D1" s="48" t="s">
        <v>300</v>
      </c>
      <c r="E1" s="46" t="s">
        <v>301</v>
      </c>
      <c r="F1" s="49" t="s">
        <v>302</v>
      </c>
      <c r="G1" s="50" t="s">
        <v>303</v>
      </c>
      <c r="H1" s="48" t="s">
        <v>304</v>
      </c>
      <c r="I1" s="78" t="s">
        <v>305</v>
      </c>
      <c r="J1" s="78"/>
      <c r="K1" s="78"/>
      <c r="L1" s="78"/>
      <c r="M1" s="78"/>
      <c r="N1" s="78"/>
      <c r="O1" s="78"/>
      <c r="P1" s="79"/>
      <c r="Q1" s="47" t="s">
        <v>306</v>
      </c>
    </row>
    <row r="2" s="43" customFormat="1" spans="1:17">
      <c r="A2" s="51"/>
      <c r="B2" s="52"/>
      <c r="C2" s="53"/>
      <c r="D2" s="53"/>
      <c r="E2" s="51"/>
      <c r="F2" s="54"/>
      <c r="G2" s="55"/>
      <c r="H2" s="53"/>
      <c r="I2" s="80">
        <v>4</v>
      </c>
      <c r="J2" s="80">
        <f t="shared" ref="J2:O2" si="0">I2+1</f>
        <v>5</v>
      </c>
      <c r="K2" s="80">
        <f t="shared" si="0"/>
        <v>6</v>
      </c>
      <c r="L2" s="80">
        <f t="shared" si="0"/>
        <v>7</v>
      </c>
      <c r="M2" s="80">
        <f t="shared" si="0"/>
        <v>8</v>
      </c>
      <c r="N2" s="80">
        <f t="shared" si="0"/>
        <v>9</v>
      </c>
      <c r="O2" s="80">
        <f t="shared" si="0"/>
        <v>10</v>
      </c>
      <c r="P2" s="52" t="s">
        <v>307</v>
      </c>
      <c r="Q2" s="52"/>
    </row>
    <row r="3" spans="1:17">
      <c r="A3" s="56" t="s">
        <v>237</v>
      </c>
      <c r="B3" s="57" t="s">
        <v>308</v>
      </c>
      <c r="C3" s="56">
        <v>91782304</v>
      </c>
      <c r="D3" s="58">
        <v>24800</v>
      </c>
      <c r="E3" s="59">
        <v>43500</v>
      </c>
      <c r="F3" s="59">
        <v>43502</v>
      </c>
      <c r="G3" s="60">
        <v>1</v>
      </c>
      <c r="H3" s="57"/>
      <c r="I3" s="81"/>
      <c r="J3" s="81">
        <v>1</v>
      </c>
      <c r="K3" s="81"/>
      <c r="L3" s="81"/>
      <c r="M3" s="81"/>
      <c r="N3" s="81"/>
      <c r="O3" s="81"/>
      <c r="P3" s="60">
        <f t="shared" ref="P3:P34" si="1">SUM(I3:O3)</f>
        <v>1</v>
      </c>
      <c r="Q3" s="86">
        <f t="shared" ref="Q3:Q50" si="2">P3*D3</f>
        <v>24800</v>
      </c>
    </row>
    <row r="4" spans="1:17">
      <c r="A4" s="56" t="s">
        <v>309</v>
      </c>
      <c r="B4" s="57" t="s">
        <v>308</v>
      </c>
      <c r="C4" s="56">
        <v>93758726</v>
      </c>
      <c r="D4" s="58">
        <v>24800</v>
      </c>
      <c r="E4" s="59">
        <v>43500</v>
      </c>
      <c r="F4" s="59">
        <v>43506</v>
      </c>
      <c r="G4" s="60">
        <f t="shared" ref="G4:G51" si="3">F4-E4</f>
        <v>6</v>
      </c>
      <c r="H4" s="61"/>
      <c r="I4" s="82">
        <v>1</v>
      </c>
      <c r="J4" s="82">
        <v>1</v>
      </c>
      <c r="K4" s="82">
        <v>1</v>
      </c>
      <c r="L4" s="82">
        <v>1</v>
      </c>
      <c r="M4" s="82">
        <v>1</v>
      </c>
      <c r="N4" s="82">
        <v>1</v>
      </c>
      <c r="O4" s="82"/>
      <c r="P4" s="56">
        <f t="shared" si="1"/>
        <v>6</v>
      </c>
      <c r="Q4" s="87">
        <f t="shared" si="2"/>
        <v>148800</v>
      </c>
    </row>
    <row r="5" spans="1:17">
      <c r="A5" s="56" t="s">
        <v>310</v>
      </c>
      <c r="B5" s="57" t="s">
        <v>308</v>
      </c>
      <c r="C5" s="56">
        <v>75898762</v>
      </c>
      <c r="D5" s="58">
        <v>24800</v>
      </c>
      <c r="E5" s="59">
        <v>43500</v>
      </c>
      <c r="F5" s="59">
        <v>43504</v>
      </c>
      <c r="G5" s="60">
        <f t="shared" si="3"/>
        <v>4</v>
      </c>
      <c r="H5" s="61"/>
      <c r="I5" s="82"/>
      <c r="J5" s="82"/>
      <c r="K5" s="82">
        <v>1</v>
      </c>
      <c r="L5" s="82">
        <v>1</v>
      </c>
      <c r="M5" s="82"/>
      <c r="N5" s="82"/>
      <c r="O5" s="82"/>
      <c r="P5" s="56">
        <f t="shared" si="1"/>
        <v>2</v>
      </c>
      <c r="Q5" s="87">
        <f t="shared" si="2"/>
        <v>49600</v>
      </c>
    </row>
    <row r="6" spans="1:17">
      <c r="A6" s="56" t="s">
        <v>311</v>
      </c>
      <c r="B6" s="57" t="s">
        <v>308</v>
      </c>
      <c r="C6" s="56">
        <v>75898120</v>
      </c>
      <c r="D6" s="58">
        <v>24800</v>
      </c>
      <c r="E6" s="59">
        <v>43500</v>
      </c>
      <c r="F6" s="59">
        <v>43504</v>
      </c>
      <c r="G6" s="60">
        <f t="shared" si="3"/>
        <v>4</v>
      </c>
      <c r="H6" s="61"/>
      <c r="I6" s="82"/>
      <c r="J6" s="82"/>
      <c r="K6" s="82">
        <v>1</v>
      </c>
      <c r="L6" s="82">
        <v>1</v>
      </c>
      <c r="M6" s="82"/>
      <c r="N6" s="82"/>
      <c r="O6" s="82"/>
      <c r="P6" s="56">
        <f t="shared" si="1"/>
        <v>2</v>
      </c>
      <c r="Q6" s="87">
        <f t="shared" si="2"/>
        <v>49600</v>
      </c>
    </row>
    <row r="7" spans="1:17">
      <c r="A7" s="56" t="s">
        <v>312</v>
      </c>
      <c r="B7" s="57" t="s">
        <v>308</v>
      </c>
      <c r="C7" s="56">
        <v>75892597</v>
      </c>
      <c r="D7" s="58">
        <v>24800</v>
      </c>
      <c r="E7" s="59">
        <v>43500</v>
      </c>
      <c r="F7" s="59">
        <v>43504</v>
      </c>
      <c r="G7" s="60">
        <f t="shared" si="3"/>
        <v>4</v>
      </c>
      <c r="H7" s="61"/>
      <c r="I7" s="82"/>
      <c r="J7" s="82"/>
      <c r="K7" s="82">
        <v>1</v>
      </c>
      <c r="L7" s="82">
        <v>1</v>
      </c>
      <c r="M7" s="82"/>
      <c r="N7" s="82"/>
      <c r="O7" s="82"/>
      <c r="P7" s="56">
        <f t="shared" si="1"/>
        <v>2</v>
      </c>
      <c r="Q7" s="87">
        <f t="shared" si="2"/>
        <v>49600</v>
      </c>
    </row>
    <row r="8" spans="1:17">
      <c r="A8" s="56" t="s">
        <v>313</v>
      </c>
      <c r="B8" s="57" t="s">
        <v>308</v>
      </c>
      <c r="C8" s="56">
        <v>75902074</v>
      </c>
      <c r="D8" s="58">
        <v>24800</v>
      </c>
      <c r="E8" s="59">
        <v>43500</v>
      </c>
      <c r="F8" s="59">
        <v>43504</v>
      </c>
      <c r="G8" s="60">
        <f t="shared" si="3"/>
        <v>4</v>
      </c>
      <c r="H8" s="61"/>
      <c r="I8" s="82"/>
      <c r="J8" s="82"/>
      <c r="K8" s="82">
        <v>1</v>
      </c>
      <c r="L8" s="82">
        <v>1</v>
      </c>
      <c r="M8" s="82"/>
      <c r="N8" s="82"/>
      <c r="O8" s="82"/>
      <c r="P8" s="56">
        <f t="shared" si="1"/>
        <v>2</v>
      </c>
      <c r="Q8" s="87">
        <f t="shared" si="2"/>
        <v>49600</v>
      </c>
    </row>
    <row r="9" spans="1:17">
      <c r="A9" s="56" t="s">
        <v>314</v>
      </c>
      <c r="B9" s="57" t="s">
        <v>308</v>
      </c>
      <c r="C9" s="56">
        <v>75883101</v>
      </c>
      <c r="D9" s="58">
        <v>24800</v>
      </c>
      <c r="E9" s="59">
        <v>43500</v>
      </c>
      <c r="F9" s="59">
        <v>43504</v>
      </c>
      <c r="G9" s="60">
        <f t="shared" si="3"/>
        <v>4</v>
      </c>
      <c r="H9" s="61"/>
      <c r="I9" s="82"/>
      <c r="J9" s="82"/>
      <c r="K9" s="82">
        <v>1</v>
      </c>
      <c r="L9" s="82">
        <v>1</v>
      </c>
      <c r="M9" s="82"/>
      <c r="N9" s="82"/>
      <c r="O9" s="82"/>
      <c r="P9" s="56">
        <f t="shared" si="1"/>
        <v>2</v>
      </c>
      <c r="Q9" s="87">
        <f t="shared" si="2"/>
        <v>49600</v>
      </c>
    </row>
    <row r="10" spans="1:17">
      <c r="A10" s="56" t="s">
        <v>315</v>
      </c>
      <c r="B10" s="57" t="s">
        <v>308</v>
      </c>
      <c r="C10" s="56">
        <v>75880460</v>
      </c>
      <c r="D10" s="58">
        <v>24800</v>
      </c>
      <c r="E10" s="59">
        <v>43500</v>
      </c>
      <c r="F10" s="59">
        <v>43504</v>
      </c>
      <c r="G10" s="60">
        <f t="shared" si="3"/>
        <v>4</v>
      </c>
      <c r="H10" s="61"/>
      <c r="I10" s="82">
        <v>1</v>
      </c>
      <c r="J10" s="82">
        <v>1</v>
      </c>
      <c r="K10" s="82">
        <v>1</v>
      </c>
      <c r="L10" s="82">
        <v>1</v>
      </c>
      <c r="M10" s="82"/>
      <c r="N10" s="82"/>
      <c r="O10" s="82"/>
      <c r="P10" s="56">
        <f t="shared" si="1"/>
        <v>4</v>
      </c>
      <c r="Q10" s="87">
        <f t="shared" si="2"/>
        <v>99200</v>
      </c>
    </row>
    <row r="11" spans="1:17">
      <c r="A11" s="56" t="s">
        <v>316</v>
      </c>
      <c r="B11" s="57" t="s">
        <v>308</v>
      </c>
      <c r="C11" s="56">
        <v>74028744</v>
      </c>
      <c r="D11" s="58">
        <v>24800</v>
      </c>
      <c r="E11" s="59">
        <v>43501</v>
      </c>
      <c r="F11" s="59">
        <v>43505</v>
      </c>
      <c r="G11" s="60">
        <f t="shared" si="3"/>
        <v>4</v>
      </c>
      <c r="H11" s="61"/>
      <c r="I11" s="82"/>
      <c r="J11" s="82"/>
      <c r="K11" s="82">
        <v>1</v>
      </c>
      <c r="L11" s="82">
        <v>1</v>
      </c>
      <c r="M11" s="82">
        <v>1</v>
      </c>
      <c r="N11" s="82"/>
      <c r="O11" s="82"/>
      <c r="P11" s="56">
        <f t="shared" si="1"/>
        <v>3</v>
      </c>
      <c r="Q11" s="87">
        <f t="shared" si="2"/>
        <v>74400</v>
      </c>
    </row>
    <row r="12" spans="1:17">
      <c r="A12" s="56" t="s">
        <v>317</v>
      </c>
      <c r="B12" s="57" t="s">
        <v>308</v>
      </c>
      <c r="C12" s="56">
        <v>81368366</v>
      </c>
      <c r="D12" s="58">
        <v>24800</v>
      </c>
      <c r="E12" s="59">
        <v>43502</v>
      </c>
      <c r="F12" s="59">
        <v>43507</v>
      </c>
      <c r="G12" s="60">
        <f t="shared" si="3"/>
        <v>5</v>
      </c>
      <c r="H12" s="61"/>
      <c r="I12" s="82"/>
      <c r="J12" s="82"/>
      <c r="K12" s="82">
        <v>1</v>
      </c>
      <c r="L12" s="82">
        <v>1</v>
      </c>
      <c r="M12" s="82">
        <v>1</v>
      </c>
      <c r="N12" s="82">
        <v>1</v>
      </c>
      <c r="O12" s="82">
        <v>1</v>
      </c>
      <c r="P12" s="56">
        <f t="shared" si="1"/>
        <v>5</v>
      </c>
      <c r="Q12" s="87">
        <f t="shared" si="2"/>
        <v>124000</v>
      </c>
    </row>
    <row r="13" spans="1:17">
      <c r="A13" s="56" t="s">
        <v>318</v>
      </c>
      <c r="B13" s="57" t="s">
        <v>308</v>
      </c>
      <c r="C13" s="56">
        <v>77631018</v>
      </c>
      <c r="D13" s="58">
        <v>24800</v>
      </c>
      <c r="E13" s="59">
        <v>43502</v>
      </c>
      <c r="F13" s="59">
        <v>43504</v>
      </c>
      <c r="G13" s="60">
        <f t="shared" si="3"/>
        <v>2</v>
      </c>
      <c r="H13" s="61"/>
      <c r="I13" s="82"/>
      <c r="J13" s="82"/>
      <c r="K13" s="82">
        <v>1</v>
      </c>
      <c r="L13" s="82">
        <v>1</v>
      </c>
      <c r="M13" s="82"/>
      <c r="N13" s="82"/>
      <c r="O13" s="82"/>
      <c r="P13" s="56">
        <f t="shared" si="1"/>
        <v>2</v>
      </c>
      <c r="Q13" s="87">
        <f t="shared" si="2"/>
        <v>49600</v>
      </c>
    </row>
    <row r="14" spans="1:17">
      <c r="A14" s="56" t="s">
        <v>319</v>
      </c>
      <c r="B14" s="57" t="s">
        <v>308</v>
      </c>
      <c r="C14" s="56">
        <v>76905105</v>
      </c>
      <c r="D14" s="58">
        <v>24800</v>
      </c>
      <c r="E14" s="59">
        <v>43503</v>
      </c>
      <c r="F14" s="59">
        <v>43505</v>
      </c>
      <c r="G14" s="60">
        <f t="shared" si="3"/>
        <v>2</v>
      </c>
      <c r="H14" s="61"/>
      <c r="I14" s="82"/>
      <c r="J14" s="82"/>
      <c r="K14" s="82"/>
      <c r="L14" s="82">
        <v>1</v>
      </c>
      <c r="M14" s="82">
        <v>1</v>
      </c>
      <c r="N14" s="82"/>
      <c r="O14" s="82"/>
      <c r="P14" s="56">
        <f t="shared" si="1"/>
        <v>2</v>
      </c>
      <c r="Q14" s="87">
        <f t="shared" si="2"/>
        <v>49600</v>
      </c>
    </row>
    <row r="15" spans="1:17">
      <c r="A15" s="56" t="s">
        <v>320</v>
      </c>
      <c r="B15" s="57" t="s">
        <v>308</v>
      </c>
      <c r="C15" s="56">
        <v>84067797</v>
      </c>
      <c r="D15" s="58">
        <v>24800</v>
      </c>
      <c r="E15" s="59">
        <v>43503</v>
      </c>
      <c r="F15" s="59">
        <v>43505</v>
      </c>
      <c r="G15" s="60">
        <f t="shared" si="3"/>
        <v>2</v>
      </c>
      <c r="H15" s="61"/>
      <c r="I15" s="82"/>
      <c r="J15" s="82"/>
      <c r="K15" s="82"/>
      <c r="L15" s="82">
        <v>1</v>
      </c>
      <c r="M15" s="82">
        <v>1</v>
      </c>
      <c r="N15" s="82"/>
      <c r="O15" s="82"/>
      <c r="P15" s="56">
        <f t="shared" si="1"/>
        <v>2</v>
      </c>
      <c r="Q15" s="87">
        <f t="shared" si="2"/>
        <v>49600</v>
      </c>
    </row>
    <row r="16" spans="1:17">
      <c r="A16" s="56" t="s">
        <v>321</v>
      </c>
      <c r="B16" s="57" t="s">
        <v>308</v>
      </c>
      <c r="C16" s="56">
        <v>76908106</v>
      </c>
      <c r="D16" s="58">
        <v>24800</v>
      </c>
      <c r="E16" s="59">
        <v>43503</v>
      </c>
      <c r="F16" s="59">
        <v>43505</v>
      </c>
      <c r="G16" s="60">
        <f t="shared" si="3"/>
        <v>2</v>
      </c>
      <c r="H16" s="61"/>
      <c r="I16" s="82"/>
      <c r="J16" s="82"/>
      <c r="K16" s="82"/>
      <c r="L16" s="82">
        <v>1</v>
      </c>
      <c r="M16" s="82">
        <v>1</v>
      </c>
      <c r="N16" s="82"/>
      <c r="O16" s="82"/>
      <c r="P16" s="56">
        <f t="shared" si="1"/>
        <v>2</v>
      </c>
      <c r="Q16" s="87">
        <f t="shared" si="2"/>
        <v>49600</v>
      </c>
    </row>
    <row r="17" spans="1:17">
      <c r="A17" s="56" t="s">
        <v>322</v>
      </c>
      <c r="B17" s="57" t="s">
        <v>308</v>
      </c>
      <c r="C17" s="56">
        <v>84069659</v>
      </c>
      <c r="D17" s="58">
        <v>24800</v>
      </c>
      <c r="E17" s="59">
        <v>43503</v>
      </c>
      <c r="F17" s="59">
        <v>43505</v>
      </c>
      <c r="G17" s="60">
        <f t="shared" si="3"/>
        <v>2</v>
      </c>
      <c r="H17" s="61"/>
      <c r="I17" s="82"/>
      <c r="J17" s="82"/>
      <c r="K17" s="82"/>
      <c r="L17" s="82">
        <v>1</v>
      </c>
      <c r="M17" s="82">
        <v>1</v>
      </c>
      <c r="N17" s="82"/>
      <c r="O17" s="82"/>
      <c r="P17" s="56">
        <f t="shared" si="1"/>
        <v>2</v>
      </c>
      <c r="Q17" s="87">
        <f t="shared" si="2"/>
        <v>49600</v>
      </c>
    </row>
    <row r="18" spans="1:17">
      <c r="A18" s="56" t="s">
        <v>248</v>
      </c>
      <c r="B18" s="57" t="s">
        <v>308</v>
      </c>
      <c r="C18" s="56">
        <v>80799782</v>
      </c>
      <c r="D18" s="58">
        <v>24800</v>
      </c>
      <c r="E18" s="59">
        <v>43503</v>
      </c>
      <c r="F18" s="59">
        <v>43505</v>
      </c>
      <c r="G18" s="60">
        <f t="shared" si="3"/>
        <v>2</v>
      </c>
      <c r="H18" s="61"/>
      <c r="I18" s="82"/>
      <c r="J18" s="82"/>
      <c r="K18" s="82"/>
      <c r="L18" s="82">
        <v>1</v>
      </c>
      <c r="M18" s="82">
        <v>1</v>
      </c>
      <c r="N18" s="82"/>
      <c r="O18" s="82"/>
      <c r="P18" s="56">
        <f t="shared" si="1"/>
        <v>2</v>
      </c>
      <c r="Q18" s="87">
        <f t="shared" si="2"/>
        <v>49600</v>
      </c>
    </row>
    <row r="19" spans="1:17">
      <c r="A19" s="56" t="s">
        <v>323</v>
      </c>
      <c r="B19" s="57" t="s">
        <v>308</v>
      </c>
      <c r="C19" s="56">
        <v>74034636</v>
      </c>
      <c r="D19" s="58">
        <v>24800</v>
      </c>
      <c r="E19" s="59">
        <v>43504</v>
      </c>
      <c r="F19" s="59">
        <v>43506</v>
      </c>
      <c r="G19" s="60">
        <f t="shared" si="3"/>
        <v>2</v>
      </c>
      <c r="H19" s="61"/>
      <c r="I19" s="82"/>
      <c r="J19" s="82"/>
      <c r="K19" s="82"/>
      <c r="L19" s="82"/>
      <c r="M19" s="82">
        <v>1</v>
      </c>
      <c r="N19" s="82">
        <v>1</v>
      </c>
      <c r="O19" s="82"/>
      <c r="P19" s="56">
        <f t="shared" si="1"/>
        <v>2</v>
      </c>
      <c r="Q19" s="87">
        <f t="shared" si="2"/>
        <v>49600</v>
      </c>
    </row>
    <row r="20" spans="1:17">
      <c r="A20" s="56" t="s">
        <v>324</v>
      </c>
      <c r="B20" s="57" t="s">
        <v>308</v>
      </c>
      <c r="C20" s="56">
        <v>73302772</v>
      </c>
      <c r="D20" s="58">
        <v>24800</v>
      </c>
      <c r="E20" s="59">
        <v>43504</v>
      </c>
      <c r="F20" s="59">
        <v>43507</v>
      </c>
      <c r="G20" s="60">
        <f t="shared" si="3"/>
        <v>3</v>
      </c>
      <c r="H20" s="61"/>
      <c r="I20" s="82"/>
      <c r="J20" s="82"/>
      <c r="K20" s="82"/>
      <c r="L20" s="82"/>
      <c r="M20" s="82">
        <v>1</v>
      </c>
      <c r="N20" s="82">
        <v>1</v>
      </c>
      <c r="O20" s="82">
        <v>1</v>
      </c>
      <c r="P20" s="56">
        <f t="shared" si="1"/>
        <v>3</v>
      </c>
      <c r="Q20" s="87">
        <f t="shared" si="2"/>
        <v>74400</v>
      </c>
    </row>
    <row r="21" spans="1:17">
      <c r="A21" s="60" t="s">
        <v>325</v>
      </c>
      <c r="B21" s="57" t="s">
        <v>308</v>
      </c>
      <c r="C21" s="60">
        <v>75628191</v>
      </c>
      <c r="D21" s="62">
        <v>24800</v>
      </c>
      <c r="E21" s="59">
        <v>43504</v>
      </c>
      <c r="F21" s="59">
        <v>43506</v>
      </c>
      <c r="G21" s="60">
        <f t="shared" si="3"/>
        <v>2</v>
      </c>
      <c r="H21" s="61"/>
      <c r="I21" s="81"/>
      <c r="J21" s="81"/>
      <c r="K21" s="81"/>
      <c r="L21" s="81"/>
      <c r="M21" s="81">
        <v>1</v>
      </c>
      <c r="N21" s="81">
        <v>1</v>
      </c>
      <c r="O21" s="81"/>
      <c r="P21" s="56">
        <f t="shared" si="1"/>
        <v>2</v>
      </c>
      <c r="Q21" s="87">
        <f t="shared" si="2"/>
        <v>49600</v>
      </c>
    </row>
    <row r="22" spans="1:17">
      <c r="A22" s="56" t="s">
        <v>326</v>
      </c>
      <c r="B22" s="57" t="s">
        <v>308</v>
      </c>
      <c r="C22" s="56">
        <v>75628188</v>
      </c>
      <c r="D22" s="58">
        <v>24800</v>
      </c>
      <c r="E22" s="59">
        <v>43504</v>
      </c>
      <c r="F22" s="59">
        <v>43506</v>
      </c>
      <c r="G22" s="60">
        <f t="shared" si="3"/>
        <v>2</v>
      </c>
      <c r="H22" s="61"/>
      <c r="I22" s="82"/>
      <c r="J22" s="82"/>
      <c r="K22" s="82"/>
      <c r="L22" s="82"/>
      <c r="M22" s="82">
        <v>1</v>
      </c>
      <c r="N22" s="82">
        <v>1</v>
      </c>
      <c r="O22" s="82"/>
      <c r="P22" s="56">
        <f t="shared" si="1"/>
        <v>2</v>
      </c>
      <c r="Q22" s="87">
        <f t="shared" si="2"/>
        <v>49600</v>
      </c>
    </row>
    <row r="23" spans="1:17">
      <c r="A23" s="56" t="s">
        <v>327</v>
      </c>
      <c r="B23" s="57" t="s">
        <v>308</v>
      </c>
      <c r="C23" s="56">
        <v>86718068</v>
      </c>
      <c r="D23" s="58">
        <v>24800</v>
      </c>
      <c r="E23" s="59">
        <v>43504</v>
      </c>
      <c r="F23" s="59">
        <v>43506</v>
      </c>
      <c r="G23" s="60">
        <f t="shared" si="3"/>
        <v>2</v>
      </c>
      <c r="H23" s="61"/>
      <c r="I23" s="82"/>
      <c r="J23" s="82"/>
      <c r="K23" s="82"/>
      <c r="L23" s="82"/>
      <c r="M23" s="82">
        <v>1</v>
      </c>
      <c r="N23" s="82">
        <v>1</v>
      </c>
      <c r="O23" s="82"/>
      <c r="P23" s="56">
        <f t="shared" si="1"/>
        <v>2</v>
      </c>
      <c r="Q23" s="87">
        <f t="shared" si="2"/>
        <v>49600</v>
      </c>
    </row>
    <row r="24" spans="1:17">
      <c r="A24" s="56" t="s">
        <v>328</v>
      </c>
      <c r="B24" s="57" t="s">
        <v>308</v>
      </c>
      <c r="C24" s="56">
        <v>97882198</v>
      </c>
      <c r="D24" s="58">
        <v>24800</v>
      </c>
      <c r="E24" s="59">
        <v>43505</v>
      </c>
      <c r="F24" s="59">
        <v>43507</v>
      </c>
      <c r="G24" s="60">
        <f t="shared" si="3"/>
        <v>2</v>
      </c>
      <c r="H24" s="61"/>
      <c r="I24" s="82"/>
      <c r="J24" s="82"/>
      <c r="K24" s="82"/>
      <c r="L24" s="82"/>
      <c r="M24" s="82"/>
      <c r="N24" s="82">
        <v>1</v>
      </c>
      <c r="O24" s="82">
        <v>1</v>
      </c>
      <c r="P24" s="60">
        <f t="shared" si="1"/>
        <v>2</v>
      </c>
      <c r="Q24" s="86">
        <f t="shared" si="2"/>
        <v>49600</v>
      </c>
    </row>
    <row r="25" spans="1:17">
      <c r="A25" s="56" t="s">
        <v>329</v>
      </c>
      <c r="B25" s="57" t="s">
        <v>308</v>
      </c>
      <c r="C25" s="56">
        <v>88831930</v>
      </c>
      <c r="D25" s="58">
        <v>24800</v>
      </c>
      <c r="E25" s="59">
        <v>43505</v>
      </c>
      <c r="F25" s="59">
        <v>43507</v>
      </c>
      <c r="G25" s="60">
        <f t="shared" si="3"/>
        <v>2</v>
      </c>
      <c r="H25" s="61"/>
      <c r="I25" s="82"/>
      <c r="J25" s="82"/>
      <c r="K25" s="82"/>
      <c r="L25" s="82"/>
      <c r="M25" s="82"/>
      <c r="N25" s="82">
        <v>1</v>
      </c>
      <c r="O25" s="82">
        <v>1</v>
      </c>
      <c r="P25" s="56">
        <f t="shared" si="1"/>
        <v>2</v>
      </c>
      <c r="Q25" s="87">
        <f t="shared" si="2"/>
        <v>49600</v>
      </c>
    </row>
    <row r="26" spans="1:17">
      <c r="A26" s="56" t="s">
        <v>330</v>
      </c>
      <c r="B26" s="57" t="s">
        <v>308</v>
      </c>
      <c r="C26" s="56">
        <v>88145872</v>
      </c>
      <c r="D26" s="58">
        <v>24800</v>
      </c>
      <c r="E26" s="59">
        <v>43506</v>
      </c>
      <c r="F26" s="59">
        <v>43510</v>
      </c>
      <c r="G26" s="60">
        <f t="shared" si="3"/>
        <v>4</v>
      </c>
      <c r="H26" s="61"/>
      <c r="I26" s="82"/>
      <c r="J26" s="82"/>
      <c r="K26" s="82"/>
      <c r="L26" s="82"/>
      <c r="M26" s="82"/>
      <c r="N26" s="82"/>
      <c r="O26" s="82">
        <v>1</v>
      </c>
      <c r="P26" s="56">
        <f t="shared" si="1"/>
        <v>1</v>
      </c>
      <c r="Q26" s="87">
        <f t="shared" si="2"/>
        <v>24800</v>
      </c>
    </row>
    <row r="27" spans="1:17">
      <c r="A27" s="56" t="s">
        <v>331</v>
      </c>
      <c r="B27" s="57" t="s">
        <v>308</v>
      </c>
      <c r="C27" s="56">
        <v>73311577</v>
      </c>
      <c r="D27" s="58">
        <v>24800</v>
      </c>
      <c r="E27" s="59">
        <v>43505</v>
      </c>
      <c r="F27" s="59">
        <v>43507</v>
      </c>
      <c r="G27" s="60">
        <f t="shared" si="3"/>
        <v>2</v>
      </c>
      <c r="H27" s="61"/>
      <c r="I27" s="82"/>
      <c r="J27" s="82"/>
      <c r="K27" s="82"/>
      <c r="L27" s="82"/>
      <c r="M27" s="82"/>
      <c r="N27" s="82">
        <v>1</v>
      </c>
      <c r="O27" s="82">
        <v>1</v>
      </c>
      <c r="P27" s="56">
        <f t="shared" si="1"/>
        <v>2</v>
      </c>
      <c r="Q27" s="87">
        <f t="shared" si="2"/>
        <v>49600</v>
      </c>
    </row>
    <row r="28" spans="1:17">
      <c r="A28" s="56" t="s">
        <v>332</v>
      </c>
      <c r="B28" s="57" t="s">
        <v>308</v>
      </c>
      <c r="C28" s="56">
        <v>73312254</v>
      </c>
      <c r="D28" s="58">
        <v>24800</v>
      </c>
      <c r="E28" s="59">
        <v>43505</v>
      </c>
      <c r="F28" s="59">
        <v>43507</v>
      </c>
      <c r="G28" s="60">
        <f t="shared" si="3"/>
        <v>2</v>
      </c>
      <c r="H28" s="61"/>
      <c r="I28" s="82"/>
      <c r="J28" s="82"/>
      <c r="K28" s="82"/>
      <c r="L28" s="82"/>
      <c r="M28" s="82"/>
      <c r="N28" s="82">
        <v>1</v>
      </c>
      <c r="O28" s="82">
        <v>1</v>
      </c>
      <c r="P28" s="56">
        <f t="shared" si="1"/>
        <v>2</v>
      </c>
      <c r="Q28" s="87">
        <f t="shared" si="2"/>
        <v>49600</v>
      </c>
    </row>
    <row r="29" spans="1:17">
      <c r="A29" s="56" t="s">
        <v>333</v>
      </c>
      <c r="B29" s="57" t="s">
        <v>308</v>
      </c>
      <c r="C29" s="56">
        <v>88142455</v>
      </c>
      <c r="D29" s="58">
        <v>24800</v>
      </c>
      <c r="E29" s="59">
        <v>43506</v>
      </c>
      <c r="F29" s="59">
        <v>43510</v>
      </c>
      <c r="G29" s="60">
        <f t="shared" si="3"/>
        <v>4</v>
      </c>
      <c r="H29" s="61"/>
      <c r="I29" s="82"/>
      <c r="J29" s="82"/>
      <c r="K29" s="82"/>
      <c r="L29" s="82"/>
      <c r="M29" s="82"/>
      <c r="N29" s="82"/>
      <c r="O29" s="82">
        <v>1</v>
      </c>
      <c r="P29" s="56">
        <f t="shared" si="1"/>
        <v>1</v>
      </c>
      <c r="Q29" s="87">
        <f t="shared" si="2"/>
        <v>24800</v>
      </c>
    </row>
    <row r="30" spans="1:17">
      <c r="A30" s="56" t="s">
        <v>334</v>
      </c>
      <c r="B30" s="57" t="s">
        <v>308</v>
      </c>
      <c r="C30" s="56">
        <v>92539242</v>
      </c>
      <c r="D30" s="58">
        <v>24800</v>
      </c>
      <c r="E30" s="59">
        <v>43505</v>
      </c>
      <c r="F30" s="59">
        <v>43508</v>
      </c>
      <c r="G30" s="60">
        <f t="shared" si="3"/>
        <v>3</v>
      </c>
      <c r="H30" s="61"/>
      <c r="I30" s="82"/>
      <c r="J30" s="82"/>
      <c r="K30" s="82"/>
      <c r="L30" s="82"/>
      <c r="M30" s="82"/>
      <c r="N30" s="82">
        <v>1</v>
      </c>
      <c r="O30" s="82"/>
      <c r="P30" s="56">
        <f t="shared" si="1"/>
        <v>1</v>
      </c>
      <c r="Q30" s="87">
        <f t="shared" si="2"/>
        <v>24800</v>
      </c>
    </row>
    <row r="31" spans="1:17">
      <c r="A31" s="56" t="s">
        <v>335</v>
      </c>
      <c r="B31" s="57" t="s">
        <v>308</v>
      </c>
      <c r="C31" s="56">
        <v>94153295</v>
      </c>
      <c r="D31" s="58">
        <v>24800</v>
      </c>
      <c r="E31" s="59">
        <v>43504</v>
      </c>
      <c r="F31" s="59">
        <v>43507</v>
      </c>
      <c r="G31" s="60">
        <f t="shared" si="3"/>
        <v>3</v>
      </c>
      <c r="H31" s="61"/>
      <c r="I31" s="82"/>
      <c r="J31" s="82"/>
      <c r="K31" s="82"/>
      <c r="L31" s="82"/>
      <c r="M31" s="82">
        <v>1</v>
      </c>
      <c r="N31" s="82">
        <v>1</v>
      </c>
      <c r="O31" s="82"/>
      <c r="P31" s="56">
        <f t="shared" si="1"/>
        <v>2</v>
      </c>
      <c r="Q31" s="87">
        <f t="shared" si="2"/>
        <v>49600</v>
      </c>
    </row>
    <row r="32" spans="1:17">
      <c r="A32" s="56" t="s">
        <v>336</v>
      </c>
      <c r="B32" s="57" t="s">
        <v>308</v>
      </c>
      <c r="C32" s="56">
        <v>94339503</v>
      </c>
      <c r="D32" s="58">
        <v>24800</v>
      </c>
      <c r="E32" s="59">
        <v>43505</v>
      </c>
      <c r="F32" s="59">
        <v>43507</v>
      </c>
      <c r="G32" s="60">
        <f t="shared" si="3"/>
        <v>2</v>
      </c>
      <c r="H32" s="61"/>
      <c r="I32" s="82"/>
      <c r="J32" s="82"/>
      <c r="K32" s="82"/>
      <c r="L32" s="82"/>
      <c r="M32" s="82"/>
      <c r="N32" s="82">
        <v>1</v>
      </c>
      <c r="O32" s="82"/>
      <c r="P32" s="56">
        <f t="shared" si="1"/>
        <v>1</v>
      </c>
      <c r="Q32" s="87">
        <f t="shared" si="2"/>
        <v>24800</v>
      </c>
    </row>
    <row r="33" spans="1:17">
      <c r="A33" s="56" t="s">
        <v>337</v>
      </c>
      <c r="B33" s="57" t="s">
        <v>308</v>
      </c>
      <c r="C33" s="56">
        <v>95626604</v>
      </c>
      <c r="D33" s="58">
        <v>24800</v>
      </c>
      <c r="E33" s="59">
        <v>43504</v>
      </c>
      <c r="F33" s="59">
        <v>43505</v>
      </c>
      <c r="G33" s="60">
        <f t="shared" si="3"/>
        <v>1</v>
      </c>
      <c r="H33" s="61"/>
      <c r="I33" s="82"/>
      <c r="J33" s="82"/>
      <c r="K33" s="82"/>
      <c r="L33" s="82"/>
      <c r="M33" s="82">
        <v>1</v>
      </c>
      <c r="N33" s="82"/>
      <c r="O33" s="82"/>
      <c r="P33" s="56">
        <f t="shared" si="1"/>
        <v>1</v>
      </c>
      <c r="Q33" s="87">
        <f t="shared" si="2"/>
        <v>24800</v>
      </c>
    </row>
    <row r="34" spans="1:17">
      <c r="A34" s="56" t="s">
        <v>338</v>
      </c>
      <c r="B34" s="57" t="s">
        <v>308</v>
      </c>
      <c r="C34" s="56">
        <v>98793384</v>
      </c>
      <c r="D34" s="58">
        <v>24800</v>
      </c>
      <c r="E34" s="59">
        <v>43505</v>
      </c>
      <c r="F34" s="59">
        <v>43510</v>
      </c>
      <c r="G34" s="60">
        <f t="shared" si="3"/>
        <v>5</v>
      </c>
      <c r="H34" s="61"/>
      <c r="I34" s="82"/>
      <c r="J34" s="82"/>
      <c r="K34" s="82"/>
      <c r="L34" s="82"/>
      <c r="M34" s="82"/>
      <c r="N34" s="82">
        <v>1</v>
      </c>
      <c r="O34" s="82"/>
      <c r="P34" s="56">
        <f t="shared" si="1"/>
        <v>1</v>
      </c>
      <c r="Q34" s="87">
        <f t="shared" si="2"/>
        <v>24800</v>
      </c>
    </row>
    <row r="35" hidden="1" spans="1:17">
      <c r="A35" s="56"/>
      <c r="B35" s="57" t="s">
        <v>308</v>
      </c>
      <c r="C35" s="56"/>
      <c r="D35" s="58">
        <v>24800</v>
      </c>
      <c r="E35" s="59"/>
      <c r="F35" s="59"/>
      <c r="G35" s="60">
        <f t="shared" si="3"/>
        <v>0</v>
      </c>
      <c r="H35" s="61"/>
      <c r="I35" s="82"/>
      <c r="J35" s="82"/>
      <c r="K35" s="82"/>
      <c r="L35" s="82"/>
      <c r="M35" s="82"/>
      <c r="N35" s="82"/>
      <c r="O35" s="82"/>
      <c r="P35" s="56">
        <f t="shared" ref="P35:P53" si="4">SUM(I35:O35)</f>
        <v>0</v>
      </c>
      <c r="Q35" s="87">
        <f t="shared" si="2"/>
        <v>0</v>
      </c>
    </row>
    <row r="36" hidden="1" spans="1:17">
      <c r="A36" s="56"/>
      <c r="B36" s="57" t="s">
        <v>308</v>
      </c>
      <c r="C36" s="56"/>
      <c r="D36" s="58">
        <v>24800</v>
      </c>
      <c r="E36" s="59"/>
      <c r="F36" s="59"/>
      <c r="G36" s="60">
        <f t="shared" si="3"/>
        <v>0</v>
      </c>
      <c r="H36" s="61"/>
      <c r="I36" s="82"/>
      <c r="J36" s="82"/>
      <c r="K36" s="82"/>
      <c r="L36" s="82"/>
      <c r="M36" s="82"/>
      <c r="N36" s="82"/>
      <c r="O36" s="82"/>
      <c r="P36" s="56">
        <f t="shared" si="4"/>
        <v>0</v>
      </c>
      <c r="Q36" s="87">
        <f t="shared" si="2"/>
        <v>0</v>
      </c>
    </row>
    <row r="37" hidden="1" spans="1:17">
      <c r="A37" s="56"/>
      <c r="B37" s="57" t="s">
        <v>308</v>
      </c>
      <c r="C37" s="56"/>
      <c r="D37" s="58">
        <v>24800</v>
      </c>
      <c r="E37" s="59"/>
      <c r="F37" s="59"/>
      <c r="G37" s="60">
        <f t="shared" si="3"/>
        <v>0</v>
      </c>
      <c r="H37" s="61"/>
      <c r="I37" s="82"/>
      <c r="J37" s="82"/>
      <c r="K37" s="82"/>
      <c r="L37" s="82"/>
      <c r="M37" s="82"/>
      <c r="N37" s="82"/>
      <c r="O37" s="82"/>
      <c r="P37" s="56">
        <f t="shared" si="4"/>
        <v>0</v>
      </c>
      <c r="Q37" s="87">
        <f t="shared" si="2"/>
        <v>0</v>
      </c>
    </row>
    <row r="38" hidden="1" spans="1:17">
      <c r="A38" s="56"/>
      <c r="B38" s="57" t="s">
        <v>308</v>
      </c>
      <c r="C38" s="56"/>
      <c r="D38" s="58">
        <v>24800</v>
      </c>
      <c r="E38" s="59"/>
      <c r="F38" s="59"/>
      <c r="G38" s="60">
        <f t="shared" si="3"/>
        <v>0</v>
      </c>
      <c r="H38" s="61"/>
      <c r="I38" s="82"/>
      <c r="J38" s="82"/>
      <c r="K38" s="82"/>
      <c r="L38" s="82"/>
      <c r="M38" s="82"/>
      <c r="N38" s="82"/>
      <c r="O38" s="82"/>
      <c r="P38" s="56">
        <f t="shared" si="4"/>
        <v>0</v>
      </c>
      <c r="Q38" s="87">
        <f t="shared" si="2"/>
        <v>0</v>
      </c>
    </row>
    <row r="39" hidden="1" spans="1:17">
      <c r="A39" s="56"/>
      <c r="B39" s="57" t="s">
        <v>308</v>
      </c>
      <c r="C39" s="56"/>
      <c r="D39" s="58">
        <v>24800</v>
      </c>
      <c r="E39" s="59"/>
      <c r="F39" s="59"/>
      <c r="G39" s="60">
        <f t="shared" si="3"/>
        <v>0</v>
      </c>
      <c r="H39" s="61"/>
      <c r="I39" s="82"/>
      <c r="J39" s="82"/>
      <c r="K39" s="82"/>
      <c r="L39" s="82"/>
      <c r="M39" s="82"/>
      <c r="N39" s="82"/>
      <c r="O39" s="82"/>
      <c r="P39" s="56">
        <f t="shared" si="4"/>
        <v>0</v>
      </c>
      <c r="Q39" s="87">
        <f t="shared" si="2"/>
        <v>0</v>
      </c>
    </row>
    <row r="40" hidden="1" spans="1:17">
      <c r="A40" s="56"/>
      <c r="B40" s="57" t="s">
        <v>308</v>
      </c>
      <c r="C40" s="56"/>
      <c r="D40" s="58">
        <v>24800</v>
      </c>
      <c r="E40" s="59"/>
      <c r="F40" s="59"/>
      <c r="G40" s="60">
        <f t="shared" si="3"/>
        <v>0</v>
      </c>
      <c r="H40" s="61"/>
      <c r="I40" s="82"/>
      <c r="J40" s="82"/>
      <c r="K40" s="82"/>
      <c r="L40" s="82"/>
      <c r="M40" s="82"/>
      <c r="N40" s="82"/>
      <c r="O40" s="82"/>
      <c r="P40" s="56">
        <f t="shared" si="4"/>
        <v>0</v>
      </c>
      <c r="Q40" s="87">
        <f t="shared" si="2"/>
        <v>0</v>
      </c>
    </row>
    <row r="41" hidden="1" spans="1:17">
      <c r="A41" s="56"/>
      <c r="B41" s="57" t="s">
        <v>308</v>
      </c>
      <c r="C41" s="56"/>
      <c r="D41" s="58">
        <v>24800</v>
      </c>
      <c r="E41" s="59"/>
      <c r="F41" s="59"/>
      <c r="G41" s="60">
        <f t="shared" si="3"/>
        <v>0</v>
      </c>
      <c r="H41" s="61"/>
      <c r="I41" s="82"/>
      <c r="J41" s="82"/>
      <c r="K41" s="82"/>
      <c r="L41" s="82"/>
      <c r="M41" s="82"/>
      <c r="N41" s="82"/>
      <c r="O41" s="82"/>
      <c r="P41" s="56">
        <f t="shared" si="4"/>
        <v>0</v>
      </c>
      <c r="Q41" s="87">
        <f t="shared" si="2"/>
        <v>0</v>
      </c>
    </row>
    <row r="42" hidden="1" spans="1:17">
      <c r="A42" s="56"/>
      <c r="B42" s="57" t="s">
        <v>308</v>
      </c>
      <c r="C42" s="56"/>
      <c r="D42" s="58">
        <v>24800</v>
      </c>
      <c r="E42" s="59"/>
      <c r="F42" s="59"/>
      <c r="G42" s="60">
        <f t="shared" si="3"/>
        <v>0</v>
      </c>
      <c r="H42" s="61"/>
      <c r="I42" s="82"/>
      <c r="J42" s="82"/>
      <c r="K42" s="82"/>
      <c r="L42" s="82"/>
      <c r="M42" s="82"/>
      <c r="N42" s="82"/>
      <c r="O42" s="82"/>
      <c r="P42" s="56">
        <f t="shared" si="4"/>
        <v>0</v>
      </c>
      <c r="Q42" s="87">
        <f t="shared" si="2"/>
        <v>0</v>
      </c>
    </row>
    <row r="43" hidden="1" spans="1:17">
      <c r="A43" s="56"/>
      <c r="B43" s="57" t="s">
        <v>308</v>
      </c>
      <c r="C43" s="56"/>
      <c r="D43" s="58">
        <v>24800</v>
      </c>
      <c r="E43" s="59"/>
      <c r="F43" s="59"/>
      <c r="G43" s="60">
        <f t="shared" si="3"/>
        <v>0</v>
      </c>
      <c r="H43" s="61"/>
      <c r="I43" s="82"/>
      <c r="J43" s="82"/>
      <c r="K43" s="82"/>
      <c r="L43" s="82"/>
      <c r="M43" s="82"/>
      <c r="N43" s="82"/>
      <c r="O43" s="82"/>
      <c r="P43" s="56">
        <f t="shared" si="4"/>
        <v>0</v>
      </c>
      <c r="Q43" s="87">
        <f t="shared" si="2"/>
        <v>0</v>
      </c>
    </row>
    <row r="44" hidden="1" spans="1:17">
      <c r="A44" s="56"/>
      <c r="B44" s="57" t="s">
        <v>308</v>
      </c>
      <c r="C44" s="56"/>
      <c r="D44" s="58">
        <v>24800</v>
      </c>
      <c r="E44" s="59"/>
      <c r="F44" s="59"/>
      <c r="G44" s="60">
        <f t="shared" si="3"/>
        <v>0</v>
      </c>
      <c r="H44" s="61"/>
      <c r="I44" s="82"/>
      <c r="J44" s="82"/>
      <c r="K44" s="82"/>
      <c r="L44" s="82"/>
      <c r="M44" s="82"/>
      <c r="N44" s="82"/>
      <c r="O44" s="82"/>
      <c r="P44" s="56">
        <f t="shared" si="4"/>
        <v>0</v>
      </c>
      <c r="Q44" s="87">
        <f t="shared" si="2"/>
        <v>0</v>
      </c>
    </row>
    <row r="45" hidden="1" spans="1:17">
      <c r="A45" s="56"/>
      <c r="B45" s="57" t="s">
        <v>308</v>
      </c>
      <c r="C45" s="56"/>
      <c r="D45" s="58">
        <v>24800</v>
      </c>
      <c r="E45" s="59"/>
      <c r="F45" s="59"/>
      <c r="G45" s="60">
        <f t="shared" si="3"/>
        <v>0</v>
      </c>
      <c r="H45" s="61"/>
      <c r="I45" s="82"/>
      <c r="J45" s="82"/>
      <c r="K45" s="82"/>
      <c r="L45" s="82"/>
      <c r="M45" s="82"/>
      <c r="N45" s="82"/>
      <c r="O45" s="82"/>
      <c r="P45" s="56">
        <f t="shared" si="4"/>
        <v>0</v>
      </c>
      <c r="Q45" s="87">
        <f t="shared" si="2"/>
        <v>0</v>
      </c>
    </row>
    <row r="46" hidden="1" spans="1:17">
      <c r="A46" s="56"/>
      <c r="B46" s="57" t="s">
        <v>308</v>
      </c>
      <c r="C46" s="56"/>
      <c r="D46" s="58">
        <v>24800</v>
      </c>
      <c r="E46" s="59"/>
      <c r="F46" s="59"/>
      <c r="G46" s="60">
        <f t="shared" si="3"/>
        <v>0</v>
      </c>
      <c r="H46" s="61"/>
      <c r="I46" s="82"/>
      <c r="J46" s="82"/>
      <c r="K46" s="82"/>
      <c r="L46" s="82"/>
      <c r="M46" s="82"/>
      <c r="N46" s="82"/>
      <c r="O46" s="82"/>
      <c r="P46" s="56">
        <f t="shared" si="4"/>
        <v>0</v>
      </c>
      <c r="Q46" s="87">
        <f t="shared" si="2"/>
        <v>0</v>
      </c>
    </row>
    <row r="47" hidden="1" spans="1:17">
      <c r="A47" s="56"/>
      <c r="B47" s="57" t="s">
        <v>308</v>
      </c>
      <c r="C47" s="56"/>
      <c r="D47" s="58">
        <v>24800</v>
      </c>
      <c r="E47" s="59"/>
      <c r="F47" s="59"/>
      <c r="G47" s="60">
        <f t="shared" si="3"/>
        <v>0</v>
      </c>
      <c r="H47" s="61"/>
      <c r="I47" s="82"/>
      <c r="J47" s="82"/>
      <c r="K47" s="82"/>
      <c r="L47" s="82"/>
      <c r="M47" s="82"/>
      <c r="N47" s="82"/>
      <c r="O47" s="82"/>
      <c r="P47" s="56">
        <f t="shared" si="4"/>
        <v>0</v>
      </c>
      <c r="Q47" s="87">
        <f t="shared" si="2"/>
        <v>0</v>
      </c>
    </row>
    <row r="48" hidden="1" spans="1:17">
      <c r="A48" s="56"/>
      <c r="B48" s="57" t="s">
        <v>308</v>
      </c>
      <c r="C48" s="56"/>
      <c r="D48" s="58">
        <v>24800</v>
      </c>
      <c r="E48" s="59"/>
      <c r="F48" s="59"/>
      <c r="G48" s="60">
        <f t="shared" si="3"/>
        <v>0</v>
      </c>
      <c r="H48" s="61"/>
      <c r="I48" s="82"/>
      <c r="J48" s="82"/>
      <c r="K48" s="82"/>
      <c r="L48" s="82"/>
      <c r="M48" s="82"/>
      <c r="N48" s="82"/>
      <c r="O48" s="82"/>
      <c r="P48" s="56">
        <f t="shared" si="4"/>
        <v>0</v>
      </c>
      <c r="Q48" s="87">
        <f t="shared" si="2"/>
        <v>0</v>
      </c>
    </row>
    <row r="49" hidden="1" spans="1:17">
      <c r="A49" s="60"/>
      <c r="B49" s="57" t="s">
        <v>308</v>
      </c>
      <c r="C49" s="60"/>
      <c r="D49" s="62">
        <v>24800</v>
      </c>
      <c r="E49" s="59"/>
      <c r="F49" s="59"/>
      <c r="G49" s="60">
        <f t="shared" si="3"/>
        <v>0</v>
      </c>
      <c r="H49" s="57"/>
      <c r="I49" s="81"/>
      <c r="J49" s="81"/>
      <c r="K49" s="81"/>
      <c r="L49" s="81"/>
      <c r="M49" s="81"/>
      <c r="N49" s="81"/>
      <c r="O49" s="81"/>
      <c r="P49" s="60">
        <f t="shared" si="4"/>
        <v>0</v>
      </c>
      <c r="Q49" s="86">
        <f t="shared" si="2"/>
        <v>0</v>
      </c>
    </row>
    <row r="50" spans="1:17">
      <c r="A50" s="56"/>
      <c r="B50" s="57" t="s">
        <v>308</v>
      </c>
      <c r="C50" s="56"/>
      <c r="D50" s="58">
        <v>24800</v>
      </c>
      <c r="E50" s="59"/>
      <c r="F50" s="59"/>
      <c r="G50" s="60">
        <f t="shared" si="3"/>
        <v>0</v>
      </c>
      <c r="H50" s="61"/>
      <c r="I50" s="82"/>
      <c r="J50" s="82"/>
      <c r="K50" s="82"/>
      <c r="L50" s="82"/>
      <c r="M50" s="82"/>
      <c r="N50" s="82"/>
      <c r="O50" s="82"/>
      <c r="P50" s="56">
        <f t="shared" si="4"/>
        <v>0</v>
      </c>
      <c r="Q50" s="87">
        <f t="shared" si="2"/>
        <v>0</v>
      </c>
    </row>
    <row r="51" s="43" customFormat="1" spans="1:17">
      <c r="A51" s="63" t="s">
        <v>54</v>
      </c>
      <c r="B51" s="64"/>
      <c r="C51" s="64"/>
      <c r="D51" s="64"/>
      <c r="E51" s="64"/>
      <c r="F51" s="65"/>
      <c r="G51" s="66">
        <f t="shared" si="3"/>
        <v>0</v>
      </c>
      <c r="H51" s="67"/>
      <c r="I51" s="83">
        <f t="shared" ref="I51:O51" si="5">SUM(I3:I50)</f>
        <v>2</v>
      </c>
      <c r="J51" s="83">
        <f t="shared" si="5"/>
        <v>3</v>
      </c>
      <c r="K51" s="83">
        <f t="shared" si="5"/>
        <v>10</v>
      </c>
      <c r="L51" s="83">
        <f t="shared" si="5"/>
        <v>15</v>
      </c>
      <c r="M51" s="83">
        <f t="shared" si="5"/>
        <v>15</v>
      </c>
      <c r="N51" s="83">
        <f t="shared" si="5"/>
        <v>15</v>
      </c>
      <c r="O51" s="83">
        <f t="shared" si="5"/>
        <v>8</v>
      </c>
      <c r="P51" s="66">
        <f t="shared" si="4"/>
        <v>68</v>
      </c>
      <c r="Q51" s="88">
        <f>SUM(Q3:Q50)</f>
        <v>1686400</v>
      </c>
    </row>
    <row r="52" s="43" customFormat="1" spans="1:17">
      <c r="A52" s="68" t="s">
        <v>339</v>
      </c>
      <c r="B52" s="69"/>
      <c r="C52" s="69"/>
      <c r="D52" s="69"/>
      <c r="E52" s="69"/>
      <c r="F52" s="70"/>
      <c r="G52" s="71"/>
      <c r="H52" s="72"/>
      <c r="I52" s="84">
        <v>2</v>
      </c>
      <c r="J52" s="84">
        <v>3</v>
      </c>
      <c r="K52" s="84">
        <v>10</v>
      </c>
      <c r="L52" s="84">
        <v>15</v>
      </c>
      <c r="M52" s="84">
        <v>15</v>
      </c>
      <c r="N52" s="84">
        <v>15</v>
      </c>
      <c r="O52" s="84">
        <v>8</v>
      </c>
      <c r="P52" s="71">
        <f t="shared" si="4"/>
        <v>68</v>
      </c>
      <c r="Q52" s="89">
        <f>P52*24800</f>
        <v>1686400</v>
      </c>
    </row>
    <row r="53" s="43" customFormat="1" spans="1:17">
      <c r="A53" s="73" t="s">
        <v>340</v>
      </c>
      <c r="B53" s="74"/>
      <c r="C53" s="74"/>
      <c r="D53" s="74"/>
      <c r="E53" s="74"/>
      <c r="F53" s="75"/>
      <c r="G53" s="76"/>
      <c r="H53" s="77"/>
      <c r="I53" s="85">
        <f t="shared" ref="I53:O53" si="6">I52-I51</f>
        <v>0</v>
      </c>
      <c r="J53" s="85">
        <f t="shared" si="6"/>
        <v>0</v>
      </c>
      <c r="K53" s="85">
        <f t="shared" si="6"/>
        <v>0</v>
      </c>
      <c r="L53" s="85">
        <f t="shared" si="6"/>
        <v>0</v>
      </c>
      <c r="M53" s="85">
        <f t="shared" si="6"/>
        <v>0</v>
      </c>
      <c r="N53" s="85">
        <f t="shared" si="6"/>
        <v>0</v>
      </c>
      <c r="O53" s="85">
        <f t="shared" si="6"/>
        <v>0</v>
      </c>
      <c r="P53" s="76">
        <f t="shared" si="4"/>
        <v>0</v>
      </c>
      <c r="Q53" s="90">
        <f>Q52-Q51</f>
        <v>0</v>
      </c>
    </row>
    <row r="54" spans="17:17">
      <c r="Q54" s="91"/>
    </row>
  </sheetData>
  <autoFilter ref="A1:Q53">
    <extLst/>
  </autoFilter>
  <mergeCells count="13">
    <mergeCell ref="I1:P1"/>
    <mergeCell ref="A51:F51"/>
    <mergeCell ref="A52:F52"/>
    <mergeCell ref="A53:F53"/>
    <mergeCell ref="A1:A2"/>
    <mergeCell ref="B1:B2"/>
    <mergeCell ref="C1:C2"/>
    <mergeCell ref="D1:D2"/>
    <mergeCell ref="E1:E2"/>
    <mergeCell ref="F1:F2"/>
    <mergeCell ref="G1:G2"/>
    <mergeCell ref="H1:H2"/>
    <mergeCell ref="Q1:Q2"/>
  </mergeCells>
  <pageMargins left="0.25" right="0.25" top="0.75" bottom="0.75" header="0.3" footer="0.3"/>
  <pageSetup paperSize="1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81"/>
  <sheetViews>
    <sheetView zoomScale="112" zoomScaleNormal="112" workbookViewId="0">
      <selection activeCell="A1" sqref="A1:I75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9.28333333333333" customWidth="1"/>
    <col min="6" max="6" width="9.28333333333333" style="1" customWidth="1"/>
    <col min="8" max="8" width="11.425" customWidth="1"/>
    <col min="9" max="9" width="14.2833333333333" customWidth="1"/>
    <col min="10" max="10" width="13.2833333333333" style="2" customWidth="1"/>
    <col min="11" max="11" width="13.5666666666667" customWidth="1"/>
    <col min="12" max="12" width="10.5666666666667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341</v>
      </c>
    </row>
    <row r="11" spans="5:7">
      <c r="E11" s="29"/>
      <c r="F11"/>
      <c r="G11" s="1"/>
    </row>
    <row r="12" spans="1:9">
      <c r="A12" s="9" t="s">
        <v>47</v>
      </c>
      <c r="B12" s="10" t="s">
        <v>108</v>
      </c>
      <c r="C12" s="10" t="s">
        <v>48</v>
      </c>
      <c r="D12" s="11" t="s">
        <v>49</v>
      </c>
      <c r="E12" s="11" t="s">
        <v>50</v>
      </c>
      <c r="F12" s="10" t="s">
        <v>51</v>
      </c>
      <c r="G12" s="10" t="s">
        <v>52</v>
      </c>
      <c r="H12" s="10" t="s">
        <v>53</v>
      </c>
      <c r="I12" s="10" t="s">
        <v>54</v>
      </c>
    </row>
    <row r="13" ht="21.75" customHeight="1" spans="1:12">
      <c r="A13" s="9">
        <v>1</v>
      </c>
      <c r="B13" s="12">
        <v>84759807</v>
      </c>
      <c r="C13" s="12">
        <v>1409442</v>
      </c>
      <c r="D13" s="12" t="s">
        <v>286</v>
      </c>
      <c r="E13" s="13">
        <v>43464</v>
      </c>
      <c r="F13" s="13">
        <v>43467</v>
      </c>
      <c r="G13" s="12">
        <v>3</v>
      </c>
      <c r="H13" s="14">
        <v>28000</v>
      </c>
      <c r="I13" s="30">
        <f t="shared" ref="I13:I73" si="0">+G13*H13</f>
        <v>84000</v>
      </c>
      <c r="J13" s="25"/>
      <c r="L13" s="26"/>
    </row>
    <row r="14" ht="21.75" customHeight="1" spans="1:12">
      <c r="A14" s="9">
        <v>2</v>
      </c>
      <c r="B14" s="12">
        <v>128911405</v>
      </c>
      <c r="C14" s="12">
        <v>1401330</v>
      </c>
      <c r="D14" s="12" t="s">
        <v>342</v>
      </c>
      <c r="E14" s="13">
        <v>43466</v>
      </c>
      <c r="F14" s="13">
        <v>43469</v>
      </c>
      <c r="G14" s="12">
        <v>3</v>
      </c>
      <c r="H14" s="14">
        <v>32000</v>
      </c>
      <c r="I14" s="30">
        <f t="shared" si="0"/>
        <v>96000</v>
      </c>
      <c r="J14" s="25"/>
      <c r="L14" s="26"/>
    </row>
    <row r="15" ht="21.75" customHeight="1" spans="1:12">
      <c r="A15" s="9">
        <v>3</v>
      </c>
      <c r="B15" s="12">
        <v>428911405</v>
      </c>
      <c r="C15" s="12">
        <v>1401839</v>
      </c>
      <c r="D15" s="12" t="s">
        <v>343</v>
      </c>
      <c r="E15" s="13">
        <v>43466</v>
      </c>
      <c r="F15" s="13">
        <v>43469</v>
      </c>
      <c r="G15" s="12">
        <v>3</v>
      </c>
      <c r="H15" s="14">
        <v>32000</v>
      </c>
      <c r="I15" s="30">
        <f t="shared" si="0"/>
        <v>96000</v>
      </c>
      <c r="J15" s="25"/>
      <c r="L15" s="26"/>
    </row>
    <row r="16" ht="21.75" customHeight="1" spans="1:12">
      <c r="A16" s="9">
        <v>4</v>
      </c>
      <c r="B16" s="12">
        <v>74023119</v>
      </c>
      <c r="C16" s="12">
        <v>1423547</v>
      </c>
      <c r="D16" s="12" t="s">
        <v>344</v>
      </c>
      <c r="E16" s="13">
        <v>43467</v>
      </c>
      <c r="F16" s="13">
        <v>43470</v>
      </c>
      <c r="G16" s="12">
        <v>3</v>
      </c>
      <c r="H16" s="14">
        <f>28700+28700+20450</f>
        <v>77850</v>
      </c>
      <c r="I16" s="30">
        <v>77850</v>
      </c>
      <c r="J16" s="25"/>
      <c r="L16" s="26"/>
    </row>
    <row r="17" ht="21.75" customHeight="1" spans="1:12">
      <c r="A17" s="9">
        <v>5</v>
      </c>
      <c r="B17" s="12">
        <v>80770391</v>
      </c>
      <c r="C17" s="12">
        <v>1426645</v>
      </c>
      <c r="D17" s="12" t="s">
        <v>345</v>
      </c>
      <c r="E17" s="13">
        <v>43472</v>
      </c>
      <c r="F17" s="13">
        <v>43473</v>
      </c>
      <c r="G17" s="12">
        <v>1</v>
      </c>
      <c r="H17" s="14">
        <v>19290</v>
      </c>
      <c r="I17" s="30">
        <f t="shared" si="0"/>
        <v>19290</v>
      </c>
      <c r="J17" s="25"/>
      <c r="L17" s="26"/>
    </row>
    <row r="18" ht="21.75" customHeight="1" spans="1:12">
      <c r="A18" s="9">
        <v>6</v>
      </c>
      <c r="B18" s="12">
        <v>80262061</v>
      </c>
      <c r="C18" s="12">
        <v>1426160</v>
      </c>
      <c r="D18" s="12" t="s">
        <v>346</v>
      </c>
      <c r="E18" s="13">
        <v>43472</v>
      </c>
      <c r="F18" s="13">
        <v>43473</v>
      </c>
      <c r="G18" s="12">
        <v>1</v>
      </c>
      <c r="H18" s="14">
        <v>19290</v>
      </c>
      <c r="I18" s="30">
        <f t="shared" si="0"/>
        <v>19290</v>
      </c>
      <c r="J18" s="25"/>
      <c r="L18" s="26"/>
    </row>
    <row r="19" ht="21.75" customHeight="1" spans="1:12">
      <c r="A19" s="9">
        <v>7</v>
      </c>
      <c r="B19" s="12">
        <v>81551835</v>
      </c>
      <c r="C19" s="12">
        <v>1427761</v>
      </c>
      <c r="D19" s="12" t="s">
        <v>345</v>
      </c>
      <c r="E19" s="13">
        <v>43473</v>
      </c>
      <c r="F19" s="13">
        <v>43474</v>
      </c>
      <c r="G19" s="12">
        <v>1</v>
      </c>
      <c r="H19" s="14">
        <v>19290</v>
      </c>
      <c r="I19" s="30">
        <f t="shared" si="0"/>
        <v>19290</v>
      </c>
      <c r="J19" s="25"/>
      <c r="L19" s="26"/>
    </row>
    <row r="20" ht="21.75" customHeight="1" spans="1:12">
      <c r="A20" s="9">
        <v>8</v>
      </c>
      <c r="B20" s="12">
        <v>74060303</v>
      </c>
      <c r="C20" s="12">
        <v>1423614</v>
      </c>
      <c r="D20" s="12" t="s">
        <v>347</v>
      </c>
      <c r="E20" s="13">
        <v>43473</v>
      </c>
      <c r="F20" s="13">
        <v>43476</v>
      </c>
      <c r="G20" s="12">
        <v>3</v>
      </c>
      <c r="H20" s="14">
        <v>24190</v>
      </c>
      <c r="I20" s="30">
        <f t="shared" si="0"/>
        <v>72570</v>
      </c>
      <c r="J20" s="25"/>
      <c r="L20" s="26"/>
    </row>
    <row r="21" ht="21.75" customHeight="1" spans="1:12">
      <c r="A21" s="9">
        <v>9</v>
      </c>
      <c r="B21" s="12">
        <v>76972015</v>
      </c>
      <c r="C21" s="12">
        <v>1424717</v>
      </c>
      <c r="D21" s="12" t="s">
        <v>348</v>
      </c>
      <c r="E21" s="13">
        <v>43474</v>
      </c>
      <c r="F21" s="13">
        <v>43476</v>
      </c>
      <c r="G21" s="12">
        <v>2</v>
      </c>
      <c r="H21" s="14">
        <v>19290</v>
      </c>
      <c r="I21" s="30">
        <f t="shared" si="0"/>
        <v>38580</v>
      </c>
      <c r="J21" s="25"/>
      <c r="L21" s="26"/>
    </row>
    <row r="22" ht="21.75" customHeight="1" spans="1:12">
      <c r="A22" s="9">
        <v>10</v>
      </c>
      <c r="B22" s="12">
        <v>76884676</v>
      </c>
      <c r="C22" s="12">
        <v>1424401</v>
      </c>
      <c r="D22" s="12" t="s">
        <v>349</v>
      </c>
      <c r="E22" s="13">
        <v>43476</v>
      </c>
      <c r="F22" s="13">
        <v>43477</v>
      </c>
      <c r="G22" s="12">
        <v>1</v>
      </c>
      <c r="H22" s="14">
        <v>19290</v>
      </c>
      <c r="I22" s="30">
        <f t="shared" si="0"/>
        <v>19290</v>
      </c>
      <c r="J22" s="25"/>
      <c r="L22" s="26"/>
    </row>
    <row r="23" ht="21.75" customHeight="1" spans="1:12">
      <c r="A23" s="9">
        <v>11</v>
      </c>
      <c r="B23" s="12">
        <v>70799800</v>
      </c>
      <c r="C23" s="12">
        <v>1421136</v>
      </c>
      <c r="D23" s="12" t="s">
        <v>350</v>
      </c>
      <c r="E23" s="13">
        <v>43477</v>
      </c>
      <c r="F23" s="13">
        <v>43479</v>
      </c>
      <c r="G23" s="12">
        <v>2</v>
      </c>
      <c r="H23" s="14">
        <v>19290</v>
      </c>
      <c r="I23" s="30">
        <f t="shared" ref="I23:I24" si="1">+G23*H23</f>
        <v>38580</v>
      </c>
      <c r="J23" s="25"/>
      <c r="L23" s="26"/>
    </row>
    <row r="24" ht="21.75" customHeight="1" spans="1:12">
      <c r="A24" s="9">
        <v>12</v>
      </c>
      <c r="B24" s="12">
        <v>80803143</v>
      </c>
      <c r="C24" s="12">
        <v>1426841</v>
      </c>
      <c r="D24" s="12" t="s">
        <v>351</v>
      </c>
      <c r="E24" s="13">
        <v>43477</v>
      </c>
      <c r="F24" s="13">
        <v>43479</v>
      </c>
      <c r="G24" s="12">
        <v>2</v>
      </c>
      <c r="H24" s="14">
        <v>19290</v>
      </c>
      <c r="I24" s="30">
        <f t="shared" si="1"/>
        <v>38580</v>
      </c>
      <c r="J24" s="25"/>
      <c r="L24" s="26"/>
    </row>
    <row r="25" ht="21.75" customHeight="1" spans="1:12">
      <c r="A25" s="9">
        <v>13</v>
      </c>
      <c r="B25" s="12">
        <v>92719653</v>
      </c>
      <c r="C25" s="12">
        <v>1414537</v>
      </c>
      <c r="D25" s="12" t="s">
        <v>352</v>
      </c>
      <c r="E25" s="13">
        <v>43477</v>
      </c>
      <c r="F25" s="13">
        <v>43481</v>
      </c>
      <c r="G25" s="12">
        <v>4</v>
      </c>
      <c r="H25" s="14">
        <v>20450</v>
      </c>
      <c r="I25" s="30">
        <f t="shared" si="0"/>
        <v>81800</v>
      </c>
      <c r="J25" s="25"/>
      <c r="L25" s="26"/>
    </row>
    <row r="26" ht="21.75" customHeight="1" spans="1:12">
      <c r="A26" s="9">
        <v>14</v>
      </c>
      <c r="B26" s="12">
        <v>84160934</v>
      </c>
      <c r="C26" s="12">
        <v>1428932</v>
      </c>
      <c r="D26" s="12" t="s">
        <v>353</v>
      </c>
      <c r="E26" s="13">
        <v>43478</v>
      </c>
      <c r="F26" s="13">
        <v>43480</v>
      </c>
      <c r="G26" s="12">
        <v>2</v>
      </c>
      <c r="H26" s="14">
        <v>20450</v>
      </c>
      <c r="I26" s="30">
        <f t="shared" si="0"/>
        <v>40900</v>
      </c>
      <c r="J26" s="25"/>
      <c r="L26" s="26"/>
    </row>
    <row r="27" ht="21.75" customHeight="1" spans="1:12">
      <c r="A27" s="9">
        <v>15</v>
      </c>
      <c r="B27" s="12">
        <v>94963782</v>
      </c>
      <c r="C27" s="12">
        <v>1416316</v>
      </c>
      <c r="D27" s="12" t="s">
        <v>354</v>
      </c>
      <c r="E27" s="13">
        <v>43478</v>
      </c>
      <c r="F27" s="13">
        <v>43480</v>
      </c>
      <c r="G27" s="12">
        <v>2</v>
      </c>
      <c r="H27" s="14">
        <v>19290</v>
      </c>
      <c r="I27" s="30">
        <f>+(G27*H27)+2600</f>
        <v>41180</v>
      </c>
      <c r="J27" s="25"/>
      <c r="L27" s="26"/>
    </row>
    <row r="28" ht="21.75" customHeight="1" spans="1:12">
      <c r="A28" s="9">
        <v>16</v>
      </c>
      <c r="B28" s="12">
        <v>84143859</v>
      </c>
      <c r="C28" s="12">
        <v>1428508</v>
      </c>
      <c r="D28" s="12" t="s">
        <v>355</v>
      </c>
      <c r="E28" s="13">
        <v>43478</v>
      </c>
      <c r="F28" s="13">
        <v>43481</v>
      </c>
      <c r="G28" s="12">
        <v>3</v>
      </c>
      <c r="H28" s="14">
        <v>19290</v>
      </c>
      <c r="I28" s="30">
        <f t="shared" ref="I28:I29" si="2">+G28*H28</f>
        <v>57870</v>
      </c>
      <c r="J28" s="25"/>
      <c r="L28" s="26"/>
    </row>
    <row r="29" ht="21.75" customHeight="1" spans="1:12">
      <c r="A29" s="9">
        <v>17</v>
      </c>
      <c r="B29" s="12">
        <v>73281747</v>
      </c>
      <c r="C29" s="12">
        <v>1421568</v>
      </c>
      <c r="D29" s="12" t="s">
        <v>356</v>
      </c>
      <c r="E29" s="13">
        <v>43479</v>
      </c>
      <c r="F29" s="13">
        <v>43480</v>
      </c>
      <c r="G29" s="12">
        <v>1</v>
      </c>
      <c r="H29" s="14">
        <v>20450</v>
      </c>
      <c r="I29" s="30">
        <f t="shared" si="2"/>
        <v>20450</v>
      </c>
      <c r="J29" s="25"/>
      <c r="L29" s="26"/>
    </row>
    <row r="30" ht="21.75" customHeight="1" spans="1:12">
      <c r="A30" s="9">
        <v>18</v>
      </c>
      <c r="B30" s="12">
        <v>80260549</v>
      </c>
      <c r="C30" s="12">
        <v>1426045</v>
      </c>
      <c r="D30" s="12" t="s">
        <v>357</v>
      </c>
      <c r="E30" s="13">
        <v>43480</v>
      </c>
      <c r="F30" s="13">
        <v>43481</v>
      </c>
      <c r="G30" s="12">
        <v>1</v>
      </c>
      <c r="H30" s="14">
        <f>17228.31*1.187</f>
        <v>20450.00397</v>
      </c>
      <c r="I30" s="30">
        <f t="shared" ref="I30:I36" si="3">+(G30*H30)</f>
        <v>20450.00397</v>
      </c>
      <c r="J30" s="25"/>
      <c r="L30" s="26"/>
    </row>
    <row r="31" ht="21.75" customHeight="1" spans="1:12">
      <c r="A31" s="9">
        <v>19</v>
      </c>
      <c r="B31" s="12">
        <v>89432279</v>
      </c>
      <c r="C31" s="12">
        <v>1431729</v>
      </c>
      <c r="D31" s="12" t="s">
        <v>358</v>
      </c>
      <c r="E31" s="13">
        <v>43480</v>
      </c>
      <c r="F31" s="13">
        <v>43481</v>
      </c>
      <c r="G31" s="12">
        <v>1</v>
      </c>
      <c r="H31" s="14">
        <f>19290+5000</f>
        <v>24290</v>
      </c>
      <c r="I31" s="30">
        <f t="shared" si="3"/>
        <v>24290</v>
      </c>
      <c r="J31" s="25"/>
      <c r="L31" s="26"/>
    </row>
    <row r="32" ht="21.75" customHeight="1" spans="1:12">
      <c r="A32" s="9">
        <v>20</v>
      </c>
      <c r="B32" s="12">
        <v>91007191</v>
      </c>
      <c r="C32" s="12">
        <v>1429185</v>
      </c>
      <c r="D32" s="12" t="s">
        <v>359</v>
      </c>
      <c r="E32" s="13">
        <v>43482</v>
      </c>
      <c r="F32" s="13">
        <v>43485</v>
      </c>
      <c r="G32" s="12">
        <v>3</v>
      </c>
      <c r="H32" s="14">
        <v>18700</v>
      </c>
      <c r="I32" s="30">
        <f t="shared" si="3"/>
        <v>56100</v>
      </c>
      <c r="J32" s="25"/>
      <c r="L32" s="26"/>
    </row>
    <row r="33" ht="21.75" customHeight="1" spans="1:12">
      <c r="A33" s="9">
        <v>21</v>
      </c>
      <c r="B33" s="12">
        <v>97834178</v>
      </c>
      <c r="C33" s="12">
        <v>1418174</v>
      </c>
      <c r="D33" s="12" t="s">
        <v>360</v>
      </c>
      <c r="E33" s="13">
        <v>43483</v>
      </c>
      <c r="F33" s="13">
        <v>43485</v>
      </c>
      <c r="G33" s="12">
        <v>2</v>
      </c>
      <c r="H33" s="14">
        <v>20450</v>
      </c>
      <c r="I33" s="30">
        <f t="shared" si="3"/>
        <v>40900</v>
      </c>
      <c r="J33" s="25"/>
      <c r="L33" s="26"/>
    </row>
    <row r="34" ht="21.75" customHeight="1" spans="1:12">
      <c r="A34" s="9">
        <v>22</v>
      </c>
      <c r="B34" s="12">
        <v>96838548</v>
      </c>
      <c r="C34" s="12">
        <v>1434732</v>
      </c>
      <c r="D34" s="12" t="s">
        <v>361</v>
      </c>
      <c r="E34" s="13">
        <v>43483</v>
      </c>
      <c r="F34" s="13">
        <v>43485</v>
      </c>
      <c r="G34" s="12">
        <v>2</v>
      </c>
      <c r="H34" s="14">
        <v>19290</v>
      </c>
      <c r="I34" s="30">
        <f t="shared" si="3"/>
        <v>38580</v>
      </c>
      <c r="J34" s="25"/>
      <c r="L34" s="26"/>
    </row>
    <row r="35" ht="21.75" customHeight="1" spans="1:12">
      <c r="A35" s="9">
        <v>23</v>
      </c>
      <c r="B35" s="12">
        <v>98336004</v>
      </c>
      <c r="C35" s="12">
        <v>1418881</v>
      </c>
      <c r="D35" s="12" t="s">
        <v>362</v>
      </c>
      <c r="E35" s="13">
        <v>43485</v>
      </c>
      <c r="F35" s="13">
        <v>43486</v>
      </c>
      <c r="G35" s="12">
        <v>1</v>
      </c>
      <c r="H35" s="14">
        <v>13890</v>
      </c>
      <c r="I35" s="30">
        <f t="shared" si="3"/>
        <v>13890</v>
      </c>
      <c r="J35" s="25"/>
      <c r="L35" s="26"/>
    </row>
    <row r="36" ht="21.75" customHeight="1" spans="1:12">
      <c r="A36" s="9">
        <v>24</v>
      </c>
      <c r="B36" s="12">
        <v>98335324</v>
      </c>
      <c r="C36" s="12">
        <v>1418881</v>
      </c>
      <c r="D36" s="12" t="s">
        <v>363</v>
      </c>
      <c r="E36" s="13">
        <v>43485</v>
      </c>
      <c r="F36" s="13">
        <v>43486</v>
      </c>
      <c r="G36" s="12">
        <v>1</v>
      </c>
      <c r="H36" s="14">
        <v>13890</v>
      </c>
      <c r="I36" s="30">
        <f t="shared" si="3"/>
        <v>13890</v>
      </c>
      <c r="J36" s="25"/>
      <c r="L36" s="26"/>
    </row>
    <row r="37" ht="21.75" customHeight="1" spans="1:12">
      <c r="A37" s="9">
        <v>25</v>
      </c>
      <c r="B37" s="12">
        <v>98893817</v>
      </c>
      <c r="C37" s="12">
        <v>1419483</v>
      </c>
      <c r="D37" s="12" t="s">
        <v>364</v>
      </c>
      <c r="E37" s="13">
        <v>43485</v>
      </c>
      <c r="F37" s="13">
        <v>43487</v>
      </c>
      <c r="G37" s="12">
        <v>2</v>
      </c>
      <c r="H37" s="14">
        <v>20050</v>
      </c>
      <c r="I37" s="30">
        <f t="shared" si="0"/>
        <v>40100</v>
      </c>
      <c r="J37" s="25"/>
      <c r="L37" s="26"/>
    </row>
    <row r="38" ht="21.75" customHeight="1" spans="1:12">
      <c r="A38" s="9">
        <v>26</v>
      </c>
      <c r="B38" s="12">
        <v>92572418</v>
      </c>
      <c r="C38" s="12">
        <v>1432576</v>
      </c>
      <c r="D38" s="12" t="s">
        <v>365</v>
      </c>
      <c r="E38" s="13">
        <v>43485</v>
      </c>
      <c r="F38" s="13">
        <v>43487</v>
      </c>
      <c r="G38" s="12">
        <v>2</v>
      </c>
      <c r="H38" s="14">
        <v>19290</v>
      </c>
      <c r="I38" s="30">
        <f t="shared" si="0"/>
        <v>38580</v>
      </c>
      <c r="J38" s="25"/>
      <c r="L38" s="41"/>
    </row>
    <row r="39" ht="21.75" customHeight="1" spans="1:12">
      <c r="A39" s="9">
        <v>14</v>
      </c>
      <c r="B39" s="12">
        <v>99908493</v>
      </c>
      <c r="C39" s="12">
        <v>1420651</v>
      </c>
      <c r="D39" s="12" t="s">
        <v>366</v>
      </c>
      <c r="E39" s="13">
        <v>43487</v>
      </c>
      <c r="F39" s="13">
        <v>43489</v>
      </c>
      <c r="G39" s="12">
        <v>2</v>
      </c>
      <c r="H39" s="14">
        <v>13890</v>
      </c>
      <c r="I39" s="30">
        <f t="shared" si="0"/>
        <v>27780</v>
      </c>
      <c r="J39" s="25"/>
      <c r="L39" s="26"/>
    </row>
    <row r="40" ht="21.75" customHeight="1" spans="1:12">
      <c r="A40" s="9">
        <v>15</v>
      </c>
      <c r="B40" s="12">
        <v>99889489</v>
      </c>
      <c r="C40" s="12">
        <v>1420672</v>
      </c>
      <c r="D40" s="12" t="s">
        <v>367</v>
      </c>
      <c r="E40" s="13">
        <v>43487</v>
      </c>
      <c r="F40" s="13">
        <v>43489</v>
      </c>
      <c r="G40" s="12">
        <v>2</v>
      </c>
      <c r="H40" s="14">
        <v>13890</v>
      </c>
      <c r="I40" s="30">
        <f t="shared" si="0"/>
        <v>27780</v>
      </c>
      <c r="J40" s="25"/>
      <c r="L40" s="26"/>
    </row>
    <row r="41" ht="21.75" customHeight="1" spans="1:12">
      <c r="A41" s="9">
        <v>16</v>
      </c>
      <c r="B41" s="12">
        <v>99893616</v>
      </c>
      <c r="C41" s="12">
        <v>1420672</v>
      </c>
      <c r="D41" s="12" t="s">
        <v>368</v>
      </c>
      <c r="E41" s="13">
        <v>43487</v>
      </c>
      <c r="F41" s="13">
        <v>43489</v>
      </c>
      <c r="G41" s="12">
        <v>2</v>
      </c>
      <c r="H41" s="14">
        <v>13890</v>
      </c>
      <c r="I41" s="30">
        <f t="shared" si="0"/>
        <v>27780</v>
      </c>
      <c r="J41" s="25"/>
      <c r="L41" s="26"/>
    </row>
    <row r="42" ht="21.75" customHeight="1" spans="1:12">
      <c r="A42" s="9">
        <v>17</v>
      </c>
      <c r="B42" s="12">
        <v>80710128</v>
      </c>
      <c r="C42" s="12">
        <v>1426327</v>
      </c>
      <c r="D42" s="12" t="s">
        <v>369</v>
      </c>
      <c r="E42" s="13">
        <v>43488</v>
      </c>
      <c r="F42" s="13">
        <v>43489</v>
      </c>
      <c r="G42" s="12">
        <v>1</v>
      </c>
      <c r="H42" s="14">
        <v>13890</v>
      </c>
      <c r="I42" s="30">
        <f t="shared" si="0"/>
        <v>13890</v>
      </c>
      <c r="J42" s="25"/>
      <c r="L42" s="26"/>
    </row>
    <row r="43" ht="21.75" customHeight="1" spans="1:12">
      <c r="A43" s="9">
        <v>18</v>
      </c>
      <c r="B43" s="12">
        <v>74446008</v>
      </c>
      <c r="C43" s="12">
        <v>1405995</v>
      </c>
      <c r="D43" s="12" t="s">
        <v>370</v>
      </c>
      <c r="E43" s="13">
        <v>43488</v>
      </c>
      <c r="F43" s="13">
        <v>43490</v>
      </c>
      <c r="G43" s="12">
        <v>2</v>
      </c>
      <c r="H43" s="14">
        <v>16750</v>
      </c>
      <c r="I43" s="30">
        <f t="shared" si="0"/>
        <v>33500</v>
      </c>
      <c r="J43" s="25"/>
      <c r="L43" s="26"/>
    </row>
    <row r="44" ht="21.75" customHeight="1" spans="1:12">
      <c r="A44" s="9">
        <v>19</v>
      </c>
      <c r="B44" s="12">
        <v>74446007</v>
      </c>
      <c r="C44" s="12">
        <v>1405995</v>
      </c>
      <c r="D44" s="12" t="s">
        <v>371</v>
      </c>
      <c r="E44" s="13">
        <v>43488</v>
      </c>
      <c r="F44" s="13">
        <v>43490</v>
      </c>
      <c r="G44" s="12">
        <v>2</v>
      </c>
      <c r="H44" s="14">
        <v>16750</v>
      </c>
      <c r="I44" s="30">
        <f t="shared" si="0"/>
        <v>33500</v>
      </c>
      <c r="J44" s="25"/>
      <c r="L44" s="26"/>
    </row>
    <row r="45" ht="21.75" customHeight="1" spans="1:12">
      <c r="A45" s="9">
        <v>20</v>
      </c>
      <c r="B45" s="12">
        <v>80880175</v>
      </c>
      <c r="C45" s="12">
        <v>1426990</v>
      </c>
      <c r="D45" s="12" t="s">
        <v>372</v>
      </c>
      <c r="E45" s="13">
        <v>43489</v>
      </c>
      <c r="F45" s="13">
        <v>43490</v>
      </c>
      <c r="G45" s="12">
        <v>1</v>
      </c>
      <c r="H45" s="14">
        <v>13890</v>
      </c>
      <c r="I45" s="30">
        <f t="shared" si="0"/>
        <v>13890</v>
      </c>
      <c r="J45" s="25"/>
      <c r="L45" s="26"/>
    </row>
    <row r="46" ht="21.75" customHeight="1" spans="1:12">
      <c r="A46" s="9">
        <v>21</v>
      </c>
      <c r="B46" s="12">
        <v>80880886</v>
      </c>
      <c r="C46" s="12">
        <v>1426990</v>
      </c>
      <c r="D46" s="12" t="s">
        <v>373</v>
      </c>
      <c r="E46" s="13">
        <v>43489</v>
      </c>
      <c r="F46" s="13">
        <v>43490</v>
      </c>
      <c r="G46" s="12">
        <v>1</v>
      </c>
      <c r="H46" s="14">
        <v>13890</v>
      </c>
      <c r="I46" s="30">
        <f t="shared" si="0"/>
        <v>13890</v>
      </c>
      <c r="J46" s="25"/>
      <c r="L46" s="26"/>
    </row>
    <row r="47" ht="21.75" customHeight="1" spans="1:12">
      <c r="A47" s="9">
        <v>22</v>
      </c>
      <c r="B47" s="12">
        <v>81433052</v>
      </c>
      <c r="C47" s="12">
        <v>1427303</v>
      </c>
      <c r="D47" s="12" t="s">
        <v>374</v>
      </c>
      <c r="E47" s="13">
        <v>43487</v>
      </c>
      <c r="F47" s="13">
        <v>43491</v>
      </c>
      <c r="G47" s="12">
        <v>4</v>
      </c>
      <c r="H47" s="14">
        <v>13890</v>
      </c>
      <c r="I47" s="30">
        <f t="shared" si="0"/>
        <v>55560</v>
      </c>
      <c r="J47" s="25"/>
      <c r="L47" s="26"/>
    </row>
    <row r="48" ht="21.75" customHeight="1" spans="1:12">
      <c r="A48" s="9">
        <v>23</v>
      </c>
      <c r="B48" s="12">
        <v>82837921</v>
      </c>
      <c r="C48" s="12">
        <v>1427682</v>
      </c>
      <c r="D48" s="12" t="s">
        <v>375</v>
      </c>
      <c r="E48" s="13">
        <v>43488</v>
      </c>
      <c r="F48" s="13">
        <v>43491</v>
      </c>
      <c r="G48" s="12">
        <v>3</v>
      </c>
      <c r="H48" s="14">
        <v>13890</v>
      </c>
      <c r="I48" s="30">
        <f t="shared" si="0"/>
        <v>41670</v>
      </c>
      <c r="J48" s="25"/>
      <c r="L48" s="26"/>
    </row>
    <row r="49" ht="21.75" customHeight="1" spans="1:12">
      <c r="A49" s="9">
        <v>24</v>
      </c>
      <c r="B49" s="12">
        <v>84110998</v>
      </c>
      <c r="C49" s="12">
        <v>1428322</v>
      </c>
      <c r="D49" s="12" t="s">
        <v>376</v>
      </c>
      <c r="E49" s="13">
        <v>43488</v>
      </c>
      <c r="F49" s="13">
        <v>43492</v>
      </c>
      <c r="G49" s="12">
        <v>4</v>
      </c>
      <c r="H49" s="14">
        <v>15050</v>
      </c>
      <c r="I49" s="30">
        <f t="shared" si="0"/>
        <v>60200</v>
      </c>
      <c r="J49" s="25"/>
      <c r="L49" s="26"/>
    </row>
    <row r="50" ht="21.75" customHeight="1" spans="1:12">
      <c r="A50" s="9">
        <v>25</v>
      </c>
      <c r="B50" s="12">
        <v>70226176</v>
      </c>
      <c r="C50" s="12">
        <v>1436975</v>
      </c>
      <c r="D50" s="12" t="s">
        <v>372</v>
      </c>
      <c r="E50" s="13">
        <v>43489</v>
      </c>
      <c r="F50" s="13">
        <v>43493</v>
      </c>
      <c r="G50" s="12">
        <v>4</v>
      </c>
      <c r="H50" s="14">
        <v>20450</v>
      </c>
      <c r="I50" s="30">
        <f t="shared" si="0"/>
        <v>81800</v>
      </c>
      <c r="J50" s="25"/>
      <c r="L50" s="26"/>
    </row>
    <row r="51" ht="21.75" customHeight="1" spans="1:12">
      <c r="A51" s="9">
        <v>26</v>
      </c>
      <c r="B51" s="12">
        <v>82840713</v>
      </c>
      <c r="C51" s="12">
        <v>1427738</v>
      </c>
      <c r="D51" s="12" t="s">
        <v>377</v>
      </c>
      <c r="E51" s="13">
        <v>43489</v>
      </c>
      <c r="F51" s="13">
        <v>43491</v>
      </c>
      <c r="G51" s="12">
        <v>2</v>
      </c>
      <c r="H51" s="14">
        <v>15050</v>
      </c>
      <c r="I51" s="30">
        <f t="shared" si="0"/>
        <v>30100</v>
      </c>
      <c r="J51" s="25"/>
      <c r="L51" s="26"/>
    </row>
    <row r="52" ht="21.75" customHeight="1" spans="1:12">
      <c r="A52" s="9">
        <v>27</v>
      </c>
      <c r="B52" s="12">
        <v>82839348</v>
      </c>
      <c r="C52" s="12">
        <v>1427738</v>
      </c>
      <c r="D52" s="12" t="s">
        <v>378</v>
      </c>
      <c r="E52" s="13">
        <v>43489</v>
      </c>
      <c r="F52" s="13">
        <v>43491</v>
      </c>
      <c r="G52" s="12">
        <v>2</v>
      </c>
      <c r="H52" s="14">
        <v>15050</v>
      </c>
      <c r="I52" s="30">
        <f t="shared" si="0"/>
        <v>30100</v>
      </c>
      <c r="J52" s="25"/>
      <c r="L52" s="26"/>
    </row>
    <row r="53" ht="21.75" customHeight="1" spans="1:12">
      <c r="A53" s="9">
        <v>28</v>
      </c>
      <c r="B53" s="12">
        <v>98403493</v>
      </c>
      <c r="C53" s="12">
        <v>1419121</v>
      </c>
      <c r="D53" s="12" t="s">
        <v>379</v>
      </c>
      <c r="E53" s="13">
        <v>43490</v>
      </c>
      <c r="F53" s="13">
        <v>43491</v>
      </c>
      <c r="G53" s="12">
        <v>1</v>
      </c>
      <c r="H53" s="14">
        <v>13890</v>
      </c>
      <c r="I53" s="30">
        <f t="shared" si="0"/>
        <v>13890</v>
      </c>
      <c r="J53" s="25"/>
      <c r="L53" s="26"/>
    </row>
    <row r="54" ht="21.75" customHeight="1" spans="1:12">
      <c r="A54" s="9">
        <v>29</v>
      </c>
      <c r="B54" s="12">
        <v>98404015</v>
      </c>
      <c r="C54" s="12">
        <v>1419212</v>
      </c>
      <c r="D54" s="12" t="s">
        <v>380</v>
      </c>
      <c r="E54" s="13">
        <v>43490</v>
      </c>
      <c r="F54" s="13">
        <v>43491</v>
      </c>
      <c r="G54" s="12">
        <v>1</v>
      </c>
      <c r="H54" s="14">
        <v>13890</v>
      </c>
      <c r="I54" s="30">
        <f t="shared" si="0"/>
        <v>13890</v>
      </c>
      <c r="J54" s="25"/>
      <c r="L54" s="26"/>
    </row>
    <row r="55" ht="21.75" customHeight="1" spans="1:12">
      <c r="A55" s="9">
        <v>30</v>
      </c>
      <c r="B55" s="12">
        <v>98402828</v>
      </c>
      <c r="C55" s="12">
        <v>1419212</v>
      </c>
      <c r="D55" s="12" t="s">
        <v>251</v>
      </c>
      <c r="E55" s="13">
        <v>43490</v>
      </c>
      <c r="F55" s="13">
        <v>43491</v>
      </c>
      <c r="G55" s="12">
        <v>1</v>
      </c>
      <c r="H55" s="14">
        <v>13890</v>
      </c>
      <c r="I55" s="30">
        <f t="shared" si="0"/>
        <v>13890</v>
      </c>
      <c r="J55" s="25"/>
      <c r="L55" s="26"/>
    </row>
    <row r="56" ht="21.75" customHeight="1" spans="1:12">
      <c r="A56" s="9">
        <v>31</v>
      </c>
      <c r="B56" s="12">
        <v>77075503</v>
      </c>
      <c r="C56" s="12">
        <v>1425070</v>
      </c>
      <c r="D56" s="12" t="s">
        <v>381</v>
      </c>
      <c r="E56" s="13">
        <v>43491</v>
      </c>
      <c r="F56" s="13">
        <v>43493</v>
      </c>
      <c r="G56" s="12">
        <v>2</v>
      </c>
      <c r="H56" s="14">
        <f>13890+19290</f>
        <v>33180</v>
      </c>
      <c r="I56" s="30">
        <v>33180</v>
      </c>
      <c r="J56" s="25"/>
      <c r="L56" s="26"/>
    </row>
    <row r="57" ht="21.75" customHeight="1" spans="1:12">
      <c r="A57" s="9">
        <v>32</v>
      </c>
      <c r="B57" s="12">
        <v>77085433</v>
      </c>
      <c r="C57" s="12">
        <v>1425070</v>
      </c>
      <c r="D57" s="12" t="s">
        <v>382</v>
      </c>
      <c r="E57" s="13">
        <v>43491</v>
      </c>
      <c r="F57" s="13">
        <v>43493</v>
      </c>
      <c r="G57" s="12">
        <v>2</v>
      </c>
      <c r="H57" s="14">
        <f>13890+19290</f>
        <v>33180</v>
      </c>
      <c r="I57" s="30">
        <f>+H57</f>
        <v>33180</v>
      </c>
      <c r="J57" s="25"/>
      <c r="L57" s="26"/>
    </row>
    <row r="58" ht="21.75" customHeight="1" spans="1:12">
      <c r="A58" s="9">
        <v>33</v>
      </c>
      <c r="B58" s="12">
        <v>73184229</v>
      </c>
      <c r="C58" s="37">
        <v>1437770</v>
      </c>
      <c r="D58" s="37" t="s">
        <v>383</v>
      </c>
      <c r="E58" s="13">
        <v>43491</v>
      </c>
      <c r="F58" s="13">
        <v>43494</v>
      </c>
      <c r="G58" s="37">
        <v>3</v>
      </c>
      <c r="H58" s="38">
        <v>24190</v>
      </c>
      <c r="I58" s="30">
        <f t="shared" si="0"/>
        <v>72570</v>
      </c>
      <c r="J58" s="25"/>
      <c r="L58" s="26"/>
    </row>
    <row r="59" ht="21.75" customHeight="1" spans="1:12">
      <c r="A59" s="9">
        <v>34</v>
      </c>
      <c r="B59" s="12">
        <v>84125771</v>
      </c>
      <c r="C59" s="12">
        <v>1428484</v>
      </c>
      <c r="D59" s="12" t="s">
        <v>384</v>
      </c>
      <c r="E59" s="13">
        <v>43491</v>
      </c>
      <c r="F59" s="13">
        <v>43495</v>
      </c>
      <c r="G59" s="12">
        <v>4</v>
      </c>
      <c r="H59" s="14">
        <f>15050+20450*3</f>
        <v>76400</v>
      </c>
      <c r="I59" s="30">
        <v>76400</v>
      </c>
      <c r="J59" s="25"/>
      <c r="L59" s="26"/>
    </row>
    <row r="60" ht="21.75" customHeight="1" spans="1:12">
      <c r="A60" s="9">
        <v>35</v>
      </c>
      <c r="B60" s="12">
        <v>84085043</v>
      </c>
      <c r="C60" s="12">
        <v>1428459</v>
      </c>
      <c r="D60" s="12" t="s">
        <v>385</v>
      </c>
      <c r="E60" s="13">
        <v>43492</v>
      </c>
      <c r="F60" s="13">
        <v>43497</v>
      </c>
      <c r="G60" s="12">
        <v>5</v>
      </c>
      <c r="H60" s="14">
        <v>19820</v>
      </c>
      <c r="I60" s="30">
        <f t="shared" si="0"/>
        <v>99100</v>
      </c>
      <c r="J60" s="25"/>
      <c r="L60" s="26"/>
    </row>
    <row r="61" ht="21.75" customHeight="1" spans="1:12">
      <c r="A61" s="9">
        <v>36</v>
      </c>
      <c r="B61" s="12">
        <v>80881259</v>
      </c>
      <c r="C61" s="12">
        <v>1427093</v>
      </c>
      <c r="D61" s="12" t="s">
        <v>386</v>
      </c>
      <c r="E61" s="13">
        <v>43493</v>
      </c>
      <c r="F61" s="13">
        <v>43494</v>
      </c>
      <c r="G61" s="12">
        <v>1</v>
      </c>
      <c r="H61" s="14">
        <v>20450</v>
      </c>
      <c r="I61" s="30">
        <f t="shared" si="0"/>
        <v>20450</v>
      </c>
      <c r="J61" s="25"/>
      <c r="L61" s="26"/>
    </row>
    <row r="62" ht="21.75" customHeight="1" spans="1:12">
      <c r="A62" s="9">
        <v>37</v>
      </c>
      <c r="B62" s="12">
        <v>89594235</v>
      </c>
      <c r="C62" s="12">
        <v>1432050</v>
      </c>
      <c r="D62" s="12" t="s">
        <v>387</v>
      </c>
      <c r="E62" s="13">
        <v>43493</v>
      </c>
      <c r="F62" s="13">
        <v>43494</v>
      </c>
      <c r="G62" s="12">
        <v>1</v>
      </c>
      <c r="H62" s="14">
        <v>19290</v>
      </c>
      <c r="I62" s="30">
        <f t="shared" si="0"/>
        <v>19290</v>
      </c>
      <c r="J62" s="25"/>
      <c r="L62" s="26"/>
    </row>
    <row r="63" ht="21.75" customHeight="1" spans="1:12">
      <c r="A63" s="9">
        <v>38</v>
      </c>
      <c r="B63" s="12">
        <v>80161529</v>
      </c>
      <c r="C63" s="12">
        <v>1425915</v>
      </c>
      <c r="D63" s="12" t="s">
        <v>388</v>
      </c>
      <c r="E63" s="13">
        <v>43493</v>
      </c>
      <c r="F63" s="13">
        <v>43495</v>
      </c>
      <c r="G63" s="12">
        <v>2</v>
      </c>
      <c r="H63" s="14">
        <v>19290</v>
      </c>
      <c r="I63" s="30">
        <f t="shared" si="0"/>
        <v>38580</v>
      </c>
      <c r="J63" s="25"/>
      <c r="L63" s="26"/>
    </row>
    <row r="64" ht="21.75" customHeight="1" spans="1:12">
      <c r="A64" s="9">
        <v>39</v>
      </c>
      <c r="B64" s="12">
        <v>80162685</v>
      </c>
      <c r="C64" s="12">
        <v>1425915</v>
      </c>
      <c r="D64" s="12" t="s">
        <v>389</v>
      </c>
      <c r="E64" s="13">
        <v>43493</v>
      </c>
      <c r="F64" s="13">
        <v>43495</v>
      </c>
      <c r="G64" s="12">
        <v>2</v>
      </c>
      <c r="H64" s="14">
        <v>19290</v>
      </c>
      <c r="I64" s="30">
        <f t="shared" si="0"/>
        <v>38580</v>
      </c>
      <c r="J64" s="25"/>
      <c r="K64" s="28"/>
      <c r="L64" s="26"/>
    </row>
    <row r="65" ht="21.75" customHeight="1" spans="1:12">
      <c r="A65" s="9">
        <v>40</v>
      </c>
      <c r="B65" s="12">
        <v>88580580</v>
      </c>
      <c r="C65" s="12">
        <v>1431382</v>
      </c>
      <c r="D65" s="12" t="s">
        <v>390</v>
      </c>
      <c r="E65" s="13">
        <v>43494</v>
      </c>
      <c r="F65" s="13">
        <v>43496</v>
      </c>
      <c r="G65" s="12">
        <v>2</v>
      </c>
      <c r="H65" s="14">
        <v>24190</v>
      </c>
      <c r="I65" s="30">
        <f t="shared" si="0"/>
        <v>48380</v>
      </c>
      <c r="J65" s="25"/>
      <c r="L65" s="26"/>
    </row>
    <row r="66" ht="21.75" customHeight="1" spans="1:12">
      <c r="A66" s="9">
        <v>41</v>
      </c>
      <c r="B66" s="12">
        <v>91081720</v>
      </c>
      <c r="C66" s="12">
        <v>1400546</v>
      </c>
      <c r="D66" s="12" t="s">
        <v>391</v>
      </c>
      <c r="E66" s="13">
        <v>43494</v>
      </c>
      <c r="F66" s="13">
        <v>43496</v>
      </c>
      <c r="G66" s="12">
        <v>2</v>
      </c>
      <c r="H66" s="14">
        <f>16750+650</f>
        <v>17400</v>
      </c>
      <c r="I66" s="30">
        <f t="shared" si="0"/>
        <v>34800</v>
      </c>
      <c r="J66" s="25"/>
      <c r="L66" s="26"/>
    </row>
    <row r="67" ht="21.75" customHeight="1" spans="1:12">
      <c r="A67" s="9">
        <v>42</v>
      </c>
      <c r="B67" s="12">
        <v>98405821</v>
      </c>
      <c r="C67" s="12">
        <v>1419150</v>
      </c>
      <c r="D67" s="12" t="s">
        <v>392</v>
      </c>
      <c r="E67" s="13">
        <v>43495</v>
      </c>
      <c r="F67" s="13">
        <v>43497</v>
      </c>
      <c r="G67" s="12">
        <v>2</v>
      </c>
      <c r="H67" s="14">
        <v>20450</v>
      </c>
      <c r="I67" s="30">
        <f t="shared" si="0"/>
        <v>40900</v>
      </c>
      <c r="J67" s="25"/>
      <c r="L67" s="26"/>
    </row>
    <row r="68" ht="21.75" customHeight="1" spans="1:12">
      <c r="A68" s="9">
        <v>43</v>
      </c>
      <c r="B68" s="12">
        <v>98380133</v>
      </c>
      <c r="C68" s="12">
        <v>1419133</v>
      </c>
      <c r="D68" s="12" t="s">
        <v>393</v>
      </c>
      <c r="E68" s="13">
        <v>43495</v>
      </c>
      <c r="F68" s="13">
        <v>43497</v>
      </c>
      <c r="G68" s="12">
        <v>2</v>
      </c>
      <c r="H68" s="14">
        <v>20450</v>
      </c>
      <c r="I68" s="30">
        <f t="shared" si="0"/>
        <v>40900</v>
      </c>
      <c r="J68" s="25"/>
      <c r="L68" s="26"/>
    </row>
    <row r="69" ht="21.75" customHeight="1" spans="1:12">
      <c r="A69" s="9">
        <v>44</v>
      </c>
      <c r="B69" s="12">
        <v>98765929</v>
      </c>
      <c r="C69" s="12">
        <v>1419383</v>
      </c>
      <c r="D69" s="12" t="s">
        <v>394</v>
      </c>
      <c r="E69" s="13">
        <v>43495</v>
      </c>
      <c r="F69" s="13">
        <v>43497</v>
      </c>
      <c r="G69" s="12">
        <v>2</v>
      </c>
      <c r="H69" s="14">
        <v>20450</v>
      </c>
      <c r="I69" s="30">
        <f t="shared" si="0"/>
        <v>40900</v>
      </c>
      <c r="J69" s="25"/>
      <c r="K69" s="31"/>
      <c r="L69" s="26"/>
    </row>
    <row r="70" ht="21.75" customHeight="1" spans="1:12">
      <c r="A70" s="9">
        <v>45</v>
      </c>
      <c r="B70" s="12">
        <v>95805691</v>
      </c>
      <c r="C70" s="12">
        <v>1434242</v>
      </c>
      <c r="D70" s="12" t="s">
        <v>395</v>
      </c>
      <c r="E70" s="13">
        <v>43495</v>
      </c>
      <c r="F70" s="13">
        <v>43497</v>
      </c>
      <c r="G70" s="12">
        <v>2</v>
      </c>
      <c r="H70" s="14">
        <v>20450</v>
      </c>
      <c r="I70" s="30">
        <f t="shared" si="0"/>
        <v>40900</v>
      </c>
      <c r="J70" s="25"/>
      <c r="K70" s="31"/>
      <c r="L70" s="26"/>
    </row>
    <row r="71" ht="21.75" customHeight="1" spans="1:12">
      <c r="A71" s="9">
        <v>46</v>
      </c>
      <c r="B71" s="12">
        <v>98454022</v>
      </c>
      <c r="C71" s="12">
        <v>1419146</v>
      </c>
      <c r="D71" s="12" t="s">
        <v>396</v>
      </c>
      <c r="E71" s="13">
        <v>43495</v>
      </c>
      <c r="F71" s="13">
        <v>43497</v>
      </c>
      <c r="G71" s="12">
        <v>2</v>
      </c>
      <c r="H71" s="14">
        <v>20450</v>
      </c>
      <c r="I71" s="30">
        <f t="shared" si="0"/>
        <v>40900</v>
      </c>
      <c r="J71" s="25"/>
      <c r="K71" s="31"/>
      <c r="L71" s="26"/>
    </row>
    <row r="72" ht="21.75" customHeight="1" spans="1:12">
      <c r="A72" s="9">
        <v>47</v>
      </c>
      <c r="B72" s="12">
        <v>98367880</v>
      </c>
      <c r="C72" s="12">
        <v>1419142</v>
      </c>
      <c r="D72" s="12" t="s">
        <v>397</v>
      </c>
      <c r="E72" s="13">
        <v>43495</v>
      </c>
      <c r="F72" s="13">
        <v>43497</v>
      </c>
      <c r="G72" s="12">
        <v>2</v>
      </c>
      <c r="H72" s="14">
        <v>20450</v>
      </c>
      <c r="I72" s="30">
        <f t="shared" si="0"/>
        <v>40900</v>
      </c>
      <c r="J72" s="25"/>
      <c r="K72" s="31"/>
      <c r="L72" s="26"/>
    </row>
    <row r="73" ht="21.75" customHeight="1" spans="1:12">
      <c r="A73" s="9">
        <v>48</v>
      </c>
      <c r="B73" s="12">
        <v>74975604</v>
      </c>
      <c r="C73" s="12">
        <v>1438486</v>
      </c>
      <c r="D73" s="12" t="s">
        <v>398</v>
      </c>
      <c r="E73" s="13">
        <v>43495</v>
      </c>
      <c r="F73" s="13">
        <v>43496</v>
      </c>
      <c r="G73" s="12">
        <v>1</v>
      </c>
      <c r="H73" s="14">
        <v>24190</v>
      </c>
      <c r="I73" s="30">
        <f t="shared" si="0"/>
        <v>24190</v>
      </c>
      <c r="J73" s="25"/>
      <c r="K73" s="31"/>
      <c r="L73" s="26"/>
    </row>
    <row r="74" ht="18" customHeight="1" spans="1:9">
      <c r="A74" s="17"/>
      <c r="B74" s="18"/>
      <c r="C74" s="18"/>
      <c r="D74" s="19"/>
      <c r="E74" s="20"/>
      <c r="F74" s="20"/>
      <c r="G74" s="18"/>
      <c r="H74" s="21"/>
      <c r="I74" s="40"/>
    </row>
    <row r="75" s="2" customFormat="1" ht="18" customHeight="1" spans="1:12">
      <c r="A75" s="22"/>
      <c r="B75" s="23"/>
      <c r="C75" s="22"/>
      <c r="D75" s="22"/>
      <c r="E75" s="23"/>
      <c r="F75" s="22"/>
      <c r="G75" s="24" t="s">
        <v>21</v>
      </c>
      <c r="H75" s="22"/>
      <c r="I75" s="27">
        <f>SUM(I13:I74)</f>
        <v>2465510.00397</v>
      </c>
      <c r="K75"/>
      <c r="L75"/>
    </row>
    <row r="76" s="2" customFormat="1" ht="14.25" spans="1:12">
      <c r="A76"/>
      <c r="B76" s="1"/>
      <c r="C76"/>
      <c r="D76"/>
      <c r="E76" t="s">
        <v>399</v>
      </c>
      <c r="F76" s="1"/>
      <c r="G76"/>
      <c r="H76"/>
      <c r="I76" s="28">
        <v>233340</v>
      </c>
      <c r="K76"/>
      <c r="L76"/>
    </row>
    <row r="77" s="2" customFormat="1" spans="1:12">
      <c r="A77"/>
      <c r="B77" s="1"/>
      <c r="C77"/>
      <c r="D77"/>
      <c r="E77" t="s">
        <v>400</v>
      </c>
      <c r="F77" s="1"/>
      <c r="G77"/>
      <c r="H77"/>
      <c r="I77" s="28">
        <v>413837</v>
      </c>
      <c r="K77"/>
      <c r="L77"/>
    </row>
    <row r="78" s="2" customFormat="1" ht="14.25" spans="1:12">
      <c r="A78"/>
      <c r="B78" s="1"/>
      <c r="C78"/>
      <c r="D78"/>
      <c r="E78" t="s">
        <v>401</v>
      </c>
      <c r="F78" s="1"/>
      <c r="G78"/>
      <c r="H78" s="28"/>
      <c r="I78" s="42">
        <f>+I75-I77-I76</f>
        <v>1818333.00397</v>
      </c>
      <c r="K78"/>
      <c r="L78"/>
    </row>
    <row r="79" s="2" customFormat="1" ht="14.25" spans="1:12">
      <c r="A79"/>
      <c r="B79" s="1"/>
      <c r="C79"/>
      <c r="D79"/>
      <c r="E79"/>
      <c r="F79" s="1"/>
      <c r="G79"/>
      <c r="H79"/>
      <c r="I79" s="28"/>
      <c r="K79"/>
      <c r="L79"/>
    </row>
    <row r="80" s="2" customFormat="1" spans="1:12">
      <c r="A80"/>
      <c r="B80" s="1"/>
      <c r="C80"/>
      <c r="D80"/>
      <c r="E80"/>
      <c r="F80" s="1"/>
      <c r="G80"/>
      <c r="H80"/>
      <c r="K80"/>
      <c r="L80"/>
    </row>
    <row r="81" s="2" customFormat="1" spans="1:12">
      <c r="A81"/>
      <c r="B81" s="1"/>
      <c r="C81"/>
      <c r="D81"/>
      <c r="E81"/>
      <c r="F81" s="1"/>
      <c r="G81"/>
      <c r="H81"/>
      <c r="I81" s="28"/>
      <c r="K81"/>
      <c r="L81"/>
    </row>
  </sheetData>
  <autoFilter ref="A12:I78">
    <sortState ref="A12:I78">
      <sortCondition ref="E12:E100"/>
    </sortState>
    <extLst/>
  </autoFilter>
  <dataValidations count="2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82 Z115 Z86:Z87 Z119:Z120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86"/>
  <sheetViews>
    <sheetView zoomScale="112" zoomScaleNormal="112" topLeftCell="A70" workbookViewId="0">
      <selection activeCell="I82" sqref="I82:I83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9.28333333333333" customWidth="1"/>
    <col min="6" max="6" width="9.28333333333333" style="1" customWidth="1"/>
    <col min="8" max="8" width="11.425" customWidth="1"/>
    <col min="9" max="9" width="14.2833333333333" customWidth="1"/>
    <col min="10" max="10" width="13.2833333333333" style="2" customWidth="1"/>
    <col min="11" max="11" width="13.5666666666667" customWidth="1"/>
    <col min="12" max="12" width="10.2833333333333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402</v>
      </c>
    </row>
    <row r="11" spans="5:7">
      <c r="E11" s="29"/>
      <c r="F11"/>
      <c r="G11" s="1"/>
    </row>
    <row r="12" spans="1:9">
      <c r="A12" s="9" t="s">
        <v>47</v>
      </c>
      <c r="B12" s="10" t="s">
        <v>108</v>
      </c>
      <c r="C12" s="10" t="s">
        <v>48</v>
      </c>
      <c r="D12" s="11" t="s">
        <v>49</v>
      </c>
      <c r="E12" s="11" t="s">
        <v>50</v>
      </c>
      <c r="F12" s="10" t="s">
        <v>51</v>
      </c>
      <c r="G12" s="10" t="s">
        <v>52</v>
      </c>
      <c r="H12" s="10" t="s">
        <v>53</v>
      </c>
      <c r="I12" s="10" t="s">
        <v>54</v>
      </c>
    </row>
    <row r="13" ht="21.75" customHeight="1" spans="1:12">
      <c r="A13" s="9">
        <v>1</v>
      </c>
      <c r="B13" s="175" t="s">
        <v>403</v>
      </c>
      <c r="C13" s="12">
        <v>1394353</v>
      </c>
      <c r="D13" s="12" t="s">
        <v>404</v>
      </c>
      <c r="E13" s="13">
        <v>43435</v>
      </c>
      <c r="F13" s="13">
        <v>43436</v>
      </c>
      <c r="G13" s="12">
        <v>1</v>
      </c>
      <c r="H13" s="14">
        <v>14000</v>
      </c>
      <c r="I13" s="30">
        <f t="shared" ref="I13:I78" si="0">+G13*H13</f>
        <v>14000</v>
      </c>
      <c r="J13" s="25"/>
      <c r="L13" s="26"/>
    </row>
    <row r="14" ht="21.75" customHeight="1" spans="1:12">
      <c r="A14" s="9">
        <v>2</v>
      </c>
      <c r="B14" s="175" t="s">
        <v>405</v>
      </c>
      <c r="C14" s="12">
        <v>1398634</v>
      </c>
      <c r="D14" s="12" t="s">
        <v>406</v>
      </c>
      <c r="E14" s="13">
        <v>43435</v>
      </c>
      <c r="F14" s="13">
        <v>43437</v>
      </c>
      <c r="G14" s="12">
        <v>4</v>
      </c>
      <c r="H14" s="14">
        <v>14000</v>
      </c>
      <c r="I14" s="30">
        <f t="shared" si="0"/>
        <v>56000</v>
      </c>
      <c r="J14" s="25"/>
      <c r="L14" s="26"/>
    </row>
    <row r="15" ht="21.75" customHeight="1" spans="1:12">
      <c r="A15" s="9">
        <v>3</v>
      </c>
      <c r="B15" s="12">
        <v>71849310</v>
      </c>
      <c r="C15" s="12">
        <v>1405071</v>
      </c>
      <c r="D15" s="12" t="s">
        <v>407</v>
      </c>
      <c r="E15" s="13">
        <v>43436</v>
      </c>
      <c r="F15" s="13">
        <v>43437</v>
      </c>
      <c r="G15" s="12">
        <v>1</v>
      </c>
      <c r="H15" s="14">
        <v>14700</v>
      </c>
      <c r="I15" s="30">
        <f t="shared" si="0"/>
        <v>14700</v>
      </c>
      <c r="J15" s="25"/>
      <c r="L15" s="26"/>
    </row>
    <row r="16" ht="21.75" customHeight="1" spans="1:12">
      <c r="A16" s="9">
        <v>4</v>
      </c>
      <c r="B16" s="12">
        <v>758911400</v>
      </c>
      <c r="C16" s="12">
        <v>1395164</v>
      </c>
      <c r="D16" s="12" t="s">
        <v>408</v>
      </c>
      <c r="E16" s="13">
        <v>43438</v>
      </c>
      <c r="F16" s="13">
        <v>43439</v>
      </c>
      <c r="G16" s="12">
        <v>1</v>
      </c>
      <c r="H16" s="14">
        <v>14000</v>
      </c>
      <c r="I16" s="30">
        <f t="shared" si="0"/>
        <v>14000</v>
      </c>
      <c r="J16" s="25"/>
      <c r="L16" s="26"/>
    </row>
    <row r="17" ht="21.75" customHeight="1" spans="1:12">
      <c r="A17" s="9">
        <v>5</v>
      </c>
      <c r="B17" s="12">
        <v>828285998</v>
      </c>
      <c r="C17" s="12">
        <v>1391981</v>
      </c>
      <c r="D17" s="12" t="s">
        <v>409</v>
      </c>
      <c r="E17" s="13">
        <v>43438</v>
      </c>
      <c r="F17" s="13">
        <v>43440</v>
      </c>
      <c r="G17" s="12">
        <v>2</v>
      </c>
      <c r="H17" s="14">
        <v>13000</v>
      </c>
      <c r="I17" s="30">
        <f t="shared" si="0"/>
        <v>26000</v>
      </c>
      <c r="J17" s="25"/>
      <c r="L17" s="26"/>
    </row>
    <row r="18" ht="21.75" customHeight="1" spans="1:12">
      <c r="A18" s="9">
        <v>6</v>
      </c>
      <c r="B18" s="12">
        <v>97485160</v>
      </c>
      <c r="C18" s="12">
        <v>1403200</v>
      </c>
      <c r="D18" s="12" t="s">
        <v>410</v>
      </c>
      <c r="E18" s="13">
        <v>43439</v>
      </c>
      <c r="F18" s="13">
        <v>43441</v>
      </c>
      <c r="G18" s="12">
        <v>2</v>
      </c>
      <c r="H18" s="14">
        <v>14700</v>
      </c>
      <c r="I18" s="30">
        <f t="shared" si="0"/>
        <v>29400</v>
      </c>
      <c r="J18" s="25"/>
      <c r="L18" s="26"/>
    </row>
    <row r="19" ht="21.75" customHeight="1" spans="1:12">
      <c r="A19" s="9">
        <v>7</v>
      </c>
      <c r="B19" s="12">
        <v>71822795</v>
      </c>
      <c r="C19" s="12">
        <v>1405060</v>
      </c>
      <c r="D19" s="12" t="s">
        <v>411</v>
      </c>
      <c r="E19" s="13">
        <v>43439</v>
      </c>
      <c r="F19" s="13">
        <v>43442</v>
      </c>
      <c r="G19" s="12">
        <v>3</v>
      </c>
      <c r="H19" s="14">
        <v>18500</v>
      </c>
      <c r="I19" s="30">
        <f t="shared" si="0"/>
        <v>55500</v>
      </c>
      <c r="J19" s="25"/>
      <c r="L19" s="26"/>
    </row>
    <row r="20" ht="21.75" customHeight="1" spans="1:12">
      <c r="A20" s="9">
        <v>8</v>
      </c>
      <c r="B20" s="175" t="s">
        <v>412</v>
      </c>
      <c r="C20" s="12">
        <v>1399161</v>
      </c>
      <c r="D20" s="12" t="s">
        <v>413</v>
      </c>
      <c r="E20" s="13">
        <v>43440</v>
      </c>
      <c r="F20" s="13">
        <v>43442</v>
      </c>
      <c r="G20" s="12">
        <v>6</v>
      </c>
      <c r="H20" s="14">
        <v>13000</v>
      </c>
      <c r="I20" s="30">
        <f t="shared" si="0"/>
        <v>78000</v>
      </c>
      <c r="J20" s="25"/>
      <c r="L20" s="26"/>
    </row>
    <row r="21" ht="21.75" customHeight="1" spans="1:12">
      <c r="A21" s="9">
        <v>9</v>
      </c>
      <c r="B21" s="12">
        <v>87612687</v>
      </c>
      <c r="C21" s="12">
        <v>1399165</v>
      </c>
      <c r="D21" s="12" t="s">
        <v>414</v>
      </c>
      <c r="E21" s="13">
        <v>43440</v>
      </c>
      <c r="F21" s="13">
        <v>43442</v>
      </c>
      <c r="G21" s="12">
        <v>2</v>
      </c>
      <c r="H21" s="14">
        <v>13000</v>
      </c>
      <c r="I21" s="30">
        <f t="shared" si="0"/>
        <v>26000</v>
      </c>
      <c r="J21" s="25"/>
      <c r="L21" s="26"/>
    </row>
    <row r="22" ht="21.75" customHeight="1" spans="1:12">
      <c r="A22" s="9">
        <v>10</v>
      </c>
      <c r="B22" s="12">
        <v>87613230</v>
      </c>
      <c r="C22" s="12">
        <v>1399165</v>
      </c>
      <c r="D22" s="12" t="s">
        <v>415</v>
      </c>
      <c r="E22" s="13">
        <v>43440</v>
      </c>
      <c r="F22" s="13">
        <v>43442</v>
      </c>
      <c r="G22" s="12">
        <v>2</v>
      </c>
      <c r="H22" s="14">
        <v>13000</v>
      </c>
      <c r="I22" s="30">
        <f t="shared" si="0"/>
        <v>26000</v>
      </c>
      <c r="J22" s="25"/>
      <c r="L22" s="26"/>
    </row>
    <row r="23" ht="21.75" customHeight="1" spans="1:12">
      <c r="A23" s="9">
        <v>11</v>
      </c>
      <c r="B23" s="12">
        <v>87613420</v>
      </c>
      <c r="C23" s="12">
        <v>1399165</v>
      </c>
      <c r="D23" s="12" t="s">
        <v>416</v>
      </c>
      <c r="E23" s="13">
        <v>43440</v>
      </c>
      <c r="F23" s="13">
        <v>43442</v>
      </c>
      <c r="G23" s="12">
        <v>2</v>
      </c>
      <c r="H23" s="14">
        <v>13000</v>
      </c>
      <c r="I23" s="30">
        <f t="shared" si="0"/>
        <v>26000</v>
      </c>
      <c r="J23" s="25"/>
      <c r="L23" s="26"/>
    </row>
    <row r="24" ht="21.75" customHeight="1" spans="1:12">
      <c r="A24" s="9">
        <v>12</v>
      </c>
      <c r="B24" s="12">
        <v>74384171</v>
      </c>
      <c r="C24" s="12">
        <v>1406087</v>
      </c>
      <c r="D24" s="12" t="s">
        <v>417</v>
      </c>
      <c r="E24" s="13">
        <v>43441</v>
      </c>
      <c r="F24" s="13">
        <v>43443</v>
      </c>
      <c r="G24" s="12">
        <v>2</v>
      </c>
      <c r="H24" s="14">
        <v>18500</v>
      </c>
      <c r="I24" s="30">
        <f t="shared" si="0"/>
        <v>37000</v>
      </c>
      <c r="J24" s="25"/>
      <c r="L24" s="26"/>
    </row>
    <row r="25" ht="21.75" customHeight="1" spans="1:12">
      <c r="A25" s="9">
        <v>13</v>
      </c>
      <c r="B25" s="175" t="s">
        <v>418</v>
      </c>
      <c r="C25" s="12">
        <v>1401205</v>
      </c>
      <c r="D25" s="12" t="s">
        <v>419</v>
      </c>
      <c r="E25" s="13">
        <v>43443</v>
      </c>
      <c r="F25" s="13">
        <v>43444</v>
      </c>
      <c r="G25" s="12">
        <v>2</v>
      </c>
      <c r="H25" s="14">
        <v>14000</v>
      </c>
      <c r="I25" s="30">
        <f t="shared" si="0"/>
        <v>28000</v>
      </c>
      <c r="J25" s="25"/>
      <c r="L25" s="26"/>
    </row>
    <row r="26" ht="21.75" customHeight="1" spans="1:12">
      <c r="A26" s="9">
        <v>14</v>
      </c>
      <c r="B26" s="175" t="s">
        <v>420</v>
      </c>
      <c r="C26" s="12">
        <v>1396415</v>
      </c>
      <c r="D26" s="12" t="s">
        <v>421</v>
      </c>
      <c r="E26" s="13">
        <v>43443</v>
      </c>
      <c r="F26" s="13">
        <v>43448</v>
      </c>
      <c r="G26" s="12">
        <v>5</v>
      </c>
      <c r="H26" s="14">
        <v>13000</v>
      </c>
      <c r="I26" s="30">
        <f t="shared" si="0"/>
        <v>65000</v>
      </c>
      <c r="J26" s="25"/>
      <c r="L26" s="26"/>
    </row>
    <row r="27" ht="21.75" customHeight="1" spans="1:12">
      <c r="A27" s="9">
        <v>15</v>
      </c>
      <c r="B27" s="12">
        <v>84232549</v>
      </c>
      <c r="C27" s="12">
        <v>1409430</v>
      </c>
      <c r="D27" s="12" t="s">
        <v>422</v>
      </c>
      <c r="E27" s="13">
        <v>43444</v>
      </c>
      <c r="F27" s="13">
        <v>43446</v>
      </c>
      <c r="G27" s="12">
        <v>2</v>
      </c>
      <c r="H27" s="14">
        <v>20800</v>
      </c>
      <c r="I27" s="30">
        <f t="shared" si="0"/>
        <v>41600</v>
      </c>
      <c r="J27" s="25"/>
      <c r="L27" s="26"/>
    </row>
    <row r="28" ht="21.75" customHeight="1" spans="1:12">
      <c r="A28" s="9">
        <v>16</v>
      </c>
      <c r="B28" s="175" t="s">
        <v>423</v>
      </c>
      <c r="C28" s="12">
        <v>1396421</v>
      </c>
      <c r="D28" s="12" t="s">
        <v>424</v>
      </c>
      <c r="E28" s="13">
        <v>43444</v>
      </c>
      <c r="F28" s="13">
        <v>43448</v>
      </c>
      <c r="G28" s="12">
        <v>4</v>
      </c>
      <c r="H28" s="14">
        <v>18000</v>
      </c>
      <c r="I28" s="30">
        <f t="shared" si="0"/>
        <v>72000</v>
      </c>
      <c r="J28" s="25"/>
      <c r="L28" s="26"/>
    </row>
    <row r="29" ht="21.75" customHeight="1" spans="1:12">
      <c r="A29" s="9">
        <v>17</v>
      </c>
      <c r="B29" s="12">
        <v>95643168</v>
      </c>
      <c r="C29" s="12">
        <v>1402338</v>
      </c>
      <c r="D29" s="12" t="s">
        <v>425</v>
      </c>
      <c r="E29" s="13">
        <v>43445</v>
      </c>
      <c r="F29" s="13">
        <v>43446</v>
      </c>
      <c r="G29" s="12">
        <v>1</v>
      </c>
      <c r="H29" s="14">
        <v>18000</v>
      </c>
      <c r="I29" s="30">
        <f t="shared" si="0"/>
        <v>18000</v>
      </c>
      <c r="J29" s="25"/>
      <c r="L29" s="26"/>
    </row>
    <row r="30" ht="21.75" customHeight="1" spans="1:12">
      <c r="A30" s="9">
        <v>18</v>
      </c>
      <c r="B30" s="12">
        <v>86666115</v>
      </c>
      <c r="C30" s="12">
        <v>1410418</v>
      </c>
      <c r="D30" s="12" t="s">
        <v>426</v>
      </c>
      <c r="E30" s="13">
        <v>43445</v>
      </c>
      <c r="F30" s="13">
        <v>43447</v>
      </c>
      <c r="G30" s="12">
        <v>2</v>
      </c>
      <c r="H30" s="14">
        <v>14700</v>
      </c>
      <c r="I30" s="30">
        <f t="shared" si="0"/>
        <v>29400</v>
      </c>
      <c r="J30" s="25"/>
      <c r="L30" s="26"/>
    </row>
    <row r="31" ht="21.75" customHeight="1" spans="1:12">
      <c r="A31" s="9">
        <v>19</v>
      </c>
      <c r="B31" s="12">
        <v>86469065</v>
      </c>
      <c r="C31" s="12">
        <v>1410244</v>
      </c>
      <c r="D31" s="12" t="s">
        <v>427</v>
      </c>
      <c r="E31" s="13">
        <v>43445</v>
      </c>
      <c r="F31" s="13">
        <v>43447</v>
      </c>
      <c r="G31" s="12">
        <v>2</v>
      </c>
      <c r="H31" s="14">
        <v>14700</v>
      </c>
      <c r="I31" s="30">
        <f t="shared" si="0"/>
        <v>29400</v>
      </c>
      <c r="J31" s="25"/>
      <c r="L31" s="26"/>
    </row>
    <row r="32" ht="21.75" customHeight="1" spans="1:12">
      <c r="A32" s="9">
        <v>20</v>
      </c>
      <c r="B32" s="12">
        <v>172973595</v>
      </c>
      <c r="C32" s="12">
        <v>1405049</v>
      </c>
      <c r="D32" s="12" t="s">
        <v>428</v>
      </c>
      <c r="E32" s="13">
        <v>43446</v>
      </c>
      <c r="F32" s="13">
        <v>43448</v>
      </c>
      <c r="G32" s="12">
        <v>2</v>
      </c>
      <c r="H32" s="14">
        <v>14000</v>
      </c>
      <c r="I32" s="30">
        <f t="shared" si="0"/>
        <v>28000</v>
      </c>
      <c r="J32" s="25"/>
      <c r="L32" s="26"/>
    </row>
    <row r="33" ht="21.75" customHeight="1" spans="1:12">
      <c r="A33" s="9">
        <v>21</v>
      </c>
      <c r="B33" s="12">
        <v>85014352</v>
      </c>
      <c r="C33" s="12">
        <v>1409823</v>
      </c>
      <c r="D33" s="12" t="s">
        <v>429</v>
      </c>
      <c r="E33" s="13">
        <v>43445</v>
      </c>
      <c r="F33" s="13">
        <v>43446</v>
      </c>
      <c r="G33" s="12">
        <v>1</v>
      </c>
      <c r="H33" s="14">
        <v>14660</v>
      </c>
      <c r="I33" s="30">
        <f t="shared" si="0"/>
        <v>14660</v>
      </c>
      <c r="J33" s="25"/>
      <c r="L33" s="26"/>
    </row>
    <row r="34" ht="21.75" customHeight="1" spans="1:12">
      <c r="A34" s="9">
        <v>22</v>
      </c>
      <c r="B34" s="12">
        <v>72980091</v>
      </c>
      <c r="C34" s="12">
        <v>1404538</v>
      </c>
      <c r="D34" s="12" t="s">
        <v>430</v>
      </c>
      <c r="E34" s="13">
        <v>43445</v>
      </c>
      <c r="F34" s="13">
        <v>43450</v>
      </c>
      <c r="G34" s="12">
        <v>5</v>
      </c>
      <c r="H34" s="14">
        <v>14000</v>
      </c>
      <c r="I34" s="30">
        <f t="shared" si="0"/>
        <v>70000</v>
      </c>
      <c r="J34" s="25"/>
      <c r="L34" s="26"/>
    </row>
    <row r="35" ht="21.75" customHeight="1" spans="1:12">
      <c r="A35" s="9">
        <v>23</v>
      </c>
      <c r="B35" s="12">
        <v>72980092</v>
      </c>
      <c r="C35" s="12">
        <v>1404538</v>
      </c>
      <c r="D35" s="12" t="s">
        <v>431</v>
      </c>
      <c r="E35" s="13">
        <v>43445</v>
      </c>
      <c r="F35" s="13">
        <v>43450</v>
      </c>
      <c r="G35" s="12">
        <v>5</v>
      </c>
      <c r="H35" s="14">
        <v>14000</v>
      </c>
      <c r="I35" s="30">
        <f t="shared" si="0"/>
        <v>70000</v>
      </c>
      <c r="J35" s="25"/>
      <c r="L35" s="26"/>
    </row>
    <row r="36" ht="21.75" customHeight="1" spans="1:12">
      <c r="A36" s="9">
        <v>24</v>
      </c>
      <c r="B36" s="12">
        <v>87982770</v>
      </c>
      <c r="C36" s="12">
        <v>1411214</v>
      </c>
      <c r="D36" s="12" t="s">
        <v>432</v>
      </c>
      <c r="E36" s="13">
        <v>43446</v>
      </c>
      <c r="F36" s="13">
        <v>43447</v>
      </c>
      <c r="G36" s="12">
        <v>1</v>
      </c>
      <c r="H36" s="14">
        <v>19660</v>
      </c>
      <c r="I36" s="30">
        <f t="shared" si="0"/>
        <v>19660</v>
      </c>
      <c r="J36" s="25"/>
      <c r="L36" s="26"/>
    </row>
    <row r="37" ht="21.75" customHeight="1" spans="1:12">
      <c r="A37" s="9">
        <v>25</v>
      </c>
      <c r="B37" s="12">
        <v>91746207</v>
      </c>
      <c r="C37" s="12">
        <v>1400919</v>
      </c>
      <c r="D37" s="12" t="s">
        <v>433</v>
      </c>
      <c r="E37" s="13">
        <v>43447</v>
      </c>
      <c r="F37" s="13">
        <v>41259</v>
      </c>
      <c r="G37" s="12">
        <v>3</v>
      </c>
      <c r="H37" s="14">
        <v>14000</v>
      </c>
      <c r="I37" s="30">
        <f t="shared" si="0"/>
        <v>42000</v>
      </c>
      <c r="J37" s="25"/>
      <c r="L37" s="26"/>
    </row>
    <row r="38" ht="21.75" customHeight="1" spans="1:12">
      <c r="A38" s="9">
        <v>26</v>
      </c>
      <c r="B38" s="12">
        <v>75258038</v>
      </c>
      <c r="C38" s="12">
        <v>1394393</v>
      </c>
      <c r="D38" s="12" t="s">
        <v>434</v>
      </c>
      <c r="E38" s="13">
        <v>43448</v>
      </c>
      <c r="F38" s="13">
        <v>43449</v>
      </c>
      <c r="G38" s="12">
        <v>1</v>
      </c>
      <c r="H38" s="14">
        <v>14000</v>
      </c>
      <c r="I38" s="30">
        <f t="shared" si="0"/>
        <v>14000</v>
      </c>
      <c r="J38" s="25"/>
      <c r="L38" s="26"/>
    </row>
    <row r="39" ht="21.75" customHeight="1" spans="1:12">
      <c r="A39" s="9">
        <v>27</v>
      </c>
      <c r="B39" s="12">
        <v>75258051</v>
      </c>
      <c r="C39" s="12">
        <v>1394393</v>
      </c>
      <c r="D39" s="12" t="s">
        <v>435</v>
      </c>
      <c r="E39" s="13">
        <v>43448</v>
      </c>
      <c r="F39" s="13">
        <v>43449</v>
      </c>
      <c r="G39" s="12">
        <v>1</v>
      </c>
      <c r="H39" s="14">
        <v>14000</v>
      </c>
      <c r="I39" s="30">
        <f t="shared" si="0"/>
        <v>14000</v>
      </c>
      <c r="J39" s="25"/>
      <c r="L39" s="26"/>
    </row>
    <row r="40" ht="21.75" customHeight="1" spans="1:12">
      <c r="A40" s="9">
        <v>28</v>
      </c>
      <c r="B40" s="12">
        <v>75258077</v>
      </c>
      <c r="C40" s="12">
        <v>1394393</v>
      </c>
      <c r="D40" s="12" t="s">
        <v>251</v>
      </c>
      <c r="E40" s="13">
        <v>43448</v>
      </c>
      <c r="F40" s="13">
        <v>43449</v>
      </c>
      <c r="G40" s="12">
        <v>1</v>
      </c>
      <c r="H40" s="14">
        <v>14000</v>
      </c>
      <c r="I40" s="30">
        <f t="shared" si="0"/>
        <v>14000</v>
      </c>
      <c r="J40" s="25"/>
      <c r="L40" s="26"/>
    </row>
    <row r="41" ht="21.75" customHeight="1" spans="1:12">
      <c r="A41" s="9">
        <v>29</v>
      </c>
      <c r="B41" s="12">
        <v>82335114</v>
      </c>
      <c r="C41" s="12">
        <v>1396416</v>
      </c>
      <c r="D41" s="12" t="s">
        <v>421</v>
      </c>
      <c r="E41" s="13">
        <v>43448</v>
      </c>
      <c r="F41" s="13">
        <v>43449</v>
      </c>
      <c r="G41" s="12">
        <v>1</v>
      </c>
      <c r="H41" s="14">
        <v>14000</v>
      </c>
      <c r="I41" s="30">
        <f t="shared" si="0"/>
        <v>14000</v>
      </c>
      <c r="J41" s="25"/>
      <c r="L41" s="26"/>
    </row>
    <row r="42" ht="21.75" customHeight="1" spans="1:12">
      <c r="A42" s="9">
        <v>30</v>
      </c>
      <c r="B42" s="12">
        <v>77650762</v>
      </c>
      <c r="C42" s="12">
        <v>1407257</v>
      </c>
      <c r="D42" s="12" t="s">
        <v>436</v>
      </c>
      <c r="E42" s="13">
        <v>43448</v>
      </c>
      <c r="F42" s="13">
        <v>43451</v>
      </c>
      <c r="G42" s="12">
        <v>3</v>
      </c>
      <c r="H42" s="14">
        <v>14000</v>
      </c>
      <c r="I42" s="30">
        <f t="shared" si="0"/>
        <v>42000</v>
      </c>
      <c r="J42" s="25"/>
      <c r="L42" s="26"/>
    </row>
    <row r="43" ht="21.75" customHeight="1" spans="1:12">
      <c r="A43" s="9">
        <v>31</v>
      </c>
      <c r="B43" s="12">
        <v>77839369</v>
      </c>
      <c r="C43" s="12">
        <v>1407742</v>
      </c>
      <c r="D43" s="12" t="s">
        <v>437</v>
      </c>
      <c r="E43" s="13">
        <v>43448</v>
      </c>
      <c r="F43" s="13">
        <v>43451</v>
      </c>
      <c r="G43" s="12">
        <v>3</v>
      </c>
      <c r="H43" s="14">
        <v>14000</v>
      </c>
      <c r="I43" s="30">
        <f t="shared" si="0"/>
        <v>42000</v>
      </c>
      <c r="J43" s="25"/>
      <c r="L43" s="26"/>
    </row>
    <row r="44" ht="21.75" customHeight="1" spans="1:12">
      <c r="A44" s="9">
        <v>32</v>
      </c>
      <c r="B44" s="12">
        <v>81112600</v>
      </c>
      <c r="C44" s="12">
        <v>1395977</v>
      </c>
      <c r="D44" s="12" t="s">
        <v>438</v>
      </c>
      <c r="E44" s="13">
        <v>43449</v>
      </c>
      <c r="F44" s="13">
        <v>43452</v>
      </c>
      <c r="G44" s="12">
        <v>3</v>
      </c>
      <c r="H44" s="14">
        <v>14000</v>
      </c>
      <c r="I44" s="30">
        <f t="shared" si="0"/>
        <v>42000</v>
      </c>
      <c r="J44" s="25"/>
      <c r="L44" s="26"/>
    </row>
    <row r="45" ht="21.75" customHeight="1" spans="1:12">
      <c r="A45" s="9">
        <v>33</v>
      </c>
      <c r="B45" s="12">
        <v>81112556</v>
      </c>
      <c r="C45" s="37">
        <v>1396061</v>
      </c>
      <c r="D45" s="37" t="s">
        <v>439</v>
      </c>
      <c r="E45" s="13">
        <v>43449</v>
      </c>
      <c r="F45" s="13">
        <v>43450</v>
      </c>
      <c r="G45" s="37">
        <v>1</v>
      </c>
      <c r="H45" s="38">
        <v>13000</v>
      </c>
      <c r="I45" s="30">
        <f t="shared" si="0"/>
        <v>13000</v>
      </c>
      <c r="J45" s="25"/>
      <c r="L45" s="26"/>
    </row>
    <row r="46" ht="21.75" customHeight="1" spans="1:12">
      <c r="A46" s="9">
        <v>34</v>
      </c>
      <c r="B46" s="12">
        <v>89986450</v>
      </c>
      <c r="C46" s="12">
        <v>1396061</v>
      </c>
      <c r="D46" s="12" t="s">
        <v>440</v>
      </c>
      <c r="E46" s="13">
        <v>43449</v>
      </c>
      <c r="F46" s="13">
        <v>43450</v>
      </c>
      <c r="G46" s="12">
        <v>1</v>
      </c>
      <c r="H46" s="14">
        <v>14660</v>
      </c>
      <c r="I46" s="30">
        <f t="shared" si="0"/>
        <v>14660</v>
      </c>
      <c r="J46" s="25"/>
      <c r="L46" s="26"/>
    </row>
    <row r="47" ht="21.75" customHeight="1" spans="1:12">
      <c r="A47" s="9">
        <v>35</v>
      </c>
      <c r="B47" s="12">
        <v>89986495</v>
      </c>
      <c r="C47" s="12">
        <v>1412755</v>
      </c>
      <c r="D47" s="12" t="s">
        <v>441</v>
      </c>
      <c r="E47" s="13">
        <v>43450</v>
      </c>
      <c r="F47" s="13">
        <v>43451</v>
      </c>
      <c r="G47" s="12">
        <v>1</v>
      </c>
      <c r="H47" s="14">
        <v>14660</v>
      </c>
      <c r="I47" s="30">
        <f t="shared" si="0"/>
        <v>14660</v>
      </c>
      <c r="J47" s="25"/>
      <c r="L47" s="26"/>
    </row>
    <row r="48" ht="21.75" customHeight="1" spans="1:12">
      <c r="A48" s="9">
        <v>36</v>
      </c>
      <c r="B48" s="12">
        <v>89863063</v>
      </c>
      <c r="C48" s="12">
        <v>1412755</v>
      </c>
      <c r="D48" s="12" t="s">
        <v>442</v>
      </c>
      <c r="E48" s="13">
        <v>43450</v>
      </c>
      <c r="F48" s="13">
        <v>43451</v>
      </c>
      <c r="G48" s="12">
        <v>1</v>
      </c>
      <c r="H48" s="14">
        <v>14660</v>
      </c>
      <c r="I48" s="30">
        <f t="shared" si="0"/>
        <v>14660</v>
      </c>
      <c r="J48" s="25"/>
      <c r="L48" s="26"/>
    </row>
    <row r="49" ht="21.75" customHeight="1" spans="1:12">
      <c r="A49" s="9">
        <v>37</v>
      </c>
      <c r="B49" s="12">
        <v>77919808</v>
      </c>
      <c r="C49" s="12">
        <v>1395721</v>
      </c>
      <c r="D49" s="12" t="s">
        <v>443</v>
      </c>
      <c r="E49" s="13">
        <v>43450</v>
      </c>
      <c r="F49" s="13">
        <v>43452</v>
      </c>
      <c r="G49" s="12">
        <v>2</v>
      </c>
      <c r="H49" s="14">
        <v>14000</v>
      </c>
      <c r="I49" s="30">
        <f t="shared" si="0"/>
        <v>28000</v>
      </c>
      <c r="J49" s="25"/>
      <c r="L49" s="26"/>
    </row>
    <row r="50" ht="21.75" customHeight="1" spans="1:12">
      <c r="A50" s="9">
        <v>38</v>
      </c>
      <c r="B50" s="12">
        <v>74839773</v>
      </c>
      <c r="C50" s="12">
        <v>1406610</v>
      </c>
      <c r="D50" s="12" t="s">
        <v>444</v>
      </c>
      <c r="E50" s="13">
        <v>43451</v>
      </c>
      <c r="F50" s="13">
        <v>43452</v>
      </c>
      <c r="G50" s="12">
        <v>1</v>
      </c>
      <c r="H50" s="14">
        <v>14000</v>
      </c>
      <c r="I50" s="30">
        <f t="shared" si="0"/>
        <v>14000</v>
      </c>
      <c r="J50" s="25"/>
      <c r="L50" s="26"/>
    </row>
    <row r="51" ht="21.75" customHeight="1" spans="1:12">
      <c r="A51" s="9">
        <v>39</v>
      </c>
      <c r="B51" s="12">
        <v>74844796</v>
      </c>
      <c r="C51" s="12">
        <v>1406610</v>
      </c>
      <c r="D51" s="12" t="s">
        <v>445</v>
      </c>
      <c r="E51" s="13">
        <v>43451</v>
      </c>
      <c r="F51" s="13">
        <v>43452</v>
      </c>
      <c r="G51" s="12">
        <v>1</v>
      </c>
      <c r="H51" s="14">
        <v>14000</v>
      </c>
      <c r="I51" s="30">
        <f t="shared" si="0"/>
        <v>14000</v>
      </c>
      <c r="J51" s="25"/>
      <c r="L51" s="26"/>
    </row>
    <row r="52" ht="21.75" customHeight="1" spans="1:12">
      <c r="A52" s="9">
        <v>40</v>
      </c>
      <c r="B52" s="12">
        <v>74843354</v>
      </c>
      <c r="C52" s="12">
        <v>1406610</v>
      </c>
      <c r="D52" s="12" t="s">
        <v>446</v>
      </c>
      <c r="E52" s="13">
        <v>43451</v>
      </c>
      <c r="F52" s="13">
        <v>43452</v>
      </c>
      <c r="G52" s="12">
        <v>1</v>
      </c>
      <c r="H52" s="14">
        <v>14000</v>
      </c>
      <c r="I52" s="30">
        <f t="shared" si="0"/>
        <v>14000</v>
      </c>
      <c r="J52" s="25"/>
      <c r="L52" s="26"/>
    </row>
    <row r="53" ht="21.75" customHeight="1" spans="1:12">
      <c r="A53" s="9">
        <v>41</v>
      </c>
      <c r="B53" s="12">
        <v>81112552</v>
      </c>
      <c r="C53" s="12">
        <v>1395979</v>
      </c>
      <c r="D53" s="12" t="s">
        <v>447</v>
      </c>
      <c r="E53" s="13">
        <v>43452</v>
      </c>
      <c r="F53" s="13">
        <v>43453</v>
      </c>
      <c r="G53" s="12">
        <v>1</v>
      </c>
      <c r="H53" s="14">
        <v>18000</v>
      </c>
      <c r="I53" s="30">
        <f t="shared" ref="I53" si="1">+G53*H53</f>
        <v>18000</v>
      </c>
      <c r="J53" s="25"/>
      <c r="L53" s="26"/>
    </row>
    <row r="54" ht="21.75" customHeight="1" spans="1:12">
      <c r="A54" s="9">
        <v>42</v>
      </c>
      <c r="B54" s="12">
        <v>76794614</v>
      </c>
      <c r="C54" s="12">
        <v>1395102</v>
      </c>
      <c r="D54" s="12" t="s">
        <v>448</v>
      </c>
      <c r="E54" s="13">
        <v>43452</v>
      </c>
      <c r="F54" s="13">
        <v>43455</v>
      </c>
      <c r="G54" s="12">
        <v>3</v>
      </c>
      <c r="H54" s="14">
        <v>14000</v>
      </c>
      <c r="I54" s="30">
        <f t="shared" si="0"/>
        <v>42000</v>
      </c>
      <c r="J54" s="25"/>
      <c r="L54" s="26"/>
    </row>
    <row r="55" ht="21.75" customHeight="1" spans="1:12">
      <c r="A55" s="9">
        <v>43</v>
      </c>
      <c r="B55" s="12">
        <v>548911404</v>
      </c>
      <c r="C55" s="12">
        <v>1400814</v>
      </c>
      <c r="D55" s="12" t="s">
        <v>449</v>
      </c>
      <c r="E55" s="13">
        <v>43453</v>
      </c>
      <c r="F55" s="13">
        <v>43455</v>
      </c>
      <c r="G55" s="12">
        <v>2</v>
      </c>
      <c r="H55" s="14">
        <v>14000</v>
      </c>
      <c r="I55" s="30">
        <f t="shared" si="0"/>
        <v>28000</v>
      </c>
      <c r="J55" s="25"/>
      <c r="L55" s="26"/>
    </row>
    <row r="56" ht="21.75" customHeight="1" spans="1:12">
      <c r="A56" s="9">
        <v>44</v>
      </c>
      <c r="B56" s="12">
        <v>108911404</v>
      </c>
      <c r="C56" s="12">
        <v>1400228</v>
      </c>
      <c r="D56" s="12" t="s">
        <v>450</v>
      </c>
      <c r="E56" s="13">
        <v>43453</v>
      </c>
      <c r="F56" s="13">
        <v>43455</v>
      </c>
      <c r="G56" s="12">
        <v>2</v>
      </c>
      <c r="H56" s="14">
        <v>14000</v>
      </c>
      <c r="I56" s="30">
        <f t="shared" si="0"/>
        <v>28000</v>
      </c>
      <c r="J56" s="25"/>
      <c r="L56" s="26"/>
    </row>
    <row r="57" ht="21.75" customHeight="1" spans="1:12">
      <c r="A57" s="9">
        <v>45</v>
      </c>
      <c r="B57" s="12">
        <v>85156825</v>
      </c>
      <c r="C57" s="12">
        <v>1410013</v>
      </c>
      <c r="D57" s="12" t="s">
        <v>451</v>
      </c>
      <c r="E57" s="13">
        <v>43454</v>
      </c>
      <c r="F57" s="13">
        <v>43455</v>
      </c>
      <c r="G57" s="12">
        <v>1</v>
      </c>
      <c r="H57" s="14">
        <v>14000</v>
      </c>
      <c r="I57" s="30">
        <f t="shared" si="0"/>
        <v>14000</v>
      </c>
      <c r="J57" s="25"/>
      <c r="L57" s="26"/>
    </row>
    <row r="58" ht="21.75" customHeight="1" spans="1:12">
      <c r="A58" s="9">
        <v>46</v>
      </c>
      <c r="B58" s="12">
        <v>99630334</v>
      </c>
      <c r="C58" s="12">
        <v>1404365</v>
      </c>
      <c r="D58" s="12" t="s">
        <v>351</v>
      </c>
      <c r="E58" s="13">
        <v>43454</v>
      </c>
      <c r="F58" s="13">
        <v>43455</v>
      </c>
      <c r="G58" s="12">
        <v>1</v>
      </c>
      <c r="H58" s="14">
        <v>14000</v>
      </c>
      <c r="I58" s="30">
        <f t="shared" si="0"/>
        <v>14000</v>
      </c>
      <c r="J58" s="25"/>
      <c r="L58" s="26"/>
    </row>
    <row r="59" ht="21.75" customHeight="1" spans="1:12">
      <c r="A59" s="9">
        <v>47</v>
      </c>
      <c r="B59" s="12">
        <v>87930301</v>
      </c>
      <c r="C59" s="12">
        <v>1410816</v>
      </c>
      <c r="D59" s="12" t="s">
        <v>452</v>
      </c>
      <c r="E59" s="13">
        <v>43454</v>
      </c>
      <c r="F59" s="13">
        <v>43456</v>
      </c>
      <c r="G59" s="12">
        <v>2</v>
      </c>
      <c r="H59" s="14">
        <v>14660</v>
      </c>
      <c r="I59" s="30">
        <f t="shared" si="0"/>
        <v>29320</v>
      </c>
      <c r="J59" s="25"/>
      <c r="L59" s="26"/>
    </row>
    <row r="60" ht="21.75" customHeight="1" spans="1:12">
      <c r="A60" s="9">
        <v>48</v>
      </c>
      <c r="B60" s="12">
        <v>73301643</v>
      </c>
      <c r="C60" s="12">
        <v>1405958</v>
      </c>
      <c r="D60" s="12" t="s">
        <v>453</v>
      </c>
      <c r="E60" s="13">
        <v>43454</v>
      </c>
      <c r="F60" s="13">
        <v>43456</v>
      </c>
      <c r="G60" s="12">
        <v>2</v>
      </c>
      <c r="H60" s="14">
        <v>14000</v>
      </c>
      <c r="I60" s="30">
        <f t="shared" si="0"/>
        <v>28000</v>
      </c>
      <c r="J60" s="25"/>
      <c r="L60" s="26"/>
    </row>
    <row r="61" ht="21.75" customHeight="1" spans="1:12">
      <c r="A61" s="9">
        <v>49</v>
      </c>
      <c r="B61" s="12">
        <v>88829446</v>
      </c>
      <c r="C61" s="12">
        <v>1411956</v>
      </c>
      <c r="D61" s="12" t="s">
        <v>454</v>
      </c>
      <c r="E61" s="13">
        <v>43454</v>
      </c>
      <c r="F61" s="13">
        <v>43456</v>
      </c>
      <c r="G61" s="12">
        <v>2</v>
      </c>
      <c r="H61" s="14">
        <v>14660</v>
      </c>
      <c r="I61" s="30">
        <f t="shared" si="0"/>
        <v>29320</v>
      </c>
      <c r="J61" s="25"/>
      <c r="L61" s="26"/>
    </row>
    <row r="62" ht="21.75" customHeight="1" spans="1:12">
      <c r="A62" s="9">
        <v>50</v>
      </c>
      <c r="B62" s="12">
        <v>218285982</v>
      </c>
      <c r="C62" s="12">
        <v>1375745</v>
      </c>
      <c r="D62" s="12" t="s">
        <v>455</v>
      </c>
      <c r="E62" s="13">
        <v>43455</v>
      </c>
      <c r="F62" s="13">
        <v>43456</v>
      </c>
      <c r="G62" s="12">
        <v>1</v>
      </c>
      <c r="H62" s="14">
        <v>13000</v>
      </c>
      <c r="I62" s="30">
        <f t="shared" si="0"/>
        <v>13000</v>
      </c>
      <c r="J62" s="25"/>
      <c r="L62" s="26"/>
    </row>
    <row r="63" ht="21.75" customHeight="1" spans="1:12">
      <c r="A63" s="9">
        <v>51</v>
      </c>
      <c r="B63" s="12">
        <v>508285998</v>
      </c>
      <c r="C63" s="12">
        <v>1391649</v>
      </c>
      <c r="D63" s="12" t="s">
        <v>456</v>
      </c>
      <c r="E63" s="13">
        <v>43455</v>
      </c>
      <c r="F63" s="13">
        <v>43456</v>
      </c>
      <c r="G63" s="12">
        <v>1</v>
      </c>
      <c r="H63" s="14">
        <v>19000</v>
      </c>
      <c r="I63" s="30">
        <f t="shared" si="0"/>
        <v>19000</v>
      </c>
      <c r="J63" s="25"/>
      <c r="L63" s="26"/>
    </row>
    <row r="64" ht="21.75" customHeight="1" spans="1:12">
      <c r="A64" s="9">
        <v>52</v>
      </c>
      <c r="B64" s="12">
        <v>86570931</v>
      </c>
      <c r="C64" s="12">
        <v>1410093</v>
      </c>
      <c r="D64" s="12" t="s">
        <v>457</v>
      </c>
      <c r="E64" s="13">
        <v>43455</v>
      </c>
      <c r="F64" s="13">
        <v>43456</v>
      </c>
      <c r="G64" s="12">
        <v>1</v>
      </c>
      <c r="H64" s="14">
        <v>14000</v>
      </c>
      <c r="I64" s="30">
        <f t="shared" si="0"/>
        <v>14000</v>
      </c>
      <c r="J64" s="25"/>
      <c r="L64" s="26"/>
    </row>
    <row r="65" ht="21.75" customHeight="1" spans="1:12">
      <c r="A65" s="9">
        <v>53</v>
      </c>
      <c r="B65" s="12">
        <v>76431158</v>
      </c>
      <c r="C65" s="12">
        <v>1407166</v>
      </c>
      <c r="D65" s="12" t="s">
        <v>458</v>
      </c>
      <c r="E65" s="13">
        <v>43455</v>
      </c>
      <c r="F65" s="13">
        <v>43457</v>
      </c>
      <c r="G65" s="12">
        <v>2</v>
      </c>
      <c r="H65" s="14">
        <f>14000+28000</f>
        <v>42000</v>
      </c>
      <c r="I65" s="30">
        <f>+H65</f>
        <v>42000</v>
      </c>
      <c r="J65" s="25"/>
      <c r="K65" s="31"/>
      <c r="L65" s="26"/>
    </row>
    <row r="66" ht="21.75" customHeight="1" spans="1:12">
      <c r="A66" s="9">
        <v>54</v>
      </c>
      <c r="B66" s="12">
        <v>558911404</v>
      </c>
      <c r="C66" s="12">
        <v>1400816</v>
      </c>
      <c r="D66" s="12" t="s">
        <v>449</v>
      </c>
      <c r="E66" s="13">
        <v>43455</v>
      </c>
      <c r="F66" s="13">
        <v>43456</v>
      </c>
      <c r="G66" s="12">
        <v>1</v>
      </c>
      <c r="H66" s="14">
        <v>14000</v>
      </c>
      <c r="I66" s="30">
        <f t="shared" si="0"/>
        <v>14000</v>
      </c>
      <c r="J66" s="25"/>
      <c r="L66" s="26"/>
    </row>
    <row r="67" ht="21.75" customHeight="1" spans="1:12">
      <c r="A67" s="9">
        <v>55</v>
      </c>
      <c r="B67" s="175" t="s">
        <v>459</v>
      </c>
      <c r="C67" s="12">
        <v>1396441</v>
      </c>
      <c r="D67" s="12" t="s">
        <v>460</v>
      </c>
      <c r="E67" s="13">
        <v>43456</v>
      </c>
      <c r="F67" s="13">
        <v>43457</v>
      </c>
      <c r="G67" s="12">
        <v>2</v>
      </c>
      <c r="H67" s="14">
        <v>32000</v>
      </c>
      <c r="I67" s="30">
        <f t="shared" si="0"/>
        <v>64000</v>
      </c>
      <c r="J67" s="25">
        <f>SUM(I13:I67)</f>
        <v>1635940</v>
      </c>
      <c r="K67" s="31"/>
      <c r="L67" s="26"/>
    </row>
    <row r="68" ht="21.75" customHeight="1" spans="1:12">
      <c r="A68" s="9">
        <v>56</v>
      </c>
      <c r="B68" s="12">
        <v>97740397</v>
      </c>
      <c r="C68" s="12">
        <v>1417579</v>
      </c>
      <c r="D68" s="12" t="s">
        <v>461</v>
      </c>
      <c r="E68" s="13">
        <v>43459</v>
      </c>
      <c r="F68" s="13">
        <v>43461</v>
      </c>
      <c r="G68" s="12">
        <v>2</v>
      </c>
      <c r="H68" s="14">
        <v>28700</v>
      </c>
      <c r="I68" s="30">
        <f t="shared" si="0"/>
        <v>57400</v>
      </c>
      <c r="J68" s="25"/>
      <c r="L68" s="26"/>
    </row>
    <row r="69" ht="21.75" customHeight="1" spans="1:12">
      <c r="A69" s="9">
        <v>57</v>
      </c>
      <c r="B69" s="12">
        <v>97743869</v>
      </c>
      <c r="C69" s="12">
        <v>1417579</v>
      </c>
      <c r="D69" s="12" t="s">
        <v>462</v>
      </c>
      <c r="E69" s="13">
        <v>43459</v>
      </c>
      <c r="F69" s="13">
        <v>43461</v>
      </c>
      <c r="G69" s="12">
        <v>2</v>
      </c>
      <c r="H69" s="14">
        <v>28700</v>
      </c>
      <c r="I69" s="30">
        <f t="shared" si="0"/>
        <v>57400</v>
      </c>
      <c r="J69" s="25">
        <f>SUM(I13:I69)</f>
        <v>1750740</v>
      </c>
      <c r="L69" s="26"/>
    </row>
    <row r="70" ht="21.75" customHeight="1" spans="1:12">
      <c r="A70" s="9">
        <v>58</v>
      </c>
      <c r="B70" s="12">
        <v>95832949</v>
      </c>
      <c r="C70" s="12">
        <v>1416829</v>
      </c>
      <c r="D70" s="12" t="s">
        <v>463</v>
      </c>
      <c r="E70" s="13">
        <v>43461</v>
      </c>
      <c r="F70" s="13">
        <v>43463</v>
      </c>
      <c r="G70" s="12">
        <v>2</v>
      </c>
      <c r="H70" s="14">
        <v>28700</v>
      </c>
      <c r="I70" s="30">
        <f t="shared" si="0"/>
        <v>57400</v>
      </c>
      <c r="J70" s="25"/>
      <c r="L70" s="26"/>
    </row>
    <row r="71" ht="21.75" customHeight="1" spans="1:12">
      <c r="A71" s="9">
        <v>59</v>
      </c>
      <c r="B71" s="12">
        <v>95833863</v>
      </c>
      <c r="C71" s="12">
        <v>1416829</v>
      </c>
      <c r="D71" s="12" t="s">
        <v>464</v>
      </c>
      <c r="E71" s="13">
        <v>43461</v>
      </c>
      <c r="F71" s="13">
        <v>43463</v>
      </c>
      <c r="G71" s="12">
        <v>2</v>
      </c>
      <c r="H71" s="14">
        <v>28700</v>
      </c>
      <c r="I71" s="30">
        <f t="shared" si="0"/>
        <v>57400</v>
      </c>
      <c r="J71" s="25"/>
      <c r="L71" s="26"/>
    </row>
    <row r="72" ht="21.75" customHeight="1" spans="1:12">
      <c r="A72" s="9">
        <v>60</v>
      </c>
      <c r="B72" s="12">
        <v>95837980</v>
      </c>
      <c r="C72" s="12">
        <v>1416829</v>
      </c>
      <c r="D72" s="12" t="s">
        <v>465</v>
      </c>
      <c r="E72" s="13">
        <v>43461</v>
      </c>
      <c r="F72" s="13">
        <v>43463</v>
      </c>
      <c r="G72" s="12">
        <v>2</v>
      </c>
      <c r="H72" s="14">
        <v>28700</v>
      </c>
      <c r="I72" s="30">
        <f t="shared" si="0"/>
        <v>57400</v>
      </c>
      <c r="J72" s="25"/>
      <c r="L72" s="26"/>
    </row>
    <row r="73" ht="21.75" customHeight="1" spans="1:12">
      <c r="A73" s="9">
        <v>61</v>
      </c>
      <c r="B73" s="12">
        <v>95834562</v>
      </c>
      <c r="C73" s="12">
        <v>1416829</v>
      </c>
      <c r="D73" s="12" t="s">
        <v>466</v>
      </c>
      <c r="E73" s="13">
        <v>43461</v>
      </c>
      <c r="F73" s="13">
        <v>43463</v>
      </c>
      <c r="G73" s="12">
        <v>2</v>
      </c>
      <c r="H73" s="14">
        <v>28700</v>
      </c>
      <c r="I73" s="30">
        <f t="shared" si="0"/>
        <v>57400</v>
      </c>
      <c r="J73" s="25"/>
      <c r="L73" s="26"/>
    </row>
    <row r="74" ht="21.75" customHeight="1" spans="1:12">
      <c r="A74" s="9">
        <v>62</v>
      </c>
      <c r="B74" s="12">
        <v>95838631</v>
      </c>
      <c r="C74" s="12">
        <v>1416829</v>
      </c>
      <c r="D74" s="12" t="s">
        <v>467</v>
      </c>
      <c r="E74" s="13">
        <v>43461</v>
      </c>
      <c r="F74" s="13">
        <v>43463</v>
      </c>
      <c r="G74" s="12">
        <v>2</v>
      </c>
      <c r="H74" s="14">
        <v>28700</v>
      </c>
      <c r="I74" s="30">
        <f t="shared" si="0"/>
        <v>57400</v>
      </c>
      <c r="J74" s="25"/>
      <c r="K74" s="31"/>
      <c r="L74" s="26"/>
    </row>
    <row r="75" ht="21.75" customHeight="1" spans="1:12">
      <c r="A75" s="9">
        <v>63</v>
      </c>
      <c r="B75" s="12">
        <v>95835418</v>
      </c>
      <c r="C75" s="12">
        <v>1416829</v>
      </c>
      <c r="D75" s="12" t="s">
        <v>468</v>
      </c>
      <c r="E75" s="13">
        <v>43461</v>
      </c>
      <c r="F75" s="13">
        <v>43463</v>
      </c>
      <c r="G75" s="12">
        <v>2</v>
      </c>
      <c r="H75" s="14">
        <v>28700</v>
      </c>
      <c r="I75" s="30">
        <f t="shared" si="0"/>
        <v>57400</v>
      </c>
      <c r="J75" s="25"/>
      <c r="K75" s="31"/>
      <c r="L75" s="26"/>
    </row>
    <row r="76" ht="21.75" customHeight="1" spans="1:12">
      <c r="A76" s="9">
        <v>64</v>
      </c>
      <c r="B76" s="12">
        <v>95836273</v>
      </c>
      <c r="C76" s="12">
        <v>1416829</v>
      </c>
      <c r="D76" s="12" t="s">
        <v>469</v>
      </c>
      <c r="E76" s="13">
        <v>43461</v>
      </c>
      <c r="F76" s="13">
        <v>43463</v>
      </c>
      <c r="G76" s="12">
        <v>2</v>
      </c>
      <c r="H76" s="14">
        <v>28700</v>
      </c>
      <c r="I76" s="30">
        <f t="shared" si="0"/>
        <v>57400</v>
      </c>
      <c r="J76" s="25"/>
      <c r="K76" s="31"/>
      <c r="L76" s="26"/>
    </row>
    <row r="77" ht="21.75" customHeight="1" spans="1:12">
      <c r="A77" s="9">
        <v>65</v>
      </c>
      <c r="B77" s="12">
        <v>95851909</v>
      </c>
      <c r="C77" s="12">
        <v>1416830</v>
      </c>
      <c r="D77" s="12" t="s">
        <v>470</v>
      </c>
      <c r="E77" s="13">
        <v>43461</v>
      </c>
      <c r="F77" s="13">
        <v>43463</v>
      </c>
      <c r="G77" s="12">
        <v>2</v>
      </c>
      <c r="H77" s="14">
        <v>32440</v>
      </c>
      <c r="I77" s="30">
        <f t="shared" si="0"/>
        <v>64880</v>
      </c>
      <c r="J77" s="25"/>
      <c r="K77" s="31"/>
      <c r="L77" s="26"/>
    </row>
    <row r="78" ht="21.75" customHeight="1" spans="1:12">
      <c r="A78" s="9">
        <v>66</v>
      </c>
      <c r="B78" s="12">
        <v>91678408</v>
      </c>
      <c r="C78" s="12">
        <v>1414011</v>
      </c>
      <c r="D78" s="12" t="s">
        <v>89</v>
      </c>
      <c r="E78" s="13">
        <v>43462</v>
      </c>
      <c r="F78" s="13">
        <v>43465</v>
      </c>
      <c r="G78" s="12">
        <v>3</v>
      </c>
      <c r="H78" s="14">
        <v>28700</v>
      </c>
      <c r="I78" s="30">
        <f t="shared" si="0"/>
        <v>86100</v>
      </c>
      <c r="J78" s="25"/>
      <c r="K78" s="31"/>
      <c r="L78" s="26"/>
    </row>
    <row r="79" ht="18" customHeight="1" spans="1:9">
      <c r="A79" s="17"/>
      <c r="B79" s="18"/>
      <c r="C79" s="18"/>
      <c r="D79" s="19"/>
      <c r="E79" s="20"/>
      <c r="F79" s="20"/>
      <c r="G79" s="18"/>
      <c r="H79" s="21"/>
      <c r="I79" s="40"/>
    </row>
    <row r="80" s="2" customFormat="1" ht="18" customHeight="1" spans="1:12">
      <c r="A80" s="22"/>
      <c r="B80" s="23"/>
      <c r="C80" s="22"/>
      <c r="D80" s="22"/>
      <c r="E80" s="23"/>
      <c r="F80" s="22"/>
      <c r="G80" s="24" t="s">
        <v>21</v>
      </c>
      <c r="H80" s="22"/>
      <c r="I80" s="27">
        <f>SUM(I13:I79)</f>
        <v>2303520</v>
      </c>
      <c r="K80"/>
      <c r="L80"/>
    </row>
    <row r="81" s="2" customFormat="1" ht="14.25" spans="1:12">
      <c r="A81"/>
      <c r="B81" s="1"/>
      <c r="C81"/>
      <c r="D81"/>
      <c r="E81"/>
      <c r="F81" s="1"/>
      <c r="G81"/>
      <c r="H81"/>
      <c r="I81" s="28"/>
      <c r="K81"/>
      <c r="L81"/>
    </row>
    <row r="82" s="2" customFormat="1" spans="1:12">
      <c r="A82"/>
      <c r="B82" s="1"/>
      <c r="C82"/>
      <c r="D82"/>
      <c r="E82"/>
      <c r="F82" s="1"/>
      <c r="G82"/>
      <c r="H82"/>
      <c r="I82" s="28"/>
      <c r="K82"/>
      <c r="L82"/>
    </row>
    <row r="83" s="2" customFormat="1" spans="1:12">
      <c r="A83"/>
      <c r="B83" s="1"/>
      <c r="C83"/>
      <c r="D83"/>
      <c r="E83"/>
      <c r="F83" s="1"/>
      <c r="G83"/>
      <c r="H83" s="28"/>
      <c r="I83" s="28"/>
      <c r="K83"/>
      <c r="L83"/>
    </row>
    <row r="84" s="2" customFormat="1" spans="1:12">
      <c r="A84"/>
      <c r="B84" s="1"/>
      <c r="C84"/>
      <c r="D84"/>
      <c r="E84"/>
      <c r="F84" s="1"/>
      <c r="G84"/>
      <c r="H84"/>
      <c r="I84" s="28"/>
      <c r="K84"/>
      <c r="L84"/>
    </row>
    <row r="85" s="2" customFormat="1" spans="1:12">
      <c r="A85"/>
      <c r="B85" s="1"/>
      <c r="C85"/>
      <c r="D85"/>
      <c r="E85"/>
      <c r="F85" s="1"/>
      <c r="G85"/>
      <c r="H85"/>
      <c r="K85"/>
      <c r="L85"/>
    </row>
    <row r="86" s="2" customFormat="1" spans="1:12">
      <c r="A86"/>
      <c r="B86" s="1"/>
      <c r="C86"/>
      <c r="D86"/>
      <c r="E86"/>
      <c r="F86" s="1"/>
      <c r="G86"/>
      <c r="H86"/>
      <c r="I86" s="28"/>
      <c r="K86"/>
      <c r="L86"/>
    </row>
  </sheetData>
  <autoFilter ref="A12:I80">
    <sortState ref="A12:I80">
      <sortCondition ref="E12:E100"/>
    </sortState>
    <extLst/>
  </autoFilter>
  <dataValidations count="3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B.T.C. Bangkok Co.,Ltd.&#13;&#10;" sqref="Z62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87 Z120 Z91:Z92 Z124:Z125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85"/>
  <sheetViews>
    <sheetView zoomScale="112" zoomScaleNormal="112" topLeftCell="A65" workbookViewId="0">
      <selection activeCell="D74" sqref="D74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9.28333333333333" customWidth="1"/>
    <col min="6" max="6" width="9.28333333333333" style="1" customWidth="1"/>
    <col min="8" max="8" width="11.425" customWidth="1"/>
    <col min="9" max="9" width="14.2833333333333" customWidth="1"/>
    <col min="10" max="10" width="13.2833333333333" style="2" customWidth="1"/>
    <col min="11" max="11" width="13.5666666666667" customWidth="1"/>
    <col min="12" max="12" width="10.2833333333333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471</v>
      </c>
    </row>
    <row r="11" spans="5:7">
      <c r="E11" s="29"/>
      <c r="F11"/>
      <c r="G11" s="1"/>
    </row>
    <row r="12" spans="1:9">
      <c r="A12" s="9" t="s">
        <v>47</v>
      </c>
      <c r="B12" s="10" t="s">
        <v>108</v>
      </c>
      <c r="C12" s="10" t="s">
        <v>48</v>
      </c>
      <c r="D12" s="11" t="s">
        <v>49</v>
      </c>
      <c r="E12" s="11" t="s">
        <v>50</v>
      </c>
      <c r="F12" s="10" t="s">
        <v>51</v>
      </c>
      <c r="G12" s="10" t="s">
        <v>52</v>
      </c>
      <c r="H12" s="10" t="s">
        <v>53</v>
      </c>
      <c r="I12" s="10" t="s">
        <v>54</v>
      </c>
    </row>
    <row r="13" ht="21.75" customHeight="1" spans="1:12">
      <c r="A13" s="9">
        <v>1</v>
      </c>
      <c r="B13" s="12">
        <v>588285993</v>
      </c>
      <c r="C13" s="12">
        <v>1387658</v>
      </c>
      <c r="D13" s="12" t="s">
        <v>472</v>
      </c>
      <c r="E13" s="13">
        <v>43404</v>
      </c>
      <c r="F13" s="13">
        <v>43406</v>
      </c>
      <c r="G13" s="12">
        <v>2</v>
      </c>
      <c r="H13" s="14">
        <f>15000+13500</f>
        <v>28500</v>
      </c>
      <c r="I13" s="30">
        <v>28500</v>
      </c>
      <c r="J13" s="25"/>
      <c r="L13" s="26"/>
    </row>
    <row r="14" ht="21.75" customHeight="1" spans="1:12">
      <c r="A14" s="9">
        <v>2</v>
      </c>
      <c r="B14" s="175" t="s">
        <v>473</v>
      </c>
      <c r="C14" s="12">
        <v>1351863</v>
      </c>
      <c r="D14" s="12" t="s">
        <v>474</v>
      </c>
      <c r="E14" s="13">
        <v>43405</v>
      </c>
      <c r="F14" s="13">
        <v>43406</v>
      </c>
      <c r="G14" s="12">
        <v>1</v>
      </c>
      <c r="H14" s="14">
        <v>11500</v>
      </c>
      <c r="I14" s="30">
        <f>+H14*G14</f>
        <v>11500</v>
      </c>
      <c r="J14" s="25"/>
      <c r="L14" s="26"/>
    </row>
    <row r="15" ht="21.75" customHeight="1" spans="1:12">
      <c r="A15" s="9">
        <v>3</v>
      </c>
      <c r="B15" s="12">
        <v>978285993</v>
      </c>
      <c r="C15" s="12">
        <v>1387887</v>
      </c>
      <c r="D15" s="12" t="s">
        <v>475</v>
      </c>
      <c r="E15" s="13">
        <v>43405</v>
      </c>
      <c r="F15" s="13">
        <v>43407</v>
      </c>
      <c r="G15" s="12">
        <v>2</v>
      </c>
      <c r="H15" s="14">
        <v>13500</v>
      </c>
      <c r="I15" s="30">
        <f>+H15*G15</f>
        <v>27000</v>
      </c>
      <c r="J15" s="25">
        <f>SUM(I13:I15)</f>
        <v>67000</v>
      </c>
      <c r="L15" s="26"/>
    </row>
    <row r="16" ht="21.75" customHeight="1" spans="1:12">
      <c r="A16" s="9">
        <v>4</v>
      </c>
      <c r="B16" s="12">
        <v>658285984</v>
      </c>
      <c r="C16" s="12">
        <v>1378095</v>
      </c>
      <c r="D16" s="12" t="s">
        <v>476</v>
      </c>
      <c r="E16" s="13">
        <v>43406</v>
      </c>
      <c r="F16" s="13">
        <v>43409</v>
      </c>
      <c r="G16" s="12">
        <v>3</v>
      </c>
      <c r="H16" s="14">
        <v>14000</v>
      </c>
      <c r="I16" s="30">
        <f t="shared" ref="I16:I76" si="0">+H16*G16</f>
        <v>42000</v>
      </c>
      <c r="J16" s="25"/>
      <c r="L16" s="26"/>
    </row>
    <row r="17" ht="21.75" customHeight="1" spans="1:12">
      <c r="A17" s="9">
        <v>5</v>
      </c>
      <c r="B17" s="12">
        <v>678285994</v>
      </c>
      <c r="C17" s="12">
        <v>1388134</v>
      </c>
      <c r="D17" s="12" t="s">
        <v>477</v>
      </c>
      <c r="E17" s="13">
        <v>43408</v>
      </c>
      <c r="F17" s="13">
        <v>43409</v>
      </c>
      <c r="G17" s="12">
        <v>1</v>
      </c>
      <c r="H17" s="14">
        <v>13500</v>
      </c>
      <c r="I17" s="30">
        <f t="shared" si="0"/>
        <v>13500</v>
      </c>
      <c r="J17" s="25"/>
      <c r="L17" s="26"/>
    </row>
    <row r="18" ht="21.75" customHeight="1" spans="1:12">
      <c r="A18" s="9">
        <v>6</v>
      </c>
      <c r="B18" s="12">
        <v>498285993</v>
      </c>
      <c r="C18" s="12">
        <v>1387517</v>
      </c>
      <c r="D18" s="12" t="s">
        <v>478</v>
      </c>
      <c r="E18" s="13">
        <v>43408</v>
      </c>
      <c r="F18" s="13">
        <v>43411</v>
      </c>
      <c r="G18" s="12">
        <v>3</v>
      </c>
      <c r="H18" s="14">
        <v>14700</v>
      </c>
      <c r="I18" s="30">
        <f t="shared" si="0"/>
        <v>44100</v>
      </c>
      <c r="J18" s="25"/>
      <c r="L18" s="26"/>
    </row>
    <row r="19" ht="21.75" customHeight="1" spans="1:12">
      <c r="A19" s="9">
        <v>7</v>
      </c>
      <c r="B19" s="12">
        <v>508285993</v>
      </c>
      <c r="C19" s="12">
        <v>1387517</v>
      </c>
      <c r="D19" s="12" t="s">
        <v>479</v>
      </c>
      <c r="E19" s="13">
        <v>43408</v>
      </c>
      <c r="F19" s="13">
        <v>43411</v>
      </c>
      <c r="G19" s="12">
        <v>3</v>
      </c>
      <c r="H19" s="14">
        <v>14700</v>
      </c>
      <c r="I19" s="30">
        <f t="shared" si="0"/>
        <v>44100</v>
      </c>
      <c r="J19" s="25"/>
      <c r="L19" s="26"/>
    </row>
    <row r="20" ht="21.75" customHeight="1" spans="1:12">
      <c r="A20" s="9">
        <v>8</v>
      </c>
      <c r="B20" s="12">
        <v>798285994</v>
      </c>
      <c r="C20" s="12">
        <v>1388434</v>
      </c>
      <c r="D20" s="12" t="s">
        <v>480</v>
      </c>
      <c r="E20" s="13">
        <v>43409</v>
      </c>
      <c r="F20" s="13">
        <v>43411</v>
      </c>
      <c r="G20" s="12">
        <v>2</v>
      </c>
      <c r="H20" s="14">
        <v>18500</v>
      </c>
      <c r="I20" s="30">
        <f t="shared" si="0"/>
        <v>37000</v>
      </c>
      <c r="J20" s="25"/>
      <c r="L20" s="26"/>
    </row>
    <row r="21" ht="21.75" customHeight="1" spans="1:12">
      <c r="A21" s="9">
        <v>9</v>
      </c>
      <c r="B21" s="175" t="s">
        <v>481</v>
      </c>
      <c r="C21" s="12">
        <v>1387688</v>
      </c>
      <c r="D21" s="12" t="s">
        <v>482</v>
      </c>
      <c r="E21" s="13">
        <v>43410</v>
      </c>
      <c r="F21" s="13">
        <v>43411</v>
      </c>
      <c r="G21" s="12">
        <v>5</v>
      </c>
      <c r="H21" s="14">
        <v>14700</v>
      </c>
      <c r="I21" s="30">
        <f t="shared" si="0"/>
        <v>73500</v>
      </c>
      <c r="J21" s="25">
        <f>SUM(I13:I21)</f>
        <v>321200</v>
      </c>
      <c r="L21" s="26"/>
    </row>
    <row r="22" ht="21.75" customHeight="1" spans="1:12">
      <c r="A22" s="9">
        <v>10</v>
      </c>
      <c r="B22" s="12">
        <v>458285996</v>
      </c>
      <c r="C22" s="12">
        <v>1390198</v>
      </c>
      <c r="D22" s="12" t="s">
        <v>483</v>
      </c>
      <c r="E22" s="13">
        <v>43410</v>
      </c>
      <c r="F22" s="13">
        <v>43411</v>
      </c>
      <c r="G22" s="12">
        <v>1</v>
      </c>
      <c r="H22" s="14">
        <v>14700</v>
      </c>
      <c r="I22" s="30">
        <f t="shared" si="0"/>
        <v>14700</v>
      </c>
      <c r="J22" s="25"/>
      <c r="L22" s="26"/>
    </row>
    <row r="23" ht="21.75" customHeight="1" spans="1:12">
      <c r="A23" s="9">
        <v>11</v>
      </c>
      <c r="B23" s="175" t="s">
        <v>484</v>
      </c>
      <c r="C23" s="12">
        <v>1378726</v>
      </c>
      <c r="D23" s="12" t="s">
        <v>351</v>
      </c>
      <c r="E23" s="13">
        <v>43410</v>
      </c>
      <c r="F23" s="13">
        <v>43412</v>
      </c>
      <c r="G23" s="12">
        <v>2</v>
      </c>
      <c r="H23" s="14">
        <v>14000</v>
      </c>
      <c r="I23" s="30">
        <f t="shared" si="0"/>
        <v>28000</v>
      </c>
      <c r="J23" s="25"/>
      <c r="L23" s="26"/>
    </row>
    <row r="24" ht="21.75" customHeight="1" spans="1:12">
      <c r="A24" s="9">
        <v>12</v>
      </c>
      <c r="B24" s="175" t="s">
        <v>485</v>
      </c>
      <c r="C24" s="12">
        <v>1387693</v>
      </c>
      <c r="D24" s="12" t="s">
        <v>482</v>
      </c>
      <c r="E24" s="13">
        <v>43411</v>
      </c>
      <c r="F24" s="13">
        <v>43412</v>
      </c>
      <c r="G24" s="12">
        <v>5</v>
      </c>
      <c r="H24" s="14">
        <v>20000</v>
      </c>
      <c r="I24" s="30">
        <f t="shared" si="0"/>
        <v>100000</v>
      </c>
      <c r="J24" s="25">
        <f>SUM(I13:I24)</f>
        <v>463900</v>
      </c>
      <c r="L24" s="26"/>
    </row>
    <row r="25" ht="21.75" customHeight="1" spans="1:12">
      <c r="A25" s="9">
        <v>13</v>
      </c>
      <c r="B25" s="12">
        <v>968285995</v>
      </c>
      <c r="C25" s="12">
        <v>1389699</v>
      </c>
      <c r="D25" s="12" t="s">
        <v>486</v>
      </c>
      <c r="E25" s="13">
        <v>43412</v>
      </c>
      <c r="F25" s="13">
        <v>43413</v>
      </c>
      <c r="G25" s="12">
        <v>1</v>
      </c>
      <c r="H25" s="14">
        <v>13500</v>
      </c>
      <c r="I25" s="30">
        <f t="shared" si="0"/>
        <v>13500</v>
      </c>
      <c r="J25" s="25"/>
      <c r="L25" s="26"/>
    </row>
    <row r="26" ht="21.75" customHeight="1" spans="1:12">
      <c r="A26" s="9">
        <v>14</v>
      </c>
      <c r="B26" s="175" t="s">
        <v>487</v>
      </c>
      <c r="C26" s="12">
        <v>1390917</v>
      </c>
      <c r="D26" s="12" t="s">
        <v>488</v>
      </c>
      <c r="E26" s="13">
        <v>43413</v>
      </c>
      <c r="F26" s="13">
        <v>43415</v>
      </c>
      <c r="G26" s="12">
        <v>2</v>
      </c>
      <c r="H26" s="14">
        <v>18500</v>
      </c>
      <c r="I26" s="30">
        <f t="shared" si="0"/>
        <v>37000</v>
      </c>
      <c r="J26" s="25"/>
      <c r="L26" s="26"/>
    </row>
    <row r="27" ht="21.75" customHeight="1" spans="1:12">
      <c r="A27" s="9">
        <v>15</v>
      </c>
      <c r="B27" s="175" t="s">
        <v>489</v>
      </c>
      <c r="C27" s="12">
        <v>1387688</v>
      </c>
      <c r="D27" s="12" t="s">
        <v>482</v>
      </c>
      <c r="E27" s="13">
        <v>43412</v>
      </c>
      <c r="F27" s="13">
        <v>43415</v>
      </c>
      <c r="G27" s="12">
        <v>15</v>
      </c>
      <c r="H27" s="14">
        <v>14000</v>
      </c>
      <c r="I27" s="30">
        <f t="shared" si="0"/>
        <v>210000</v>
      </c>
      <c r="J27" s="25">
        <f>SUM(I13:I28)</f>
        <v>780400</v>
      </c>
      <c r="L27" s="26"/>
    </row>
    <row r="28" ht="21.75" customHeight="1" spans="1:12">
      <c r="A28" s="9">
        <v>16</v>
      </c>
      <c r="B28" s="12">
        <v>678285987</v>
      </c>
      <c r="C28" s="12">
        <v>1381234</v>
      </c>
      <c r="D28" s="12" t="s">
        <v>490</v>
      </c>
      <c r="E28" s="13">
        <v>43412</v>
      </c>
      <c r="F28" s="13">
        <v>43416</v>
      </c>
      <c r="G28" s="12">
        <v>4</v>
      </c>
      <c r="H28" s="14">
        <v>14000</v>
      </c>
      <c r="I28" s="30">
        <f t="shared" si="0"/>
        <v>56000</v>
      </c>
      <c r="J28" s="25"/>
      <c r="L28" s="26"/>
    </row>
    <row r="29" ht="21.75" customHeight="1" spans="1:12">
      <c r="A29" s="9">
        <v>17</v>
      </c>
      <c r="B29" s="12">
        <v>538285993</v>
      </c>
      <c r="C29" s="12">
        <v>1387559</v>
      </c>
      <c r="D29" s="12" t="s">
        <v>491</v>
      </c>
      <c r="E29" s="13">
        <v>43412</v>
      </c>
      <c r="F29" s="13">
        <v>43416</v>
      </c>
      <c r="G29" s="12">
        <v>4</v>
      </c>
      <c r="H29" s="14">
        <v>14000</v>
      </c>
      <c r="I29" s="30">
        <f t="shared" si="0"/>
        <v>56000</v>
      </c>
      <c r="J29" s="25"/>
      <c r="L29" s="26"/>
    </row>
    <row r="30" ht="21.75" customHeight="1" spans="1:12">
      <c r="A30" s="9">
        <v>18</v>
      </c>
      <c r="B30" s="12">
        <v>528285971</v>
      </c>
      <c r="C30" s="12">
        <v>1363498</v>
      </c>
      <c r="D30" s="12" t="s">
        <v>492</v>
      </c>
      <c r="E30" s="13">
        <v>43414</v>
      </c>
      <c r="F30" s="13">
        <v>43415</v>
      </c>
      <c r="G30" s="12">
        <v>1</v>
      </c>
      <c r="H30" s="14">
        <v>13000</v>
      </c>
      <c r="I30" s="30">
        <f t="shared" si="0"/>
        <v>13000</v>
      </c>
      <c r="J30" s="25"/>
      <c r="L30" s="26"/>
    </row>
    <row r="31" ht="21.75" customHeight="1" spans="1:12">
      <c r="A31" s="9">
        <v>19</v>
      </c>
      <c r="B31" s="12">
        <v>928285977</v>
      </c>
      <c r="C31" s="12">
        <v>1371311</v>
      </c>
      <c r="D31" s="12" t="s">
        <v>493</v>
      </c>
      <c r="E31" s="13">
        <v>43414</v>
      </c>
      <c r="F31" s="13">
        <v>43415</v>
      </c>
      <c r="G31" s="12">
        <v>1</v>
      </c>
      <c r="H31" s="14">
        <v>13000</v>
      </c>
      <c r="I31" s="30">
        <f t="shared" si="0"/>
        <v>13000</v>
      </c>
      <c r="J31" s="25"/>
      <c r="L31" s="26"/>
    </row>
    <row r="32" ht="21.75" customHeight="1" spans="1:12">
      <c r="A32" s="9">
        <v>20</v>
      </c>
      <c r="B32" s="12">
        <v>188285978</v>
      </c>
      <c r="C32" s="12">
        <v>1371580</v>
      </c>
      <c r="D32" s="12" t="s">
        <v>494</v>
      </c>
      <c r="E32" s="13">
        <v>43414</v>
      </c>
      <c r="F32" s="13">
        <v>43415</v>
      </c>
      <c r="G32" s="12">
        <v>1</v>
      </c>
      <c r="H32" s="14">
        <v>13000</v>
      </c>
      <c r="I32" s="30">
        <f t="shared" si="0"/>
        <v>13000</v>
      </c>
      <c r="J32" s="25"/>
      <c r="L32" s="26"/>
    </row>
    <row r="33" ht="21.75" customHeight="1" spans="1:12">
      <c r="A33" s="9">
        <v>21</v>
      </c>
      <c r="B33" s="12">
        <v>938285977</v>
      </c>
      <c r="C33" s="12">
        <v>1371318</v>
      </c>
      <c r="D33" s="12" t="s">
        <v>495</v>
      </c>
      <c r="E33" s="13">
        <v>43414</v>
      </c>
      <c r="F33" s="13">
        <v>43415</v>
      </c>
      <c r="G33" s="12">
        <v>1</v>
      </c>
      <c r="H33" s="14">
        <v>13000</v>
      </c>
      <c r="I33" s="30">
        <f t="shared" si="0"/>
        <v>13000</v>
      </c>
      <c r="J33" s="25"/>
      <c r="L33" s="26"/>
    </row>
    <row r="34" ht="21.75" customHeight="1" spans="1:12">
      <c r="A34" s="9">
        <v>22</v>
      </c>
      <c r="B34" s="12">
        <v>758285978</v>
      </c>
      <c r="C34" s="12">
        <v>1371887</v>
      </c>
      <c r="D34" s="12" t="s">
        <v>494</v>
      </c>
      <c r="E34" s="13">
        <v>43415</v>
      </c>
      <c r="F34" s="13">
        <v>43416</v>
      </c>
      <c r="G34" s="12">
        <v>1</v>
      </c>
      <c r="H34" s="14">
        <v>13000</v>
      </c>
      <c r="I34" s="30">
        <f t="shared" si="0"/>
        <v>13000</v>
      </c>
      <c r="J34" s="25"/>
      <c r="L34" s="26"/>
    </row>
    <row r="35" ht="21.75" customHeight="1" spans="1:12">
      <c r="A35" s="9">
        <v>23</v>
      </c>
      <c r="B35" s="175" t="s">
        <v>496</v>
      </c>
      <c r="C35" s="12">
        <v>1387977</v>
      </c>
      <c r="D35" s="12" t="s">
        <v>497</v>
      </c>
      <c r="E35" s="13">
        <v>43415</v>
      </c>
      <c r="F35" s="13">
        <v>43416</v>
      </c>
      <c r="G35" s="12">
        <v>1</v>
      </c>
      <c r="H35" s="14">
        <v>13000</v>
      </c>
      <c r="I35" s="30">
        <f t="shared" si="0"/>
        <v>13000</v>
      </c>
      <c r="J35" s="25"/>
      <c r="L35" s="26"/>
    </row>
    <row r="36" ht="21.75" customHeight="1" spans="1:12">
      <c r="A36" s="9">
        <v>24</v>
      </c>
      <c r="B36" s="12">
        <v>498285998</v>
      </c>
      <c r="C36" s="12">
        <v>1391689</v>
      </c>
      <c r="D36" s="12" t="s">
        <v>498</v>
      </c>
      <c r="E36" s="13">
        <v>43415</v>
      </c>
      <c r="F36" s="13">
        <v>43416</v>
      </c>
      <c r="G36" s="12">
        <v>1</v>
      </c>
      <c r="H36" s="14">
        <v>14700</v>
      </c>
      <c r="I36" s="30">
        <f t="shared" si="0"/>
        <v>14700</v>
      </c>
      <c r="J36" s="25"/>
      <c r="L36" s="26"/>
    </row>
    <row r="37" ht="21.75" customHeight="1" spans="1:12">
      <c r="A37" s="9">
        <v>25</v>
      </c>
      <c r="B37" s="12">
        <v>228285978</v>
      </c>
      <c r="C37" s="12">
        <v>137150</v>
      </c>
      <c r="D37" s="12" t="s">
        <v>494</v>
      </c>
      <c r="E37" s="13">
        <v>43416</v>
      </c>
      <c r="F37" s="13">
        <v>43417</v>
      </c>
      <c r="G37" s="12">
        <v>1</v>
      </c>
      <c r="H37" s="14">
        <v>13000</v>
      </c>
      <c r="I37" s="30">
        <f t="shared" ref="I37" si="1">+H37*G37</f>
        <v>13000</v>
      </c>
      <c r="J37" s="25"/>
      <c r="L37" s="26"/>
    </row>
    <row r="38" ht="21.75" customHeight="1" spans="1:12">
      <c r="A38" s="9">
        <v>26</v>
      </c>
      <c r="B38" s="12">
        <v>758285996</v>
      </c>
      <c r="C38" s="12">
        <v>1390581</v>
      </c>
      <c r="D38" s="12" t="s">
        <v>499</v>
      </c>
      <c r="E38" s="13">
        <v>43416</v>
      </c>
      <c r="F38" s="13">
        <v>43418</v>
      </c>
      <c r="G38" s="12">
        <v>2</v>
      </c>
      <c r="H38" s="14">
        <v>14700</v>
      </c>
      <c r="I38" s="30">
        <f t="shared" si="0"/>
        <v>29400</v>
      </c>
      <c r="J38" s="25"/>
      <c r="L38" s="26"/>
    </row>
    <row r="39" ht="21.75" customHeight="1" spans="1:12">
      <c r="A39" s="9">
        <v>27</v>
      </c>
      <c r="B39" s="12">
        <v>748285996</v>
      </c>
      <c r="C39" s="12">
        <v>1390581</v>
      </c>
      <c r="D39" s="12" t="s">
        <v>500</v>
      </c>
      <c r="E39" s="13">
        <v>43416</v>
      </c>
      <c r="F39" s="13">
        <v>43418</v>
      </c>
      <c r="G39" s="12">
        <v>2</v>
      </c>
      <c r="H39" s="14">
        <v>14700</v>
      </c>
      <c r="I39" s="30">
        <f t="shared" si="0"/>
        <v>29400</v>
      </c>
      <c r="J39" s="25"/>
      <c r="L39" s="26"/>
    </row>
    <row r="40" ht="21.75" customHeight="1" spans="1:12">
      <c r="A40" s="9">
        <v>28</v>
      </c>
      <c r="B40" s="12">
        <v>928285997</v>
      </c>
      <c r="C40" s="12">
        <v>1391417</v>
      </c>
      <c r="D40" s="12" t="s">
        <v>501</v>
      </c>
      <c r="E40" s="13">
        <v>43418</v>
      </c>
      <c r="F40" s="13">
        <v>43419</v>
      </c>
      <c r="G40" s="12">
        <v>1</v>
      </c>
      <c r="H40" s="14">
        <v>14700</v>
      </c>
      <c r="I40" s="30">
        <f t="shared" si="0"/>
        <v>14700</v>
      </c>
      <c r="J40" s="25"/>
      <c r="L40" s="26"/>
    </row>
    <row r="41" ht="21.75" customHeight="1" spans="1:12">
      <c r="A41" s="9">
        <v>29</v>
      </c>
      <c r="B41" s="12">
        <v>948285997</v>
      </c>
      <c r="C41" s="37">
        <v>1391418</v>
      </c>
      <c r="D41" s="37" t="s">
        <v>502</v>
      </c>
      <c r="E41" s="13">
        <v>43419</v>
      </c>
      <c r="F41" s="13">
        <v>43420</v>
      </c>
      <c r="G41" s="37">
        <v>1</v>
      </c>
      <c r="H41" s="38">
        <v>18500</v>
      </c>
      <c r="I41" s="39">
        <f t="shared" si="0"/>
        <v>18500</v>
      </c>
      <c r="J41" s="25"/>
      <c r="L41" s="26"/>
    </row>
    <row r="42" ht="21.75" customHeight="1" spans="1:12">
      <c r="A42" s="9">
        <v>30</v>
      </c>
      <c r="B42" s="12">
        <v>488285981</v>
      </c>
      <c r="C42" s="12">
        <v>1374979</v>
      </c>
      <c r="D42" s="12" t="s">
        <v>503</v>
      </c>
      <c r="E42" s="13">
        <v>43419</v>
      </c>
      <c r="F42" s="13">
        <v>43421</v>
      </c>
      <c r="G42" s="12">
        <v>2</v>
      </c>
      <c r="H42" s="14">
        <v>20000</v>
      </c>
      <c r="I42" s="30">
        <f t="shared" si="0"/>
        <v>40000</v>
      </c>
      <c r="J42" s="25"/>
      <c r="L42" s="26"/>
    </row>
    <row r="43" ht="21.75" customHeight="1" spans="1:12">
      <c r="A43" s="9">
        <v>31</v>
      </c>
      <c r="B43" s="12">
        <v>278911402</v>
      </c>
      <c r="C43" s="12">
        <v>1396780</v>
      </c>
      <c r="D43" s="12" t="s">
        <v>504</v>
      </c>
      <c r="E43" s="13">
        <v>43422</v>
      </c>
      <c r="F43" s="13">
        <v>43423</v>
      </c>
      <c r="G43" s="12">
        <v>1</v>
      </c>
      <c r="H43" s="14">
        <v>13500</v>
      </c>
      <c r="I43" s="30">
        <f t="shared" si="0"/>
        <v>13500</v>
      </c>
      <c r="J43" s="25"/>
      <c r="L43" s="26"/>
    </row>
    <row r="44" ht="21.75" customHeight="1" spans="1:12">
      <c r="A44" s="9">
        <v>32</v>
      </c>
      <c r="B44" s="12">
        <v>428285995</v>
      </c>
      <c r="C44" s="12">
        <v>1388822</v>
      </c>
      <c r="D44" s="12" t="s">
        <v>505</v>
      </c>
      <c r="E44" s="13">
        <v>43422</v>
      </c>
      <c r="F44" s="13">
        <v>43426</v>
      </c>
      <c r="G44" s="12">
        <v>4</v>
      </c>
      <c r="H44" s="14">
        <v>16052.39</v>
      </c>
      <c r="I44" s="30">
        <f t="shared" si="0"/>
        <v>64209.56</v>
      </c>
      <c r="J44" s="25"/>
      <c r="L44" s="26"/>
    </row>
    <row r="45" ht="21.75" customHeight="1" spans="1:12">
      <c r="A45" s="9">
        <v>33</v>
      </c>
      <c r="B45" s="12">
        <v>948911401</v>
      </c>
      <c r="C45" s="12">
        <v>1396036</v>
      </c>
      <c r="D45" s="12" t="s">
        <v>506</v>
      </c>
      <c r="E45" s="13">
        <v>43424</v>
      </c>
      <c r="F45" s="13">
        <v>43425</v>
      </c>
      <c r="G45" s="12">
        <v>1</v>
      </c>
      <c r="H45" s="14">
        <v>14700</v>
      </c>
      <c r="I45" s="30">
        <f t="shared" si="0"/>
        <v>14700</v>
      </c>
      <c r="J45" s="25"/>
      <c r="L45" s="26"/>
    </row>
    <row r="46" ht="21.75" customHeight="1" spans="1:12">
      <c r="A46" s="9">
        <v>34</v>
      </c>
      <c r="B46" s="175" t="s">
        <v>507</v>
      </c>
      <c r="C46" s="12">
        <v>1393107</v>
      </c>
      <c r="D46" s="12" t="s">
        <v>508</v>
      </c>
      <c r="E46" s="13">
        <v>43424</v>
      </c>
      <c r="F46" s="13">
        <v>43425</v>
      </c>
      <c r="G46" s="12">
        <v>5</v>
      </c>
      <c r="H46" s="14">
        <v>13000</v>
      </c>
      <c r="I46" s="30">
        <f t="shared" si="0"/>
        <v>65000</v>
      </c>
      <c r="J46" s="25"/>
      <c r="L46" s="26"/>
    </row>
    <row r="47" ht="21.75" customHeight="1" spans="1:12">
      <c r="A47" s="9">
        <v>35</v>
      </c>
      <c r="B47" s="175" t="s">
        <v>509</v>
      </c>
      <c r="C47" s="12">
        <v>1393113</v>
      </c>
      <c r="D47" s="12" t="s">
        <v>510</v>
      </c>
      <c r="E47" s="13">
        <v>43424</v>
      </c>
      <c r="F47" s="13">
        <v>43425</v>
      </c>
      <c r="G47" s="12">
        <v>3</v>
      </c>
      <c r="H47" s="14">
        <v>13500</v>
      </c>
      <c r="I47" s="30">
        <f t="shared" si="0"/>
        <v>40500</v>
      </c>
      <c r="J47" s="25"/>
      <c r="L47" s="26"/>
    </row>
    <row r="48" ht="21.75" customHeight="1" spans="1:12">
      <c r="A48" s="9">
        <v>36</v>
      </c>
      <c r="B48" s="12">
        <v>998285989</v>
      </c>
      <c r="C48" s="12">
        <v>1384241</v>
      </c>
      <c r="D48" s="12" t="s">
        <v>511</v>
      </c>
      <c r="E48" s="13">
        <v>43424</v>
      </c>
      <c r="F48" s="13">
        <v>43429</v>
      </c>
      <c r="G48" s="12">
        <v>5</v>
      </c>
      <c r="H48" s="14">
        <v>14000</v>
      </c>
      <c r="I48" s="30">
        <f t="shared" si="0"/>
        <v>70000</v>
      </c>
      <c r="J48" s="25"/>
      <c r="L48" s="26"/>
    </row>
    <row r="49" ht="21.75" customHeight="1" spans="1:12">
      <c r="A49" s="9"/>
      <c r="B49" s="12">
        <v>358911400</v>
      </c>
      <c r="C49" s="12">
        <v>1394839</v>
      </c>
      <c r="D49" s="12" t="s">
        <v>512</v>
      </c>
      <c r="E49" s="13">
        <v>43425</v>
      </c>
      <c r="F49" s="13">
        <v>43427</v>
      </c>
      <c r="G49" s="12">
        <v>2</v>
      </c>
      <c r="H49" s="14">
        <v>13000</v>
      </c>
      <c r="I49" s="30">
        <f t="shared" si="0"/>
        <v>26000</v>
      </c>
      <c r="J49" s="25">
        <v>26000</v>
      </c>
      <c r="L49" s="26"/>
    </row>
    <row r="50" ht="21.75" customHeight="1" spans="1:12">
      <c r="A50" s="9"/>
      <c r="B50" s="12">
        <v>958911401</v>
      </c>
      <c r="C50" s="12">
        <v>1396034</v>
      </c>
      <c r="D50" s="12" t="s">
        <v>513</v>
      </c>
      <c r="E50" s="13">
        <v>43425</v>
      </c>
      <c r="F50" s="13">
        <v>43427</v>
      </c>
      <c r="G50" s="12">
        <v>2</v>
      </c>
      <c r="H50" s="14">
        <v>13500</v>
      </c>
      <c r="I50" s="30">
        <f t="shared" si="0"/>
        <v>27000</v>
      </c>
      <c r="J50" s="25"/>
      <c r="L50" s="26"/>
    </row>
    <row r="51" ht="21.75" customHeight="1" spans="1:12">
      <c r="A51" s="9">
        <v>37</v>
      </c>
      <c r="B51" s="12">
        <v>628285988</v>
      </c>
      <c r="C51" s="12">
        <v>1382291</v>
      </c>
      <c r="D51" s="12" t="s">
        <v>514</v>
      </c>
      <c r="E51" s="13">
        <v>43425</v>
      </c>
      <c r="F51" s="13">
        <v>43429</v>
      </c>
      <c r="G51" s="12">
        <v>4</v>
      </c>
      <c r="H51" s="14">
        <v>14000</v>
      </c>
      <c r="I51" s="30">
        <f t="shared" si="0"/>
        <v>56000</v>
      </c>
      <c r="J51" s="25"/>
      <c r="L51" s="26"/>
    </row>
    <row r="52" ht="21.75" customHeight="1" spans="1:12">
      <c r="A52" s="9">
        <v>38</v>
      </c>
      <c r="B52" s="12">
        <v>138285990</v>
      </c>
      <c r="C52" s="12">
        <v>1384360</v>
      </c>
      <c r="D52" s="12" t="s">
        <v>515</v>
      </c>
      <c r="E52" s="13">
        <v>43425</v>
      </c>
      <c r="F52" s="13">
        <v>43429</v>
      </c>
      <c r="G52" s="12">
        <v>4</v>
      </c>
      <c r="H52" s="14">
        <v>18000</v>
      </c>
      <c r="I52" s="30">
        <f t="shared" si="0"/>
        <v>72000</v>
      </c>
      <c r="J52" s="25"/>
      <c r="L52" s="26"/>
    </row>
    <row r="53" ht="21.75" customHeight="1" spans="1:12">
      <c r="A53" s="9">
        <v>39</v>
      </c>
      <c r="B53" s="12">
        <v>218911401</v>
      </c>
      <c r="C53" s="12">
        <v>1395297</v>
      </c>
      <c r="D53" s="12" t="s">
        <v>516</v>
      </c>
      <c r="E53" s="13">
        <v>43426</v>
      </c>
      <c r="F53" s="13">
        <v>43430</v>
      </c>
      <c r="G53" s="12">
        <v>4</v>
      </c>
      <c r="H53" s="14">
        <v>13000</v>
      </c>
      <c r="I53" s="30">
        <f t="shared" si="0"/>
        <v>52000</v>
      </c>
      <c r="J53" s="25"/>
      <c r="L53" s="26"/>
    </row>
    <row r="54" ht="21.75" customHeight="1" spans="1:12">
      <c r="A54" s="9"/>
      <c r="B54" s="12">
        <v>288911402</v>
      </c>
      <c r="C54" s="12">
        <v>1396932</v>
      </c>
      <c r="D54" s="12" t="s">
        <v>517</v>
      </c>
      <c r="E54" s="13">
        <v>43426</v>
      </c>
      <c r="F54" s="13">
        <v>43428</v>
      </c>
      <c r="G54" s="12">
        <v>2</v>
      </c>
      <c r="H54" s="14">
        <v>18500</v>
      </c>
      <c r="I54" s="30">
        <f t="shared" si="0"/>
        <v>37000</v>
      </c>
      <c r="J54" s="25"/>
      <c r="L54" s="26"/>
    </row>
    <row r="55" ht="21.75" customHeight="1" spans="1:12">
      <c r="A55" s="9"/>
      <c r="B55" s="12">
        <v>748911402</v>
      </c>
      <c r="C55" s="12">
        <v>1398373</v>
      </c>
      <c r="D55" s="12" t="s">
        <v>518</v>
      </c>
      <c r="E55" s="13">
        <v>43426</v>
      </c>
      <c r="F55" s="13">
        <v>43428</v>
      </c>
      <c r="G55" s="12">
        <v>2</v>
      </c>
      <c r="H55" s="14">
        <v>18500</v>
      </c>
      <c r="I55" s="30">
        <f t="shared" si="0"/>
        <v>37000</v>
      </c>
      <c r="J55" s="25"/>
      <c r="L55" s="26"/>
    </row>
    <row r="56" ht="21.75" customHeight="1" spans="1:12">
      <c r="A56" s="9">
        <v>40</v>
      </c>
      <c r="B56" s="12">
        <v>458285998</v>
      </c>
      <c r="C56" s="12">
        <v>1391541</v>
      </c>
      <c r="D56" s="12" t="s">
        <v>519</v>
      </c>
      <c r="E56" s="13">
        <v>43427</v>
      </c>
      <c r="F56" s="13">
        <v>43428</v>
      </c>
      <c r="G56" s="12">
        <v>1</v>
      </c>
      <c r="H56" s="14">
        <v>13000</v>
      </c>
      <c r="I56" s="30">
        <f t="shared" si="0"/>
        <v>13000</v>
      </c>
      <c r="J56" s="25"/>
      <c r="L56" s="26"/>
    </row>
    <row r="57" ht="21.75" customHeight="1" spans="1:12">
      <c r="A57" s="9">
        <v>41</v>
      </c>
      <c r="B57" s="12">
        <v>478911402</v>
      </c>
      <c r="C57" s="12">
        <v>1396700</v>
      </c>
      <c r="D57" s="12" t="s">
        <v>520</v>
      </c>
      <c r="E57" s="13">
        <v>43427</v>
      </c>
      <c r="F57" s="13">
        <v>43428</v>
      </c>
      <c r="G57" s="12">
        <v>1</v>
      </c>
      <c r="H57" s="14">
        <v>13500</v>
      </c>
      <c r="I57" s="30">
        <f t="shared" si="0"/>
        <v>13500</v>
      </c>
      <c r="J57" s="25"/>
      <c r="L57" s="26"/>
    </row>
    <row r="58" ht="21.75" customHeight="1" spans="1:12">
      <c r="A58" s="9">
        <v>42</v>
      </c>
      <c r="B58" s="175" t="s">
        <v>521</v>
      </c>
      <c r="C58" s="12">
        <v>1384226</v>
      </c>
      <c r="D58" s="12" t="s">
        <v>320</v>
      </c>
      <c r="E58" s="13">
        <v>43427</v>
      </c>
      <c r="F58" s="13">
        <v>43430</v>
      </c>
      <c r="G58" s="12">
        <v>3</v>
      </c>
      <c r="H58" s="14">
        <v>13000</v>
      </c>
      <c r="I58" s="30">
        <f t="shared" si="0"/>
        <v>39000</v>
      </c>
      <c r="J58" s="25"/>
      <c r="L58" s="26"/>
    </row>
    <row r="59" ht="21.75" customHeight="1" spans="1:12">
      <c r="A59" s="9">
        <v>43</v>
      </c>
      <c r="B59" s="12">
        <v>658911401</v>
      </c>
      <c r="C59" s="12">
        <v>1395929</v>
      </c>
      <c r="D59" s="12" t="s">
        <v>522</v>
      </c>
      <c r="E59" s="13">
        <v>43428</v>
      </c>
      <c r="F59" s="13">
        <v>43430</v>
      </c>
      <c r="G59" s="12">
        <v>2</v>
      </c>
      <c r="H59" s="14">
        <v>18000</v>
      </c>
      <c r="I59" s="30">
        <f t="shared" si="0"/>
        <v>36000</v>
      </c>
      <c r="J59" s="25"/>
      <c r="L59" s="26"/>
    </row>
    <row r="60" ht="21.75" customHeight="1" spans="1:12">
      <c r="A60" s="9">
        <v>44</v>
      </c>
      <c r="B60" s="12">
        <v>788911404</v>
      </c>
      <c r="C60" s="12">
        <v>1401094</v>
      </c>
      <c r="D60" s="12" t="s">
        <v>523</v>
      </c>
      <c r="E60" s="13">
        <v>43428</v>
      </c>
      <c r="F60" s="13">
        <v>43430</v>
      </c>
      <c r="G60" s="12">
        <v>2</v>
      </c>
      <c r="H60" s="14">
        <v>13500</v>
      </c>
      <c r="I60" s="30">
        <f t="shared" si="0"/>
        <v>27000</v>
      </c>
      <c r="J60" s="25"/>
      <c r="K60" s="31"/>
      <c r="L60" s="26"/>
    </row>
    <row r="61" ht="21.75" customHeight="1" spans="1:12">
      <c r="A61" s="9">
        <v>45</v>
      </c>
      <c r="B61" s="12">
        <v>578285997</v>
      </c>
      <c r="C61" s="12">
        <v>1391336</v>
      </c>
      <c r="D61" s="12" t="s">
        <v>524</v>
      </c>
      <c r="E61" s="13">
        <v>43428</v>
      </c>
      <c r="F61" s="13">
        <v>43429</v>
      </c>
      <c r="G61" s="12">
        <v>1</v>
      </c>
      <c r="H61" s="14">
        <v>13000</v>
      </c>
      <c r="I61" s="30">
        <f t="shared" si="0"/>
        <v>13000</v>
      </c>
      <c r="J61" s="25"/>
      <c r="L61" s="26"/>
    </row>
    <row r="62" ht="21.75" customHeight="1" spans="1:12">
      <c r="A62" s="9">
        <v>46</v>
      </c>
      <c r="B62" s="12">
        <v>568285997</v>
      </c>
      <c r="C62" s="12">
        <v>1391335</v>
      </c>
      <c r="D62" s="12" t="s">
        <v>525</v>
      </c>
      <c r="E62" s="13">
        <v>43428</v>
      </c>
      <c r="F62" s="13">
        <v>43429</v>
      </c>
      <c r="G62" s="12">
        <v>1</v>
      </c>
      <c r="H62" s="14">
        <v>13000</v>
      </c>
      <c r="I62" s="30">
        <f t="shared" si="0"/>
        <v>13000</v>
      </c>
      <c r="J62" s="25"/>
      <c r="K62" s="31"/>
      <c r="L62" s="26"/>
    </row>
    <row r="63" ht="21.75" customHeight="1" spans="1:12">
      <c r="A63" s="9">
        <v>47</v>
      </c>
      <c r="B63" s="12">
        <v>118911405</v>
      </c>
      <c r="C63" s="12">
        <v>1401441</v>
      </c>
      <c r="D63" s="12" t="s">
        <v>526</v>
      </c>
      <c r="E63" s="13">
        <v>43429</v>
      </c>
      <c r="F63" s="13">
        <v>43433</v>
      </c>
      <c r="G63" s="12">
        <v>4</v>
      </c>
      <c r="H63" s="14">
        <v>13500</v>
      </c>
      <c r="I63" s="30">
        <f t="shared" si="0"/>
        <v>54000</v>
      </c>
      <c r="J63" s="25"/>
      <c r="L63" s="26"/>
    </row>
    <row r="64" ht="21.75" customHeight="1" spans="1:12">
      <c r="A64" s="9">
        <v>48</v>
      </c>
      <c r="B64" s="12">
        <v>308911404</v>
      </c>
      <c r="C64" s="12">
        <v>1400370</v>
      </c>
      <c r="D64" s="12" t="s">
        <v>527</v>
      </c>
      <c r="E64" s="13">
        <v>43064</v>
      </c>
      <c r="F64" s="13">
        <v>43434</v>
      </c>
      <c r="G64" s="12">
        <v>5</v>
      </c>
      <c r="H64" s="14">
        <v>13500</v>
      </c>
      <c r="I64" s="30">
        <f t="shared" ref="I64" si="2">+H64*G64</f>
        <v>67500</v>
      </c>
      <c r="J64" s="25"/>
      <c r="L64" s="26"/>
    </row>
    <row r="65" ht="21.75" customHeight="1" spans="1:12">
      <c r="A65" s="9">
        <v>49</v>
      </c>
      <c r="B65" s="12">
        <v>478285977</v>
      </c>
      <c r="C65" s="12">
        <v>1370970</v>
      </c>
      <c r="D65" s="12" t="s">
        <v>528</v>
      </c>
      <c r="E65" s="13">
        <v>43430</v>
      </c>
      <c r="F65" s="13">
        <v>43432</v>
      </c>
      <c r="G65" s="12">
        <v>2</v>
      </c>
      <c r="H65" s="14">
        <v>14000</v>
      </c>
      <c r="I65" s="30">
        <f t="shared" si="0"/>
        <v>28000</v>
      </c>
      <c r="J65" s="25"/>
      <c r="L65" s="26"/>
    </row>
    <row r="66" ht="21.75" customHeight="1" spans="1:12">
      <c r="A66" s="9">
        <v>50</v>
      </c>
      <c r="B66" s="12">
        <v>628911403</v>
      </c>
      <c r="C66" s="12">
        <v>1399294</v>
      </c>
      <c r="D66" s="12" t="s">
        <v>529</v>
      </c>
      <c r="E66" s="13">
        <v>43430</v>
      </c>
      <c r="F66" s="13">
        <v>43431</v>
      </c>
      <c r="G66" s="12">
        <v>1</v>
      </c>
      <c r="H66" s="14">
        <v>13500</v>
      </c>
      <c r="I66" s="30">
        <f t="shared" si="0"/>
        <v>13500</v>
      </c>
      <c r="J66" s="25"/>
      <c r="L66" s="26"/>
    </row>
    <row r="67" ht="21.75" customHeight="1" spans="1:12">
      <c r="A67" s="9">
        <v>51</v>
      </c>
      <c r="B67" s="12">
        <v>618911403</v>
      </c>
      <c r="C67" s="12">
        <v>1399294</v>
      </c>
      <c r="D67" s="12" t="s">
        <v>530</v>
      </c>
      <c r="E67" s="13">
        <v>43430</v>
      </c>
      <c r="F67" s="13">
        <v>43431</v>
      </c>
      <c r="G67" s="12">
        <v>1</v>
      </c>
      <c r="H67" s="14">
        <v>13500</v>
      </c>
      <c r="I67" s="30">
        <f t="shared" si="0"/>
        <v>13500</v>
      </c>
      <c r="J67" s="25"/>
      <c r="L67" s="26"/>
    </row>
    <row r="68" ht="21.75" customHeight="1" spans="1:12">
      <c r="A68" s="9">
        <v>52</v>
      </c>
      <c r="B68" s="175" t="s">
        <v>531</v>
      </c>
      <c r="C68" s="12">
        <v>1394963</v>
      </c>
      <c r="D68" s="12" t="s">
        <v>532</v>
      </c>
      <c r="E68" s="13">
        <v>43431</v>
      </c>
      <c r="F68" s="13">
        <v>43436</v>
      </c>
      <c r="G68" s="12">
        <v>20</v>
      </c>
      <c r="H68" s="14">
        <v>14000</v>
      </c>
      <c r="I68" s="30">
        <f t="shared" si="0"/>
        <v>280000</v>
      </c>
      <c r="J68" s="25">
        <v>280000</v>
      </c>
      <c r="L68" s="26"/>
    </row>
    <row r="69" ht="21.75" customHeight="1" spans="1:12">
      <c r="A69" s="9">
        <v>53</v>
      </c>
      <c r="B69" s="12">
        <v>848911402</v>
      </c>
      <c r="C69" s="12">
        <v>1398588</v>
      </c>
      <c r="D69" s="12" t="s">
        <v>533</v>
      </c>
      <c r="E69" s="13">
        <v>43432</v>
      </c>
      <c r="F69" s="13">
        <v>43434</v>
      </c>
      <c r="G69" s="12">
        <v>2</v>
      </c>
      <c r="H69" s="14">
        <v>13000</v>
      </c>
      <c r="I69" s="30">
        <f t="shared" si="0"/>
        <v>26000</v>
      </c>
      <c r="J69" s="25"/>
      <c r="K69" s="31"/>
      <c r="L69" s="26"/>
    </row>
    <row r="70" ht="21.75" customHeight="1" spans="1:12">
      <c r="A70" s="9">
        <v>54</v>
      </c>
      <c r="B70" s="12">
        <v>96017224</v>
      </c>
      <c r="C70" s="12">
        <v>1403239</v>
      </c>
      <c r="D70" s="12" t="s">
        <v>534</v>
      </c>
      <c r="E70" s="13">
        <v>43433</v>
      </c>
      <c r="F70" s="13">
        <v>43434</v>
      </c>
      <c r="G70" s="12">
        <v>1</v>
      </c>
      <c r="H70" s="14">
        <v>13500</v>
      </c>
      <c r="I70" s="32">
        <f t="shared" si="0"/>
        <v>13500</v>
      </c>
      <c r="J70" s="25"/>
      <c r="K70" s="31"/>
      <c r="L70" s="26"/>
    </row>
    <row r="71" ht="21.75" customHeight="1" spans="1:12">
      <c r="A71" s="9">
        <v>55</v>
      </c>
      <c r="B71" s="12">
        <v>97575471</v>
      </c>
      <c r="C71" s="12">
        <v>1403246</v>
      </c>
      <c r="D71" s="12" t="s">
        <v>535</v>
      </c>
      <c r="E71" s="13">
        <v>43433</v>
      </c>
      <c r="F71" s="13">
        <v>43434</v>
      </c>
      <c r="G71" s="12">
        <v>1</v>
      </c>
      <c r="H71" s="14">
        <v>20800</v>
      </c>
      <c r="I71" s="32">
        <f t="shared" si="0"/>
        <v>20800</v>
      </c>
      <c r="J71" s="25"/>
      <c r="K71" s="31"/>
      <c r="L71" s="26"/>
    </row>
    <row r="72" ht="21.75" customHeight="1" spans="1:12">
      <c r="A72" s="9">
        <v>56</v>
      </c>
      <c r="B72" s="12">
        <v>95654101</v>
      </c>
      <c r="C72" s="12">
        <v>1402176</v>
      </c>
      <c r="D72" s="12" t="s">
        <v>536</v>
      </c>
      <c r="E72" s="13">
        <v>43433</v>
      </c>
      <c r="F72" s="13">
        <v>43434</v>
      </c>
      <c r="G72" s="12">
        <v>1</v>
      </c>
      <c r="H72" s="14">
        <v>14700</v>
      </c>
      <c r="I72" s="32">
        <f t="shared" si="0"/>
        <v>14700</v>
      </c>
      <c r="J72" s="25"/>
      <c r="K72" s="31"/>
      <c r="L72" s="26"/>
    </row>
    <row r="73" ht="21.75" customHeight="1" spans="1:12">
      <c r="A73" s="9">
        <v>57</v>
      </c>
      <c r="B73" s="175" t="s">
        <v>537</v>
      </c>
      <c r="C73" s="12">
        <v>1389231</v>
      </c>
      <c r="D73" s="12" t="s">
        <v>538</v>
      </c>
      <c r="E73" s="13">
        <v>43433</v>
      </c>
      <c r="F73" s="13">
        <v>43435</v>
      </c>
      <c r="G73" s="12">
        <v>2</v>
      </c>
      <c r="H73" s="14">
        <v>14000</v>
      </c>
      <c r="I73" s="30">
        <f t="shared" si="0"/>
        <v>28000</v>
      </c>
      <c r="J73" s="25"/>
      <c r="K73" s="31"/>
      <c r="L73" s="26"/>
    </row>
    <row r="74" ht="21.75" customHeight="1" spans="1:12">
      <c r="A74" s="9">
        <v>58</v>
      </c>
      <c r="B74" s="12">
        <v>958285992</v>
      </c>
      <c r="C74" s="12">
        <v>1398588</v>
      </c>
      <c r="D74" s="12" t="s">
        <v>539</v>
      </c>
      <c r="E74" s="13">
        <v>43434</v>
      </c>
      <c r="F74" s="13">
        <v>43436</v>
      </c>
      <c r="G74" s="12">
        <v>2</v>
      </c>
      <c r="H74" s="14">
        <v>18000</v>
      </c>
      <c r="I74" s="30">
        <f t="shared" si="0"/>
        <v>36000</v>
      </c>
      <c r="J74" s="25">
        <f>+I74</f>
        <v>36000</v>
      </c>
      <c r="K74">
        <v>14000</v>
      </c>
      <c r="L74" s="26"/>
    </row>
    <row r="75" ht="21.75" customHeight="1" spans="1:12">
      <c r="A75" s="9">
        <v>59</v>
      </c>
      <c r="B75" s="12">
        <v>808285994</v>
      </c>
      <c r="C75" s="12">
        <v>1388457</v>
      </c>
      <c r="D75" s="12" t="s">
        <v>540</v>
      </c>
      <c r="E75" s="13">
        <v>43434</v>
      </c>
      <c r="F75" s="13">
        <v>43435</v>
      </c>
      <c r="G75" s="12">
        <v>1</v>
      </c>
      <c r="H75" s="14">
        <v>18000</v>
      </c>
      <c r="I75" s="30">
        <f t="shared" si="0"/>
        <v>18000</v>
      </c>
      <c r="J75" s="25"/>
      <c r="L75" s="26"/>
    </row>
    <row r="76" ht="21.75" customHeight="1" spans="1:12">
      <c r="A76" s="9">
        <v>60</v>
      </c>
      <c r="B76" s="12">
        <v>97730720</v>
      </c>
      <c r="C76" s="12">
        <v>1403844</v>
      </c>
      <c r="D76" s="12" t="s">
        <v>535</v>
      </c>
      <c r="E76" s="13">
        <v>43434</v>
      </c>
      <c r="F76" s="13">
        <v>43435</v>
      </c>
      <c r="G76" s="12">
        <v>1</v>
      </c>
      <c r="H76" s="14">
        <v>20800</v>
      </c>
      <c r="I76" s="32">
        <f t="shared" si="0"/>
        <v>20800</v>
      </c>
      <c r="J76" s="25"/>
      <c r="L76" s="26"/>
    </row>
    <row r="77" ht="21.75" customHeight="1" spans="1:12">
      <c r="A77" s="9"/>
      <c r="B77" s="12"/>
      <c r="C77" s="12"/>
      <c r="D77" s="12"/>
      <c r="E77" s="13"/>
      <c r="F77" s="13"/>
      <c r="G77" s="12"/>
      <c r="H77" s="14"/>
      <c r="I77" s="30"/>
      <c r="J77" s="25"/>
      <c r="L77" s="26"/>
    </row>
    <row r="78" ht="18" customHeight="1" spans="1:10">
      <c r="A78" s="17"/>
      <c r="B78" s="18"/>
      <c r="C78" s="18"/>
      <c r="D78" s="19"/>
      <c r="E78" s="20"/>
      <c r="F78" s="20"/>
      <c r="G78" s="18">
        <f>SUM(G13:G75)</f>
        <v>165</v>
      </c>
      <c r="H78" s="21" t="s">
        <v>541</v>
      </c>
      <c r="I78" s="40">
        <v>-60000</v>
      </c>
      <c r="J78" s="2">
        <f>SUM(J68:J75)</f>
        <v>316000</v>
      </c>
    </row>
    <row r="79" s="2" customFormat="1" ht="18" customHeight="1" spans="1:12">
      <c r="A79" s="22"/>
      <c r="B79" s="23"/>
      <c r="C79" s="22"/>
      <c r="D79" s="22"/>
      <c r="E79" s="23"/>
      <c r="F79" s="22"/>
      <c r="G79" s="24" t="s">
        <v>21</v>
      </c>
      <c r="H79" s="22"/>
      <c r="I79" s="27">
        <f>SUM(I13:I78)</f>
        <v>2377809.56</v>
      </c>
      <c r="K79"/>
      <c r="L79"/>
    </row>
    <row r="80" s="2" customFormat="1" ht="14.25" spans="1:12">
      <c r="A80"/>
      <c r="B80" s="1"/>
      <c r="C80"/>
      <c r="D80"/>
      <c r="E80"/>
      <c r="F80" s="1"/>
      <c r="G80"/>
      <c r="H80"/>
      <c r="I80" s="28"/>
      <c r="K80"/>
      <c r="L80"/>
    </row>
    <row r="81" s="2" customFormat="1" spans="1:12">
      <c r="A81"/>
      <c r="B81" s="1"/>
      <c r="C81"/>
      <c r="D81"/>
      <c r="E81"/>
      <c r="F81" s="1"/>
      <c r="G81"/>
      <c r="H81"/>
      <c r="I81" s="28">
        <v>2061809.58</v>
      </c>
      <c r="K81"/>
      <c r="L81"/>
    </row>
    <row r="82" s="2" customFormat="1" spans="1:12">
      <c r="A82"/>
      <c r="B82" s="1"/>
      <c r="C82"/>
      <c r="D82"/>
      <c r="E82"/>
      <c r="F82" s="1"/>
      <c r="G82"/>
      <c r="H82" s="28"/>
      <c r="I82" s="28">
        <f>+I79-I81</f>
        <v>315999.98</v>
      </c>
      <c r="K82"/>
      <c r="L82"/>
    </row>
    <row r="83" s="2" customFormat="1" spans="1:12">
      <c r="A83"/>
      <c r="B83" s="1"/>
      <c r="C83"/>
      <c r="D83"/>
      <c r="E83"/>
      <c r="F83" s="1"/>
      <c r="G83"/>
      <c r="H83"/>
      <c r="I83" s="28"/>
      <c r="K83"/>
      <c r="L83"/>
    </row>
    <row r="84" s="2" customFormat="1" spans="1:12">
      <c r="A84"/>
      <c r="B84" s="1"/>
      <c r="C84"/>
      <c r="D84"/>
      <c r="E84"/>
      <c r="F84" s="1"/>
      <c r="G84"/>
      <c r="H84"/>
      <c r="K84"/>
      <c r="L84"/>
    </row>
    <row r="85" s="2" customFormat="1" spans="1:12">
      <c r="A85"/>
      <c r="B85" s="1"/>
      <c r="C85"/>
      <c r="D85"/>
      <c r="E85"/>
      <c r="F85" s="1"/>
      <c r="G85"/>
      <c r="H85"/>
      <c r="I85" s="28"/>
      <c r="K85"/>
      <c r="L85"/>
    </row>
  </sheetData>
  <autoFilter ref="A12:I79">
    <sortState ref="A12:I79">
      <sortCondition ref="E12:E100"/>
    </sortState>
    <extLst/>
  </autoFilter>
  <dataValidations count="3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B.T.C. Bangkok Co.,Ltd.&#13;&#10;" sqref="Z57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86 Z119 Z90:Z91 Z123:Z124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84"/>
  <sheetViews>
    <sheetView zoomScale="112" zoomScaleNormal="112" topLeftCell="A64" workbookViewId="0">
      <selection activeCell="E76" sqref="E76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9.28333333333333" customWidth="1"/>
    <col min="6" max="6" width="9.28333333333333" style="1" customWidth="1"/>
    <col min="8" max="8" width="11.425" customWidth="1"/>
    <col min="9" max="9" width="14.2833333333333" customWidth="1"/>
    <col min="10" max="10" width="13.2833333333333" style="2" customWidth="1"/>
    <col min="11" max="11" width="13.5666666666667" customWidth="1"/>
    <col min="12" max="12" width="10.2833333333333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542</v>
      </c>
    </row>
    <row r="11" spans="5:7">
      <c r="E11" s="29"/>
      <c r="F11"/>
      <c r="G11" s="1"/>
    </row>
    <row r="12" spans="1:9">
      <c r="A12" s="9" t="s">
        <v>47</v>
      </c>
      <c r="B12" s="10" t="s">
        <v>108</v>
      </c>
      <c r="C12" s="10" t="s">
        <v>48</v>
      </c>
      <c r="D12" s="11" t="s">
        <v>49</v>
      </c>
      <c r="E12" s="11" t="s">
        <v>50</v>
      </c>
      <c r="F12" s="10" t="s">
        <v>51</v>
      </c>
      <c r="G12" s="10" t="s">
        <v>52</v>
      </c>
      <c r="H12" s="10" t="s">
        <v>53</v>
      </c>
      <c r="I12" s="10" t="s">
        <v>54</v>
      </c>
    </row>
    <row r="13" ht="21.75" customHeight="1" spans="1:12">
      <c r="A13" s="9">
        <v>1</v>
      </c>
      <c r="B13" s="175" t="s">
        <v>543</v>
      </c>
      <c r="C13" s="12">
        <v>1359634</v>
      </c>
      <c r="D13" s="12" t="s">
        <v>544</v>
      </c>
      <c r="E13" s="13">
        <v>43373</v>
      </c>
      <c r="F13" s="13">
        <v>43375</v>
      </c>
      <c r="G13" s="12">
        <v>2</v>
      </c>
      <c r="H13" s="14">
        <v>20500</v>
      </c>
      <c r="I13" s="30">
        <f t="shared" ref="I13:I25" si="0">+H13*G13</f>
        <v>41000</v>
      </c>
      <c r="J13" s="25"/>
      <c r="L13" s="26"/>
    </row>
    <row r="14" ht="21.75" customHeight="1" spans="1:12">
      <c r="A14" s="9">
        <v>2</v>
      </c>
      <c r="B14" s="12">
        <v>548285977</v>
      </c>
      <c r="C14" s="12">
        <v>1371017</v>
      </c>
      <c r="D14" s="12" t="s">
        <v>545</v>
      </c>
      <c r="E14" s="13">
        <v>43373</v>
      </c>
      <c r="F14" s="13">
        <v>43375</v>
      </c>
      <c r="G14" s="12">
        <v>3</v>
      </c>
      <c r="H14" s="14">
        <f>15500+20500+20500</f>
        <v>56500</v>
      </c>
      <c r="I14" s="30">
        <v>56500</v>
      </c>
      <c r="J14" s="25"/>
      <c r="L14" s="26"/>
    </row>
    <row r="15" ht="21.75" customHeight="1" spans="1:12">
      <c r="A15" s="9">
        <v>3</v>
      </c>
      <c r="B15" s="12">
        <v>868285977</v>
      </c>
      <c r="C15" s="12">
        <v>1371022</v>
      </c>
      <c r="D15" s="12" t="s">
        <v>546</v>
      </c>
      <c r="E15" s="13">
        <v>43373</v>
      </c>
      <c r="F15" s="13">
        <v>43375</v>
      </c>
      <c r="G15" s="12">
        <v>3</v>
      </c>
      <c r="H15" s="14">
        <f>15500+20500</f>
        <v>36000</v>
      </c>
      <c r="I15" s="30">
        <v>56500</v>
      </c>
      <c r="J15" s="25"/>
      <c r="L15" s="26"/>
    </row>
    <row r="16" ht="21.75" customHeight="1" spans="1:12">
      <c r="A16" s="9">
        <v>4</v>
      </c>
      <c r="B16" s="12">
        <v>508285968</v>
      </c>
      <c r="C16" s="12">
        <v>1359187</v>
      </c>
      <c r="D16" s="12" t="s">
        <v>547</v>
      </c>
      <c r="E16" s="13">
        <v>43375</v>
      </c>
      <c r="F16" s="13">
        <v>43376</v>
      </c>
      <c r="G16" s="12">
        <v>1</v>
      </c>
      <c r="H16" s="14">
        <v>18000</v>
      </c>
      <c r="I16" s="30">
        <f t="shared" si="0"/>
        <v>18000</v>
      </c>
      <c r="J16" s="25"/>
      <c r="L16" s="26"/>
    </row>
    <row r="17" ht="21.75" customHeight="1" spans="1:12">
      <c r="A17" s="9">
        <v>5</v>
      </c>
      <c r="B17" s="15">
        <v>878285977</v>
      </c>
      <c r="C17" s="12">
        <v>1366309</v>
      </c>
      <c r="D17" s="12" t="s">
        <v>548</v>
      </c>
      <c r="E17" s="13">
        <v>43376</v>
      </c>
      <c r="F17" s="13">
        <v>43377</v>
      </c>
      <c r="G17" s="12">
        <v>1</v>
      </c>
      <c r="H17" s="14">
        <v>20500</v>
      </c>
      <c r="I17" s="30">
        <f t="shared" si="0"/>
        <v>20500</v>
      </c>
      <c r="J17" s="25"/>
      <c r="L17" s="26"/>
    </row>
    <row r="18" ht="21.75" customHeight="1" spans="1:12">
      <c r="A18" s="9">
        <v>6</v>
      </c>
      <c r="B18" s="15">
        <v>218285957</v>
      </c>
      <c r="C18" s="15">
        <v>1366135</v>
      </c>
      <c r="D18" s="12" t="s">
        <v>549</v>
      </c>
      <c r="E18" s="13">
        <v>43376</v>
      </c>
      <c r="F18" s="13">
        <v>43378</v>
      </c>
      <c r="G18" s="12">
        <v>2</v>
      </c>
      <c r="H18" s="14">
        <f>20500+19500</f>
        <v>40000</v>
      </c>
      <c r="I18" s="30">
        <v>40000</v>
      </c>
      <c r="J18" s="25"/>
      <c r="L18" s="26"/>
    </row>
    <row r="19" ht="21.75" customHeight="1" spans="1:12">
      <c r="A19" s="9">
        <v>7</v>
      </c>
      <c r="B19" s="15">
        <v>588285977</v>
      </c>
      <c r="C19" s="12">
        <v>1371087</v>
      </c>
      <c r="D19" s="12" t="s">
        <v>550</v>
      </c>
      <c r="E19" s="13">
        <v>43376</v>
      </c>
      <c r="F19" s="13">
        <v>43378</v>
      </c>
      <c r="G19" s="12">
        <v>2</v>
      </c>
      <c r="H19" s="14">
        <v>25500</v>
      </c>
      <c r="I19" s="30">
        <f t="shared" si="0"/>
        <v>51000</v>
      </c>
      <c r="J19" s="25"/>
      <c r="L19" s="26"/>
    </row>
    <row r="20" ht="21.75" customHeight="1" spans="1:12">
      <c r="A20" s="9">
        <v>8</v>
      </c>
      <c r="B20" s="12">
        <v>988285977</v>
      </c>
      <c r="C20" s="12">
        <v>1344209</v>
      </c>
      <c r="D20" s="12" t="s">
        <v>551</v>
      </c>
      <c r="E20" s="13">
        <v>43376</v>
      </c>
      <c r="F20" s="13">
        <v>43378</v>
      </c>
      <c r="G20" s="12">
        <v>2</v>
      </c>
      <c r="H20" s="14">
        <v>20500</v>
      </c>
      <c r="I20" s="30">
        <f t="shared" si="0"/>
        <v>41000</v>
      </c>
      <c r="J20" s="25"/>
      <c r="L20" s="26"/>
    </row>
    <row r="21" ht="21.75" customHeight="1" spans="1:12">
      <c r="A21" s="9">
        <v>9</v>
      </c>
      <c r="B21" s="12">
        <v>838285978</v>
      </c>
      <c r="C21" s="12">
        <v>1371070</v>
      </c>
      <c r="D21" s="12" t="s">
        <v>548</v>
      </c>
      <c r="E21" s="13">
        <v>43377</v>
      </c>
      <c r="F21" s="13">
        <v>43378</v>
      </c>
      <c r="G21" s="12">
        <v>1</v>
      </c>
      <c r="H21" s="14">
        <v>20500</v>
      </c>
      <c r="I21" s="30">
        <f t="shared" si="0"/>
        <v>20500</v>
      </c>
      <c r="J21" s="25"/>
      <c r="L21" s="26"/>
    </row>
    <row r="22" ht="21.75" customHeight="1" spans="1:12">
      <c r="A22" s="9">
        <v>10</v>
      </c>
      <c r="B22" s="12">
        <v>888285977</v>
      </c>
      <c r="C22" s="12">
        <v>1344208</v>
      </c>
      <c r="D22" s="12" t="s">
        <v>552</v>
      </c>
      <c r="E22" s="13">
        <v>43377</v>
      </c>
      <c r="F22" s="13">
        <v>43378</v>
      </c>
      <c r="G22" s="12">
        <v>1</v>
      </c>
      <c r="H22" s="14">
        <v>18000</v>
      </c>
      <c r="I22" s="30">
        <f t="shared" si="0"/>
        <v>18000</v>
      </c>
      <c r="J22" s="25"/>
      <c r="L22" s="26"/>
    </row>
    <row r="23" ht="21.75" customHeight="1" spans="1:12">
      <c r="A23" s="9">
        <v>11</v>
      </c>
      <c r="B23" s="12">
        <v>598285997</v>
      </c>
      <c r="C23" s="15">
        <v>1371098</v>
      </c>
      <c r="D23" s="12" t="s">
        <v>553</v>
      </c>
      <c r="E23" s="13">
        <v>43377</v>
      </c>
      <c r="F23" s="13">
        <v>43378</v>
      </c>
      <c r="G23" s="12">
        <v>1</v>
      </c>
      <c r="H23" s="14">
        <v>20500</v>
      </c>
      <c r="I23" s="30">
        <f t="shared" si="0"/>
        <v>20500</v>
      </c>
      <c r="J23" s="25"/>
      <c r="L23" s="26"/>
    </row>
    <row r="24" ht="21.75" customHeight="1" spans="1:12">
      <c r="A24" s="9">
        <v>12</v>
      </c>
      <c r="B24" s="12">
        <v>508285955</v>
      </c>
      <c r="C24" s="12">
        <v>1342832</v>
      </c>
      <c r="D24" s="12" t="s">
        <v>554</v>
      </c>
      <c r="E24" s="13">
        <v>43377</v>
      </c>
      <c r="F24" s="13">
        <v>43379</v>
      </c>
      <c r="G24" s="12">
        <v>2</v>
      </c>
      <c r="H24" s="14">
        <v>19500</v>
      </c>
      <c r="I24" s="30">
        <f t="shared" si="0"/>
        <v>39000</v>
      </c>
      <c r="J24" s="25"/>
      <c r="L24" s="26"/>
    </row>
    <row r="25" ht="21.75" customHeight="1" spans="1:12">
      <c r="A25" s="9">
        <v>13</v>
      </c>
      <c r="B25" s="12">
        <v>558285977</v>
      </c>
      <c r="C25" s="12">
        <v>1370441</v>
      </c>
      <c r="D25" s="12" t="s">
        <v>555</v>
      </c>
      <c r="E25" s="13">
        <v>43377</v>
      </c>
      <c r="F25" s="13">
        <v>43379</v>
      </c>
      <c r="G25" s="12">
        <v>2</v>
      </c>
      <c r="H25" s="14">
        <v>20500</v>
      </c>
      <c r="I25" s="30">
        <f t="shared" si="0"/>
        <v>41000</v>
      </c>
      <c r="J25" s="25"/>
      <c r="L25" s="26"/>
    </row>
    <row r="26" ht="21.75" customHeight="1" spans="1:12">
      <c r="A26" s="9">
        <v>14</v>
      </c>
      <c r="B26" s="12">
        <v>568285977</v>
      </c>
      <c r="C26" s="12">
        <v>1370228</v>
      </c>
      <c r="D26" s="12" t="s">
        <v>556</v>
      </c>
      <c r="E26" s="13">
        <v>43377</v>
      </c>
      <c r="F26" s="13">
        <v>43379</v>
      </c>
      <c r="G26" s="12">
        <v>2</v>
      </c>
      <c r="H26" s="14">
        <v>20500</v>
      </c>
      <c r="I26" s="30">
        <f t="shared" ref="I26:I76" si="1">+H26*G26</f>
        <v>41000</v>
      </c>
      <c r="J26" s="25"/>
      <c r="L26" s="26"/>
    </row>
    <row r="27" ht="21.75" customHeight="1" spans="1:12">
      <c r="A27" s="9">
        <v>15</v>
      </c>
      <c r="B27" s="12">
        <v>468285955</v>
      </c>
      <c r="C27" s="12">
        <v>1342831</v>
      </c>
      <c r="D27" s="12" t="s">
        <v>557</v>
      </c>
      <c r="E27" s="13">
        <v>43377</v>
      </c>
      <c r="F27" s="13">
        <v>43380</v>
      </c>
      <c r="G27" s="12">
        <v>3</v>
      </c>
      <c r="H27" s="14">
        <v>17000</v>
      </c>
      <c r="I27" s="30">
        <f t="shared" si="1"/>
        <v>51000</v>
      </c>
      <c r="J27" s="25"/>
      <c r="L27" s="26"/>
    </row>
    <row r="28" ht="21.75" customHeight="1" spans="1:12">
      <c r="A28" s="9">
        <v>16</v>
      </c>
      <c r="B28" s="12">
        <v>248285957</v>
      </c>
      <c r="C28" s="12">
        <v>1344224</v>
      </c>
      <c r="D28" s="12" t="s">
        <v>558</v>
      </c>
      <c r="E28" s="13">
        <v>43378</v>
      </c>
      <c r="F28" s="13">
        <v>43380</v>
      </c>
      <c r="G28" s="12">
        <v>2</v>
      </c>
      <c r="H28" s="14">
        <v>36000</v>
      </c>
      <c r="I28" s="30">
        <v>36000</v>
      </c>
      <c r="J28" s="25"/>
      <c r="L28" s="26"/>
    </row>
    <row r="29" ht="21.75" customHeight="1" spans="1:12">
      <c r="A29" s="9">
        <v>17</v>
      </c>
      <c r="B29" s="12">
        <v>658285978</v>
      </c>
      <c r="C29" s="12">
        <v>1371747</v>
      </c>
      <c r="D29" s="12" t="s">
        <v>559</v>
      </c>
      <c r="E29" s="13">
        <v>43378</v>
      </c>
      <c r="F29" s="13">
        <v>43380</v>
      </c>
      <c r="G29" s="12">
        <v>2</v>
      </c>
      <c r="H29" s="14">
        <v>34000</v>
      </c>
      <c r="I29" s="30">
        <v>34000</v>
      </c>
      <c r="J29" s="25"/>
      <c r="L29" s="26"/>
    </row>
    <row r="30" ht="21.75" customHeight="1" spans="1:12">
      <c r="A30" s="9">
        <v>18</v>
      </c>
      <c r="B30" s="12">
        <v>268285957</v>
      </c>
      <c r="C30" s="12">
        <v>1344225</v>
      </c>
      <c r="D30" s="12" t="s">
        <v>560</v>
      </c>
      <c r="E30" s="13">
        <v>43378</v>
      </c>
      <c r="F30" s="13">
        <v>43380</v>
      </c>
      <c r="G30" s="12">
        <v>2</v>
      </c>
      <c r="H30" s="14">
        <v>18000</v>
      </c>
      <c r="I30" s="30">
        <f t="shared" ref="I30" si="2">+H30*G30</f>
        <v>36000</v>
      </c>
      <c r="J30" s="25"/>
      <c r="L30" s="26"/>
    </row>
    <row r="31" ht="21.75" customHeight="1" spans="1:12">
      <c r="A31" s="9">
        <v>19</v>
      </c>
      <c r="B31" s="12">
        <v>278285957</v>
      </c>
      <c r="C31" s="12">
        <v>1344222</v>
      </c>
      <c r="D31" s="12" t="s">
        <v>561</v>
      </c>
      <c r="E31" s="13">
        <v>43378</v>
      </c>
      <c r="F31" s="13">
        <v>43380</v>
      </c>
      <c r="G31" s="12">
        <v>2</v>
      </c>
      <c r="H31" s="14">
        <v>18000</v>
      </c>
      <c r="I31" s="30">
        <f t="shared" si="1"/>
        <v>36000</v>
      </c>
      <c r="J31" s="25"/>
      <c r="L31" s="26"/>
    </row>
    <row r="32" ht="21.75" customHeight="1" spans="1:12">
      <c r="A32" s="9">
        <v>20</v>
      </c>
      <c r="B32" s="12">
        <v>748285977</v>
      </c>
      <c r="C32" s="12">
        <v>1371090</v>
      </c>
      <c r="D32" s="12" t="s">
        <v>562</v>
      </c>
      <c r="E32" s="13">
        <v>43378</v>
      </c>
      <c r="F32" s="13">
        <v>43380</v>
      </c>
      <c r="G32" s="12">
        <v>2</v>
      </c>
      <c r="H32" s="14">
        <v>18000</v>
      </c>
      <c r="I32" s="30">
        <f t="shared" si="1"/>
        <v>36000</v>
      </c>
      <c r="J32" s="25"/>
      <c r="L32" s="26"/>
    </row>
    <row r="33" ht="21.75" customHeight="1" spans="1:12">
      <c r="A33" s="9">
        <v>21</v>
      </c>
      <c r="B33" s="175" t="s">
        <v>563</v>
      </c>
      <c r="C33" s="12">
        <v>1377648</v>
      </c>
      <c r="D33" s="12" t="s">
        <v>564</v>
      </c>
      <c r="E33" s="13">
        <v>43379</v>
      </c>
      <c r="F33" s="13">
        <v>43380</v>
      </c>
      <c r="G33" s="12">
        <v>1</v>
      </c>
      <c r="H33" s="14">
        <v>22500</v>
      </c>
      <c r="I33" s="30">
        <f t="shared" si="1"/>
        <v>22500</v>
      </c>
      <c r="J33" s="25"/>
      <c r="L33" s="26"/>
    </row>
    <row r="34" ht="21.75" customHeight="1" spans="1:12">
      <c r="A34" s="9">
        <v>22</v>
      </c>
      <c r="B34" s="175" t="s">
        <v>565</v>
      </c>
      <c r="C34" s="12">
        <v>137649</v>
      </c>
      <c r="D34" s="12" t="s">
        <v>566</v>
      </c>
      <c r="E34" s="13">
        <v>43379</v>
      </c>
      <c r="F34" s="13">
        <v>43380</v>
      </c>
      <c r="G34" s="12">
        <v>1</v>
      </c>
      <c r="H34" s="14">
        <v>22500</v>
      </c>
      <c r="I34" s="30">
        <f t="shared" si="1"/>
        <v>22500</v>
      </c>
      <c r="J34" s="25"/>
      <c r="L34" s="26"/>
    </row>
    <row r="35" ht="21.75" customHeight="1" spans="1:12">
      <c r="A35" s="9">
        <v>23</v>
      </c>
      <c r="B35" s="12">
        <v>958285977</v>
      </c>
      <c r="C35" s="12">
        <v>1342832</v>
      </c>
      <c r="D35" s="12" t="s">
        <v>567</v>
      </c>
      <c r="E35" s="13">
        <v>43379</v>
      </c>
      <c r="F35" s="13">
        <v>43380</v>
      </c>
      <c r="G35" s="12">
        <v>1</v>
      </c>
      <c r="H35" s="14">
        <v>19500</v>
      </c>
      <c r="I35" s="30">
        <f t="shared" si="1"/>
        <v>19500</v>
      </c>
      <c r="J35" s="25"/>
      <c r="L35" s="26"/>
    </row>
    <row r="36" ht="21.75" customHeight="1" spans="1:12">
      <c r="A36" s="9">
        <v>24</v>
      </c>
      <c r="B36" s="12">
        <v>248285984</v>
      </c>
      <c r="C36" s="12">
        <v>1377663</v>
      </c>
      <c r="D36" s="12" t="s">
        <v>568</v>
      </c>
      <c r="E36" s="13">
        <v>43379</v>
      </c>
      <c r="F36" s="13">
        <v>43381</v>
      </c>
      <c r="G36" s="12">
        <v>2</v>
      </c>
      <c r="H36" s="14">
        <v>16200</v>
      </c>
      <c r="I36" s="30">
        <f t="shared" si="1"/>
        <v>32400</v>
      </c>
      <c r="J36" s="25"/>
      <c r="L36" s="26"/>
    </row>
    <row r="37" ht="21.75" customHeight="1" spans="1:12">
      <c r="A37" s="9">
        <v>25</v>
      </c>
      <c r="B37" s="12">
        <v>825285983</v>
      </c>
      <c r="C37" s="12">
        <v>1377343</v>
      </c>
      <c r="D37" s="12" t="s">
        <v>569</v>
      </c>
      <c r="E37" s="13">
        <v>43379</v>
      </c>
      <c r="F37" s="13">
        <v>43380</v>
      </c>
      <c r="G37" s="12">
        <v>1</v>
      </c>
      <c r="H37" s="14">
        <v>15000</v>
      </c>
      <c r="I37" s="30">
        <f t="shared" si="1"/>
        <v>15000</v>
      </c>
      <c r="J37" s="25"/>
      <c r="L37" s="26"/>
    </row>
    <row r="38" ht="21.75" customHeight="1" spans="1:12">
      <c r="A38" s="9">
        <v>26</v>
      </c>
      <c r="B38" s="12">
        <v>568285932</v>
      </c>
      <c r="C38" s="12">
        <v>1315731</v>
      </c>
      <c r="D38" s="12" t="s">
        <v>570</v>
      </c>
      <c r="E38" s="13">
        <v>43379</v>
      </c>
      <c r="F38" s="13">
        <v>43380</v>
      </c>
      <c r="G38" s="12">
        <v>1</v>
      </c>
      <c r="H38" s="14">
        <v>26920</v>
      </c>
      <c r="I38" s="30">
        <f t="shared" si="1"/>
        <v>26920</v>
      </c>
      <c r="J38" s="25"/>
      <c r="L38" s="26"/>
    </row>
    <row r="39" ht="21.75" customHeight="1" spans="1:12">
      <c r="A39" s="9">
        <v>27</v>
      </c>
      <c r="B39" s="12">
        <v>478285983</v>
      </c>
      <c r="C39" s="12">
        <v>1377237</v>
      </c>
      <c r="D39" s="12" t="s">
        <v>571</v>
      </c>
      <c r="E39" s="13">
        <v>43379</v>
      </c>
      <c r="F39" s="13">
        <v>43382</v>
      </c>
      <c r="G39" s="12">
        <v>3</v>
      </c>
      <c r="H39" s="14">
        <v>16200</v>
      </c>
      <c r="I39" s="30">
        <f t="shared" si="1"/>
        <v>48600</v>
      </c>
      <c r="J39" s="25"/>
      <c r="L39" s="26"/>
    </row>
    <row r="40" ht="21.75" customHeight="1" spans="1:12">
      <c r="A40" s="9">
        <v>28</v>
      </c>
      <c r="B40" s="12">
        <v>258285984</v>
      </c>
      <c r="C40" s="12">
        <v>1378070</v>
      </c>
      <c r="D40" s="12" t="s">
        <v>572</v>
      </c>
      <c r="E40" s="13">
        <v>43380</v>
      </c>
      <c r="F40" s="13">
        <v>43381</v>
      </c>
      <c r="G40" s="12">
        <v>1</v>
      </c>
      <c r="H40" s="14">
        <v>15000</v>
      </c>
      <c r="I40" s="30">
        <f t="shared" si="1"/>
        <v>15000</v>
      </c>
      <c r="J40" s="25"/>
      <c r="L40" s="26"/>
    </row>
    <row r="41" ht="21.75" customHeight="1" spans="1:12">
      <c r="A41" s="9">
        <v>29</v>
      </c>
      <c r="B41" s="12">
        <v>278285970</v>
      </c>
      <c r="C41" s="12">
        <v>1361807</v>
      </c>
      <c r="D41" s="12" t="s">
        <v>573</v>
      </c>
      <c r="E41" s="13">
        <v>43380</v>
      </c>
      <c r="F41" s="13">
        <v>43381</v>
      </c>
      <c r="G41" s="12">
        <v>1</v>
      </c>
      <c r="H41" s="14">
        <v>14000</v>
      </c>
      <c r="I41" s="30">
        <f t="shared" si="1"/>
        <v>14000</v>
      </c>
      <c r="J41" s="25"/>
      <c r="L41" s="26"/>
    </row>
    <row r="42" ht="21.75" customHeight="1" spans="1:12">
      <c r="A42" s="9">
        <v>30</v>
      </c>
      <c r="B42" s="12">
        <v>388285957</v>
      </c>
      <c r="C42" s="12">
        <v>1344441</v>
      </c>
      <c r="D42" s="12" t="s">
        <v>574</v>
      </c>
      <c r="E42" s="13">
        <v>43380</v>
      </c>
      <c r="F42" s="13">
        <v>43381</v>
      </c>
      <c r="G42" s="12">
        <v>1</v>
      </c>
      <c r="H42" s="14">
        <v>13500</v>
      </c>
      <c r="I42" s="30">
        <f t="shared" si="1"/>
        <v>13500</v>
      </c>
      <c r="J42" s="25"/>
      <c r="L42" s="26"/>
    </row>
    <row r="43" ht="21.75" customHeight="1" spans="1:12">
      <c r="A43" s="9">
        <v>31</v>
      </c>
      <c r="B43" s="12">
        <v>518285955</v>
      </c>
      <c r="C43" s="12">
        <v>1342840</v>
      </c>
      <c r="D43" s="12" t="s">
        <v>575</v>
      </c>
      <c r="E43" s="13">
        <v>43380</v>
      </c>
      <c r="F43" s="13">
        <v>43381</v>
      </c>
      <c r="G43" s="12">
        <v>1</v>
      </c>
      <c r="H43" s="14">
        <v>12500</v>
      </c>
      <c r="I43" s="30">
        <f t="shared" si="1"/>
        <v>12500</v>
      </c>
      <c r="J43" s="25"/>
      <c r="L43" s="26"/>
    </row>
    <row r="44" ht="21.75" customHeight="1" spans="1:12">
      <c r="A44" s="9">
        <v>32</v>
      </c>
      <c r="B44" s="12">
        <v>498285955</v>
      </c>
      <c r="C44" s="12">
        <v>1342838</v>
      </c>
      <c r="D44" s="12" t="s">
        <v>576</v>
      </c>
      <c r="E44" s="13">
        <v>43380</v>
      </c>
      <c r="F44" s="13">
        <v>43381</v>
      </c>
      <c r="G44" s="12">
        <v>1</v>
      </c>
      <c r="H44" s="14">
        <v>12500</v>
      </c>
      <c r="I44" s="30">
        <f t="shared" si="1"/>
        <v>12500</v>
      </c>
      <c r="J44" s="25"/>
      <c r="L44" s="26"/>
    </row>
    <row r="45" ht="21.75" customHeight="1" spans="1:12">
      <c r="A45" s="9">
        <v>33</v>
      </c>
      <c r="B45" s="12">
        <v>398285957</v>
      </c>
      <c r="C45" s="12">
        <v>1344442</v>
      </c>
      <c r="D45" s="12" t="s">
        <v>577</v>
      </c>
      <c r="E45" s="13">
        <v>43380</v>
      </c>
      <c r="F45" s="13">
        <v>43381</v>
      </c>
      <c r="G45" s="12">
        <v>1</v>
      </c>
      <c r="H45" s="14">
        <v>12500</v>
      </c>
      <c r="I45" s="30">
        <f t="shared" si="1"/>
        <v>12500</v>
      </c>
      <c r="J45" s="25"/>
      <c r="K45" s="31"/>
      <c r="L45" s="26"/>
    </row>
    <row r="46" ht="21.75" customHeight="1" spans="1:12">
      <c r="A46" s="9">
        <v>34</v>
      </c>
      <c r="B46" s="12">
        <v>408285957</v>
      </c>
      <c r="C46" s="12">
        <v>1344443</v>
      </c>
      <c r="D46" s="12" t="s">
        <v>578</v>
      </c>
      <c r="E46" s="13">
        <v>43380</v>
      </c>
      <c r="F46" s="13">
        <v>43381</v>
      </c>
      <c r="G46" s="12">
        <v>1</v>
      </c>
      <c r="H46" s="14">
        <v>13500</v>
      </c>
      <c r="I46" s="30">
        <f t="shared" si="1"/>
        <v>13500</v>
      </c>
      <c r="J46" s="25"/>
      <c r="L46" s="26"/>
    </row>
    <row r="47" ht="21.75" customHeight="1" spans="1:12">
      <c r="A47" s="9">
        <v>35</v>
      </c>
      <c r="B47" s="12">
        <v>458285983</v>
      </c>
      <c r="C47" s="12">
        <v>1377212</v>
      </c>
      <c r="D47" s="12" t="s">
        <v>579</v>
      </c>
      <c r="E47" s="13">
        <v>43381</v>
      </c>
      <c r="F47" s="13">
        <v>43384</v>
      </c>
      <c r="G47" s="12">
        <v>3</v>
      </c>
      <c r="H47" s="14">
        <v>16200</v>
      </c>
      <c r="I47" s="30">
        <f t="shared" si="1"/>
        <v>48600</v>
      </c>
      <c r="J47" s="25"/>
      <c r="K47" s="31"/>
      <c r="L47" s="26"/>
    </row>
    <row r="48" ht="21.75" customHeight="1" spans="1:12">
      <c r="A48" s="9">
        <v>36</v>
      </c>
      <c r="B48" s="12">
        <v>128285978</v>
      </c>
      <c r="C48" s="12">
        <v>1371426</v>
      </c>
      <c r="D48" s="12" t="s">
        <v>567</v>
      </c>
      <c r="E48" s="13">
        <v>43380</v>
      </c>
      <c r="F48" s="13">
        <v>43384</v>
      </c>
      <c r="G48" s="12">
        <v>4</v>
      </c>
      <c r="H48" s="14">
        <v>14500</v>
      </c>
      <c r="I48" s="30">
        <f t="shared" si="1"/>
        <v>58000</v>
      </c>
      <c r="J48" s="25"/>
      <c r="L48" s="26"/>
    </row>
    <row r="49" ht="21.75" customHeight="1" spans="1:12">
      <c r="A49" s="9">
        <v>37</v>
      </c>
      <c r="B49" s="12">
        <v>338285997</v>
      </c>
      <c r="C49" s="12">
        <v>1364741</v>
      </c>
      <c r="D49" s="12" t="s">
        <v>552</v>
      </c>
      <c r="E49" s="13">
        <v>43381</v>
      </c>
      <c r="F49" s="13">
        <v>43382</v>
      </c>
      <c r="G49" s="12">
        <v>1</v>
      </c>
      <c r="H49" s="14">
        <v>14000</v>
      </c>
      <c r="I49" s="30">
        <f t="shared" si="1"/>
        <v>14000</v>
      </c>
      <c r="J49" s="25"/>
      <c r="L49" s="26"/>
    </row>
    <row r="50" ht="21.75" customHeight="1" spans="1:12">
      <c r="A50" s="9">
        <v>38</v>
      </c>
      <c r="B50" s="12">
        <v>698285970</v>
      </c>
      <c r="C50" s="12">
        <v>1362548</v>
      </c>
      <c r="D50" s="12" t="s">
        <v>580</v>
      </c>
      <c r="E50" s="13">
        <v>43381</v>
      </c>
      <c r="F50" s="13">
        <v>43383</v>
      </c>
      <c r="G50" s="12">
        <v>2</v>
      </c>
      <c r="H50" s="14">
        <v>18000</v>
      </c>
      <c r="I50" s="30">
        <f t="shared" ref="I50:I51" si="3">+H50*G50</f>
        <v>36000</v>
      </c>
      <c r="J50" s="25"/>
      <c r="L50" s="26"/>
    </row>
    <row r="51" ht="21.75" customHeight="1" spans="1:12">
      <c r="A51" s="9">
        <v>39</v>
      </c>
      <c r="B51" s="12">
        <v>618285984</v>
      </c>
      <c r="C51" s="12">
        <v>1378083</v>
      </c>
      <c r="D51" s="12" t="s">
        <v>581</v>
      </c>
      <c r="E51" s="13">
        <v>43383</v>
      </c>
      <c r="F51" s="13">
        <v>43386</v>
      </c>
      <c r="G51" s="12">
        <v>3</v>
      </c>
      <c r="H51" s="14">
        <v>22500</v>
      </c>
      <c r="I51" s="30">
        <f t="shared" si="3"/>
        <v>67500</v>
      </c>
      <c r="J51" s="25"/>
      <c r="L51" s="26"/>
    </row>
    <row r="52" ht="21.75" customHeight="1" spans="1:12">
      <c r="A52" s="9">
        <v>40</v>
      </c>
      <c r="B52" s="12">
        <v>558285957</v>
      </c>
      <c r="C52" s="12">
        <v>1344705</v>
      </c>
      <c r="D52" s="12" t="s">
        <v>582</v>
      </c>
      <c r="E52" s="13">
        <v>43383</v>
      </c>
      <c r="F52" s="13">
        <v>43386</v>
      </c>
      <c r="G52" s="12">
        <v>3</v>
      </c>
      <c r="H52" s="14">
        <v>16500</v>
      </c>
      <c r="I52" s="30">
        <f t="shared" si="1"/>
        <v>49500</v>
      </c>
      <c r="J52" s="25"/>
      <c r="L52" s="26"/>
    </row>
    <row r="53" ht="21.75" customHeight="1" spans="1:12">
      <c r="A53" s="9">
        <v>41</v>
      </c>
      <c r="B53" s="12">
        <v>538285957</v>
      </c>
      <c r="C53" s="12">
        <v>1344717</v>
      </c>
      <c r="D53" s="12" t="s">
        <v>583</v>
      </c>
      <c r="E53" s="13">
        <v>43383</v>
      </c>
      <c r="F53" s="13">
        <v>43386</v>
      </c>
      <c r="G53" s="12">
        <v>3</v>
      </c>
      <c r="H53" s="14">
        <v>15500</v>
      </c>
      <c r="I53" s="30">
        <f t="shared" si="1"/>
        <v>46500</v>
      </c>
      <c r="J53" s="25"/>
      <c r="L53" s="26"/>
    </row>
    <row r="54" ht="21.75" customHeight="1" spans="1:12">
      <c r="A54" s="9">
        <v>42</v>
      </c>
      <c r="B54" s="12">
        <v>828285975</v>
      </c>
      <c r="C54" s="12">
        <v>1369032</v>
      </c>
      <c r="D54" s="12" t="s">
        <v>584</v>
      </c>
      <c r="E54" s="13">
        <v>43384</v>
      </c>
      <c r="F54" s="13">
        <v>43386</v>
      </c>
      <c r="G54" s="12">
        <v>2</v>
      </c>
      <c r="H54" s="14">
        <v>14500</v>
      </c>
      <c r="I54" s="30">
        <f t="shared" si="1"/>
        <v>29000</v>
      </c>
      <c r="J54" s="25"/>
      <c r="K54" s="31"/>
      <c r="L54" s="26"/>
    </row>
    <row r="55" ht="21.75" customHeight="1" spans="1:12">
      <c r="A55" s="9">
        <v>43</v>
      </c>
      <c r="B55" s="175" t="s">
        <v>585</v>
      </c>
      <c r="C55" s="12">
        <v>1379990</v>
      </c>
      <c r="D55" s="12" t="s">
        <v>586</v>
      </c>
      <c r="E55" s="13">
        <v>43385</v>
      </c>
      <c r="F55" s="13">
        <v>43386</v>
      </c>
      <c r="G55" s="12">
        <v>1</v>
      </c>
      <c r="H55" s="14">
        <v>16200</v>
      </c>
      <c r="I55" s="30">
        <f t="shared" si="1"/>
        <v>16200</v>
      </c>
      <c r="J55" s="25"/>
      <c r="K55" s="31"/>
      <c r="L55" s="26"/>
    </row>
    <row r="56" ht="21.75" customHeight="1" spans="1:12">
      <c r="A56" s="9">
        <v>44</v>
      </c>
      <c r="B56" s="12">
        <v>158285965</v>
      </c>
      <c r="C56" s="12">
        <v>1355415</v>
      </c>
      <c r="D56" s="12" t="s">
        <v>587</v>
      </c>
      <c r="E56" s="13">
        <v>43385</v>
      </c>
      <c r="F56" s="13">
        <v>43387</v>
      </c>
      <c r="G56" s="12">
        <v>2</v>
      </c>
      <c r="H56" s="14">
        <v>11500</v>
      </c>
      <c r="I56" s="30">
        <f t="shared" si="1"/>
        <v>23000</v>
      </c>
      <c r="J56" s="25"/>
      <c r="L56" s="26"/>
    </row>
    <row r="57" ht="21.75" customHeight="1" spans="1:12">
      <c r="A57" s="9">
        <v>45</v>
      </c>
      <c r="B57" s="175" t="s">
        <v>588</v>
      </c>
      <c r="C57" s="12">
        <v>1378678</v>
      </c>
      <c r="D57" s="12" t="s">
        <v>589</v>
      </c>
      <c r="E57" s="13">
        <v>43386</v>
      </c>
      <c r="F57" s="13">
        <v>43387</v>
      </c>
      <c r="G57" s="12">
        <v>1</v>
      </c>
      <c r="H57" s="14">
        <v>16200</v>
      </c>
      <c r="I57" s="30">
        <f t="shared" si="1"/>
        <v>16200</v>
      </c>
      <c r="J57" s="25"/>
      <c r="L57" s="26"/>
    </row>
    <row r="58" ht="21.75" customHeight="1" spans="1:12">
      <c r="A58" s="9">
        <v>46</v>
      </c>
      <c r="B58" s="175" t="s">
        <v>590</v>
      </c>
      <c r="C58" s="12">
        <v>1378679</v>
      </c>
      <c r="D58" s="12" t="s">
        <v>589</v>
      </c>
      <c r="E58" s="13">
        <v>43387</v>
      </c>
      <c r="F58" s="13">
        <v>43388</v>
      </c>
      <c r="G58" s="12">
        <v>1</v>
      </c>
      <c r="H58" s="14">
        <v>20000</v>
      </c>
      <c r="I58" s="30">
        <f t="shared" si="1"/>
        <v>20000</v>
      </c>
      <c r="J58" s="25"/>
      <c r="L58" s="26"/>
    </row>
    <row r="59" ht="21.75" customHeight="1" spans="1:12">
      <c r="A59" s="9">
        <v>47</v>
      </c>
      <c r="B59" s="12">
        <v>858285952</v>
      </c>
      <c r="C59" s="12">
        <v>1340354</v>
      </c>
      <c r="D59" s="12" t="s">
        <v>591</v>
      </c>
      <c r="E59" s="13">
        <v>43387</v>
      </c>
      <c r="F59" s="13">
        <v>43391</v>
      </c>
      <c r="G59" s="12">
        <v>4</v>
      </c>
      <c r="H59" s="14">
        <v>11500</v>
      </c>
      <c r="I59" s="30">
        <f t="shared" si="1"/>
        <v>46000</v>
      </c>
      <c r="J59" s="25"/>
      <c r="L59" s="26"/>
    </row>
    <row r="60" ht="21.75" customHeight="1" spans="1:12">
      <c r="A60" s="9">
        <v>48</v>
      </c>
      <c r="B60" s="12">
        <v>538285971</v>
      </c>
      <c r="C60" s="12">
        <v>1363393</v>
      </c>
      <c r="D60" s="12" t="s">
        <v>592</v>
      </c>
      <c r="E60" s="13">
        <v>43388</v>
      </c>
      <c r="F60" s="13">
        <v>43389</v>
      </c>
      <c r="G60" s="12">
        <v>1</v>
      </c>
      <c r="H60" s="14">
        <v>18000</v>
      </c>
      <c r="I60" s="30">
        <f t="shared" si="1"/>
        <v>18000</v>
      </c>
      <c r="J60" s="25"/>
      <c r="L60" s="26"/>
    </row>
    <row r="61" ht="21.75" customHeight="1" spans="1:12">
      <c r="A61" s="9">
        <v>49</v>
      </c>
      <c r="B61" s="12">
        <v>598285980</v>
      </c>
      <c r="C61" s="12">
        <v>1374154</v>
      </c>
      <c r="D61" s="12" t="s">
        <v>593</v>
      </c>
      <c r="E61" s="13">
        <v>43390</v>
      </c>
      <c r="F61" s="13">
        <v>43392</v>
      </c>
      <c r="G61" s="12">
        <v>2</v>
      </c>
      <c r="H61" s="14">
        <v>14500</v>
      </c>
      <c r="I61" s="30">
        <f t="shared" si="1"/>
        <v>29000</v>
      </c>
      <c r="J61" s="25"/>
      <c r="L61" s="26"/>
    </row>
    <row r="62" ht="21.75" customHeight="1" spans="1:12">
      <c r="A62" s="9">
        <v>50</v>
      </c>
      <c r="B62" s="12">
        <v>408285985</v>
      </c>
      <c r="C62" s="12">
        <v>1379175</v>
      </c>
      <c r="D62" s="12" t="s">
        <v>594</v>
      </c>
      <c r="E62" s="13">
        <v>43390</v>
      </c>
      <c r="F62" s="13">
        <v>43392</v>
      </c>
      <c r="G62" s="12">
        <v>2</v>
      </c>
      <c r="H62" s="14">
        <v>16200</v>
      </c>
      <c r="I62" s="30">
        <f t="shared" si="1"/>
        <v>32400</v>
      </c>
      <c r="J62" s="25"/>
      <c r="L62" s="26"/>
    </row>
    <row r="63" ht="21.75" customHeight="1" spans="1:12">
      <c r="A63" s="9">
        <v>51</v>
      </c>
      <c r="B63" s="12">
        <v>418285985</v>
      </c>
      <c r="C63" s="12">
        <v>1379175</v>
      </c>
      <c r="D63" s="12" t="s">
        <v>595</v>
      </c>
      <c r="E63" s="13">
        <v>43390</v>
      </c>
      <c r="F63" s="13">
        <v>43392</v>
      </c>
      <c r="G63" s="12">
        <v>2</v>
      </c>
      <c r="H63" s="14">
        <v>16200</v>
      </c>
      <c r="I63" s="30">
        <f t="shared" si="1"/>
        <v>32400</v>
      </c>
      <c r="J63" s="25"/>
      <c r="L63" s="26"/>
    </row>
    <row r="64" ht="21.75" customHeight="1" spans="1:12">
      <c r="A64" s="9">
        <v>52</v>
      </c>
      <c r="B64" s="12">
        <v>668285987</v>
      </c>
      <c r="C64" s="12">
        <v>1381202</v>
      </c>
      <c r="D64" s="12" t="s">
        <v>596</v>
      </c>
      <c r="E64" s="13">
        <v>43393</v>
      </c>
      <c r="F64" s="13">
        <v>43394</v>
      </c>
      <c r="G64" s="12">
        <v>1</v>
      </c>
      <c r="H64" s="14">
        <v>21200</v>
      </c>
      <c r="I64" s="30">
        <f t="shared" si="1"/>
        <v>21200</v>
      </c>
      <c r="J64" s="25"/>
      <c r="L64" s="26"/>
    </row>
    <row r="65" ht="21.75" customHeight="1" spans="1:12">
      <c r="A65" s="9">
        <v>53</v>
      </c>
      <c r="B65" s="12">
        <v>398285987</v>
      </c>
      <c r="C65" s="12">
        <v>1380552</v>
      </c>
      <c r="D65" s="12" t="s">
        <v>597</v>
      </c>
      <c r="E65" s="13">
        <v>43394</v>
      </c>
      <c r="F65" s="13">
        <v>43397</v>
      </c>
      <c r="G65" s="12">
        <v>3</v>
      </c>
      <c r="H65" s="14">
        <v>15500</v>
      </c>
      <c r="I65" s="30">
        <f t="shared" si="1"/>
        <v>46500</v>
      </c>
      <c r="J65" s="25"/>
      <c r="L65" s="26"/>
    </row>
    <row r="66" ht="21.75" customHeight="1" spans="1:12">
      <c r="A66" s="9">
        <v>54</v>
      </c>
      <c r="B66" s="12">
        <v>998285980</v>
      </c>
      <c r="C66" s="12">
        <v>1374713</v>
      </c>
      <c r="D66" s="12" t="s">
        <v>598</v>
      </c>
      <c r="E66" s="13">
        <v>43395</v>
      </c>
      <c r="F66" s="13">
        <v>43397</v>
      </c>
      <c r="G66" s="12">
        <v>2</v>
      </c>
      <c r="H66" s="14">
        <v>15500</v>
      </c>
      <c r="I66" s="30">
        <f t="shared" si="1"/>
        <v>31000</v>
      </c>
      <c r="J66" s="25"/>
      <c r="L66" s="26"/>
    </row>
    <row r="67" ht="21.75" customHeight="1" spans="1:12">
      <c r="A67" s="9">
        <v>55</v>
      </c>
      <c r="B67" s="12">
        <v>408285987</v>
      </c>
      <c r="C67" s="12">
        <v>1380958</v>
      </c>
      <c r="D67" s="12" t="s">
        <v>599</v>
      </c>
      <c r="E67" s="13">
        <v>43395</v>
      </c>
      <c r="F67" s="13">
        <v>43399</v>
      </c>
      <c r="G67" s="12">
        <v>4</v>
      </c>
      <c r="H67" s="14">
        <v>15500</v>
      </c>
      <c r="I67" s="30">
        <f t="shared" si="1"/>
        <v>62000</v>
      </c>
      <c r="J67" s="25"/>
      <c r="L67" s="26"/>
    </row>
    <row r="68" ht="21.75" customHeight="1" spans="1:12">
      <c r="A68" s="9">
        <v>56</v>
      </c>
      <c r="B68" s="12">
        <v>558285988</v>
      </c>
      <c r="C68" s="12">
        <v>1382656</v>
      </c>
      <c r="D68" s="12" t="s">
        <v>600</v>
      </c>
      <c r="E68" s="13">
        <v>43399</v>
      </c>
      <c r="F68" s="13">
        <v>43402</v>
      </c>
      <c r="G68" s="12">
        <v>3</v>
      </c>
      <c r="H68" s="14">
        <v>15500</v>
      </c>
      <c r="I68" s="30">
        <f t="shared" si="1"/>
        <v>46500</v>
      </c>
      <c r="J68" s="25"/>
      <c r="L68" s="26"/>
    </row>
    <row r="69" ht="21.75" customHeight="1" spans="1:12">
      <c r="A69" s="9">
        <v>57</v>
      </c>
      <c r="B69" s="175" t="s">
        <v>601</v>
      </c>
      <c r="C69" s="12">
        <v>1386296</v>
      </c>
      <c r="D69" s="12" t="s">
        <v>602</v>
      </c>
      <c r="E69" s="13">
        <v>43400</v>
      </c>
      <c r="F69" s="13">
        <v>43401</v>
      </c>
      <c r="G69" s="12">
        <v>1</v>
      </c>
      <c r="H69" s="14">
        <v>25000</v>
      </c>
      <c r="I69" s="30">
        <f t="shared" si="1"/>
        <v>25000</v>
      </c>
      <c r="J69" s="25"/>
      <c r="L69" s="26"/>
    </row>
    <row r="70" ht="21.75" customHeight="1" spans="1:12">
      <c r="A70" s="9">
        <v>58</v>
      </c>
      <c r="B70" s="12">
        <v>118285976</v>
      </c>
      <c r="C70" s="12">
        <v>1369656</v>
      </c>
      <c r="D70" s="12" t="s">
        <v>603</v>
      </c>
      <c r="E70" s="13">
        <v>43400</v>
      </c>
      <c r="F70" s="13">
        <v>43401</v>
      </c>
      <c r="G70" s="12">
        <v>1</v>
      </c>
      <c r="H70" s="14">
        <v>15500</v>
      </c>
      <c r="I70" s="30">
        <f t="shared" si="1"/>
        <v>15500</v>
      </c>
      <c r="J70" s="25"/>
      <c r="L70" s="26"/>
    </row>
    <row r="71" ht="21.75" customHeight="1" spans="1:12">
      <c r="A71" s="9">
        <v>59</v>
      </c>
      <c r="B71" s="12">
        <v>968285989</v>
      </c>
      <c r="C71" s="12">
        <v>1384286</v>
      </c>
      <c r="D71" s="12" t="s">
        <v>604</v>
      </c>
      <c r="E71" s="13">
        <v>43401</v>
      </c>
      <c r="F71" s="13">
        <v>43403</v>
      </c>
      <c r="G71" s="12">
        <v>2</v>
      </c>
      <c r="H71" s="14">
        <v>16200</v>
      </c>
      <c r="I71" s="30">
        <f t="shared" si="1"/>
        <v>32400</v>
      </c>
      <c r="J71" s="25"/>
      <c r="L71" s="26"/>
    </row>
    <row r="72" ht="21.75" customHeight="1" spans="1:12">
      <c r="A72" s="9">
        <v>60</v>
      </c>
      <c r="B72" s="12">
        <v>778285990</v>
      </c>
      <c r="C72" s="12">
        <v>1385079</v>
      </c>
      <c r="D72" s="12" t="s">
        <v>605</v>
      </c>
      <c r="E72" s="13">
        <v>43401</v>
      </c>
      <c r="F72" s="13">
        <v>43405</v>
      </c>
      <c r="G72" s="12">
        <v>4</v>
      </c>
      <c r="H72" s="14">
        <v>16200</v>
      </c>
      <c r="I72" s="30">
        <f t="shared" si="1"/>
        <v>64800</v>
      </c>
      <c r="J72" s="25"/>
      <c r="L72" s="26"/>
    </row>
    <row r="73" ht="21.75" customHeight="1" spans="1:12">
      <c r="A73" s="9">
        <v>61</v>
      </c>
      <c r="B73" s="12">
        <v>798285990</v>
      </c>
      <c r="C73" s="12">
        <v>1385079</v>
      </c>
      <c r="D73" s="12" t="s">
        <v>606</v>
      </c>
      <c r="E73" s="13">
        <v>43401</v>
      </c>
      <c r="F73" s="13">
        <v>43405</v>
      </c>
      <c r="G73" s="12">
        <v>4</v>
      </c>
      <c r="H73" s="14">
        <v>21200</v>
      </c>
      <c r="I73" s="30">
        <f t="shared" si="1"/>
        <v>84800</v>
      </c>
      <c r="J73" s="25"/>
      <c r="L73" s="26"/>
    </row>
    <row r="74" ht="21.75" customHeight="1" spans="1:12">
      <c r="A74" s="9">
        <v>62</v>
      </c>
      <c r="B74" s="12">
        <v>788285990</v>
      </c>
      <c r="C74" s="12">
        <v>1385079</v>
      </c>
      <c r="D74" s="12" t="s">
        <v>607</v>
      </c>
      <c r="E74" s="13">
        <v>43401</v>
      </c>
      <c r="F74" s="13">
        <v>43405</v>
      </c>
      <c r="G74" s="12">
        <v>4</v>
      </c>
      <c r="H74" s="14">
        <v>16200</v>
      </c>
      <c r="I74" s="30">
        <f t="shared" si="1"/>
        <v>64800</v>
      </c>
      <c r="J74" s="25"/>
      <c r="L74" s="26"/>
    </row>
    <row r="75" ht="21.75" customHeight="1" spans="1:12">
      <c r="A75" s="9">
        <v>63</v>
      </c>
      <c r="B75" s="12">
        <v>868285991</v>
      </c>
      <c r="C75" s="12">
        <v>1382656</v>
      </c>
      <c r="D75" s="12" t="s">
        <v>600</v>
      </c>
      <c r="E75" s="13">
        <v>43402</v>
      </c>
      <c r="F75" s="13">
        <v>43403</v>
      </c>
      <c r="G75" s="12">
        <v>1</v>
      </c>
      <c r="H75" s="14">
        <v>15500</v>
      </c>
      <c r="I75" s="30">
        <f t="shared" si="1"/>
        <v>15500</v>
      </c>
      <c r="J75" s="25"/>
      <c r="L75" s="26"/>
    </row>
    <row r="76" ht="21.75" customHeight="1" spans="1:12">
      <c r="A76" s="9">
        <v>64</v>
      </c>
      <c r="B76" s="12">
        <v>978285989</v>
      </c>
      <c r="C76" s="12">
        <v>1384288</v>
      </c>
      <c r="D76" s="12" t="s">
        <v>608</v>
      </c>
      <c r="E76" s="13">
        <v>43403</v>
      </c>
      <c r="F76" s="13">
        <v>43405</v>
      </c>
      <c r="G76" s="12">
        <v>2</v>
      </c>
      <c r="H76" s="14">
        <v>19500</v>
      </c>
      <c r="I76" s="30">
        <f t="shared" si="1"/>
        <v>39000</v>
      </c>
      <c r="J76" s="25"/>
      <c r="L76" s="26"/>
    </row>
    <row r="77" ht="18" customHeight="1" spans="1:9">
      <c r="A77" s="17"/>
      <c r="B77" s="18"/>
      <c r="C77" s="18"/>
      <c r="D77" s="19"/>
      <c r="E77" s="20"/>
      <c r="F77" s="20"/>
      <c r="G77" s="18">
        <f>SUM(G13:G72)</f>
        <v>113</v>
      </c>
      <c r="H77" s="21"/>
      <c r="I77" s="21"/>
    </row>
    <row r="78" s="2" customFormat="1" ht="18" customHeight="1" spans="1:12">
      <c r="A78" s="22"/>
      <c r="B78" s="23"/>
      <c r="C78" s="22"/>
      <c r="D78" s="22"/>
      <c r="E78" s="23"/>
      <c r="F78" s="22"/>
      <c r="G78" s="24" t="s">
        <v>21</v>
      </c>
      <c r="H78" s="22"/>
      <c r="I78" s="27">
        <f>SUM(I13:I76)</f>
        <v>2145720</v>
      </c>
      <c r="K78"/>
      <c r="L78"/>
    </row>
    <row r="79" s="2" customFormat="1" ht="14.25" spans="1:12">
      <c r="A79"/>
      <c r="B79" s="1"/>
      <c r="C79"/>
      <c r="D79"/>
      <c r="E79"/>
      <c r="F79" s="1"/>
      <c r="G79"/>
      <c r="H79"/>
      <c r="I79" s="28"/>
      <c r="K79"/>
      <c r="L79"/>
    </row>
    <row r="80" s="2" customFormat="1" spans="1:12">
      <c r="A80"/>
      <c r="B80" s="1"/>
      <c r="C80"/>
      <c r="D80"/>
      <c r="E80"/>
      <c r="F80" s="1"/>
      <c r="G80"/>
      <c r="H80"/>
      <c r="I80" s="28"/>
      <c r="K80"/>
      <c r="L80"/>
    </row>
    <row r="81" s="2" customFormat="1" spans="1:12">
      <c r="A81"/>
      <c r="B81" s="1"/>
      <c r="C81"/>
      <c r="D81"/>
      <c r="E81"/>
      <c r="F81" s="1"/>
      <c r="G81"/>
      <c r="H81"/>
      <c r="I81" s="28"/>
      <c r="K81"/>
      <c r="L81"/>
    </row>
    <row r="82" s="2" customFormat="1" spans="1:12">
      <c r="A82"/>
      <c r="B82" s="1"/>
      <c r="C82"/>
      <c r="D82"/>
      <c r="E82"/>
      <c r="F82" s="1"/>
      <c r="G82"/>
      <c r="H82"/>
      <c r="I82" s="28"/>
      <c r="K82"/>
      <c r="L82"/>
    </row>
    <row r="83" s="2" customFormat="1" spans="1:12">
      <c r="A83"/>
      <c r="B83" s="1"/>
      <c r="C83"/>
      <c r="D83"/>
      <c r="E83"/>
      <c r="F83" s="1"/>
      <c r="G83"/>
      <c r="H83"/>
      <c r="K83"/>
      <c r="L83"/>
    </row>
    <row r="84" s="2" customFormat="1" spans="1:12">
      <c r="A84"/>
      <c r="B84" s="1"/>
      <c r="C84"/>
      <c r="D84"/>
      <c r="E84"/>
      <c r="F84" s="1"/>
      <c r="G84"/>
      <c r="H84"/>
      <c r="I84" s="28"/>
      <c r="K84"/>
      <c r="L84"/>
    </row>
  </sheetData>
  <autoFilter ref="A12:I78">
    <sortState ref="A12:I78">
      <sortCondition ref="E12:E100"/>
    </sortState>
    <extLst/>
  </autoFilter>
  <dataValidations count="3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B.T.C. Bangkok Co.,Ltd.&#13;&#10;" sqref="Z42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85 Z118 Z89:Z90 Z122:Z123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55"/>
  <sheetViews>
    <sheetView zoomScale="112" zoomScaleNormal="112" topLeftCell="A37" workbookViewId="0">
      <selection activeCell="K33" sqref="K33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12.1416666666667" customWidth="1"/>
    <col min="6" max="6" width="11.8583333333333" style="1" customWidth="1"/>
    <col min="8" max="8" width="11.425" customWidth="1"/>
    <col min="9" max="9" width="14.2833333333333" customWidth="1"/>
    <col min="10" max="10" width="13.2833333333333" style="2" customWidth="1"/>
    <col min="11" max="11" width="13.5666666666667" customWidth="1"/>
    <col min="12" max="12" width="10.2833333333333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609</v>
      </c>
    </row>
    <row r="11" spans="5:7">
      <c r="E11" s="29"/>
      <c r="F11"/>
      <c r="G11" s="1"/>
    </row>
    <row r="12" spans="1:9">
      <c r="A12" s="9" t="s">
        <v>47</v>
      </c>
      <c r="B12" s="10" t="s">
        <v>108</v>
      </c>
      <c r="C12" s="10" t="s">
        <v>48</v>
      </c>
      <c r="D12" s="11" t="s">
        <v>49</v>
      </c>
      <c r="E12" s="11" t="s">
        <v>50</v>
      </c>
      <c r="F12" s="10" t="s">
        <v>51</v>
      </c>
      <c r="G12" s="10" t="s">
        <v>52</v>
      </c>
      <c r="H12" s="10" t="s">
        <v>53</v>
      </c>
      <c r="I12" s="10" t="s">
        <v>54</v>
      </c>
    </row>
    <row r="13" ht="21.75" customHeight="1" spans="1:12">
      <c r="A13" s="9">
        <v>1</v>
      </c>
      <c r="B13" s="12">
        <v>788285971</v>
      </c>
      <c r="C13" s="12">
        <v>1364035</v>
      </c>
      <c r="D13" s="12" t="s">
        <v>610</v>
      </c>
      <c r="E13" s="13">
        <v>43347</v>
      </c>
      <c r="F13" s="13">
        <v>43349</v>
      </c>
      <c r="G13" s="12">
        <v>2</v>
      </c>
      <c r="H13" s="14">
        <v>13500</v>
      </c>
      <c r="I13" s="30">
        <f t="shared" ref="I13:I15" si="0">+H13*G13</f>
        <v>27000</v>
      </c>
      <c r="J13" s="25"/>
      <c r="L13" s="26"/>
    </row>
    <row r="14" ht="21.75" customHeight="1" spans="1:12">
      <c r="A14" s="9">
        <v>2</v>
      </c>
      <c r="B14" s="12">
        <v>898285967</v>
      </c>
      <c r="C14" s="12">
        <v>1358320</v>
      </c>
      <c r="D14" s="12" t="s">
        <v>611</v>
      </c>
      <c r="E14" s="13">
        <v>43348</v>
      </c>
      <c r="F14" s="13">
        <v>43350</v>
      </c>
      <c r="G14" s="12">
        <v>2</v>
      </c>
      <c r="H14" s="14">
        <v>13500</v>
      </c>
      <c r="I14" s="30">
        <f t="shared" si="0"/>
        <v>27000</v>
      </c>
      <c r="J14" s="25"/>
      <c r="L14" s="26"/>
    </row>
    <row r="15" ht="21.75" customHeight="1" spans="1:12">
      <c r="A15" s="9">
        <v>3</v>
      </c>
      <c r="B15" s="12">
        <v>948285972</v>
      </c>
      <c r="C15" s="12">
        <v>1365581</v>
      </c>
      <c r="D15" s="12" t="s">
        <v>612</v>
      </c>
      <c r="E15" s="13">
        <v>43350</v>
      </c>
      <c r="F15" s="13">
        <v>43351</v>
      </c>
      <c r="G15" s="12">
        <v>1</v>
      </c>
      <c r="H15" s="14">
        <v>13500</v>
      </c>
      <c r="I15" s="30">
        <f t="shared" si="0"/>
        <v>13500</v>
      </c>
      <c r="J15" s="25"/>
      <c r="L15" s="26"/>
    </row>
    <row r="16" ht="21.75" customHeight="1" spans="1:12">
      <c r="A16" s="9">
        <v>5</v>
      </c>
      <c r="B16" s="175" t="s">
        <v>613</v>
      </c>
      <c r="C16" s="12">
        <v>1368064</v>
      </c>
      <c r="D16" s="12" t="s">
        <v>614</v>
      </c>
      <c r="E16" s="13">
        <v>43354</v>
      </c>
      <c r="F16" s="13">
        <v>43355</v>
      </c>
      <c r="G16" s="12">
        <v>1</v>
      </c>
      <c r="H16" s="14">
        <v>13500</v>
      </c>
      <c r="I16" s="30">
        <f t="shared" ref="I16:I46" si="1">+H16*G16</f>
        <v>13500</v>
      </c>
      <c r="J16" s="25"/>
      <c r="L16" s="26"/>
    </row>
    <row r="17" ht="21.75" customHeight="1" spans="1:12">
      <c r="A17" s="9">
        <v>6</v>
      </c>
      <c r="B17" s="12">
        <v>158285969</v>
      </c>
      <c r="C17" s="12">
        <v>1360443</v>
      </c>
      <c r="D17" s="12" t="s">
        <v>615</v>
      </c>
      <c r="E17" s="13">
        <v>43354</v>
      </c>
      <c r="F17" s="13">
        <v>43355</v>
      </c>
      <c r="G17" s="12">
        <v>1</v>
      </c>
      <c r="H17" s="14">
        <v>13000</v>
      </c>
      <c r="I17" s="30">
        <f t="shared" si="1"/>
        <v>13000</v>
      </c>
      <c r="J17" s="25"/>
      <c r="L17" s="26"/>
    </row>
    <row r="18" ht="21.75" customHeight="1" spans="1:12">
      <c r="A18" s="9">
        <v>7</v>
      </c>
      <c r="B18" s="12">
        <v>28285970</v>
      </c>
      <c r="C18" s="12">
        <v>1361620</v>
      </c>
      <c r="D18" s="12" t="s">
        <v>616</v>
      </c>
      <c r="E18" s="13">
        <v>43355</v>
      </c>
      <c r="F18" s="13">
        <v>43356</v>
      </c>
      <c r="G18" s="12">
        <v>1</v>
      </c>
      <c r="H18" s="14">
        <v>13500</v>
      </c>
      <c r="I18" s="30">
        <f t="shared" si="1"/>
        <v>13500</v>
      </c>
      <c r="J18" s="25"/>
      <c r="L18" s="26"/>
    </row>
    <row r="19" ht="21.75" customHeight="1" spans="1:12">
      <c r="A19" s="9">
        <v>8</v>
      </c>
      <c r="B19" s="12">
        <v>388285971</v>
      </c>
      <c r="C19" s="12">
        <v>1363230</v>
      </c>
      <c r="D19" s="12" t="s">
        <v>617</v>
      </c>
      <c r="E19" s="13">
        <v>43353</v>
      </c>
      <c r="F19" s="13">
        <v>43356</v>
      </c>
      <c r="G19" s="12">
        <v>3</v>
      </c>
      <c r="H19" s="14">
        <v>18500</v>
      </c>
      <c r="I19" s="30">
        <f t="shared" si="1"/>
        <v>55500</v>
      </c>
      <c r="J19" s="25"/>
      <c r="L19" s="26"/>
    </row>
    <row r="20" ht="21.75" customHeight="1" spans="1:12">
      <c r="A20" s="9">
        <v>9</v>
      </c>
      <c r="B20" s="12">
        <v>328285970</v>
      </c>
      <c r="C20" s="12">
        <v>1362138</v>
      </c>
      <c r="D20" s="12" t="s">
        <v>618</v>
      </c>
      <c r="E20" s="13">
        <v>43355</v>
      </c>
      <c r="F20" s="13">
        <v>43357</v>
      </c>
      <c r="G20" s="12">
        <v>2</v>
      </c>
      <c r="H20" s="14">
        <v>14700</v>
      </c>
      <c r="I20" s="30">
        <f t="shared" si="1"/>
        <v>29400</v>
      </c>
      <c r="J20" s="25"/>
      <c r="L20" s="26"/>
    </row>
    <row r="21" ht="21.75" customHeight="1" spans="1:12">
      <c r="A21" s="9">
        <v>10</v>
      </c>
      <c r="B21" s="12">
        <v>158285967</v>
      </c>
      <c r="C21" s="12">
        <v>1357506</v>
      </c>
      <c r="D21" s="12" t="s">
        <v>619</v>
      </c>
      <c r="E21" s="13">
        <v>43354</v>
      </c>
      <c r="F21" s="13">
        <v>43357</v>
      </c>
      <c r="G21" s="12">
        <v>3</v>
      </c>
      <c r="H21" s="14">
        <v>19000</v>
      </c>
      <c r="I21" s="30">
        <f t="shared" si="1"/>
        <v>57000</v>
      </c>
      <c r="J21" s="25"/>
      <c r="L21" s="26"/>
    </row>
    <row r="22" ht="21.75" customHeight="1" spans="1:12">
      <c r="A22" s="9">
        <v>11</v>
      </c>
      <c r="B22" s="175" t="s">
        <v>620</v>
      </c>
      <c r="C22" s="12">
        <v>1360124</v>
      </c>
      <c r="D22" s="12" t="s">
        <v>621</v>
      </c>
      <c r="E22" s="13">
        <v>43354</v>
      </c>
      <c r="F22" s="13">
        <v>43359</v>
      </c>
      <c r="G22" s="12">
        <v>5</v>
      </c>
      <c r="H22" s="14">
        <v>14000</v>
      </c>
      <c r="I22" s="30">
        <f t="shared" si="1"/>
        <v>70000</v>
      </c>
      <c r="J22" s="25"/>
      <c r="L22" s="26"/>
    </row>
    <row r="23" ht="21.75" customHeight="1" spans="1:12">
      <c r="A23" s="9">
        <v>12</v>
      </c>
      <c r="B23" s="12">
        <v>518285971</v>
      </c>
      <c r="C23" s="12">
        <v>1363439</v>
      </c>
      <c r="D23" s="12" t="s">
        <v>622</v>
      </c>
      <c r="E23" s="13">
        <v>43360</v>
      </c>
      <c r="F23" s="13">
        <v>43361</v>
      </c>
      <c r="G23" s="12">
        <v>1</v>
      </c>
      <c r="H23" s="14">
        <v>13000</v>
      </c>
      <c r="I23" s="30">
        <f t="shared" si="1"/>
        <v>13000</v>
      </c>
      <c r="J23" s="25"/>
      <c r="L23" s="26"/>
    </row>
    <row r="24" ht="21.75" customHeight="1" spans="1:12">
      <c r="A24" s="9">
        <v>13</v>
      </c>
      <c r="B24" s="12">
        <v>498285971</v>
      </c>
      <c r="C24" s="12">
        <v>1363303</v>
      </c>
      <c r="D24" s="12" t="s">
        <v>623</v>
      </c>
      <c r="E24" s="13">
        <v>43360</v>
      </c>
      <c r="F24" s="13">
        <v>43362</v>
      </c>
      <c r="G24" s="12">
        <v>2</v>
      </c>
      <c r="H24" s="14">
        <v>14000</v>
      </c>
      <c r="I24" s="30">
        <f t="shared" si="1"/>
        <v>28000</v>
      </c>
      <c r="J24" s="25"/>
      <c r="L24" s="26"/>
    </row>
    <row r="25" ht="21.75" customHeight="1" spans="1:12">
      <c r="A25" s="9">
        <v>14</v>
      </c>
      <c r="B25" s="12">
        <v>548285952</v>
      </c>
      <c r="C25" s="12">
        <v>1339388</v>
      </c>
      <c r="D25" s="12" t="s">
        <v>624</v>
      </c>
      <c r="E25" s="13">
        <v>43362</v>
      </c>
      <c r="F25" s="13">
        <v>43363</v>
      </c>
      <c r="G25" s="12">
        <v>1</v>
      </c>
      <c r="H25" s="14">
        <v>11500</v>
      </c>
      <c r="I25" s="30">
        <f t="shared" si="1"/>
        <v>11500</v>
      </c>
      <c r="J25" s="25"/>
      <c r="L25" s="26"/>
    </row>
    <row r="26" ht="21.75" customHeight="1" spans="1:12">
      <c r="A26" s="9">
        <v>15</v>
      </c>
      <c r="B26" s="12">
        <v>568285952</v>
      </c>
      <c r="C26" s="12">
        <v>1339388</v>
      </c>
      <c r="D26" s="12" t="s">
        <v>625</v>
      </c>
      <c r="E26" s="13">
        <v>43362</v>
      </c>
      <c r="F26" s="13">
        <v>43363</v>
      </c>
      <c r="G26" s="12">
        <v>1</v>
      </c>
      <c r="H26" s="14">
        <v>11500</v>
      </c>
      <c r="I26" s="30">
        <f t="shared" si="1"/>
        <v>11500</v>
      </c>
      <c r="J26" s="25"/>
      <c r="L26" s="26"/>
    </row>
    <row r="27" ht="21.75" customHeight="1" spans="1:12">
      <c r="A27" s="9">
        <v>16</v>
      </c>
      <c r="B27" s="175" t="s">
        <v>626</v>
      </c>
      <c r="C27" s="12">
        <v>1359885</v>
      </c>
      <c r="D27" s="12" t="s">
        <v>627</v>
      </c>
      <c r="E27" s="13">
        <v>43363</v>
      </c>
      <c r="F27" s="13">
        <v>43364</v>
      </c>
      <c r="G27" s="12">
        <v>1</v>
      </c>
      <c r="H27" s="14">
        <v>13000</v>
      </c>
      <c r="I27" s="30">
        <f t="shared" si="1"/>
        <v>13000</v>
      </c>
      <c r="J27" s="25"/>
      <c r="L27" s="26"/>
    </row>
    <row r="28" ht="21.75" customHeight="1" spans="1:12">
      <c r="A28" s="9">
        <v>17</v>
      </c>
      <c r="B28" s="12">
        <v>698285952</v>
      </c>
      <c r="C28" s="12">
        <v>1339972</v>
      </c>
      <c r="D28" s="12" t="s">
        <v>628</v>
      </c>
      <c r="E28" s="13">
        <v>43363</v>
      </c>
      <c r="F28" s="13">
        <v>43365</v>
      </c>
      <c r="G28" s="12">
        <v>2</v>
      </c>
      <c r="H28" s="14">
        <v>11500</v>
      </c>
      <c r="I28" s="30">
        <f t="shared" si="1"/>
        <v>23000</v>
      </c>
      <c r="J28" s="25"/>
      <c r="L28" s="26"/>
    </row>
    <row r="29" ht="21.75" customHeight="1" spans="1:12">
      <c r="A29" s="9">
        <v>18</v>
      </c>
      <c r="B29" s="12">
        <v>148285961</v>
      </c>
      <c r="C29" s="12">
        <v>1347496</v>
      </c>
      <c r="D29" s="12" t="s">
        <v>629</v>
      </c>
      <c r="E29" s="13">
        <v>43363</v>
      </c>
      <c r="F29" s="13">
        <v>43365</v>
      </c>
      <c r="G29" s="12">
        <v>2</v>
      </c>
      <c r="H29" s="14">
        <v>12500</v>
      </c>
      <c r="I29" s="30">
        <f t="shared" si="1"/>
        <v>25000</v>
      </c>
      <c r="J29" s="25"/>
      <c r="L29" s="26"/>
    </row>
    <row r="30" ht="21.75" customHeight="1" spans="1:12">
      <c r="A30" s="9">
        <v>19</v>
      </c>
      <c r="B30" s="12">
        <v>398285977</v>
      </c>
      <c r="C30" s="12">
        <v>1363543</v>
      </c>
      <c r="D30" s="12" t="s">
        <v>630</v>
      </c>
      <c r="E30" s="13">
        <v>43362</v>
      </c>
      <c r="F30" s="13">
        <v>43366</v>
      </c>
      <c r="G30" s="12">
        <v>4</v>
      </c>
      <c r="H30" s="14">
        <v>14000</v>
      </c>
      <c r="I30" s="30">
        <f t="shared" si="1"/>
        <v>56000</v>
      </c>
      <c r="J30" s="25"/>
      <c r="L30" s="26"/>
    </row>
    <row r="31" ht="21.75" customHeight="1" spans="1:12">
      <c r="A31" s="9">
        <v>20</v>
      </c>
      <c r="B31" s="12">
        <v>168285961</v>
      </c>
      <c r="C31" s="12">
        <v>1345917</v>
      </c>
      <c r="D31" s="12" t="s">
        <v>631</v>
      </c>
      <c r="E31" s="13">
        <v>43362</v>
      </c>
      <c r="F31" s="13">
        <v>43367</v>
      </c>
      <c r="G31" s="12">
        <v>5</v>
      </c>
      <c r="H31" s="14">
        <v>12500</v>
      </c>
      <c r="I31" s="30">
        <f t="shared" si="1"/>
        <v>62500</v>
      </c>
      <c r="J31" s="25"/>
      <c r="K31" s="31"/>
      <c r="L31" s="26"/>
    </row>
    <row r="32" ht="21.75" customHeight="1" spans="1:12">
      <c r="A32" s="9">
        <v>21</v>
      </c>
      <c r="B32" s="12">
        <v>108285966</v>
      </c>
      <c r="C32" s="12">
        <v>1355873</v>
      </c>
      <c r="D32" s="12" t="s">
        <v>632</v>
      </c>
      <c r="E32" s="13">
        <v>43364</v>
      </c>
      <c r="F32" s="13">
        <v>43366</v>
      </c>
      <c r="G32" s="12">
        <v>2</v>
      </c>
      <c r="H32" s="14">
        <v>33000</v>
      </c>
      <c r="I32" s="30">
        <f t="shared" si="1"/>
        <v>66000</v>
      </c>
      <c r="J32" s="25"/>
      <c r="L32" s="26"/>
    </row>
    <row r="33" ht="21.75" customHeight="1" spans="1:12">
      <c r="A33" s="9">
        <v>22</v>
      </c>
      <c r="B33" s="12">
        <v>588285975</v>
      </c>
      <c r="C33" s="12">
        <v>1368808</v>
      </c>
      <c r="D33" s="12" t="s">
        <v>633</v>
      </c>
      <c r="E33" s="13">
        <v>43367</v>
      </c>
      <c r="F33" s="13">
        <v>43368</v>
      </c>
      <c r="G33" s="12">
        <v>1</v>
      </c>
      <c r="H33" s="14">
        <v>14500</v>
      </c>
      <c r="I33" s="30">
        <f t="shared" si="1"/>
        <v>14500</v>
      </c>
      <c r="J33" s="25"/>
      <c r="K33" s="31"/>
      <c r="L33" s="26"/>
    </row>
    <row r="34" ht="21.75" customHeight="1" spans="1:12">
      <c r="A34" s="9">
        <v>23</v>
      </c>
      <c r="B34" s="12">
        <v>948285963</v>
      </c>
      <c r="C34" s="12">
        <v>1353826</v>
      </c>
      <c r="D34" s="12" t="s">
        <v>632</v>
      </c>
      <c r="E34" s="13">
        <v>43367</v>
      </c>
      <c r="F34" s="13">
        <v>43369</v>
      </c>
      <c r="G34" s="12">
        <v>2</v>
      </c>
      <c r="H34" s="14">
        <v>13000</v>
      </c>
      <c r="I34" s="30">
        <f t="shared" si="1"/>
        <v>26000</v>
      </c>
      <c r="J34" s="25"/>
      <c r="L34" s="26"/>
    </row>
    <row r="35" ht="21.75" customHeight="1" spans="1:12">
      <c r="A35" s="9">
        <v>24</v>
      </c>
      <c r="B35" s="12">
        <v>938285963</v>
      </c>
      <c r="C35" s="12">
        <v>1353826</v>
      </c>
      <c r="D35" s="12" t="s">
        <v>634</v>
      </c>
      <c r="E35" s="13">
        <v>43367</v>
      </c>
      <c r="F35" s="13">
        <v>43369</v>
      </c>
      <c r="G35" s="12">
        <v>2</v>
      </c>
      <c r="H35" s="14">
        <v>13000</v>
      </c>
      <c r="I35" s="30">
        <f t="shared" si="1"/>
        <v>26000</v>
      </c>
      <c r="J35" s="25"/>
      <c r="L35" s="26"/>
    </row>
    <row r="36" ht="21.75" customHeight="1" spans="1:12">
      <c r="A36" s="9">
        <v>25</v>
      </c>
      <c r="B36" s="12">
        <v>968285963</v>
      </c>
      <c r="C36" s="12">
        <v>1353826</v>
      </c>
      <c r="D36" s="12" t="s">
        <v>635</v>
      </c>
      <c r="E36" s="13">
        <v>43367</v>
      </c>
      <c r="F36" s="33">
        <v>43369</v>
      </c>
      <c r="G36" s="34">
        <v>1</v>
      </c>
      <c r="H36" s="35">
        <v>2500</v>
      </c>
      <c r="I36" s="36">
        <f t="shared" si="1"/>
        <v>2500</v>
      </c>
      <c r="J36" s="25"/>
      <c r="K36" t="s">
        <v>636</v>
      </c>
      <c r="L36" s="26"/>
    </row>
    <row r="37" ht="21.75" customHeight="1" spans="1:12">
      <c r="A37" s="9">
        <v>26</v>
      </c>
      <c r="B37" s="12">
        <v>288285978</v>
      </c>
      <c r="C37" s="12">
        <v>1371736</v>
      </c>
      <c r="D37" s="12" t="s">
        <v>637</v>
      </c>
      <c r="E37" s="13">
        <v>43367</v>
      </c>
      <c r="F37" s="13">
        <v>43370</v>
      </c>
      <c r="G37" s="12">
        <v>3</v>
      </c>
      <c r="H37" s="14">
        <v>15000</v>
      </c>
      <c r="I37" s="30">
        <f t="shared" si="1"/>
        <v>45000</v>
      </c>
      <c r="J37" s="25"/>
      <c r="L37" s="26"/>
    </row>
    <row r="38" ht="21.75" customHeight="1" spans="1:12">
      <c r="A38" s="9">
        <v>27</v>
      </c>
      <c r="B38" s="12">
        <v>488285968</v>
      </c>
      <c r="C38" s="12">
        <v>1359124</v>
      </c>
      <c r="D38" s="12" t="s">
        <v>638</v>
      </c>
      <c r="E38" s="13">
        <v>43368</v>
      </c>
      <c r="F38" s="13">
        <v>43370</v>
      </c>
      <c r="G38" s="12">
        <v>2</v>
      </c>
      <c r="H38" s="14">
        <v>13000</v>
      </c>
      <c r="I38" s="30">
        <f t="shared" si="1"/>
        <v>26000</v>
      </c>
      <c r="J38" s="25"/>
      <c r="L38" s="26"/>
    </row>
    <row r="39" ht="21.75" customHeight="1" spans="1:12">
      <c r="A39" s="9">
        <v>28</v>
      </c>
      <c r="B39" s="12">
        <v>788285974</v>
      </c>
      <c r="C39" s="12">
        <v>1367862</v>
      </c>
      <c r="D39" s="12" t="s">
        <v>639</v>
      </c>
      <c r="E39" s="13">
        <v>43370</v>
      </c>
      <c r="F39" s="13">
        <v>43371</v>
      </c>
      <c r="G39" s="12">
        <v>1</v>
      </c>
      <c r="H39" s="14">
        <v>13000</v>
      </c>
      <c r="I39" s="30">
        <f t="shared" si="1"/>
        <v>13000</v>
      </c>
      <c r="J39" s="25"/>
      <c r="L39" s="26"/>
    </row>
    <row r="40" ht="21.75" customHeight="1" spans="1:12">
      <c r="A40" s="9">
        <v>29</v>
      </c>
      <c r="B40" s="12">
        <v>788285980</v>
      </c>
      <c r="C40" s="12">
        <v>1374376</v>
      </c>
      <c r="D40" s="12" t="s">
        <v>640</v>
      </c>
      <c r="E40" s="13">
        <v>43370</v>
      </c>
      <c r="F40" s="13">
        <v>43372</v>
      </c>
      <c r="G40" s="12">
        <v>2</v>
      </c>
      <c r="H40" s="14">
        <v>16200</v>
      </c>
      <c r="I40" s="30">
        <f t="shared" si="1"/>
        <v>32400</v>
      </c>
      <c r="J40" s="25"/>
      <c r="K40" s="31"/>
      <c r="L40" s="26"/>
    </row>
    <row r="41" ht="21.75" customHeight="1" spans="1:12">
      <c r="A41" s="9">
        <v>30</v>
      </c>
      <c r="B41" s="12">
        <v>368285968</v>
      </c>
      <c r="C41" s="12">
        <v>1358857</v>
      </c>
      <c r="D41" s="12" t="s">
        <v>641</v>
      </c>
      <c r="E41" s="13">
        <v>43370</v>
      </c>
      <c r="F41" s="13">
        <v>43372</v>
      </c>
      <c r="G41" s="12">
        <v>2</v>
      </c>
      <c r="H41" s="14">
        <v>13000</v>
      </c>
      <c r="I41" s="30">
        <f t="shared" si="1"/>
        <v>26000</v>
      </c>
      <c r="J41" s="25"/>
      <c r="L41" s="26"/>
    </row>
    <row r="42" ht="21.75" customHeight="1" spans="1:12">
      <c r="A42" s="9">
        <v>31</v>
      </c>
      <c r="B42" s="12">
        <v>618285980</v>
      </c>
      <c r="C42" s="12">
        <v>1374273</v>
      </c>
      <c r="D42" s="12" t="s">
        <v>642</v>
      </c>
      <c r="E42" s="13">
        <v>43371</v>
      </c>
      <c r="F42" s="13">
        <v>43372</v>
      </c>
      <c r="G42" s="12">
        <v>1</v>
      </c>
      <c r="H42" s="14">
        <v>15000</v>
      </c>
      <c r="I42" s="30">
        <f t="shared" si="1"/>
        <v>15000</v>
      </c>
      <c r="J42" s="25"/>
      <c r="L42" s="26"/>
    </row>
    <row r="43" ht="21.75" customHeight="1" spans="1:12">
      <c r="A43" s="9">
        <v>32</v>
      </c>
      <c r="B43" s="12">
        <v>398285968</v>
      </c>
      <c r="C43" s="12">
        <v>1359072</v>
      </c>
      <c r="D43" s="12" t="s">
        <v>547</v>
      </c>
      <c r="E43" s="13">
        <v>43371</v>
      </c>
      <c r="F43" s="13">
        <v>43372</v>
      </c>
      <c r="G43" s="12">
        <v>1</v>
      </c>
      <c r="H43" s="14">
        <v>14000</v>
      </c>
      <c r="I43" s="30">
        <f t="shared" si="1"/>
        <v>14000</v>
      </c>
      <c r="J43" s="25"/>
      <c r="L43" s="26"/>
    </row>
    <row r="44" ht="21.75" customHeight="1" spans="1:12">
      <c r="A44" s="9">
        <v>33</v>
      </c>
      <c r="B44" s="12">
        <v>268285962</v>
      </c>
      <c r="C44" s="12">
        <v>1351048</v>
      </c>
      <c r="D44" s="12" t="s">
        <v>643</v>
      </c>
      <c r="E44" s="13">
        <v>43370</v>
      </c>
      <c r="F44" s="13">
        <v>43372</v>
      </c>
      <c r="G44" s="12">
        <v>2</v>
      </c>
      <c r="H44" s="14">
        <v>14000</v>
      </c>
      <c r="I44" s="30">
        <f t="shared" si="1"/>
        <v>28000</v>
      </c>
      <c r="J44" s="25"/>
      <c r="L44" s="26"/>
    </row>
    <row r="45" ht="21.75" customHeight="1" spans="1:12">
      <c r="A45" s="9">
        <v>34</v>
      </c>
      <c r="B45" s="12">
        <v>198285957</v>
      </c>
      <c r="C45" s="12">
        <v>1344203</v>
      </c>
      <c r="D45" s="12" t="s">
        <v>644</v>
      </c>
      <c r="E45" s="13">
        <v>43372</v>
      </c>
      <c r="F45" s="13">
        <v>43373</v>
      </c>
      <c r="G45" s="12">
        <v>1</v>
      </c>
      <c r="H45" s="14">
        <v>20000</v>
      </c>
      <c r="I45" s="30">
        <f t="shared" si="1"/>
        <v>20000</v>
      </c>
      <c r="J45" s="25"/>
      <c r="L45" s="26"/>
    </row>
    <row r="46" ht="21.75" customHeight="1" spans="1:12">
      <c r="A46" s="9">
        <v>35</v>
      </c>
      <c r="B46" s="12">
        <v>528285955</v>
      </c>
      <c r="C46" s="12">
        <v>1342842</v>
      </c>
      <c r="D46" s="12" t="s">
        <v>547</v>
      </c>
      <c r="E46" s="13">
        <v>43372</v>
      </c>
      <c r="F46" s="13">
        <v>43375</v>
      </c>
      <c r="G46" s="12">
        <v>3</v>
      </c>
      <c r="H46" s="14">
        <v>18000</v>
      </c>
      <c r="I46" s="30">
        <f t="shared" si="1"/>
        <v>54000</v>
      </c>
      <c r="J46" s="25"/>
      <c r="L46" s="26"/>
    </row>
    <row r="47" ht="21.75" customHeight="1" spans="1:12">
      <c r="A47" s="9"/>
      <c r="B47" s="12"/>
      <c r="C47" s="12"/>
      <c r="D47" s="12"/>
      <c r="E47" s="13"/>
      <c r="F47" s="13"/>
      <c r="G47" s="12"/>
      <c r="H47" s="14"/>
      <c r="I47" s="30"/>
      <c r="J47" s="25"/>
      <c r="L47" s="26"/>
    </row>
    <row r="48" ht="18" customHeight="1" spans="1:9">
      <c r="A48" s="17"/>
      <c r="B48" s="18"/>
      <c r="C48" s="18"/>
      <c r="D48" s="19"/>
      <c r="E48" s="20"/>
      <c r="F48" s="20"/>
      <c r="G48" s="18">
        <f>SUM(G19:G47)</f>
        <v>58</v>
      </c>
      <c r="H48" s="21"/>
      <c r="I48" s="21"/>
    </row>
    <row r="49" ht="18" customHeight="1" spans="1:9">
      <c r="A49" s="22"/>
      <c r="B49" s="23"/>
      <c r="C49" s="22"/>
      <c r="D49" s="22"/>
      <c r="E49" s="23"/>
      <c r="F49" s="22"/>
      <c r="G49" s="24" t="s">
        <v>21</v>
      </c>
      <c r="H49" s="22"/>
      <c r="I49" s="27">
        <f>SUM(I13:I47)</f>
        <v>971300</v>
      </c>
    </row>
    <row r="50" ht="14.25" spans="9:9">
      <c r="I50" s="28"/>
    </row>
    <row r="51" spans="9:9">
      <c r="I51" s="28"/>
    </row>
    <row r="52" spans="9:9">
      <c r="I52" s="28"/>
    </row>
    <row r="53" spans="9:9">
      <c r="I53" s="28"/>
    </row>
    <row r="54" spans="9:9">
      <c r="I54" s="2"/>
    </row>
    <row r="55" spans="9:9">
      <c r="I55" s="28"/>
    </row>
  </sheetData>
  <autoFilter ref="A12:I49">
    <sortState ref="A12:I49">
      <sortCondition ref="E12:E100"/>
    </sortState>
    <extLst/>
  </autoFilter>
  <dataValidations count="3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B.T.C. Bangkok Co.,Ltd.&#13;&#10;" sqref="Z28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56 Z89 Z60:Z61 Z93:Z94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108"/>
  <sheetViews>
    <sheetView zoomScale="112" zoomScaleNormal="112" topLeftCell="A90" workbookViewId="0">
      <selection activeCell="I105" sqref="I105:I106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12.1416666666667" customWidth="1"/>
    <col min="6" max="6" width="11.8583333333333" style="1" customWidth="1"/>
    <col min="8" max="8" width="11.425" customWidth="1"/>
    <col min="9" max="9" width="14.2833333333333" customWidth="1"/>
    <col min="10" max="10" width="13.2833333333333" style="2" customWidth="1"/>
    <col min="11" max="11" width="13.5666666666667" customWidth="1"/>
    <col min="12" max="12" width="10.2833333333333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645</v>
      </c>
    </row>
    <row r="11" spans="5:7">
      <c r="E11" s="29"/>
      <c r="F11"/>
      <c r="G11" s="1"/>
    </row>
    <row r="12" spans="1:9">
      <c r="A12" s="9" t="s">
        <v>47</v>
      </c>
      <c r="B12" s="10" t="s">
        <v>108</v>
      </c>
      <c r="C12" s="10" t="s">
        <v>48</v>
      </c>
      <c r="D12" s="11" t="s">
        <v>49</v>
      </c>
      <c r="E12" s="11" t="s">
        <v>50</v>
      </c>
      <c r="F12" s="10" t="s">
        <v>51</v>
      </c>
      <c r="G12" s="10" t="s">
        <v>52</v>
      </c>
      <c r="H12" s="10" t="s">
        <v>53</v>
      </c>
      <c r="I12" s="10" t="s">
        <v>54</v>
      </c>
    </row>
    <row r="13" ht="21.75" customHeight="1" spans="1:12">
      <c r="A13" s="9">
        <v>1</v>
      </c>
      <c r="B13" s="12">
        <v>58285949</v>
      </c>
      <c r="C13" s="12">
        <v>1334745</v>
      </c>
      <c r="D13" s="12" t="s">
        <v>646</v>
      </c>
      <c r="E13" s="13">
        <v>43311</v>
      </c>
      <c r="F13" s="13">
        <v>43315</v>
      </c>
      <c r="G13" s="12">
        <v>4</v>
      </c>
      <c r="H13" s="14">
        <v>13500</v>
      </c>
      <c r="I13" s="30">
        <f t="shared" ref="I13:I44" si="0">+H13*G13</f>
        <v>54000</v>
      </c>
      <c r="J13" s="25"/>
      <c r="L13" s="26"/>
    </row>
    <row r="14" ht="21.75" customHeight="1" spans="1:12">
      <c r="A14" s="9">
        <v>2</v>
      </c>
      <c r="B14" s="12">
        <v>58285949</v>
      </c>
      <c r="C14" s="12">
        <v>1334745</v>
      </c>
      <c r="D14" s="12" t="s">
        <v>647</v>
      </c>
      <c r="E14" s="13">
        <v>43311</v>
      </c>
      <c r="F14" s="13">
        <v>43315</v>
      </c>
      <c r="G14" s="12">
        <v>4</v>
      </c>
      <c r="H14" s="14">
        <v>13500</v>
      </c>
      <c r="I14" s="30">
        <f t="shared" si="0"/>
        <v>54000</v>
      </c>
      <c r="J14" s="25"/>
      <c r="L14" s="26"/>
    </row>
    <row r="15" ht="21.75" customHeight="1" spans="1:12">
      <c r="A15" s="9">
        <v>3</v>
      </c>
      <c r="B15" s="12">
        <v>688285956</v>
      </c>
      <c r="C15" s="12">
        <v>1344043</v>
      </c>
      <c r="D15" s="12" t="s">
        <v>351</v>
      </c>
      <c r="E15" s="13">
        <v>43312</v>
      </c>
      <c r="F15" s="13">
        <v>43315</v>
      </c>
      <c r="G15" s="12">
        <v>3</v>
      </c>
      <c r="H15" s="14">
        <v>15000</v>
      </c>
      <c r="I15" s="30">
        <f t="shared" si="0"/>
        <v>45000</v>
      </c>
      <c r="J15" s="25"/>
      <c r="L15" s="26"/>
    </row>
    <row r="16" ht="21.75" customHeight="1" spans="1:12">
      <c r="A16" s="9">
        <v>4</v>
      </c>
      <c r="B16" s="12">
        <v>668285950</v>
      </c>
      <c r="C16" s="12">
        <v>1338334</v>
      </c>
      <c r="D16" s="12" t="s">
        <v>648</v>
      </c>
      <c r="E16" s="13">
        <v>43313</v>
      </c>
      <c r="F16" s="13">
        <v>43315</v>
      </c>
      <c r="G16" s="12">
        <v>2</v>
      </c>
      <c r="H16" s="14">
        <v>19000</v>
      </c>
      <c r="I16" s="30">
        <f t="shared" si="0"/>
        <v>38000</v>
      </c>
      <c r="J16" s="25"/>
      <c r="L16" s="26"/>
    </row>
    <row r="17" ht="21.75" customHeight="1" spans="1:12">
      <c r="A17" s="9">
        <v>5</v>
      </c>
      <c r="B17" s="12">
        <v>968285948</v>
      </c>
      <c r="C17" s="12">
        <v>1335985</v>
      </c>
      <c r="D17" s="12" t="s">
        <v>649</v>
      </c>
      <c r="E17" s="13">
        <v>43313</v>
      </c>
      <c r="F17" s="13">
        <v>43318</v>
      </c>
      <c r="G17" s="12">
        <v>5</v>
      </c>
      <c r="H17" s="14">
        <v>13500</v>
      </c>
      <c r="I17" s="30">
        <f t="shared" si="0"/>
        <v>67500</v>
      </c>
      <c r="J17" s="25"/>
      <c r="L17" s="26"/>
    </row>
    <row r="18" ht="21.75" customHeight="1" spans="1:12">
      <c r="A18" s="9">
        <v>6</v>
      </c>
      <c r="B18" s="12">
        <v>978285948</v>
      </c>
      <c r="C18" s="12">
        <v>1335985</v>
      </c>
      <c r="D18" s="12" t="s">
        <v>650</v>
      </c>
      <c r="E18" s="13">
        <v>43313</v>
      </c>
      <c r="F18" s="13">
        <v>43318</v>
      </c>
      <c r="G18" s="12">
        <v>5</v>
      </c>
      <c r="H18" s="14">
        <v>13500</v>
      </c>
      <c r="I18" s="30">
        <f t="shared" si="0"/>
        <v>67500</v>
      </c>
      <c r="J18" s="25"/>
      <c r="L18" s="26"/>
    </row>
    <row r="19" ht="21.75" customHeight="1" spans="1:12">
      <c r="A19" s="9">
        <v>7</v>
      </c>
      <c r="B19" s="12">
        <v>728285930</v>
      </c>
      <c r="C19" s="12">
        <v>1308374</v>
      </c>
      <c r="D19" s="12" t="s">
        <v>651</v>
      </c>
      <c r="E19" s="13">
        <v>43313</v>
      </c>
      <c r="F19" s="13">
        <v>43315</v>
      </c>
      <c r="G19" s="12">
        <v>2</v>
      </c>
      <c r="H19" s="14">
        <v>21920</v>
      </c>
      <c r="I19" s="30">
        <f t="shared" si="0"/>
        <v>43840</v>
      </c>
      <c r="J19" s="25"/>
      <c r="L19" s="26"/>
    </row>
    <row r="20" ht="21.75" customHeight="1" spans="1:12">
      <c r="A20" s="9">
        <v>8</v>
      </c>
      <c r="B20" s="12">
        <v>728285930</v>
      </c>
      <c r="C20" s="12">
        <v>1308374</v>
      </c>
      <c r="D20" s="12" t="s">
        <v>652</v>
      </c>
      <c r="E20" s="13">
        <v>43313</v>
      </c>
      <c r="F20" s="13">
        <v>43315</v>
      </c>
      <c r="G20" s="12">
        <v>2</v>
      </c>
      <c r="H20" s="14">
        <v>21920</v>
      </c>
      <c r="I20" s="30">
        <f t="shared" si="0"/>
        <v>43840</v>
      </c>
      <c r="J20" s="25"/>
      <c r="L20" s="26"/>
    </row>
    <row r="21" ht="21.75" customHeight="1" spans="1:12">
      <c r="A21" s="9">
        <v>9</v>
      </c>
      <c r="B21" s="12">
        <v>728285930</v>
      </c>
      <c r="C21" s="12">
        <v>1308374</v>
      </c>
      <c r="D21" s="12" t="s">
        <v>653</v>
      </c>
      <c r="E21" s="13">
        <v>43313</v>
      </c>
      <c r="F21" s="13">
        <v>43315</v>
      </c>
      <c r="G21" s="12">
        <v>2</v>
      </c>
      <c r="H21" s="14">
        <v>21920</v>
      </c>
      <c r="I21" s="30">
        <f t="shared" si="0"/>
        <v>43840</v>
      </c>
      <c r="J21" s="25"/>
      <c r="L21" s="26"/>
    </row>
    <row r="22" ht="21.75" customHeight="1" spans="1:12">
      <c r="A22" s="9">
        <v>10</v>
      </c>
      <c r="B22" s="12">
        <v>728285930</v>
      </c>
      <c r="C22" s="12">
        <v>1308374</v>
      </c>
      <c r="D22" s="12" t="s">
        <v>654</v>
      </c>
      <c r="E22" s="13">
        <v>43313</v>
      </c>
      <c r="F22" s="13">
        <v>43315</v>
      </c>
      <c r="G22" s="12">
        <v>2</v>
      </c>
      <c r="H22" s="14">
        <v>21920</v>
      </c>
      <c r="I22" s="30">
        <f t="shared" si="0"/>
        <v>43840</v>
      </c>
      <c r="J22" s="25"/>
      <c r="L22" s="26"/>
    </row>
    <row r="23" ht="21.75" customHeight="1" spans="1:12">
      <c r="A23" s="9">
        <v>11</v>
      </c>
      <c r="B23" s="12">
        <v>558285954</v>
      </c>
      <c r="C23" s="12">
        <v>1341502</v>
      </c>
      <c r="D23" s="12" t="s">
        <v>655</v>
      </c>
      <c r="E23" s="13">
        <v>43314</v>
      </c>
      <c r="F23" s="13">
        <v>43318</v>
      </c>
      <c r="G23" s="12">
        <v>4</v>
      </c>
      <c r="H23" s="14">
        <v>14000</v>
      </c>
      <c r="I23" s="30">
        <f t="shared" si="0"/>
        <v>56000</v>
      </c>
      <c r="J23" s="25"/>
      <c r="L23" s="26"/>
    </row>
    <row r="24" ht="21.75" customHeight="1" spans="1:12">
      <c r="A24" s="9">
        <v>12</v>
      </c>
      <c r="B24" s="12">
        <v>558285949</v>
      </c>
      <c r="C24" s="12">
        <v>1337318</v>
      </c>
      <c r="D24" s="12" t="s">
        <v>656</v>
      </c>
      <c r="E24" s="13">
        <v>43314</v>
      </c>
      <c r="F24" s="13">
        <v>43318</v>
      </c>
      <c r="G24" s="12">
        <v>4</v>
      </c>
      <c r="H24" s="14">
        <v>18500</v>
      </c>
      <c r="I24" s="30">
        <f t="shared" si="0"/>
        <v>74000</v>
      </c>
      <c r="J24" s="25"/>
      <c r="L24" s="26"/>
    </row>
    <row r="25" ht="21.75" customHeight="1" spans="1:12">
      <c r="A25" s="9">
        <v>13</v>
      </c>
      <c r="B25" s="12">
        <v>698285950</v>
      </c>
      <c r="C25" s="12">
        <v>1338335</v>
      </c>
      <c r="D25" s="12" t="s">
        <v>648</v>
      </c>
      <c r="E25" s="13">
        <v>43315</v>
      </c>
      <c r="F25" s="13">
        <v>43318</v>
      </c>
      <c r="G25" s="12">
        <v>3</v>
      </c>
      <c r="H25" s="14">
        <v>18000</v>
      </c>
      <c r="I25" s="30">
        <f t="shared" si="0"/>
        <v>54000</v>
      </c>
      <c r="J25" s="25"/>
      <c r="L25" s="26"/>
    </row>
    <row r="26" ht="21.75" customHeight="1" spans="1:12">
      <c r="A26" s="9">
        <v>14</v>
      </c>
      <c r="B26" s="12">
        <v>468285957</v>
      </c>
      <c r="C26" s="12">
        <v>1344646</v>
      </c>
      <c r="D26" s="12" t="s">
        <v>657</v>
      </c>
      <c r="E26" s="13">
        <v>43315</v>
      </c>
      <c r="F26" s="13">
        <v>43316</v>
      </c>
      <c r="G26" s="12">
        <v>1</v>
      </c>
      <c r="H26" s="14">
        <v>15000</v>
      </c>
      <c r="I26" s="30">
        <f t="shared" si="0"/>
        <v>15000</v>
      </c>
      <c r="J26" s="25"/>
      <c r="L26" s="26"/>
    </row>
    <row r="27" ht="21.75" customHeight="1" spans="1:12">
      <c r="A27" s="9">
        <v>15</v>
      </c>
      <c r="B27" s="12">
        <v>248285954</v>
      </c>
      <c r="C27" s="12">
        <v>1341256</v>
      </c>
      <c r="D27" s="12" t="s">
        <v>658</v>
      </c>
      <c r="E27" s="13">
        <v>43315</v>
      </c>
      <c r="F27" s="13">
        <v>43316</v>
      </c>
      <c r="G27" s="12">
        <v>1</v>
      </c>
      <c r="H27" s="14">
        <v>14000</v>
      </c>
      <c r="I27" s="30">
        <f t="shared" si="0"/>
        <v>14000</v>
      </c>
      <c r="J27" s="25"/>
      <c r="L27" s="26"/>
    </row>
    <row r="28" ht="21.75" customHeight="1" spans="1:12">
      <c r="A28" s="9">
        <v>16</v>
      </c>
      <c r="B28" s="12">
        <v>468285949</v>
      </c>
      <c r="C28" s="12">
        <v>1336924</v>
      </c>
      <c r="D28" s="12" t="s">
        <v>659</v>
      </c>
      <c r="E28" s="13">
        <v>43317</v>
      </c>
      <c r="F28" s="13">
        <v>43322</v>
      </c>
      <c r="G28" s="12">
        <v>5</v>
      </c>
      <c r="H28" s="14">
        <v>14000</v>
      </c>
      <c r="I28" s="30">
        <f t="shared" si="0"/>
        <v>70000</v>
      </c>
      <c r="J28" s="25"/>
      <c r="L28" s="26"/>
    </row>
    <row r="29" ht="21.75" customHeight="1" spans="1:12">
      <c r="A29" s="9">
        <v>17</v>
      </c>
      <c r="B29" s="12">
        <v>208285943</v>
      </c>
      <c r="C29" s="12">
        <v>1329901</v>
      </c>
      <c r="D29" s="12" t="s">
        <v>660</v>
      </c>
      <c r="E29" s="13">
        <v>43317</v>
      </c>
      <c r="F29" s="13">
        <v>43319</v>
      </c>
      <c r="G29" s="12">
        <v>2</v>
      </c>
      <c r="H29" s="14">
        <v>27500</v>
      </c>
      <c r="I29" s="30">
        <f t="shared" si="0"/>
        <v>55000</v>
      </c>
      <c r="J29" s="25"/>
      <c r="K29" s="31"/>
      <c r="L29" s="26"/>
    </row>
    <row r="30" ht="21.75" customHeight="1" spans="1:12">
      <c r="A30" s="9">
        <v>18</v>
      </c>
      <c r="B30" s="12">
        <v>728285952</v>
      </c>
      <c r="C30" s="12">
        <v>1339905</v>
      </c>
      <c r="D30" s="12" t="s">
        <v>661</v>
      </c>
      <c r="E30" s="13">
        <v>43318</v>
      </c>
      <c r="F30" s="13">
        <v>43319</v>
      </c>
      <c r="G30" s="12">
        <v>1</v>
      </c>
      <c r="H30" s="14">
        <v>14000</v>
      </c>
      <c r="I30" s="30">
        <f t="shared" si="0"/>
        <v>14000</v>
      </c>
      <c r="J30" s="25"/>
      <c r="L30" s="26"/>
    </row>
    <row r="31" ht="21.75" customHeight="1" spans="1:12">
      <c r="A31" s="9">
        <v>19</v>
      </c>
      <c r="B31" s="12">
        <v>918285954</v>
      </c>
      <c r="C31" s="12">
        <v>1341987</v>
      </c>
      <c r="D31" s="12" t="s">
        <v>662</v>
      </c>
      <c r="E31" s="13">
        <v>43318</v>
      </c>
      <c r="F31" s="13">
        <v>43322</v>
      </c>
      <c r="G31" s="12">
        <v>4</v>
      </c>
      <c r="H31" s="14">
        <v>14000</v>
      </c>
      <c r="I31" s="30">
        <f t="shared" si="0"/>
        <v>56000</v>
      </c>
      <c r="J31" s="25"/>
      <c r="K31" s="31"/>
      <c r="L31" s="26"/>
    </row>
    <row r="32" ht="21.75" customHeight="1" spans="1:12">
      <c r="A32" s="9">
        <v>20</v>
      </c>
      <c r="B32" s="12">
        <v>908285954</v>
      </c>
      <c r="C32" s="12">
        <v>1341987</v>
      </c>
      <c r="D32" s="12" t="s">
        <v>663</v>
      </c>
      <c r="E32" s="13">
        <v>43318</v>
      </c>
      <c r="F32" s="13">
        <v>43322</v>
      </c>
      <c r="G32" s="12">
        <v>4</v>
      </c>
      <c r="H32" s="14">
        <v>14000</v>
      </c>
      <c r="I32" s="30">
        <f t="shared" si="0"/>
        <v>56000</v>
      </c>
      <c r="J32" s="25"/>
      <c r="L32" s="26"/>
    </row>
    <row r="33" ht="21.75" customHeight="1" spans="1:12">
      <c r="A33" s="9">
        <v>21</v>
      </c>
      <c r="B33" s="12">
        <v>898285954</v>
      </c>
      <c r="C33" s="12">
        <v>1341987</v>
      </c>
      <c r="D33" s="12" t="s">
        <v>664</v>
      </c>
      <c r="E33" s="13">
        <v>43318</v>
      </c>
      <c r="F33" s="13">
        <v>43322</v>
      </c>
      <c r="G33" s="12">
        <v>4</v>
      </c>
      <c r="H33" s="14">
        <v>14000</v>
      </c>
      <c r="I33" s="30">
        <f t="shared" si="0"/>
        <v>56000</v>
      </c>
      <c r="J33" s="25"/>
      <c r="L33" s="26"/>
    </row>
    <row r="34" ht="21.75" customHeight="1" spans="1:12">
      <c r="A34" s="9">
        <v>22</v>
      </c>
      <c r="B34" s="12">
        <v>928285954</v>
      </c>
      <c r="C34" s="12">
        <v>1341987</v>
      </c>
      <c r="D34" s="12" t="s">
        <v>665</v>
      </c>
      <c r="E34" s="13">
        <v>43318</v>
      </c>
      <c r="F34" s="13">
        <v>43322</v>
      </c>
      <c r="G34" s="12">
        <v>4</v>
      </c>
      <c r="H34" s="14">
        <v>14000</v>
      </c>
      <c r="I34" s="30">
        <f t="shared" si="0"/>
        <v>56000</v>
      </c>
      <c r="J34" s="25"/>
      <c r="L34" s="26"/>
    </row>
    <row r="35" ht="21.75" customHeight="1" spans="1:12">
      <c r="A35" s="9">
        <v>23</v>
      </c>
      <c r="B35" s="12">
        <v>828285954</v>
      </c>
      <c r="C35" s="12">
        <v>1341856</v>
      </c>
      <c r="D35" s="12" t="s">
        <v>666</v>
      </c>
      <c r="E35" s="13">
        <v>43318</v>
      </c>
      <c r="F35" s="13">
        <v>43321</v>
      </c>
      <c r="G35" s="12">
        <v>3</v>
      </c>
      <c r="H35" s="14">
        <v>14000</v>
      </c>
      <c r="I35" s="30">
        <f t="shared" si="0"/>
        <v>42000</v>
      </c>
      <c r="J35" s="25"/>
      <c r="L35" s="26"/>
    </row>
    <row r="36" ht="21.75" customHeight="1" spans="1:12">
      <c r="A36" s="9">
        <v>24</v>
      </c>
      <c r="B36" s="12">
        <v>838285954</v>
      </c>
      <c r="C36" s="12">
        <v>1341856</v>
      </c>
      <c r="D36" s="12" t="s">
        <v>667</v>
      </c>
      <c r="E36" s="13">
        <v>43318</v>
      </c>
      <c r="F36" s="13">
        <v>43321</v>
      </c>
      <c r="G36" s="12">
        <v>3</v>
      </c>
      <c r="H36" s="14">
        <v>14000</v>
      </c>
      <c r="I36" s="30">
        <f t="shared" si="0"/>
        <v>42000</v>
      </c>
      <c r="J36" s="25"/>
      <c r="L36" s="26"/>
    </row>
    <row r="37" ht="21.75" customHeight="1" spans="1:12">
      <c r="A37" s="9">
        <v>25</v>
      </c>
      <c r="B37" s="12">
        <v>808285952</v>
      </c>
      <c r="C37" s="12">
        <v>1340333</v>
      </c>
      <c r="D37" s="12" t="s">
        <v>668</v>
      </c>
      <c r="E37" s="13">
        <v>43319</v>
      </c>
      <c r="F37" s="13">
        <v>43320</v>
      </c>
      <c r="G37" s="12">
        <v>1</v>
      </c>
      <c r="H37" s="14">
        <v>13000</v>
      </c>
      <c r="I37" s="30">
        <f t="shared" si="0"/>
        <v>13000</v>
      </c>
      <c r="J37" s="25">
        <f>SUM(I13:I37)</f>
        <v>1174360</v>
      </c>
      <c r="L37" s="26"/>
    </row>
    <row r="38" ht="21.75" customHeight="1" spans="1:12">
      <c r="A38" s="9">
        <v>26</v>
      </c>
      <c r="B38" s="12">
        <v>518285952</v>
      </c>
      <c r="C38" s="12">
        <v>1339300</v>
      </c>
      <c r="D38" s="12" t="s">
        <v>669</v>
      </c>
      <c r="E38" s="13">
        <v>43319</v>
      </c>
      <c r="F38" s="13">
        <v>43322</v>
      </c>
      <c r="G38" s="12">
        <v>3</v>
      </c>
      <c r="H38" s="14">
        <v>13000</v>
      </c>
      <c r="I38" s="30">
        <f t="shared" si="0"/>
        <v>39000</v>
      </c>
      <c r="J38" s="25"/>
      <c r="K38" s="31"/>
      <c r="L38" s="26"/>
    </row>
    <row r="39" ht="21.75" customHeight="1" spans="1:12">
      <c r="A39" s="9">
        <v>27</v>
      </c>
      <c r="B39" s="12">
        <v>288285957</v>
      </c>
      <c r="C39" s="12">
        <v>1344227</v>
      </c>
      <c r="D39" s="12" t="s">
        <v>670</v>
      </c>
      <c r="E39" s="13">
        <v>43319</v>
      </c>
      <c r="F39" s="13">
        <v>43321</v>
      </c>
      <c r="G39" s="12">
        <v>2</v>
      </c>
      <c r="H39" s="14">
        <v>14000</v>
      </c>
      <c r="I39" s="30">
        <f t="shared" si="0"/>
        <v>28000</v>
      </c>
      <c r="J39" s="25"/>
      <c r="L39" s="26"/>
    </row>
    <row r="40" ht="21.75" customHeight="1" spans="1:12">
      <c r="A40" s="9">
        <v>28</v>
      </c>
      <c r="B40" s="12">
        <v>778285956</v>
      </c>
      <c r="C40" s="12">
        <v>1344003</v>
      </c>
      <c r="D40" s="12" t="s">
        <v>671</v>
      </c>
      <c r="E40" s="13">
        <v>43320</v>
      </c>
      <c r="F40" s="13">
        <v>43321</v>
      </c>
      <c r="G40" s="12">
        <v>1</v>
      </c>
      <c r="H40" s="14">
        <v>14000</v>
      </c>
      <c r="I40" s="30">
        <f t="shared" si="0"/>
        <v>14000</v>
      </c>
      <c r="J40" s="25"/>
      <c r="L40" s="26"/>
    </row>
    <row r="41" ht="21.75" customHeight="1" spans="1:12">
      <c r="A41" s="9">
        <v>29</v>
      </c>
      <c r="B41" s="12">
        <v>628285941</v>
      </c>
      <c r="C41" s="12">
        <v>1317398</v>
      </c>
      <c r="D41" s="12" t="s">
        <v>672</v>
      </c>
      <c r="E41" s="13">
        <v>43320</v>
      </c>
      <c r="F41" s="13">
        <v>43322</v>
      </c>
      <c r="G41" s="12">
        <v>2</v>
      </c>
      <c r="H41" s="14">
        <v>22500</v>
      </c>
      <c r="I41" s="30">
        <f t="shared" si="0"/>
        <v>45000</v>
      </c>
      <c r="J41" s="25"/>
      <c r="L41" s="26"/>
    </row>
    <row r="42" ht="21.75" customHeight="1" spans="1:12">
      <c r="A42" s="9">
        <v>30</v>
      </c>
      <c r="B42" s="12">
        <v>618285941</v>
      </c>
      <c r="C42" s="12">
        <v>1317398</v>
      </c>
      <c r="D42" s="12" t="s">
        <v>673</v>
      </c>
      <c r="E42" s="13">
        <v>43320</v>
      </c>
      <c r="F42" s="13">
        <v>43322</v>
      </c>
      <c r="G42" s="12">
        <v>2</v>
      </c>
      <c r="H42" s="14">
        <v>22500</v>
      </c>
      <c r="I42" s="30">
        <f t="shared" si="0"/>
        <v>45000</v>
      </c>
      <c r="J42" s="25"/>
      <c r="L42" s="26"/>
    </row>
    <row r="43" ht="21.75" customHeight="1" spans="1:12">
      <c r="A43" s="9">
        <v>31</v>
      </c>
      <c r="B43" s="12">
        <v>38285950</v>
      </c>
      <c r="C43" s="12">
        <v>1337401</v>
      </c>
      <c r="D43" s="12" t="s">
        <v>674</v>
      </c>
      <c r="E43" s="13">
        <v>43322</v>
      </c>
      <c r="F43" s="13">
        <v>43325</v>
      </c>
      <c r="G43" s="12">
        <v>3</v>
      </c>
      <c r="H43" s="14">
        <v>13000</v>
      </c>
      <c r="I43" s="30">
        <f t="shared" si="0"/>
        <v>39000</v>
      </c>
      <c r="J43" s="25"/>
      <c r="L43" s="26"/>
    </row>
    <row r="44" ht="21.75" customHeight="1" spans="1:12">
      <c r="A44" s="9">
        <v>32</v>
      </c>
      <c r="B44" s="12">
        <v>28285950</v>
      </c>
      <c r="C44" s="12">
        <v>1337401</v>
      </c>
      <c r="D44" s="12" t="s">
        <v>675</v>
      </c>
      <c r="E44" s="13">
        <v>43322</v>
      </c>
      <c r="F44" s="13">
        <v>43325</v>
      </c>
      <c r="G44" s="12">
        <v>3</v>
      </c>
      <c r="H44" s="14">
        <v>13000</v>
      </c>
      <c r="I44" s="30">
        <f t="shared" si="0"/>
        <v>39000</v>
      </c>
      <c r="J44" s="25"/>
      <c r="L44" s="26"/>
    </row>
    <row r="45" ht="21.75" customHeight="1" spans="1:12">
      <c r="A45" s="9">
        <v>33</v>
      </c>
      <c r="B45" s="12">
        <v>518285958</v>
      </c>
      <c r="C45" s="12">
        <v>1345736</v>
      </c>
      <c r="D45" s="12" t="s">
        <v>676</v>
      </c>
      <c r="E45" s="13">
        <v>43322</v>
      </c>
      <c r="F45" s="13">
        <v>43323</v>
      </c>
      <c r="G45" s="12">
        <v>1</v>
      </c>
      <c r="H45" s="14">
        <v>19000</v>
      </c>
      <c r="I45" s="30">
        <f t="shared" ref="I45:I76" si="1">+H45*G45</f>
        <v>19000</v>
      </c>
      <c r="J45" s="25"/>
      <c r="L45" s="26"/>
    </row>
    <row r="46" ht="21.75" customHeight="1" spans="1:12">
      <c r="A46" s="9">
        <v>34</v>
      </c>
      <c r="B46" s="12">
        <v>898285959</v>
      </c>
      <c r="C46" s="12">
        <v>1347691</v>
      </c>
      <c r="D46" s="12" t="s">
        <v>677</v>
      </c>
      <c r="E46" s="13">
        <v>43323</v>
      </c>
      <c r="F46" s="13">
        <v>43324</v>
      </c>
      <c r="G46" s="12">
        <v>1</v>
      </c>
      <c r="H46" s="14">
        <v>20000</v>
      </c>
      <c r="I46" s="30">
        <f t="shared" si="1"/>
        <v>20000</v>
      </c>
      <c r="J46" s="25"/>
      <c r="L46" s="26"/>
    </row>
    <row r="47" ht="21.75" customHeight="1" spans="1:12">
      <c r="A47" s="9">
        <v>35</v>
      </c>
      <c r="B47" s="12">
        <v>818285947</v>
      </c>
      <c r="C47" s="12">
        <v>1342860</v>
      </c>
      <c r="D47" s="12" t="s">
        <v>678</v>
      </c>
      <c r="E47" s="13">
        <v>43323</v>
      </c>
      <c r="F47" s="13">
        <v>43325</v>
      </c>
      <c r="G47" s="12">
        <v>2</v>
      </c>
      <c r="H47" s="14">
        <v>27500</v>
      </c>
      <c r="I47" s="32">
        <f t="shared" si="1"/>
        <v>55000</v>
      </c>
      <c r="J47" s="25">
        <f>SUM(I13:I47)</f>
        <v>1517360</v>
      </c>
      <c r="K47">
        <v>29750</v>
      </c>
      <c r="L47" s="26"/>
    </row>
    <row r="48" ht="21.75" customHeight="1" spans="1:12">
      <c r="A48" s="9">
        <v>36</v>
      </c>
      <c r="B48" s="12">
        <v>628285928</v>
      </c>
      <c r="C48" s="12">
        <v>1306859</v>
      </c>
      <c r="D48" s="12" t="s">
        <v>679</v>
      </c>
      <c r="E48" s="13">
        <v>43324</v>
      </c>
      <c r="F48" s="13">
        <v>43328</v>
      </c>
      <c r="G48" s="12">
        <v>4</v>
      </c>
      <c r="H48" s="14">
        <v>20550</v>
      </c>
      <c r="I48" s="30">
        <f t="shared" si="1"/>
        <v>82200</v>
      </c>
      <c r="J48" s="25"/>
      <c r="L48" s="26"/>
    </row>
    <row r="49" ht="21.75" customHeight="1" spans="1:12">
      <c r="A49" s="9">
        <v>37</v>
      </c>
      <c r="B49" s="12">
        <v>638285928</v>
      </c>
      <c r="C49" s="12">
        <v>1306855</v>
      </c>
      <c r="D49" s="12" t="s">
        <v>680</v>
      </c>
      <c r="E49" s="13">
        <v>43324</v>
      </c>
      <c r="F49" s="13">
        <v>43328</v>
      </c>
      <c r="G49" s="12">
        <v>4</v>
      </c>
      <c r="H49" s="14">
        <v>20550</v>
      </c>
      <c r="I49" s="30">
        <f t="shared" si="1"/>
        <v>82200</v>
      </c>
      <c r="J49" s="25"/>
      <c r="L49" s="26"/>
    </row>
    <row r="50" ht="21.75" customHeight="1" spans="1:12">
      <c r="A50" s="9">
        <v>39</v>
      </c>
      <c r="B50" s="12">
        <v>648285928</v>
      </c>
      <c r="C50" s="12">
        <v>1307107</v>
      </c>
      <c r="D50" s="12" t="s">
        <v>681</v>
      </c>
      <c r="E50" s="13">
        <v>43324</v>
      </c>
      <c r="F50" s="13">
        <v>43328</v>
      </c>
      <c r="G50" s="12">
        <v>4</v>
      </c>
      <c r="H50" s="14">
        <v>22800</v>
      </c>
      <c r="I50" s="30">
        <f t="shared" si="1"/>
        <v>91200</v>
      </c>
      <c r="J50" s="25"/>
      <c r="L50" s="26"/>
    </row>
    <row r="51" ht="21.75" customHeight="1" spans="1:12">
      <c r="A51" s="9">
        <v>40</v>
      </c>
      <c r="B51" s="12">
        <v>798285928</v>
      </c>
      <c r="C51" s="12">
        <v>1307654</v>
      </c>
      <c r="D51" s="12" t="s">
        <v>682</v>
      </c>
      <c r="E51" s="13">
        <v>43324</v>
      </c>
      <c r="F51" s="13">
        <v>43328</v>
      </c>
      <c r="G51" s="12">
        <v>4</v>
      </c>
      <c r="H51" s="14">
        <v>22800</v>
      </c>
      <c r="I51" s="30">
        <f t="shared" si="1"/>
        <v>91200</v>
      </c>
      <c r="J51" s="25"/>
      <c r="L51" s="26"/>
    </row>
    <row r="52" ht="21.75" customHeight="1" spans="1:12">
      <c r="A52" s="9">
        <v>41</v>
      </c>
      <c r="B52" s="12">
        <v>658285928</v>
      </c>
      <c r="C52" s="12">
        <v>1307111</v>
      </c>
      <c r="D52" s="12" t="s">
        <v>683</v>
      </c>
      <c r="E52" s="13">
        <v>43324</v>
      </c>
      <c r="F52" s="13">
        <v>43328</v>
      </c>
      <c r="G52" s="12">
        <v>4</v>
      </c>
      <c r="H52" s="14">
        <v>22800</v>
      </c>
      <c r="I52" s="30">
        <f t="shared" si="1"/>
        <v>91200</v>
      </c>
      <c r="J52" s="25"/>
      <c r="L52" s="26"/>
    </row>
    <row r="53" ht="21.75" customHeight="1" spans="1:12">
      <c r="A53" s="9">
        <v>42</v>
      </c>
      <c r="B53" s="12">
        <v>758285954</v>
      </c>
      <c r="C53" s="12">
        <v>1341948</v>
      </c>
      <c r="D53" s="12" t="s">
        <v>684</v>
      </c>
      <c r="E53" s="13">
        <v>43325</v>
      </c>
      <c r="F53" s="13">
        <v>43327</v>
      </c>
      <c r="G53" s="12">
        <v>2</v>
      </c>
      <c r="H53" s="14">
        <v>14000</v>
      </c>
      <c r="I53" s="30">
        <f t="shared" si="1"/>
        <v>28000</v>
      </c>
      <c r="J53" s="25"/>
      <c r="L53" s="26"/>
    </row>
    <row r="54" ht="21.75" customHeight="1" spans="1:12">
      <c r="A54" s="9">
        <v>43</v>
      </c>
      <c r="B54" s="12">
        <v>448285955</v>
      </c>
      <c r="C54" s="12">
        <v>1355440</v>
      </c>
      <c r="D54" s="12" t="s">
        <v>678</v>
      </c>
      <c r="E54" s="13">
        <v>43325</v>
      </c>
      <c r="F54" s="13">
        <v>43327</v>
      </c>
      <c r="G54" s="12">
        <v>2</v>
      </c>
      <c r="H54" s="14">
        <v>29750</v>
      </c>
      <c r="I54" s="30">
        <f t="shared" si="1"/>
        <v>59500</v>
      </c>
      <c r="J54" s="25"/>
      <c r="L54" s="26"/>
    </row>
    <row r="55" ht="21.75" customHeight="1" spans="1:12">
      <c r="A55" s="9">
        <v>44</v>
      </c>
      <c r="B55" s="12">
        <v>388285955</v>
      </c>
      <c r="C55" s="12">
        <v>1342784</v>
      </c>
      <c r="D55" s="12" t="s">
        <v>685</v>
      </c>
      <c r="E55" s="13">
        <v>43325</v>
      </c>
      <c r="F55" s="13">
        <v>43326</v>
      </c>
      <c r="G55" s="12">
        <v>1</v>
      </c>
      <c r="H55" s="14">
        <v>17000</v>
      </c>
      <c r="I55" s="30">
        <f t="shared" si="1"/>
        <v>17000</v>
      </c>
      <c r="J55" s="25"/>
      <c r="L55" s="26"/>
    </row>
    <row r="56" ht="21.75" customHeight="1" spans="1:12">
      <c r="A56" s="9">
        <v>45</v>
      </c>
      <c r="B56" s="12">
        <v>398285955</v>
      </c>
      <c r="C56" s="12">
        <v>1342784</v>
      </c>
      <c r="D56" s="12" t="s">
        <v>686</v>
      </c>
      <c r="E56" s="13">
        <v>43325</v>
      </c>
      <c r="F56" s="13">
        <v>43326</v>
      </c>
      <c r="G56" s="12">
        <v>1</v>
      </c>
      <c r="H56" s="14">
        <v>17000</v>
      </c>
      <c r="I56" s="30">
        <f t="shared" si="1"/>
        <v>17000</v>
      </c>
      <c r="J56" s="25"/>
      <c r="L56" s="26"/>
    </row>
    <row r="57" ht="21.75" customHeight="1" spans="1:12">
      <c r="A57" s="9">
        <v>46</v>
      </c>
      <c r="B57" s="12">
        <v>408285955</v>
      </c>
      <c r="C57" s="12">
        <v>1342784</v>
      </c>
      <c r="D57" s="12" t="s">
        <v>687</v>
      </c>
      <c r="E57" s="13">
        <v>43325</v>
      </c>
      <c r="F57" s="13">
        <v>43326</v>
      </c>
      <c r="G57" s="12">
        <v>1</v>
      </c>
      <c r="H57" s="14">
        <v>17000</v>
      </c>
      <c r="I57" s="30">
        <f t="shared" si="1"/>
        <v>17000</v>
      </c>
      <c r="J57" s="25"/>
      <c r="L57" s="26"/>
    </row>
    <row r="58" ht="21.75" customHeight="1" spans="1:12">
      <c r="A58" s="9">
        <v>47</v>
      </c>
      <c r="B58" s="12">
        <v>208285958</v>
      </c>
      <c r="C58" s="12">
        <v>1345422</v>
      </c>
      <c r="D58" s="12" t="s">
        <v>688</v>
      </c>
      <c r="E58" s="13">
        <v>43326</v>
      </c>
      <c r="F58" s="13">
        <v>43330</v>
      </c>
      <c r="G58" s="12">
        <v>4</v>
      </c>
      <c r="H58" s="14">
        <v>14000</v>
      </c>
      <c r="I58" s="30">
        <f t="shared" si="1"/>
        <v>56000</v>
      </c>
      <c r="J58" s="25"/>
      <c r="L58" s="26"/>
    </row>
    <row r="59" ht="21.75" customHeight="1" spans="1:12">
      <c r="A59" s="9">
        <v>48</v>
      </c>
      <c r="B59" s="12">
        <v>218285958</v>
      </c>
      <c r="C59" s="12">
        <v>1345422</v>
      </c>
      <c r="D59" s="12" t="s">
        <v>689</v>
      </c>
      <c r="E59" s="13">
        <v>43326</v>
      </c>
      <c r="F59" s="13">
        <v>43330</v>
      </c>
      <c r="G59" s="12">
        <v>4</v>
      </c>
      <c r="H59" s="14">
        <v>14000</v>
      </c>
      <c r="I59" s="30">
        <f t="shared" si="1"/>
        <v>56000</v>
      </c>
      <c r="J59" s="25"/>
      <c r="L59" s="26"/>
    </row>
    <row r="60" ht="21.75" customHeight="1" spans="1:12">
      <c r="A60" s="9">
        <v>49</v>
      </c>
      <c r="B60" s="12">
        <v>418285955</v>
      </c>
      <c r="C60" s="12">
        <v>1342794</v>
      </c>
      <c r="D60" s="12" t="s">
        <v>685</v>
      </c>
      <c r="E60" s="13">
        <v>43326</v>
      </c>
      <c r="F60" s="13">
        <v>43331</v>
      </c>
      <c r="G60" s="12">
        <v>5</v>
      </c>
      <c r="H60" s="14">
        <v>13000</v>
      </c>
      <c r="I60" s="30">
        <f t="shared" si="1"/>
        <v>65000</v>
      </c>
      <c r="J60" s="25"/>
      <c r="L60" s="26"/>
    </row>
    <row r="61" ht="21.75" customHeight="1" spans="1:12">
      <c r="A61" s="9">
        <v>50</v>
      </c>
      <c r="B61" s="12">
        <v>428285955</v>
      </c>
      <c r="C61" s="12">
        <v>1342794</v>
      </c>
      <c r="D61" s="12" t="s">
        <v>686</v>
      </c>
      <c r="E61" s="13">
        <v>43326</v>
      </c>
      <c r="F61" s="13">
        <v>43331</v>
      </c>
      <c r="G61" s="12">
        <v>5</v>
      </c>
      <c r="H61" s="14">
        <v>13000</v>
      </c>
      <c r="I61" s="30">
        <f t="shared" si="1"/>
        <v>65000</v>
      </c>
      <c r="J61" s="25"/>
      <c r="L61" s="26"/>
    </row>
    <row r="62" ht="21.75" customHeight="1" spans="1:12">
      <c r="A62" s="9">
        <v>51</v>
      </c>
      <c r="B62" s="12">
        <v>438285955</v>
      </c>
      <c r="C62" s="12">
        <v>1342794</v>
      </c>
      <c r="D62" s="12" t="s">
        <v>690</v>
      </c>
      <c r="E62" s="13">
        <v>43326</v>
      </c>
      <c r="F62" s="13">
        <v>43331</v>
      </c>
      <c r="G62" s="12">
        <v>5</v>
      </c>
      <c r="H62" s="14">
        <v>13000</v>
      </c>
      <c r="I62" s="30">
        <f t="shared" si="1"/>
        <v>65000</v>
      </c>
      <c r="J62" s="25"/>
      <c r="L62" s="26"/>
    </row>
    <row r="63" ht="21.75" customHeight="1" spans="1:12">
      <c r="A63" s="9">
        <v>52</v>
      </c>
      <c r="B63" s="12">
        <v>548285960</v>
      </c>
      <c r="C63" s="12">
        <v>1348204</v>
      </c>
      <c r="D63" s="12" t="s">
        <v>691</v>
      </c>
      <c r="E63" s="13">
        <v>43326</v>
      </c>
      <c r="F63" s="13">
        <v>43328</v>
      </c>
      <c r="G63" s="12">
        <v>2</v>
      </c>
      <c r="H63" s="14">
        <v>18500</v>
      </c>
      <c r="I63" s="30">
        <f t="shared" si="1"/>
        <v>37000</v>
      </c>
      <c r="J63" s="25">
        <f>SUM(I13:I63)</f>
        <v>2437860</v>
      </c>
      <c r="L63" s="26"/>
    </row>
    <row r="64" ht="21.75" customHeight="1" spans="1:12">
      <c r="A64" s="9">
        <v>53</v>
      </c>
      <c r="B64" s="12">
        <v>378285957</v>
      </c>
      <c r="C64" s="12">
        <v>1344356</v>
      </c>
      <c r="D64" s="12" t="s">
        <v>692</v>
      </c>
      <c r="E64" s="13">
        <v>43327</v>
      </c>
      <c r="F64" s="13">
        <v>43329</v>
      </c>
      <c r="G64" s="12">
        <v>2</v>
      </c>
      <c r="H64" s="14">
        <v>13000</v>
      </c>
      <c r="I64" s="30">
        <f t="shared" si="1"/>
        <v>26000</v>
      </c>
      <c r="J64" s="25"/>
      <c r="L64" s="26"/>
    </row>
    <row r="65" ht="21.75" customHeight="1" spans="1:12">
      <c r="A65" s="9">
        <v>54</v>
      </c>
      <c r="B65" s="12">
        <v>398285956</v>
      </c>
      <c r="C65" s="12">
        <v>1342932</v>
      </c>
      <c r="D65" s="12" t="s">
        <v>693</v>
      </c>
      <c r="E65" s="13">
        <v>43327</v>
      </c>
      <c r="F65" s="13">
        <v>43329</v>
      </c>
      <c r="G65" s="12">
        <v>2</v>
      </c>
      <c r="H65" s="14">
        <v>13000</v>
      </c>
      <c r="I65" s="30">
        <f t="shared" si="1"/>
        <v>26000</v>
      </c>
      <c r="J65" s="25"/>
      <c r="L65" s="26"/>
    </row>
    <row r="66" ht="21.75" customHeight="1" spans="1:12">
      <c r="A66" s="9">
        <v>55</v>
      </c>
      <c r="B66" s="12">
        <v>408285956</v>
      </c>
      <c r="C66" s="12">
        <v>1342932</v>
      </c>
      <c r="D66" s="12" t="s">
        <v>694</v>
      </c>
      <c r="E66" s="13">
        <v>43327</v>
      </c>
      <c r="F66" s="13">
        <v>43329</v>
      </c>
      <c r="G66" s="12">
        <v>2</v>
      </c>
      <c r="H66" s="14">
        <v>13000</v>
      </c>
      <c r="I66" s="30">
        <f t="shared" si="1"/>
        <v>26000</v>
      </c>
      <c r="J66" s="25"/>
      <c r="L66" s="26"/>
    </row>
    <row r="67" ht="21.75" customHeight="1" spans="1:12">
      <c r="A67" s="9">
        <v>56</v>
      </c>
      <c r="B67" s="12">
        <v>888285959</v>
      </c>
      <c r="C67" s="12">
        <v>1346654</v>
      </c>
      <c r="D67" s="12" t="s">
        <v>695</v>
      </c>
      <c r="E67" s="13">
        <v>43327</v>
      </c>
      <c r="F67" s="13">
        <v>43331</v>
      </c>
      <c r="G67" s="12">
        <v>4</v>
      </c>
      <c r="H67" s="14">
        <v>15000</v>
      </c>
      <c r="I67" s="30">
        <f t="shared" si="1"/>
        <v>60000</v>
      </c>
      <c r="J67" s="25"/>
      <c r="L67" s="26"/>
    </row>
    <row r="68" ht="21.75" customHeight="1" spans="1:12">
      <c r="A68" s="9">
        <v>57</v>
      </c>
      <c r="B68" s="12">
        <v>508285952</v>
      </c>
      <c r="C68" s="12">
        <v>1339105</v>
      </c>
      <c r="D68" s="12" t="s">
        <v>696</v>
      </c>
      <c r="E68" s="13">
        <v>43327</v>
      </c>
      <c r="F68" s="13">
        <v>43329</v>
      </c>
      <c r="G68" s="12">
        <v>2</v>
      </c>
      <c r="H68" s="14">
        <v>13000</v>
      </c>
      <c r="I68" s="30">
        <f t="shared" si="1"/>
        <v>26000</v>
      </c>
      <c r="J68" s="25"/>
      <c r="L68" s="26"/>
    </row>
    <row r="69" ht="21.75" customHeight="1" spans="1:12">
      <c r="A69" s="9">
        <v>58</v>
      </c>
      <c r="B69" s="12">
        <v>598285956</v>
      </c>
      <c r="C69" s="12">
        <v>1343091</v>
      </c>
      <c r="D69" s="12" t="s">
        <v>697</v>
      </c>
      <c r="E69" s="13">
        <v>43327</v>
      </c>
      <c r="F69" s="13">
        <v>43329</v>
      </c>
      <c r="G69" s="12">
        <v>2</v>
      </c>
      <c r="H69" s="14">
        <v>17000</v>
      </c>
      <c r="I69" s="30">
        <f t="shared" si="1"/>
        <v>34000</v>
      </c>
      <c r="J69" s="25"/>
      <c r="L69" s="26"/>
    </row>
    <row r="70" ht="21.75" customHeight="1" spans="1:12">
      <c r="A70" s="9">
        <v>59</v>
      </c>
      <c r="B70" s="12">
        <v>878285959</v>
      </c>
      <c r="C70" s="12">
        <v>1346662</v>
      </c>
      <c r="D70" s="12" t="s">
        <v>698</v>
      </c>
      <c r="E70" s="13">
        <v>43327</v>
      </c>
      <c r="F70" s="13">
        <v>43331</v>
      </c>
      <c r="G70" s="12">
        <v>4</v>
      </c>
      <c r="H70" s="14">
        <v>18500</v>
      </c>
      <c r="I70" s="30">
        <f t="shared" si="1"/>
        <v>74000</v>
      </c>
      <c r="J70" s="25"/>
      <c r="L70" s="26"/>
    </row>
    <row r="71" ht="21.75" customHeight="1" spans="1:12">
      <c r="A71" s="9">
        <v>60</v>
      </c>
      <c r="B71" s="12">
        <v>178285963</v>
      </c>
      <c r="C71" s="12">
        <v>1341766</v>
      </c>
      <c r="D71" s="12" t="s">
        <v>699</v>
      </c>
      <c r="E71" s="13">
        <v>43328</v>
      </c>
      <c r="F71" s="13">
        <v>43331</v>
      </c>
      <c r="G71" s="12">
        <v>3</v>
      </c>
      <c r="H71" s="14">
        <v>14000</v>
      </c>
      <c r="I71" s="30">
        <f t="shared" si="1"/>
        <v>42000</v>
      </c>
      <c r="J71" s="25"/>
      <c r="L71" s="26"/>
    </row>
    <row r="72" ht="21.75" customHeight="1" spans="1:12">
      <c r="A72" s="9">
        <v>61</v>
      </c>
      <c r="B72" s="12">
        <v>648285954</v>
      </c>
      <c r="C72" s="12">
        <v>1341756</v>
      </c>
      <c r="D72" s="12" t="s">
        <v>700</v>
      </c>
      <c r="E72" s="13">
        <v>43328</v>
      </c>
      <c r="F72" s="13">
        <v>43331</v>
      </c>
      <c r="G72" s="12">
        <v>3</v>
      </c>
      <c r="H72" s="14">
        <v>14000</v>
      </c>
      <c r="I72" s="30">
        <f t="shared" si="1"/>
        <v>42000</v>
      </c>
      <c r="J72" s="25"/>
      <c r="L72" s="26"/>
    </row>
    <row r="73" ht="21.75" customHeight="1" spans="1:12">
      <c r="A73" s="9">
        <v>62</v>
      </c>
      <c r="B73" s="12">
        <v>158285958</v>
      </c>
      <c r="C73" s="12">
        <v>1345343</v>
      </c>
      <c r="D73" s="12" t="s">
        <v>701</v>
      </c>
      <c r="E73" s="13">
        <v>43328</v>
      </c>
      <c r="F73" s="13">
        <v>43330</v>
      </c>
      <c r="G73" s="12">
        <v>2</v>
      </c>
      <c r="H73" s="14">
        <v>14000</v>
      </c>
      <c r="I73" s="30">
        <f t="shared" si="1"/>
        <v>28000</v>
      </c>
      <c r="J73" s="25"/>
      <c r="L73" s="26"/>
    </row>
    <row r="74" ht="21.75" customHeight="1" spans="1:12">
      <c r="A74" s="9">
        <v>63</v>
      </c>
      <c r="B74" s="12">
        <v>168285958</v>
      </c>
      <c r="C74" s="12">
        <v>1345343</v>
      </c>
      <c r="D74" s="12" t="s">
        <v>702</v>
      </c>
      <c r="E74" s="13">
        <v>43328</v>
      </c>
      <c r="F74" s="13">
        <v>43330</v>
      </c>
      <c r="G74" s="12">
        <v>2</v>
      </c>
      <c r="H74" s="14">
        <v>14000</v>
      </c>
      <c r="I74" s="30">
        <f t="shared" si="1"/>
        <v>28000</v>
      </c>
      <c r="J74" s="25"/>
      <c r="L74" s="26"/>
    </row>
    <row r="75" ht="21.75" customHeight="1" spans="1:12">
      <c r="A75" s="9">
        <v>64</v>
      </c>
      <c r="B75" s="12">
        <v>518285960</v>
      </c>
      <c r="C75" s="12">
        <v>1348192</v>
      </c>
      <c r="D75" s="12" t="s">
        <v>703</v>
      </c>
      <c r="E75" s="13">
        <v>43328</v>
      </c>
      <c r="F75" s="13">
        <v>43330</v>
      </c>
      <c r="G75" s="12">
        <v>2</v>
      </c>
      <c r="H75" s="14">
        <v>15000</v>
      </c>
      <c r="I75" s="30">
        <f t="shared" si="1"/>
        <v>30000</v>
      </c>
      <c r="J75" s="25"/>
      <c r="L75" s="26"/>
    </row>
    <row r="76" ht="21.75" customHeight="1" spans="1:12">
      <c r="A76" s="9">
        <v>65</v>
      </c>
      <c r="B76" s="12">
        <v>508285960</v>
      </c>
      <c r="C76" s="12">
        <v>1348192</v>
      </c>
      <c r="D76" s="12" t="s">
        <v>704</v>
      </c>
      <c r="E76" s="13">
        <v>43328</v>
      </c>
      <c r="F76" s="13">
        <v>43330</v>
      </c>
      <c r="G76" s="12">
        <v>2</v>
      </c>
      <c r="H76" s="14">
        <v>15000</v>
      </c>
      <c r="I76" s="30">
        <f t="shared" si="1"/>
        <v>30000</v>
      </c>
      <c r="J76" s="25"/>
      <c r="L76" s="26"/>
    </row>
    <row r="77" ht="21.75" customHeight="1" spans="1:12">
      <c r="A77" s="9">
        <v>66</v>
      </c>
      <c r="B77" s="12">
        <v>338285964</v>
      </c>
      <c r="C77" s="12">
        <v>1307354</v>
      </c>
      <c r="D77" s="12" t="s">
        <v>705</v>
      </c>
      <c r="E77" s="13">
        <v>43328</v>
      </c>
      <c r="F77" s="13">
        <v>43329</v>
      </c>
      <c r="G77" s="12">
        <v>1</v>
      </c>
      <c r="H77" s="14">
        <v>15000</v>
      </c>
      <c r="I77" s="30">
        <f t="shared" ref="I77:I100" si="2">+H77*G77</f>
        <v>15000</v>
      </c>
      <c r="J77" s="25"/>
      <c r="L77" s="26"/>
    </row>
    <row r="78" ht="21.75" customHeight="1" spans="1:12">
      <c r="A78" s="9">
        <v>67</v>
      </c>
      <c r="B78" s="12">
        <v>758285965</v>
      </c>
      <c r="C78" s="12">
        <v>1337725</v>
      </c>
      <c r="D78" s="12" t="s">
        <v>706</v>
      </c>
      <c r="E78" s="13">
        <v>43328</v>
      </c>
      <c r="F78" s="13">
        <v>43331</v>
      </c>
      <c r="G78" s="12">
        <v>3</v>
      </c>
      <c r="H78" s="14">
        <v>13000</v>
      </c>
      <c r="I78" s="30">
        <f t="shared" si="2"/>
        <v>39000</v>
      </c>
      <c r="J78" s="25"/>
      <c r="L78" s="26"/>
    </row>
    <row r="79" ht="21.75" customHeight="1" spans="1:12">
      <c r="A79" s="9">
        <v>68</v>
      </c>
      <c r="B79" s="12">
        <v>378285956</v>
      </c>
      <c r="C79" s="12">
        <v>1342971</v>
      </c>
      <c r="D79" s="12" t="s">
        <v>707</v>
      </c>
      <c r="E79" s="13">
        <v>43328</v>
      </c>
      <c r="F79" s="13">
        <v>43331</v>
      </c>
      <c r="G79" s="12">
        <v>3</v>
      </c>
      <c r="H79" s="14">
        <v>13000</v>
      </c>
      <c r="I79" s="30">
        <f t="shared" si="2"/>
        <v>39000</v>
      </c>
      <c r="J79" s="25"/>
      <c r="L79" s="26"/>
    </row>
    <row r="80" ht="21.75" customHeight="1" spans="1:12">
      <c r="A80" s="9">
        <v>69</v>
      </c>
      <c r="B80" s="12">
        <v>298285960</v>
      </c>
      <c r="C80" s="12">
        <v>1348085</v>
      </c>
      <c r="D80" s="12" t="s">
        <v>708</v>
      </c>
      <c r="E80" s="13">
        <v>43329</v>
      </c>
      <c r="F80" s="13">
        <v>43331</v>
      </c>
      <c r="G80" s="12">
        <v>2</v>
      </c>
      <c r="H80" s="14">
        <v>15000</v>
      </c>
      <c r="I80" s="30">
        <f t="shared" si="2"/>
        <v>30000</v>
      </c>
      <c r="J80" s="25"/>
      <c r="L80" s="26"/>
    </row>
    <row r="81" ht="21.75" customHeight="1" spans="1:12">
      <c r="A81" s="9">
        <v>70</v>
      </c>
      <c r="B81" s="12">
        <v>798285964</v>
      </c>
      <c r="C81" s="12">
        <v>1354878</v>
      </c>
      <c r="D81" s="12" t="s">
        <v>709</v>
      </c>
      <c r="E81" s="13">
        <v>43330</v>
      </c>
      <c r="F81" s="13">
        <v>43332</v>
      </c>
      <c r="G81" s="12">
        <v>2</v>
      </c>
      <c r="H81" s="14">
        <v>27500</v>
      </c>
      <c r="I81" s="30">
        <f t="shared" si="2"/>
        <v>55000</v>
      </c>
      <c r="J81" s="25"/>
      <c r="L81" s="26"/>
    </row>
    <row r="82" ht="21.75" customHeight="1" spans="1:12">
      <c r="A82" s="9">
        <v>71</v>
      </c>
      <c r="B82" s="12">
        <v>788285964</v>
      </c>
      <c r="C82" s="12">
        <v>1354878</v>
      </c>
      <c r="D82" s="12" t="s">
        <v>710</v>
      </c>
      <c r="E82" s="13">
        <v>43330</v>
      </c>
      <c r="F82" s="13">
        <v>43332</v>
      </c>
      <c r="G82" s="12">
        <v>2</v>
      </c>
      <c r="H82" s="14">
        <v>27500</v>
      </c>
      <c r="I82" s="30">
        <f t="shared" si="2"/>
        <v>55000</v>
      </c>
      <c r="J82" s="25"/>
      <c r="L82" s="26"/>
    </row>
    <row r="83" ht="21.75" customHeight="1" spans="1:12">
      <c r="A83" s="9">
        <v>72</v>
      </c>
      <c r="B83" s="12">
        <v>468285963</v>
      </c>
      <c r="C83" s="12">
        <v>1353022</v>
      </c>
      <c r="D83" s="12" t="s">
        <v>711</v>
      </c>
      <c r="E83" s="13">
        <v>43331</v>
      </c>
      <c r="F83" s="13">
        <v>43334</v>
      </c>
      <c r="G83" s="12">
        <v>3</v>
      </c>
      <c r="H83" s="14">
        <v>15000</v>
      </c>
      <c r="I83" s="30">
        <f t="shared" si="2"/>
        <v>45000</v>
      </c>
      <c r="J83" s="25"/>
      <c r="L83" s="26"/>
    </row>
    <row r="84" ht="21.75" customHeight="1" spans="1:12">
      <c r="A84" s="9">
        <v>73</v>
      </c>
      <c r="B84" s="12">
        <v>978285964</v>
      </c>
      <c r="C84" s="12">
        <v>1355353</v>
      </c>
      <c r="D84" s="12" t="s">
        <v>712</v>
      </c>
      <c r="E84" s="13">
        <v>43331</v>
      </c>
      <c r="F84" s="13">
        <v>43333</v>
      </c>
      <c r="G84" s="12">
        <v>2</v>
      </c>
      <c r="H84" s="14">
        <v>15000</v>
      </c>
      <c r="I84" s="30">
        <f t="shared" si="2"/>
        <v>30000</v>
      </c>
      <c r="J84" s="25"/>
      <c r="L84" s="26"/>
    </row>
    <row r="85" ht="21.75" customHeight="1" spans="1:12">
      <c r="A85" s="9">
        <v>74</v>
      </c>
      <c r="B85" s="12">
        <v>988285964</v>
      </c>
      <c r="C85" s="12">
        <v>1355353</v>
      </c>
      <c r="D85" s="12" t="s">
        <v>713</v>
      </c>
      <c r="E85" s="13">
        <v>43331</v>
      </c>
      <c r="F85" s="13">
        <v>43333</v>
      </c>
      <c r="G85" s="12">
        <v>2</v>
      </c>
      <c r="H85" s="14">
        <v>15000</v>
      </c>
      <c r="I85" s="30">
        <f t="shared" si="2"/>
        <v>30000</v>
      </c>
      <c r="J85" s="25"/>
      <c r="L85" s="26"/>
    </row>
    <row r="86" ht="21.75" customHeight="1" spans="1:12">
      <c r="A86" s="9">
        <v>75</v>
      </c>
      <c r="B86" s="12">
        <v>768285965</v>
      </c>
      <c r="C86" s="12">
        <v>1345392</v>
      </c>
      <c r="D86" s="12" t="s">
        <v>714</v>
      </c>
      <c r="E86" s="13">
        <v>43331</v>
      </c>
      <c r="F86" s="13">
        <v>43334</v>
      </c>
      <c r="G86" s="12">
        <v>3</v>
      </c>
      <c r="H86" s="14">
        <v>13000</v>
      </c>
      <c r="I86" s="30">
        <f t="shared" si="2"/>
        <v>39000</v>
      </c>
      <c r="J86" s="25"/>
      <c r="L86" s="26"/>
    </row>
    <row r="87" ht="21.75" customHeight="1" spans="1:12">
      <c r="A87" s="9">
        <v>76</v>
      </c>
      <c r="B87" s="12">
        <v>538285950</v>
      </c>
      <c r="C87" s="12">
        <v>1337945</v>
      </c>
      <c r="D87" s="12" t="s">
        <v>715</v>
      </c>
      <c r="E87" s="13">
        <v>43332</v>
      </c>
      <c r="F87" s="13">
        <v>43334</v>
      </c>
      <c r="G87" s="12">
        <v>2</v>
      </c>
      <c r="H87" s="14">
        <v>13000</v>
      </c>
      <c r="I87" s="30">
        <f t="shared" si="2"/>
        <v>26000</v>
      </c>
      <c r="J87" s="25"/>
      <c r="L87" s="26"/>
    </row>
    <row r="88" ht="21.75" customHeight="1" spans="1:12">
      <c r="A88" s="9">
        <v>77</v>
      </c>
      <c r="B88" s="12">
        <v>468285942</v>
      </c>
      <c r="C88" s="12">
        <v>1328632</v>
      </c>
      <c r="D88" s="12" t="s">
        <v>716</v>
      </c>
      <c r="E88" s="13">
        <v>43333</v>
      </c>
      <c r="F88" s="13">
        <v>43334</v>
      </c>
      <c r="G88" s="12">
        <v>1</v>
      </c>
      <c r="H88" s="14">
        <v>22500</v>
      </c>
      <c r="I88" s="30">
        <f t="shared" si="2"/>
        <v>22500</v>
      </c>
      <c r="J88" s="25"/>
      <c r="L88" s="26"/>
    </row>
    <row r="89" ht="21.75" customHeight="1" spans="1:12">
      <c r="A89" s="9">
        <v>78</v>
      </c>
      <c r="B89" s="12">
        <v>978285959</v>
      </c>
      <c r="C89" s="12">
        <v>1346825</v>
      </c>
      <c r="D89" s="12" t="s">
        <v>717</v>
      </c>
      <c r="E89" s="13">
        <v>43336</v>
      </c>
      <c r="F89" s="13">
        <v>43337</v>
      </c>
      <c r="G89" s="12">
        <v>1</v>
      </c>
      <c r="H89" s="14">
        <v>19000</v>
      </c>
      <c r="I89" s="30">
        <f t="shared" si="2"/>
        <v>19000</v>
      </c>
      <c r="J89" s="25"/>
      <c r="L89" s="26"/>
    </row>
    <row r="90" ht="21.75" customHeight="1" spans="1:12">
      <c r="A90" s="9">
        <v>79</v>
      </c>
      <c r="B90" s="175" t="s">
        <v>718</v>
      </c>
      <c r="C90" s="12">
        <v>13546496</v>
      </c>
      <c r="D90" s="12" t="s">
        <v>719</v>
      </c>
      <c r="E90" s="13">
        <v>43338</v>
      </c>
      <c r="F90" s="13">
        <v>43340</v>
      </c>
      <c r="G90" s="12">
        <v>2</v>
      </c>
      <c r="H90" s="14">
        <v>13500</v>
      </c>
      <c r="I90" s="30">
        <f t="shared" si="2"/>
        <v>27000</v>
      </c>
      <c r="J90" s="25"/>
      <c r="L90" s="26"/>
    </row>
    <row r="91" ht="21.75" customHeight="1" spans="1:12">
      <c r="A91" s="9">
        <v>80</v>
      </c>
      <c r="B91" s="12">
        <v>608285966</v>
      </c>
      <c r="C91" s="12">
        <v>1357028</v>
      </c>
      <c r="D91" s="12" t="s">
        <v>720</v>
      </c>
      <c r="E91" s="13">
        <v>43704</v>
      </c>
      <c r="F91" s="13">
        <v>43341</v>
      </c>
      <c r="G91" s="12">
        <v>2</v>
      </c>
      <c r="H91" s="14">
        <v>13500</v>
      </c>
      <c r="I91" s="30">
        <f t="shared" si="2"/>
        <v>27000</v>
      </c>
      <c r="J91" s="25"/>
      <c r="L91" s="26"/>
    </row>
    <row r="92" ht="21.75" customHeight="1" spans="1:12">
      <c r="A92" s="9">
        <v>81</v>
      </c>
      <c r="B92" s="12">
        <v>398285964</v>
      </c>
      <c r="C92" s="12">
        <v>1354742</v>
      </c>
      <c r="D92" s="12" t="s">
        <v>721</v>
      </c>
      <c r="E92" s="13">
        <v>43704</v>
      </c>
      <c r="F92" s="13">
        <v>43342</v>
      </c>
      <c r="G92" s="12">
        <v>3</v>
      </c>
      <c r="H92" s="14">
        <v>14700</v>
      </c>
      <c r="I92" s="30">
        <f t="shared" si="2"/>
        <v>44100</v>
      </c>
      <c r="J92" s="25"/>
      <c r="L92" s="26"/>
    </row>
    <row r="93" ht="21.75" customHeight="1" spans="1:12">
      <c r="A93" s="9">
        <v>82</v>
      </c>
      <c r="B93" s="12">
        <v>278285962</v>
      </c>
      <c r="C93" s="12">
        <v>1351038</v>
      </c>
      <c r="D93" s="12" t="s">
        <v>722</v>
      </c>
      <c r="E93" s="13">
        <v>43340</v>
      </c>
      <c r="F93" s="13">
        <v>43341</v>
      </c>
      <c r="G93" s="12">
        <v>1</v>
      </c>
      <c r="H93" s="14">
        <v>13000</v>
      </c>
      <c r="I93" s="30">
        <f t="shared" si="2"/>
        <v>13000</v>
      </c>
      <c r="J93" s="25"/>
      <c r="L93" s="26"/>
    </row>
    <row r="94" ht="21.75" customHeight="1" spans="1:12">
      <c r="A94" s="9"/>
      <c r="B94" s="12">
        <v>198285929</v>
      </c>
      <c r="C94" s="12">
        <v>1308573</v>
      </c>
      <c r="D94" s="12" t="s">
        <v>723</v>
      </c>
      <c r="E94" s="13">
        <v>43340</v>
      </c>
      <c r="F94" s="13">
        <v>43343</v>
      </c>
      <c r="G94" s="12">
        <v>3</v>
      </c>
      <c r="H94" s="14">
        <v>21920</v>
      </c>
      <c r="I94" s="30">
        <f t="shared" si="2"/>
        <v>65760</v>
      </c>
      <c r="J94" s="25"/>
      <c r="L94" s="26"/>
    </row>
    <row r="95" ht="21.75" customHeight="1" spans="1:12">
      <c r="A95" s="9">
        <v>83</v>
      </c>
      <c r="B95" s="12">
        <v>388285930</v>
      </c>
      <c r="C95" s="12">
        <v>1307965</v>
      </c>
      <c r="D95" s="12" t="s">
        <v>724</v>
      </c>
      <c r="E95" s="13">
        <v>43341</v>
      </c>
      <c r="F95" s="13">
        <v>43342</v>
      </c>
      <c r="G95" s="12">
        <v>1</v>
      </c>
      <c r="H95" s="14">
        <v>24320</v>
      </c>
      <c r="I95" s="30">
        <f t="shared" si="2"/>
        <v>24320</v>
      </c>
      <c r="J95" s="25"/>
      <c r="L95" s="26"/>
    </row>
    <row r="96" ht="21.75" customHeight="1" spans="1:12">
      <c r="A96" s="9">
        <v>84</v>
      </c>
      <c r="B96" s="175" t="s">
        <v>725</v>
      </c>
      <c r="C96" s="12">
        <v>1353956</v>
      </c>
      <c r="D96" s="12" t="s">
        <v>726</v>
      </c>
      <c r="E96" s="13">
        <v>43341</v>
      </c>
      <c r="F96" s="13">
        <v>43342</v>
      </c>
      <c r="G96" s="12">
        <v>1</v>
      </c>
      <c r="H96" s="14">
        <v>13500</v>
      </c>
      <c r="I96" s="30">
        <f t="shared" si="2"/>
        <v>13500</v>
      </c>
      <c r="J96" s="25"/>
      <c r="L96" s="26"/>
    </row>
    <row r="97" ht="21.75" customHeight="1" spans="1:12">
      <c r="A97" s="9">
        <v>85</v>
      </c>
      <c r="B97" s="12">
        <v>108285963</v>
      </c>
      <c r="C97" s="12">
        <v>1352311</v>
      </c>
      <c r="D97" s="12" t="s">
        <v>727</v>
      </c>
      <c r="E97" s="13">
        <v>43342</v>
      </c>
      <c r="F97" s="13">
        <v>43344</v>
      </c>
      <c r="G97" s="12">
        <v>2</v>
      </c>
      <c r="H97" s="14">
        <v>13000</v>
      </c>
      <c r="I97" s="30">
        <f t="shared" si="2"/>
        <v>26000</v>
      </c>
      <c r="J97" s="25"/>
      <c r="L97" s="26"/>
    </row>
    <row r="98" ht="21.75" customHeight="1" spans="1:12">
      <c r="A98" s="9">
        <v>86</v>
      </c>
      <c r="B98" s="12">
        <v>928285967</v>
      </c>
      <c r="C98" s="12">
        <v>1358557</v>
      </c>
      <c r="D98" s="12" t="s">
        <v>728</v>
      </c>
      <c r="E98" s="13">
        <v>43342</v>
      </c>
      <c r="F98" s="13">
        <v>43346</v>
      </c>
      <c r="G98" s="12">
        <v>4</v>
      </c>
      <c r="H98" s="14">
        <v>14700</v>
      </c>
      <c r="I98" s="30">
        <f t="shared" si="2"/>
        <v>58800</v>
      </c>
      <c r="J98" s="25"/>
      <c r="L98" s="26"/>
    </row>
    <row r="99" ht="21.75" customHeight="1" spans="1:12">
      <c r="A99" s="9">
        <v>87</v>
      </c>
      <c r="B99" s="12">
        <v>558285969</v>
      </c>
      <c r="C99" s="12">
        <v>1361172</v>
      </c>
      <c r="D99" s="12" t="s">
        <v>729</v>
      </c>
      <c r="E99" s="13">
        <v>43342</v>
      </c>
      <c r="F99" s="13">
        <v>43345</v>
      </c>
      <c r="G99" s="12">
        <v>3</v>
      </c>
      <c r="H99" s="14">
        <v>13500</v>
      </c>
      <c r="I99" s="30">
        <f t="shared" si="2"/>
        <v>40500</v>
      </c>
      <c r="J99" s="25"/>
      <c r="L99" s="26"/>
    </row>
    <row r="100" ht="21.75" customHeight="1" spans="1:12">
      <c r="A100" s="9">
        <v>88</v>
      </c>
      <c r="B100" s="12">
        <v>188285929</v>
      </c>
      <c r="C100" s="12">
        <v>1309682</v>
      </c>
      <c r="D100" s="12" t="s">
        <v>730</v>
      </c>
      <c r="E100" s="13">
        <v>43343</v>
      </c>
      <c r="F100" s="13">
        <v>43344</v>
      </c>
      <c r="G100" s="12">
        <v>1</v>
      </c>
      <c r="H100" s="14">
        <v>21920</v>
      </c>
      <c r="I100" s="30">
        <f t="shared" si="2"/>
        <v>21920</v>
      </c>
      <c r="J100" s="25"/>
      <c r="L100" s="26"/>
    </row>
    <row r="101" ht="18" customHeight="1" spans="1:9">
      <c r="A101" s="17"/>
      <c r="B101" s="18"/>
      <c r="C101" s="18"/>
      <c r="D101" s="19"/>
      <c r="E101" s="20"/>
      <c r="F101" s="20"/>
      <c r="G101" s="18">
        <f>SUM(G16:G100)</f>
        <v>218</v>
      </c>
      <c r="H101" s="21"/>
      <c r="I101" s="21"/>
    </row>
    <row r="102" ht="18" customHeight="1" spans="1:9">
      <c r="A102" s="22"/>
      <c r="B102" s="23"/>
      <c r="C102" s="22"/>
      <c r="D102" s="22"/>
      <c r="E102" s="23"/>
      <c r="F102" s="22"/>
      <c r="G102" s="24" t="s">
        <v>21</v>
      </c>
      <c r="H102" s="22"/>
      <c r="I102" s="27">
        <f>SUM(I13:I100)</f>
        <v>3716260</v>
      </c>
    </row>
    <row r="103" ht="14.25" spans="9:9">
      <c r="I103" s="28"/>
    </row>
    <row r="104" spans="9:9">
      <c r="I104" s="28"/>
    </row>
    <row r="105" spans="9:9">
      <c r="I105" s="28"/>
    </row>
    <row r="106" spans="9:9">
      <c r="I106" s="28"/>
    </row>
    <row r="107" spans="9:9">
      <c r="I107" s="2"/>
    </row>
    <row r="108" spans="9:9">
      <c r="I108" s="28"/>
    </row>
  </sheetData>
  <autoFilter ref="A12:I102">
    <sortState ref="A12:I102">
      <sortCondition ref="E12:E100"/>
    </sortState>
    <extLst/>
  </autoFilter>
  <dataValidations count="4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B.T.C. Bangkok Co.,Ltd.&#13;&#10;" sqref="Z25" errorStyle="information">
      <formula1>0</formula1>
      <formula2>300</formula2>
    </dataValidation>
    <dataValidation type="textLength" operator="between" allowBlank="1" showInputMessage="1" showErrorMessage="1" error="XLBVal:8=Chun Liu&#13;&#10;" sqref="Z62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109 Z142 Z113:Z114 Z146:Z147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41"/>
  <sheetViews>
    <sheetView tabSelected="1" zoomScale="112" zoomScaleNormal="112" topLeftCell="C22" workbookViewId="0">
      <selection activeCell="J12" sqref="J12:L36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9.28333333333333" customWidth="1"/>
    <col min="6" max="6" width="9.28333333333333" style="1" customWidth="1"/>
    <col min="8" max="8" width="21.375" style="2" customWidth="1"/>
    <col min="9" max="9" width="14.2833333333333" style="2" customWidth="1"/>
    <col min="10" max="10" width="13.2833333333333" style="2" customWidth="1"/>
    <col min="11" max="11" width="13.5666666666667" customWidth="1"/>
    <col min="12" max="12" width="10.5666666666667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45</v>
      </c>
    </row>
    <row r="11" spans="5:9">
      <c r="E11" s="29"/>
      <c r="F11"/>
      <c r="G11" s="1"/>
      <c r="I11" s="2" t="s">
        <v>46</v>
      </c>
    </row>
    <row r="12" s="2" customFormat="1" spans="1:12">
      <c r="A12" s="9" t="s">
        <v>47</v>
      </c>
      <c r="B12" s="10" t="s">
        <v>15</v>
      </c>
      <c r="C12" s="10" t="s">
        <v>48</v>
      </c>
      <c r="D12" s="11" t="s">
        <v>49</v>
      </c>
      <c r="E12" s="11" t="s">
        <v>50</v>
      </c>
      <c r="F12" s="10" t="s">
        <v>51</v>
      </c>
      <c r="G12" s="10" t="s">
        <v>52</v>
      </c>
      <c r="H12" s="93" t="s">
        <v>53</v>
      </c>
      <c r="I12" s="93" t="s">
        <v>54</v>
      </c>
      <c r="K12"/>
      <c r="L12"/>
    </row>
    <row r="13" s="25" customFormat="1" spans="1:12">
      <c r="A13" s="9">
        <v>1</v>
      </c>
      <c r="B13" s="94">
        <v>17260</v>
      </c>
      <c r="C13" s="94">
        <v>1719844</v>
      </c>
      <c r="D13" s="95" t="s">
        <v>55</v>
      </c>
      <c r="E13" s="96">
        <v>43834</v>
      </c>
      <c r="F13" s="96">
        <v>43835</v>
      </c>
      <c r="G13" s="94">
        <v>1</v>
      </c>
      <c r="H13" s="97">
        <v>13900</v>
      </c>
      <c r="I13" s="97">
        <f t="shared" ref="I13:I18" si="0">+H13*G13</f>
        <v>13900</v>
      </c>
      <c r="K13" s="26"/>
      <c r="L13" s="26"/>
    </row>
    <row r="14" s="25" customFormat="1" spans="1:12">
      <c r="A14" s="9">
        <v>2</v>
      </c>
      <c r="B14" s="94">
        <v>17320</v>
      </c>
      <c r="C14" s="94">
        <v>1744689</v>
      </c>
      <c r="D14" s="95" t="s">
        <v>56</v>
      </c>
      <c r="E14" s="96">
        <v>43835</v>
      </c>
      <c r="F14" s="96">
        <v>43836</v>
      </c>
      <c r="G14" s="94">
        <v>1</v>
      </c>
      <c r="H14" s="97">
        <v>12700</v>
      </c>
      <c r="I14" s="97">
        <f t="shared" si="0"/>
        <v>12700</v>
      </c>
      <c r="K14" s="26"/>
      <c r="L14" s="26"/>
    </row>
    <row r="15" s="25" customFormat="1" spans="1:12">
      <c r="A15" s="9">
        <v>3</v>
      </c>
      <c r="B15" s="94">
        <v>17478</v>
      </c>
      <c r="C15" s="94">
        <v>1711126</v>
      </c>
      <c r="D15" s="95" t="s">
        <v>57</v>
      </c>
      <c r="E15" s="96">
        <v>43836</v>
      </c>
      <c r="F15" s="96">
        <v>43839</v>
      </c>
      <c r="G15" s="94">
        <v>1</v>
      </c>
      <c r="H15" s="97">
        <v>64200</v>
      </c>
      <c r="I15" s="97">
        <f t="shared" si="0"/>
        <v>64200</v>
      </c>
      <c r="K15" s="26"/>
      <c r="L15" s="26"/>
    </row>
    <row r="16" s="25" customFormat="1" spans="1:12">
      <c r="A16" s="9">
        <v>4</v>
      </c>
      <c r="B16" s="94">
        <v>17805</v>
      </c>
      <c r="C16" s="94">
        <v>1733425</v>
      </c>
      <c r="D16" s="95" t="s">
        <v>58</v>
      </c>
      <c r="E16" s="96">
        <v>43843</v>
      </c>
      <c r="F16" s="96">
        <v>43845</v>
      </c>
      <c r="G16" s="94">
        <v>1</v>
      </c>
      <c r="H16" s="97">
        <v>26800</v>
      </c>
      <c r="I16" s="97">
        <f t="shared" si="0"/>
        <v>26800</v>
      </c>
      <c r="K16" s="26"/>
      <c r="L16" s="26"/>
    </row>
    <row r="17" s="25" customFormat="1" ht="25.5" spans="1:12">
      <c r="A17" s="9">
        <v>5</v>
      </c>
      <c r="B17" s="94" t="s">
        <v>59</v>
      </c>
      <c r="C17" s="94">
        <v>1740706</v>
      </c>
      <c r="D17" s="95" t="s">
        <v>60</v>
      </c>
      <c r="E17" s="96">
        <v>43846</v>
      </c>
      <c r="F17" s="96">
        <v>43847</v>
      </c>
      <c r="G17" s="94">
        <v>3</v>
      </c>
      <c r="H17" s="97">
        <v>12000</v>
      </c>
      <c r="I17" s="97">
        <f t="shared" si="0"/>
        <v>36000</v>
      </c>
      <c r="K17" s="26"/>
      <c r="L17" s="26"/>
    </row>
    <row r="18" s="25" customFormat="1" spans="1:12">
      <c r="A18" s="9">
        <v>6</v>
      </c>
      <c r="B18" s="94">
        <v>17914</v>
      </c>
      <c r="C18" s="94">
        <v>1750153</v>
      </c>
      <c r="D18" s="95" t="s">
        <v>61</v>
      </c>
      <c r="E18" s="96">
        <v>43845</v>
      </c>
      <c r="F18" s="96">
        <v>43847</v>
      </c>
      <c r="G18" s="94">
        <v>1</v>
      </c>
      <c r="H18" s="97">
        <v>31400</v>
      </c>
      <c r="I18" s="97">
        <f t="shared" si="0"/>
        <v>31400</v>
      </c>
      <c r="K18" s="26"/>
      <c r="L18" s="26"/>
    </row>
    <row r="19" s="25" customFormat="1" spans="1:12">
      <c r="A19" s="9">
        <v>7</v>
      </c>
      <c r="B19" s="94">
        <v>17915</v>
      </c>
      <c r="C19" s="94">
        <v>1750155</v>
      </c>
      <c r="D19" s="95" t="s">
        <v>62</v>
      </c>
      <c r="E19" s="96">
        <v>43845</v>
      </c>
      <c r="F19" s="96">
        <v>43847</v>
      </c>
      <c r="G19" s="94">
        <v>1</v>
      </c>
      <c r="H19" s="97">
        <v>21400</v>
      </c>
      <c r="I19" s="97">
        <f t="shared" ref="I19:I28" si="1">+H19*G19</f>
        <v>21400</v>
      </c>
      <c r="K19" s="26"/>
      <c r="L19" s="26"/>
    </row>
    <row r="20" s="25" customFormat="1" spans="1:12">
      <c r="A20" s="9">
        <v>8</v>
      </c>
      <c r="B20" s="94">
        <v>17965</v>
      </c>
      <c r="C20" s="94">
        <v>1718393</v>
      </c>
      <c r="D20" s="95" t="s">
        <v>63</v>
      </c>
      <c r="E20" s="96">
        <v>43845</v>
      </c>
      <c r="F20" s="96">
        <v>43848</v>
      </c>
      <c r="G20" s="94">
        <v>1</v>
      </c>
      <c r="H20" s="97">
        <v>45600</v>
      </c>
      <c r="I20" s="97">
        <f t="shared" si="1"/>
        <v>45600</v>
      </c>
      <c r="K20" s="26"/>
      <c r="L20" s="26"/>
    </row>
    <row r="21" s="25" customFormat="1" spans="1:12">
      <c r="A21" s="9">
        <v>9</v>
      </c>
      <c r="B21" s="94">
        <v>18007</v>
      </c>
      <c r="C21" s="94">
        <v>1743305</v>
      </c>
      <c r="D21" s="95" t="s">
        <v>64</v>
      </c>
      <c r="E21" s="96">
        <v>43847</v>
      </c>
      <c r="F21" s="96">
        <v>43849</v>
      </c>
      <c r="G21" s="94">
        <v>1</v>
      </c>
      <c r="H21" s="97">
        <v>24000</v>
      </c>
      <c r="I21" s="97">
        <f t="shared" si="1"/>
        <v>24000</v>
      </c>
      <c r="K21" s="26"/>
      <c r="L21" s="26"/>
    </row>
    <row r="22" s="25" customFormat="1" spans="1:12">
      <c r="A22" s="9">
        <v>10</v>
      </c>
      <c r="B22" s="94">
        <v>18014</v>
      </c>
      <c r="C22" s="94">
        <v>1755577</v>
      </c>
      <c r="D22" s="95" t="s">
        <v>65</v>
      </c>
      <c r="E22" s="96">
        <v>43847</v>
      </c>
      <c r="F22" s="96">
        <v>43849</v>
      </c>
      <c r="G22" s="94">
        <v>1</v>
      </c>
      <c r="H22" s="97">
        <v>24000</v>
      </c>
      <c r="I22" s="97">
        <f t="shared" si="1"/>
        <v>24000</v>
      </c>
      <c r="K22" s="26"/>
      <c r="L22" s="26"/>
    </row>
    <row r="23" s="25" customFormat="1" spans="1:12">
      <c r="A23" s="9">
        <v>11</v>
      </c>
      <c r="B23" s="94">
        <v>18165</v>
      </c>
      <c r="C23" s="94">
        <v>1734355</v>
      </c>
      <c r="D23" s="95" t="s">
        <v>66</v>
      </c>
      <c r="E23" s="96">
        <v>43847</v>
      </c>
      <c r="F23" s="96">
        <v>43852</v>
      </c>
      <c r="G23" s="94">
        <v>1</v>
      </c>
      <c r="H23" s="97">
        <v>66600</v>
      </c>
      <c r="I23" s="97">
        <f t="shared" si="1"/>
        <v>66600</v>
      </c>
      <c r="K23" s="26"/>
      <c r="L23" s="26"/>
    </row>
    <row r="24" s="25" customFormat="1" spans="1:12">
      <c r="A24" s="9">
        <v>12</v>
      </c>
      <c r="B24" s="94">
        <v>18233</v>
      </c>
      <c r="C24" s="94">
        <v>1736778</v>
      </c>
      <c r="D24" s="95" t="s">
        <v>67</v>
      </c>
      <c r="E24" s="96">
        <v>43850</v>
      </c>
      <c r="F24" s="96">
        <v>43853</v>
      </c>
      <c r="G24" s="94">
        <v>1</v>
      </c>
      <c r="H24" s="97">
        <v>38700</v>
      </c>
      <c r="I24" s="97">
        <f t="shared" si="1"/>
        <v>38700</v>
      </c>
      <c r="K24" s="26"/>
      <c r="L24" s="26"/>
    </row>
    <row r="25" s="25" customFormat="1" spans="1:12">
      <c r="A25" s="9">
        <v>13</v>
      </c>
      <c r="B25" s="94">
        <v>18299</v>
      </c>
      <c r="C25" s="94">
        <v>1740857</v>
      </c>
      <c r="D25" s="95" t="s">
        <v>68</v>
      </c>
      <c r="E25" s="96">
        <v>43852</v>
      </c>
      <c r="F25" s="96">
        <v>43854</v>
      </c>
      <c r="G25" s="94">
        <v>1</v>
      </c>
      <c r="H25" s="97">
        <v>40200</v>
      </c>
      <c r="I25" s="97">
        <f t="shared" si="1"/>
        <v>40200</v>
      </c>
      <c r="K25" s="26"/>
      <c r="L25" s="26"/>
    </row>
    <row r="26" s="25" customFormat="1" spans="1:12">
      <c r="A26" s="9">
        <v>14</v>
      </c>
      <c r="B26" s="94">
        <v>18306</v>
      </c>
      <c r="C26" s="94">
        <v>1754724</v>
      </c>
      <c r="D26" s="95" t="s">
        <v>69</v>
      </c>
      <c r="E26" s="96">
        <v>43852</v>
      </c>
      <c r="F26" s="96">
        <v>43854</v>
      </c>
      <c r="G26" s="94">
        <v>1</v>
      </c>
      <c r="H26" s="97">
        <v>30200</v>
      </c>
      <c r="I26" s="97">
        <f t="shared" si="1"/>
        <v>30200</v>
      </c>
      <c r="K26" s="26"/>
      <c r="L26" s="26"/>
    </row>
    <row r="27" s="25" customFormat="1" ht="14.25" spans="1:12">
      <c r="A27" s="9">
        <v>15</v>
      </c>
      <c r="B27" s="94">
        <v>18350</v>
      </c>
      <c r="C27" s="115">
        <v>1788962</v>
      </c>
      <c r="D27" s="95" t="s">
        <v>70</v>
      </c>
      <c r="E27" s="96">
        <v>43854</v>
      </c>
      <c r="F27" s="96">
        <v>43855</v>
      </c>
      <c r="G27" s="94">
        <v>1</v>
      </c>
      <c r="H27" s="97">
        <v>16400</v>
      </c>
      <c r="I27" s="97">
        <v>16400</v>
      </c>
      <c r="J27" s="25"/>
      <c r="K27" s="26"/>
      <c r="L27" s="26"/>
    </row>
    <row r="28" s="25" customFormat="1" spans="1:12">
      <c r="A28" s="9">
        <v>16</v>
      </c>
      <c r="B28" s="94">
        <v>18353</v>
      </c>
      <c r="C28" s="94">
        <v>1762651</v>
      </c>
      <c r="D28" s="95" t="s">
        <v>71</v>
      </c>
      <c r="E28" s="96">
        <v>43853</v>
      </c>
      <c r="F28" s="96">
        <v>43855</v>
      </c>
      <c r="G28" s="94">
        <v>1</v>
      </c>
      <c r="H28" s="97">
        <v>34300</v>
      </c>
      <c r="I28" s="97">
        <f t="shared" si="1"/>
        <v>34300</v>
      </c>
      <c r="K28" s="26"/>
      <c r="L28" s="26"/>
    </row>
    <row r="29" s="25" customFormat="1" ht="14.25" spans="1:12">
      <c r="A29" s="9">
        <v>17</v>
      </c>
      <c r="B29" s="94">
        <v>18361</v>
      </c>
      <c r="C29" s="94">
        <v>1759181</v>
      </c>
      <c r="D29" s="95" t="s">
        <v>72</v>
      </c>
      <c r="E29" s="96">
        <v>43854</v>
      </c>
      <c r="F29" s="96">
        <v>43855</v>
      </c>
      <c r="G29" s="94">
        <v>1</v>
      </c>
      <c r="H29" s="97">
        <v>21900</v>
      </c>
      <c r="I29" s="97">
        <f t="shared" ref="I29:I33" si="2">+H29*G29</f>
        <v>21900</v>
      </c>
      <c r="K29" s="26"/>
      <c r="L29" s="26"/>
    </row>
    <row r="30" s="25" customFormat="1" ht="15" spans="1:12">
      <c r="A30" s="9">
        <v>18</v>
      </c>
      <c r="B30" s="94">
        <v>18399</v>
      </c>
      <c r="C30" s="116">
        <v>1788960</v>
      </c>
      <c r="D30" s="95" t="s">
        <v>73</v>
      </c>
      <c r="E30" s="96">
        <v>43855</v>
      </c>
      <c r="F30" s="96">
        <v>43856</v>
      </c>
      <c r="G30" s="94">
        <v>1</v>
      </c>
      <c r="H30" s="97">
        <v>18300</v>
      </c>
      <c r="I30" s="97">
        <f t="shared" si="2"/>
        <v>18300</v>
      </c>
      <c r="K30" s="26"/>
      <c r="L30" s="26"/>
    </row>
    <row r="31" s="25" customFormat="1" ht="14.25" spans="1:12">
      <c r="A31" s="9">
        <v>19</v>
      </c>
      <c r="B31" s="94">
        <v>18400</v>
      </c>
      <c r="C31" s="115">
        <v>1741223</v>
      </c>
      <c r="D31" s="95" t="s">
        <v>74</v>
      </c>
      <c r="E31" s="96">
        <v>43852</v>
      </c>
      <c r="F31" s="96">
        <v>43856</v>
      </c>
      <c r="G31" s="94">
        <v>1</v>
      </c>
      <c r="H31" s="97">
        <v>61400</v>
      </c>
      <c r="I31" s="97">
        <f t="shared" si="2"/>
        <v>61400</v>
      </c>
      <c r="K31" s="26"/>
      <c r="L31" s="26"/>
    </row>
    <row r="32" s="25" customFormat="1" spans="1:12">
      <c r="A32" s="9">
        <v>20</v>
      </c>
      <c r="B32" s="94">
        <v>18414</v>
      </c>
      <c r="C32" s="94">
        <v>1758284</v>
      </c>
      <c r="D32" s="95" t="s">
        <v>75</v>
      </c>
      <c r="E32" s="96">
        <v>43855</v>
      </c>
      <c r="F32" s="96">
        <v>43856</v>
      </c>
      <c r="G32" s="94">
        <v>1</v>
      </c>
      <c r="H32" s="97">
        <v>23300</v>
      </c>
      <c r="I32" s="97">
        <f t="shared" si="2"/>
        <v>23300</v>
      </c>
      <c r="K32" s="26"/>
      <c r="L32" s="26"/>
    </row>
    <row r="33" s="25" customFormat="1" spans="1:12">
      <c r="A33" s="9">
        <v>21</v>
      </c>
      <c r="B33" s="94">
        <v>18555</v>
      </c>
      <c r="C33" s="94">
        <v>1712382</v>
      </c>
      <c r="D33" s="95" t="s">
        <v>76</v>
      </c>
      <c r="E33" s="96">
        <v>43857</v>
      </c>
      <c r="F33" s="96">
        <v>43859</v>
      </c>
      <c r="G33" s="94">
        <v>1</v>
      </c>
      <c r="H33" s="97">
        <v>50800</v>
      </c>
      <c r="I33" s="97"/>
      <c r="J33" s="25"/>
      <c r="K33" s="26"/>
      <c r="L33" s="26"/>
    </row>
    <row r="34" ht="18" customHeight="1" spans="1:9">
      <c r="A34" s="17"/>
      <c r="B34" s="18"/>
      <c r="C34" s="18"/>
      <c r="D34" s="19"/>
      <c r="E34" s="20"/>
      <c r="F34" s="20"/>
      <c r="G34" s="18"/>
      <c r="H34" s="99"/>
      <c r="I34" s="101"/>
    </row>
    <row r="35" s="2" customFormat="1" ht="18" customHeight="1" spans="1:12">
      <c r="A35" s="22"/>
      <c r="B35" s="23"/>
      <c r="C35" s="22"/>
      <c r="D35" s="22"/>
      <c r="E35" s="23"/>
      <c r="F35" s="22"/>
      <c r="G35" s="24" t="s">
        <v>21</v>
      </c>
      <c r="H35" s="100"/>
      <c r="I35" s="27">
        <f>SUM(I13:I34)</f>
        <v>651300</v>
      </c>
      <c r="K35"/>
      <c r="L35"/>
    </row>
    <row r="36" s="2" customFormat="1" ht="14.25" spans="1:12">
      <c r="A36"/>
      <c r="B36" s="1"/>
      <c r="C36"/>
      <c r="D36"/>
      <c r="E36"/>
      <c r="F36" s="1"/>
      <c r="G36"/>
      <c r="H36" s="2" t="s">
        <v>77</v>
      </c>
      <c r="I36" s="2">
        <f>'20年春节'!E29</f>
        <v>-555900</v>
      </c>
      <c r="K36"/>
      <c r="L36"/>
    </row>
    <row r="37" s="2" customFormat="1" spans="1:12">
      <c r="A37"/>
      <c r="B37" s="1"/>
      <c r="C37"/>
      <c r="D37"/>
      <c r="E37"/>
      <c r="F37" s="1"/>
      <c r="G37"/>
      <c r="H37" s="2" t="s">
        <v>78</v>
      </c>
      <c r="I37" s="2">
        <f>I35+I36</f>
        <v>95400</v>
      </c>
      <c r="K37"/>
      <c r="L37"/>
    </row>
    <row r="38" s="2" customFormat="1" spans="1:12">
      <c r="A38"/>
      <c r="B38" s="1"/>
      <c r="C38"/>
      <c r="D38"/>
      <c r="E38"/>
      <c r="F38" s="1"/>
      <c r="G38"/>
      <c r="K38"/>
      <c r="L38"/>
    </row>
    <row r="39" s="2" customFormat="1" spans="1:12">
      <c r="A39"/>
      <c r="B39" s="1"/>
      <c r="C39"/>
      <c r="D39"/>
      <c r="E39"/>
      <c r="F39" s="1"/>
      <c r="G39"/>
      <c r="K39"/>
      <c r="L39"/>
    </row>
    <row r="40" s="2" customFormat="1" spans="1:12">
      <c r="A40"/>
      <c r="B40" s="1"/>
      <c r="C40"/>
      <c r="D40"/>
      <c r="E40"/>
      <c r="F40" s="1"/>
      <c r="G40"/>
      <c r="K40"/>
      <c r="L40"/>
    </row>
    <row r="41" s="2" customFormat="1" spans="1:12">
      <c r="A41"/>
      <c r="B41" s="1"/>
      <c r="C41"/>
      <c r="D41"/>
      <c r="E41"/>
      <c r="F41" s="1"/>
      <c r="G41"/>
      <c r="K41"/>
      <c r="L41"/>
    </row>
  </sheetData>
  <autoFilter ref="A12:I35">
    <sortState ref="A12:I35">
      <sortCondition ref="E12:E100"/>
    </sortState>
    <extLst/>
  </autoFilter>
  <dataValidations count="2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42 Z75 Z46:Z47 Z79:Z80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43"/>
  <sheetViews>
    <sheetView zoomScale="95" zoomScaleNormal="95" workbookViewId="0">
      <selection activeCell="H13" sqref="H13:I13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10.2833333333333" customWidth="1"/>
    <col min="6" max="6" width="10.5666666666667" style="1" customWidth="1"/>
    <col min="8" max="8" width="11.425" customWidth="1"/>
    <col min="9" max="9" width="14.2833333333333" customWidth="1"/>
    <col min="10" max="10" width="13.2833333333333" style="2" customWidth="1"/>
    <col min="11" max="11" width="13.5666666666667" customWidth="1"/>
    <col min="12" max="12" width="10.2833333333333" customWidth="1"/>
  </cols>
  <sheetData>
    <row r="3" spans="1:6">
      <c r="A3" s="3"/>
      <c r="D3" s="1"/>
      <c r="F3"/>
    </row>
    <row r="4" spans="1:6">
      <c r="A4" s="4"/>
      <c r="D4" s="1"/>
      <c r="F4"/>
    </row>
    <row r="5" spans="1:6">
      <c r="A5" s="5"/>
      <c r="D5" s="1"/>
      <c r="F5"/>
    </row>
    <row r="6" spans="1:6">
      <c r="A6" s="4"/>
      <c r="D6" s="1"/>
      <c r="F6"/>
    </row>
    <row r="7" spans="1:6">
      <c r="A7" s="6" t="s">
        <v>10</v>
      </c>
      <c r="D7" s="1"/>
      <c r="F7"/>
    </row>
    <row r="8" spans="1:6">
      <c r="A8" s="6" t="s">
        <v>11</v>
      </c>
      <c r="D8" s="1"/>
      <c r="F8"/>
    </row>
    <row r="9" ht="20.25" spans="1:7">
      <c r="A9" s="6"/>
      <c r="D9" s="7"/>
      <c r="F9" s="7" t="s">
        <v>12</v>
      </c>
      <c r="G9" s="8" t="s">
        <v>731</v>
      </c>
    </row>
    <row r="11" spans="6:7">
      <c r="F11"/>
      <c r="G11" s="1"/>
    </row>
    <row r="12" spans="1:9">
      <c r="A12" s="9" t="s">
        <v>47</v>
      </c>
      <c r="B12" s="10" t="s">
        <v>108</v>
      </c>
      <c r="C12" s="10" t="s">
        <v>48</v>
      </c>
      <c r="D12" s="11" t="s">
        <v>49</v>
      </c>
      <c r="E12" s="11" t="s">
        <v>50</v>
      </c>
      <c r="F12" s="10" t="s">
        <v>51</v>
      </c>
      <c r="G12" s="10" t="s">
        <v>52</v>
      </c>
      <c r="H12" s="10" t="s">
        <v>53</v>
      </c>
      <c r="I12" s="10" t="s">
        <v>54</v>
      </c>
    </row>
    <row r="13" ht="21.75" customHeight="1" spans="1:12">
      <c r="A13" s="9">
        <v>1</v>
      </c>
      <c r="B13" s="175" t="s">
        <v>732</v>
      </c>
      <c r="C13" s="12">
        <v>1246511</v>
      </c>
      <c r="D13" s="12" t="s">
        <v>733</v>
      </c>
      <c r="E13" s="13">
        <v>43069</v>
      </c>
      <c r="F13" s="13">
        <v>43071</v>
      </c>
      <c r="G13" s="12">
        <v>2</v>
      </c>
      <c r="H13" s="14">
        <v>24000</v>
      </c>
      <c r="I13" s="14">
        <f t="shared" ref="I13:I35" si="0">+G13*H13</f>
        <v>48000</v>
      </c>
      <c r="J13" s="25"/>
      <c r="L13" s="26"/>
    </row>
    <row r="14" ht="21.75" customHeight="1" spans="1:12">
      <c r="A14" s="9">
        <v>2</v>
      </c>
      <c r="B14" s="12">
        <v>338285863</v>
      </c>
      <c r="C14" s="12">
        <v>1246511</v>
      </c>
      <c r="D14" s="12" t="s">
        <v>734</v>
      </c>
      <c r="E14" s="13">
        <v>43069</v>
      </c>
      <c r="F14" s="13">
        <v>43071</v>
      </c>
      <c r="G14" s="12">
        <v>2</v>
      </c>
      <c r="H14" s="14">
        <v>24000</v>
      </c>
      <c r="I14" s="14">
        <f t="shared" si="0"/>
        <v>48000</v>
      </c>
      <c r="J14" s="25"/>
      <c r="L14" s="26"/>
    </row>
    <row r="15" ht="21.75" customHeight="1" spans="1:12">
      <c r="A15" s="9">
        <v>2</v>
      </c>
      <c r="B15" s="12">
        <v>318285866</v>
      </c>
      <c r="C15" s="12">
        <v>1249026</v>
      </c>
      <c r="D15" s="12" t="s">
        <v>735</v>
      </c>
      <c r="E15" s="13">
        <v>43076</v>
      </c>
      <c r="F15" s="13">
        <v>43077</v>
      </c>
      <c r="G15" s="12">
        <v>1</v>
      </c>
      <c r="H15" s="14">
        <v>21600</v>
      </c>
      <c r="I15" s="14">
        <f t="shared" si="0"/>
        <v>21600</v>
      </c>
      <c r="J15" s="25"/>
      <c r="L15" s="26"/>
    </row>
    <row r="16" ht="21.75" customHeight="1" spans="1:12">
      <c r="A16" s="9">
        <v>3</v>
      </c>
      <c r="B16" s="12">
        <v>328285866</v>
      </c>
      <c r="C16" s="12">
        <v>1249026</v>
      </c>
      <c r="D16" s="12" t="s">
        <v>735</v>
      </c>
      <c r="E16" s="13">
        <v>43077</v>
      </c>
      <c r="F16" s="13">
        <v>43079</v>
      </c>
      <c r="G16" s="12">
        <v>2</v>
      </c>
      <c r="H16" s="14">
        <v>19200</v>
      </c>
      <c r="I16" s="14">
        <f t="shared" si="0"/>
        <v>38400</v>
      </c>
      <c r="J16" s="25"/>
      <c r="L16" s="26"/>
    </row>
    <row r="17" ht="21.75" customHeight="1" spans="1:12">
      <c r="A17" s="9">
        <v>4</v>
      </c>
      <c r="B17" s="12">
        <v>428285868</v>
      </c>
      <c r="C17" s="12">
        <v>1251022</v>
      </c>
      <c r="D17" s="12" t="s">
        <v>736</v>
      </c>
      <c r="E17" s="13">
        <v>43077</v>
      </c>
      <c r="F17" s="13">
        <v>43082</v>
      </c>
      <c r="G17" s="12">
        <v>5</v>
      </c>
      <c r="H17" s="14">
        <v>24750</v>
      </c>
      <c r="I17" s="14">
        <f t="shared" si="0"/>
        <v>123750</v>
      </c>
      <c r="J17" s="25"/>
      <c r="L17" s="26"/>
    </row>
    <row r="18" ht="21.75" customHeight="1" spans="1:12">
      <c r="A18" s="9">
        <v>5</v>
      </c>
      <c r="B18" s="12">
        <v>188285867</v>
      </c>
      <c r="C18" s="12">
        <v>1249692</v>
      </c>
      <c r="D18" s="12" t="s">
        <v>737</v>
      </c>
      <c r="E18" s="13">
        <v>43077</v>
      </c>
      <c r="F18" s="13">
        <v>43079</v>
      </c>
      <c r="G18" s="12">
        <v>2</v>
      </c>
      <c r="H18" s="14">
        <v>19200</v>
      </c>
      <c r="I18" s="14">
        <f t="shared" si="0"/>
        <v>38400</v>
      </c>
      <c r="J18" s="25"/>
      <c r="L18" s="26"/>
    </row>
    <row r="19" ht="21.75" customHeight="1" spans="1:12">
      <c r="A19" s="9">
        <v>6</v>
      </c>
      <c r="B19" s="12">
        <v>858285860</v>
      </c>
      <c r="C19" s="12">
        <v>1244367</v>
      </c>
      <c r="D19" s="12" t="s">
        <v>738</v>
      </c>
      <c r="E19" s="13">
        <v>43078</v>
      </c>
      <c r="F19" s="13">
        <v>43079</v>
      </c>
      <c r="G19" s="12">
        <v>1</v>
      </c>
      <c r="H19" s="14">
        <v>19200</v>
      </c>
      <c r="I19" s="14">
        <f t="shared" si="0"/>
        <v>19200</v>
      </c>
      <c r="J19" s="25"/>
      <c r="L19" s="26"/>
    </row>
    <row r="20" ht="21.75" customHeight="1" spans="1:12">
      <c r="A20" s="9">
        <v>7</v>
      </c>
      <c r="B20" s="12">
        <v>868285860</v>
      </c>
      <c r="C20" s="12">
        <v>1244367</v>
      </c>
      <c r="D20" s="12" t="s">
        <v>739</v>
      </c>
      <c r="E20" s="13">
        <v>43078</v>
      </c>
      <c r="F20" s="13">
        <v>43079</v>
      </c>
      <c r="G20" s="12">
        <v>1</v>
      </c>
      <c r="H20" s="14">
        <v>19200</v>
      </c>
      <c r="I20" s="14">
        <f t="shared" si="0"/>
        <v>19200</v>
      </c>
      <c r="J20" s="25"/>
      <c r="L20" s="26"/>
    </row>
    <row r="21" ht="21.75" customHeight="1" spans="1:12">
      <c r="A21" s="9">
        <v>8</v>
      </c>
      <c r="B21" s="12">
        <v>378285869</v>
      </c>
      <c r="C21" s="12">
        <v>1251795</v>
      </c>
      <c r="D21" s="12" t="s">
        <v>740</v>
      </c>
      <c r="E21" s="13">
        <v>43079</v>
      </c>
      <c r="F21" s="13">
        <v>43080</v>
      </c>
      <c r="G21" s="12">
        <v>1</v>
      </c>
      <c r="H21" s="14">
        <v>26400</v>
      </c>
      <c r="I21" s="14">
        <f t="shared" si="0"/>
        <v>26400</v>
      </c>
      <c r="J21" s="25"/>
      <c r="L21" s="26"/>
    </row>
    <row r="22" ht="21.75" customHeight="1" spans="1:12">
      <c r="A22" s="9">
        <v>9</v>
      </c>
      <c r="B22" s="12">
        <v>718285858</v>
      </c>
      <c r="C22" s="12">
        <v>1242517</v>
      </c>
      <c r="D22" s="12" t="s">
        <v>741</v>
      </c>
      <c r="E22" s="13">
        <v>43080</v>
      </c>
      <c r="F22" s="13">
        <v>43082</v>
      </c>
      <c r="G22" s="12">
        <v>2</v>
      </c>
      <c r="H22" s="14">
        <v>21600</v>
      </c>
      <c r="I22" s="14">
        <f t="shared" si="0"/>
        <v>43200</v>
      </c>
      <c r="J22" s="25"/>
      <c r="L22" s="26"/>
    </row>
    <row r="23" ht="21.75" customHeight="1" spans="1:12">
      <c r="A23" s="9">
        <v>10</v>
      </c>
      <c r="B23" s="12">
        <v>568285867</v>
      </c>
      <c r="C23" s="12">
        <v>1250203</v>
      </c>
      <c r="D23" s="12" t="s">
        <v>742</v>
      </c>
      <c r="E23" s="13">
        <v>43081</v>
      </c>
      <c r="F23" s="13">
        <v>43085</v>
      </c>
      <c r="G23" s="12">
        <v>4</v>
      </c>
      <c r="H23" s="14">
        <v>20250</v>
      </c>
      <c r="I23" s="14">
        <f t="shared" si="0"/>
        <v>81000</v>
      </c>
      <c r="J23" s="25"/>
      <c r="L23" s="26"/>
    </row>
    <row r="24" ht="21.75" customHeight="1" spans="1:12">
      <c r="A24" s="9">
        <v>11</v>
      </c>
      <c r="B24" s="12">
        <v>578285870</v>
      </c>
      <c r="C24" s="12">
        <v>1253063</v>
      </c>
      <c r="D24" s="12" t="s">
        <v>743</v>
      </c>
      <c r="E24" s="13">
        <v>43083</v>
      </c>
      <c r="F24" s="13">
        <v>43084</v>
      </c>
      <c r="G24" s="12">
        <v>1</v>
      </c>
      <c r="H24" s="14">
        <v>26400</v>
      </c>
      <c r="I24" s="14">
        <f t="shared" si="0"/>
        <v>26400</v>
      </c>
      <c r="J24" s="25"/>
      <c r="L24" s="26"/>
    </row>
    <row r="25" ht="21.75" customHeight="1" spans="1:12">
      <c r="A25" s="9">
        <v>12</v>
      </c>
      <c r="B25" s="12">
        <v>438285870</v>
      </c>
      <c r="C25" s="12">
        <v>1252951</v>
      </c>
      <c r="D25" s="12" t="s">
        <v>744</v>
      </c>
      <c r="E25" s="13">
        <v>43084</v>
      </c>
      <c r="F25" s="13">
        <v>43085</v>
      </c>
      <c r="G25" s="12">
        <v>1</v>
      </c>
      <c r="H25" s="14">
        <v>21600</v>
      </c>
      <c r="I25" s="14">
        <f t="shared" si="0"/>
        <v>21600</v>
      </c>
      <c r="J25" s="25"/>
      <c r="L25" s="26"/>
    </row>
    <row r="26" ht="21.75" customHeight="1" spans="1:12">
      <c r="A26" s="9">
        <v>13</v>
      </c>
      <c r="B26" s="12">
        <v>788285868</v>
      </c>
      <c r="C26" s="12">
        <v>1251296</v>
      </c>
      <c r="D26" s="12" t="s">
        <v>745</v>
      </c>
      <c r="E26" s="13">
        <v>43085</v>
      </c>
      <c r="F26" s="13">
        <v>43087</v>
      </c>
      <c r="G26" s="12">
        <v>2</v>
      </c>
      <c r="H26" s="14">
        <v>21600</v>
      </c>
      <c r="I26" s="14">
        <f t="shared" si="0"/>
        <v>43200</v>
      </c>
      <c r="J26" s="25"/>
      <c r="L26" s="26"/>
    </row>
    <row r="27" ht="21.75" customHeight="1" spans="1:12">
      <c r="A27" s="9">
        <v>14</v>
      </c>
      <c r="B27" s="12">
        <v>168285859</v>
      </c>
      <c r="C27" s="12">
        <v>1242570</v>
      </c>
      <c r="D27" s="12" t="s">
        <v>746</v>
      </c>
      <c r="E27" s="13">
        <v>43085</v>
      </c>
      <c r="F27" s="13">
        <v>43087</v>
      </c>
      <c r="G27" s="12">
        <v>2</v>
      </c>
      <c r="H27" s="14">
        <v>21600</v>
      </c>
      <c r="I27" s="14">
        <f t="shared" si="0"/>
        <v>43200</v>
      </c>
      <c r="J27" s="25"/>
      <c r="L27" s="26"/>
    </row>
    <row r="28" ht="21.75" customHeight="1" spans="1:12">
      <c r="A28" s="9">
        <v>15</v>
      </c>
      <c r="B28" s="12">
        <v>758285850</v>
      </c>
      <c r="C28" s="12">
        <v>1236450</v>
      </c>
      <c r="D28" s="12" t="s">
        <v>747</v>
      </c>
      <c r="E28" s="13">
        <v>43087</v>
      </c>
      <c r="F28" s="13">
        <v>43089</v>
      </c>
      <c r="G28" s="12">
        <v>2</v>
      </c>
      <c r="H28" s="14">
        <v>24200</v>
      </c>
      <c r="I28" s="14">
        <f t="shared" si="0"/>
        <v>48400</v>
      </c>
      <c r="J28" s="25"/>
      <c r="L28" s="26"/>
    </row>
    <row r="29" ht="21.75" customHeight="1" spans="1:12">
      <c r="A29" s="9">
        <v>16</v>
      </c>
      <c r="B29" s="12">
        <v>988285861</v>
      </c>
      <c r="C29" s="12">
        <v>1245341</v>
      </c>
      <c r="D29" s="12" t="s">
        <v>748</v>
      </c>
      <c r="E29" s="13">
        <v>43090</v>
      </c>
      <c r="F29" s="13">
        <v>43095</v>
      </c>
      <c r="G29" s="12">
        <v>2</v>
      </c>
      <c r="H29" s="14">
        <v>25250</v>
      </c>
      <c r="I29" s="14">
        <f t="shared" si="0"/>
        <v>50500</v>
      </c>
      <c r="J29" s="25"/>
      <c r="L29" s="26"/>
    </row>
    <row r="30" ht="21.75" customHeight="1" spans="1:12">
      <c r="A30" s="9">
        <v>17</v>
      </c>
      <c r="B30" s="12">
        <v>988285861</v>
      </c>
      <c r="C30" s="12">
        <v>1245341</v>
      </c>
      <c r="D30" s="12" t="s">
        <v>748</v>
      </c>
      <c r="E30" s="13">
        <v>43090</v>
      </c>
      <c r="F30" s="13">
        <v>43095</v>
      </c>
      <c r="G30" s="12">
        <v>3</v>
      </c>
      <c r="H30" s="14">
        <v>34738</v>
      </c>
      <c r="I30" s="14">
        <f t="shared" si="0"/>
        <v>104214</v>
      </c>
      <c r="J30" s="25"/>
      <c r="L30" s="26"/>
    </row>
    <row r="31" ht="21.75" customHeight="1" spans="1:12">
      <c r="A31" s="9">
        <v>18</v>
      </c>
      <c r="B31" s="12">
        <v>818285862</v>
      </c>
      <c r="C31" s="12">
        <v>1246349</v>
      </c>
      <c r="D31" s="12" t="s">
        <v>749</v>
      </c>
      <c r="E31" s="13">
        <v>43090</v>
      </c>
      <c r="F31" s="13">
        <v>43092</v>
      </c>
      <c r="G31" s="12">
        <v>2</v>
      </c>
      <c r="H31" s="14">
        <v>21600</v>
      </c>
      <c r="I31" s="14">
        <f t="shared" si="0"/>
        <v>43200</v>
      </c>
      <c r="J31" s="25"/>
      <c r="L31" s="26"/>
    </row>
    <row r="32" ht="21.75" customHeight="1" spans="1:12">
      <c r="A32" s="9">
        <v>19</v>
      </c>
      <c r="B32" s="12">
        <v>148285872</v>
      </c>
      <c r="C32" s="12">
        <v>1254578</v>
      </c>
      <c r="D32" s="12" t="s">
        <v>750</v>
      </c>
      <c r="E32" s="13">
        <v>43092</v>
      </c>
      <c r="F32" s="13">
        <v>43093</v>
      </c>
      <c r="G32" s="12">
        <v>1</v>
      </c>
      <c r="H32" s="14">
        <v>36520</v>
      </c>
      <c r="I32" s="14">
        <f t="shared" si="0"/>
        <v>36520</v>
      </c>
      <c r="J32" s="25"/>
      <c r="L32" s="26"/>
    </row>
    <row r="33" ht="21.75" customHeight="1" spans="1:12">
      <c r="A33" s="9">
        <v>20</v>
      </c>
      <c r="B33" s="12">
        <v>388285873</v>
      </c>
      <c r="C33" s="12">
        <v>1255355</v>
      </c>
      <c r="D33" s="12" t="s">
        <v>751</v>
      </c>
      <c r="E33" s="13">
        <v>43094</v>
      </c>
      <c r="F33" s="13">
        <v>43098</v>
      </c>
      <c r="G33" s="12">
        <v>4</v>
      </c>
      <c r="H33" s="14">
        <v>36988</v>
      </c>
      <c r="I33" s="14">
        <f t="shared" si="0"/>
        <v>147952</v>
      </c>
      <c r="J33" s="25"/>
      <c r="L33" s="26"/>
    </row>
    <row r="34" ht="21.75" customHeight="1" spans="1:12">
      <c r="A34" s="9">
        <v>21</v>
      </c>
      <c r="B34" s="12">
        <v>728285874</v>
      </c>
      <c r="C34" s="12">
        <v>1256544</v>
      </c>
      <c r="D34" s="12" t="s">
        <v>752</v>
      </c>
      <c r="E34" s="13">
        <v>43096</v>
      </c>
      <c r="F34" s="13">
        <v>43098</v>
      </c>
      <c r="G34" s="12">
        <v>2</v>
      </c>
      <c r="H34" s="14">
        <v>34120</v>
      </c>
      <c r="I34" s="14">
        <f t="shared" si="0"/>
        <v>68240</v>
      </c>
      <c r="J34" s="25"/>
      <c r="L34" s="26"/>
    </row>
    <row r="35" ht="21.75" customHeight="1" spans="1:12">
      <c r="A35" s="9">
        <v>22</v>
      </c>
      <c r="B35" s="12">
        <v>208285867</v>
      </c>
      <c r="C35" s="12">
        <v>1249922</v>
      </c>
      <c r="D35" s="12" t="s">
        <v>753</v>
      </c>
      <c r="E35" s="13">
        <v>43098</v>
      </c>
      <c r="F35" s="13">
        <v>43099</v>
      </c>
      <c r="G35" s="12">
        <v>1</v>
      </c>
      <c r="H35" s="14">
        <v>31720</v>
      </c>
      <c r="I35" s="14">
        <f t="shared" si="0"/>
        <v>31720</v>
      </c>
      <c r="J35" s="25"/>
      <c r="L35" s="26"/>
    </row>
    <row r="36" ht="18" customHeight="1" spans="1:9">
      <c r="A36" s="9"/>
      <c r="B36" s="15"/>
      <c r="C36" s="12"/>
      <c r="D36" s="16"/>
      <c r="E36" s="13"/>
      <c r="F36" s="13"/>
      <c r="G36" s="12"/>
      <c r="H36" s="14"/>
      <c r="I36" s="14"/>
    </row>
    <row r="37" ht="18" customHeight="1" spans="1:9">
      <c r="A37" s="17"/>
      <c r="B37" s="18"/>
      <c r="C37" s="18"/>
      <c r="D37" s="19"/>
      <c r="E37" s="20"/>
      <c r="F37" s="20"/>
      <c r="G37" s="18">
        <f>SUM(G13:G36)</f>
        <v>46</v>
      </c>
      <c r="H37" s="21"/>
      <c r="I37" s="21"/>
    </row>
    <row r="38" ht="18" customHeight="1" spans="1:9">
      <c r="A38" s="22"/>
      <c r="B38" s="23"/>
      <c r="C38" s="22"/>
      <c r="D38" s="22"/>
      <c r="E38" s="23"/>
      <c r="F38" s="22"/>
      <c r="G38" s="24" t="s">
        <v>21</v>
      </c>
      <c r="H38" s="22"/>
      <c r="I38" s="27">
        <f>SUM(I13:I36)</f>
        <v>1172296</v>
      </c>
    </row>
    <row r="39" ht="14.25" spans="9:9">
      <c r="I39" s="28"/>
    </row>
    <row r="40" spans="9:9">
      <c r="I40" s="28"/>
    </row>
    <row r="41" spans="9:9">
      <c r="I41" s="28"/>
    </row>
    <row r="42" spans="9:9">
      <c r="I42" s="28"/>
    </row>
    <row r="43" spans="9:9">
      <c r="I43" s="2"/>
    </row>
  </sheetData>
  <autoFilter ref="A12:I38">
    <sortState ref="A12:I38">
      <sortCondition ref="E12:E62"/>
    </sortState>
    <extLst/>
  </autoFilter>
  <sortState ref="E3:E245">
    <sortCondition ref="E13"/>
  </sortState>
  <dataValidations count="3">
    <dataValidation type="textLength" operator="between" allowBlank="1" showInputMessage="1" showErrorMessage="1" error="XLBVal:6=7846746.82&#13;&#10;" sqref="T6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45 Z78 Z49:Z50 Z82:Z83" errorStyle="information">
      <formula1>0</formula1>
      <formula2>300</formula2>
    </dataValidation>
    <dataValidation type="textLength" operator="between" allowBlank="1" showInputMessage="1" showErrorMessage="1" error="XLBVal:6=4313.94&#13;&#10;" sqref="K99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8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opLeftCell="A10" workbookViewId="0">
      <selection activeCell="F31" sqref="F31"/>
    </sheetView>
  </sheetViews>
  <sheetFormatPr defaultColWidth="9" defaultRowHeight="13.5" outlineLevelCol="5"/>
  <cols>
    <col min="1" max="1" width="9" style="102"/>
    <col min="2" max="2" width="10" style="102" customWidth="1"/>
    <col min="3" max="3" width="14.1416666666667" style="102" customWidth="1"/>
    <col min="4" max="4" width="19.8583333333333" style="102" customWidth="1"/>
    <col min="5" max="5" width="15.425" style="103" customWidth="1"/>
    <col min="6" max="6" width="13.2833333333333" style="104" customWidth="1"/>
    <col min="7" max="16384" width="9" style="102"/>
  </cols>
  <sheetData>
    <row r="1" s="102" customFormat="1" spans="5:6">
      <c r="E1" s="103"/>
      <c r="F1" s="104"/>
    </row>
    <row r="2" spans="5:5">
      <c r="E2" s="103" t="s">
        <v>46</v>
      </c>
    </row>
    <row r="3" spans="3:5">
      <c r="C3" s="102" t="s">
        <v>79</v>
      </c>
      <c r="D3" s="102"/>
      <c r="E3" s="103">
        <v>1112800</v>
      </c>
    </row>
    <row r="4" spans="1:5">
      <c r="A4" s="105" t="s">
        <v>47</v>
      </c>
      <c r="B4" s="105" t="s">
        <v>80</v>
      </c>
      <c r="C4" s="105" t="s">
        <v>81</v>
      </c>
      <c r="D4" s="105" t="s">
        <v>49</v>
      </c>
      <c r="E4" s="105" t="s">
        <v>82</v>
      </c>
    </row>
    <row r="5" spans="1:5">
      <c r="A5" s="106">
        <v>1</v>
      </c>
      <c r="B5" s="107">
        <v>93122836</v>
      </c>
      <c r="C5" s="108">
        <v>43853</v>
      </c>
      <c r="D5" s="105" t="s">
        <v>83</v>
      </c>
      <c r="E5" s="105">
        <v>0</v>
      </c>
    </row>
    <row r="6" s="102" customFormat="1" spans="1:6">
      <c r="A6" s="106">
        <v>2</v>
      </c>
      <c r="B6" s="109">
        <v>95030544</v>
      </c>
      <c r="C6" s="110">
        <v>43854</v>
      </c>
      <c r="D6" s="109" t="s">
        <v>84</v>
      </c>
      <c r="E6" s="111">
        <v>57000</v>
      </c>
      <c r="F6" s="104" t="str">
        <f>VLOOKUP(B6,[1]应付款管理!$A$1:$B$65536,2,0)</f>
        <v>1743788</v>
      </c>
    </row>
    <row r="7" s="102" customFormat="1" spans="1:6">
      <c r="A7" s="106">
        <v>3</v>
      </c>
      <c r="B7" s="109">
        <v>92824181</v>
      </c>
      <c r="C7" s="110">
        <v>43854</v>
      </c>
      <c r="D7" s="109" t="s">
        <v>85</v>
      </c>
      <c r="E7" s="111">
        <v>72000</v>
      </c>
      <c r="F7" s="104">
        <v>1740856</v>
      </c>
    </row>
    <row r="8" s="102" customFormat="1" spans="1:6">
      <c r="A8" s="106">
        <v>4</v>
      </c>
      <c r="B8" s="109">
        <v>85615202</v>
      </c>
      <c r="C8" s="110">
        <v>43855</v>
      </c>
      <c r="D8" s="109" t="s">
        <v>70</v>
      </c>
      <c r="E8" s="111">
        <v>19200</v>
      </c>
      <c r="F8" s="104">
        <v>1788963</v>
      </c>
    </row>
    <row r="9" s="102" customFormat="1" spans="1:6">
      <c r="A9" s="106">
        <v>5</v>
      </c>
      <c r="B9" s="109">
        <v>91187745</v>
      </c>
      <c r="C9" s="110">
        <v>43855</v>
      </c>
      <c r="D9" s="109" t="s">
        <v>86</v>
      </c>
      <c r="E9" s="111">
        <v>20400</v>
      </c>
      <c r="F9" s="104">
        <v>1706788</v>
      </c>
    </row>
    <row r="10" s="102" customFormat="1" spans="1:6">
      <c r="A10" s="106">
        <v>6</v>
      </c>
      <c r="B10" s="109">
        <v>91187744</v>
      </c>
      <c r="C10" s="110">
        <v>43855</v>
      </c>
      <c r="D10" s="109" t="s">
        <v>87</v>
      </c>
      <c r="E10" s="111">
        <v>20400</v>
      </c>
      <c r="F10" s="104">
        <v>1706788</v>
      </c>
    </row>
    <row r="11" s="102" customFormat="1" spans="1:6">
      <c r="A11" s="106">
        <v>7</v>
      </c>
      <c r="B11" s="109">
        <v>81871800</v>
      </c>
      <c r="C11" s="110">
        <v>43855</v>
      </c>
      <c r="D11" s="109" t="s">
        <v>71</v>
      </c>
      <c r="E11" s="111">
        <v>38700</v>
      </c>
      <c r="F11" s="104">
        <v>1762652</v>
      </c>
    </row>
    <row r="12" s="102" customFormat="1" spans="1:6">
      <c r="A12" s="106">
        <v>8</v>
      </c>
      <c r="B12" s="106">
        <v>93106888</v>
      </c>
      <c r="C12" s="108">
        <v>43856</v>
      </c>
      <c r="D12" s="106" t="s">
        <v>88</v>
      </c>
      <c r="E12" s="111">
        <v>20400</v>
      </c>
      <c r="F12" s="104" t="str">
        <f>VLOOKUP(B12,[1]应付款管理!$A$1:$B$65536,2,0)</f>
        <v>1774689</v>
      </c>
    </row>
    <row r="13" s="102" customFormat="1" spans="1:6">
      <c r="A13" s="106">
        <v>9</v>
      </c>
      <c r="B13" s="106">
        <v>92829438</v>
      </c>
      <c r="C13" s="108">
        <v>43856</v>
      </c>
      <c r="D13" s="106" t="s">
        <v>89</v>
      </c>
      <c r="E13" s="111">
        <v>19200</v>
      </c>
      <c r="F13" s="104">
        <v>1741222</v>
      </c>
    </row>
    <row r="14" s="102" customFormat="1" spans="1:6">
      <c r="A14" s="106">
        <v>10</v>
      </c>
      <c r="B14" s="106">
        <v>71367597</v>
      </c>
      <c r="C14" s="108">
        <v>43856</v>
      </c>
      <c r="D14" s="106" t="s">
        <v>73</v>
      </c>
      <c r="E14" s="111">
        <v>61200</v>
      </c>
      <c r="F14" s="104">
        <v>1788961</v>
      </c>
    </row>
    <row r="15" spans="1:5">
      <c r="A15" s="106">
        <v>11</v>
      </c>
      <c r="B15" s="112">
        <v>96128385</v>
      </c>
      <c r="C15" s="108">
        <v>43856</v>
      </c>
      <c r="D15" s="106" t="s">
        <v>90</v>
      </c>
      <c r="E15" s="111">
        <v>0</v>
      </c>
    </row>
    <row r="16" s="102" customFormat="1" spans="1:6">
      <c r="A16" s="106">
        <v>12</v>
      </c>
      <c r="B16" s="106">
        <v>82159994</v>
      </c>
      <c r="C16" s="108">
        <v>43857</v>
      </c>
      <c r="D16" s="106" t="s">
        <v>91</v>
      </c>
      <c r="E16" s="111">
        <f>19200*2</f>
        <v>38400</v>
      </c>
      <c r="F16" s="104">
        <v>1698162</v>
      </c>
    </row>
    <row r="17" s="102" customFormat="1" spans="1:6">
      <c r="A17" s="106">
        <v>13</v>
      </c>
      <c r="B17" s="106">
        <v>74741486</v>
      </c>
      <c r="C17" s="108">
        <v>43857</v>
      </c>
      <c r="D17" s="106" t="s">
        <v>92</v>
      </c>
      <c r="E17" s="111">
        <v>20400</v>
      </c>
      <c r="F17" s="104">
        <v>1755618</v>
      </c>
    </row>
    <row r="18" s="102" customFormat="1" spans="1:6">
      <c r="A18" s="106">
        <v>14</v>
      </c>
      <c r="B18" s="106">
        <v>74551335</v>
      </c>
      <c r="C18" s="108">
        <v>43857</v>
      </c>
      <c r="D18" s="106" t="s">
        <v>93</v>
      </c>
      <c r="E18" s="111">
        <f>20400*2</f>
        <v>40800</v>
      </c>
      <c r="F18" s="104">
        <v>1755366</v>
      </c>
    </row>
    <row r="19" s="102" customFormat="1" spans="1:6">
      <c r="A19" s="106">
        <v>15</v>
      </c>
      <c r="B19" s="106">
        <v>82159996</v>
      </c>
      <c r="C19" s="108">
        <v>43858</v>
      </c>
      <c r="D19" s="106" t="s">
        <v>94</v>
      </c>
      <c r="E19" s="111">
        <v>38400</v>
      </c>
      <c r="F19" s="104">
        <v>1698162</v>
      </c>
    </row>
    <row r="20" spans="1:5">
      <c r="A20" s="106">
        <v>16</v>
      </c>
      <c r="B20" s="106">
        <v>73428916</v>
      </c>
      <c r="C20" s="108">
        <v>43857</v>
      </c>
      <c r="D20" s="106" t="s">
        <v>95</v>
      </c>
      <c r="E20" s="111">
        <v>0</v>
      </c>
    </row>
    <row r="21" s="102" customFormat="1" spans="1:6">
      <c r="A21" s="106">
        <v>17</v>
      </c>
      <c r="B21" s="113">
        <v>71368328</v>
      </c>
      <c r="C21" s="108">
        <v>43859</v>
      </c>
      <c r="D21" s="106" t="s">
        <v>73</v>
      </c>
      <c r="E21" s="111">
        <v>33900</v>
      </c>
      <c r="F21" s="104" t="str">
        <f>VLOOKUP(B21,[1]应付款管理!$A$1:$B$65536,2,0)</f>
        <v>1752736</v>
      </c>
    </row>
    <row r="22" s="102" customFormat="1" spans="1:6">
      <c r="A22" s="106">
        <v>18</v>
      </c>
      <c r="B22" s="106">
        <v>94634576</v>
      </c>
      <c r="C22" s="108">
        <v>43859</v>
      </c>
      <c r="D22" s="106" t="s">
        <v>96</v>
      </c>
      <c r="E22" s="111">
        <v>56500</v>
      </c>
      <c r="F22" s="104">
        <v>1711356</v>
      </c>
    </row>
    <row r="23" s="102" customFormat="1" spans="1:6">
      <c r="A23" s="106">
        <v>19</v>
      </c>
      <c r="B23" s="106"/>
      <c r="C23" s="108"/>
      <c r="D23" s="106"/>
      <c r="E23" s="111"/>
      <c r="F23" s="114"/>
    </row>
    <row r="24" s="102" customFormat="1" spans="1:6">
      <c r="A24" s="106">
        <v>20</v>
      </c>
      <c r="B24" s="106"/>
      <c r="C24" s="108"/>
      <c r="D24" s="106"/>
      <c r="E24" s="111"/>
      <c r="F24" s="114"/>
    </row>
    <row r="25" s="102" customFormat="1" spans="1:6">
      <c r="A25" s="106">
        <v>21</v>
      </c>
      <c r="B25" s="106"/>
      <c r="C25" s="108"/>
      <c r="D25" s="106"/>
      <c r="E25" s="111"/>
      <c r="F25" s="114"/>
    </row>
    <row r="26" s="102" customFormat="1" spans="1:6">
      <c r="A26" s="106">
        <v>22</v>
      </c>
      <c r="B26" s="106"/>
      <c r="C26" s="108"/>
      <c r="D26" s="106"/>
      <c r="E26" s="111"/>
      <c r="F26" s="114"/>
    </row>
    <row r="27" s="102" customFormat="1" spans="1:6">
      <c r="A27" s="106"/>
      <c r="B27" s="106"/>
      <c r="C27" s="108"/>
      <c r="D27" s="106"/>
      <c r="E27" s="111"/>
      <c r="F27" s="114"/>
    </row>
    <row r="28" s="102" customFormat="1" spans="1:6">
      <c r="A28" s="106"/>
      <c r="B28" s="106"/>
      <c r="C28" s="108"/>
      <c r="D28" s="106"/>
      <c r="E28" s="111">
        <f>SUM(E5:E26)</f>
        <v>556900</v>
      </c>
      <c r="F28" s="114"/>
    </row>
    <row r="29" s="102" customFormat="1" spans="1:6">
      <c r="A29" s="106"/>
      <c r="B29" s="106"/>
      <c r="C29" s="108"/>
      <c r="D29" s="106"/>
      <c r="E29" s="111">
        <f>+E28-E3</f>
        <v>-555900</v>
      </c>
      <c r="F29" s="114" t="s">
        <v>97</v>
      </c>
    </row>
    <row r="30" s="102" customFormat="1" spans="1:6">
      <c r="A30" s="106"/>
      <c r="B30" s="106"/>
      <c r="C30" s="108"/>
      <c r="D30" s="106"/>
      <c r="E30" s="111"/>
      <c r="F30" s="114"/>
    </row>
    <row r="31" s="102" customFormat="1" spans="1:6">
      <c r="A31" s="106"/>
      <c r="B31" s="106"/>
      <c r="C31" s="108"/>
      <c r="D31" s="106"/>
      <c r="E31" s="111"/>
      <c r="F31" s="114"/>
    </row>
    <row r="32" s="102" customFormat="1" spans="1:6">
      <c r="A32" s="106"/>
      <c r="B32" s="106"/>
      <c r="C32" s="108"/>
      <c r="D32" s="106"/>
      <c r="E32" s="111"/>
      <c r="F32" s="114"/>
    </row>
    <row r="33" s="102" customFormat="1" spans="1:6">
      <c r="A33" s="106"/>
      <c r="B33" s="106"/>
      <c r="C33" s="108"/>
      <c r="D33" s="106"/>
      <c r="E33" s="111"/>
      <c r="F33" s="114"/>
    </row>
    <row r="34" s="102" customFormat="1" spans="1:6">
      <c r="A34" s="106"/>
      <c r="B34" s="106"/>
      <c r="C34" s="108"/>
      <c r="D34" s="106"/>
      <c r="E34" s="111"/>
      <c r="F34" s="114"/>
    </row>
    <row r="35" s="102" customFormat="1" spans="1:6">
      <c r="A35" s="106"/>
      <c r="B35" s="106"/>
      <c r="C35" s="108"/>
      <c r="D35" s="106"/>
      <c r="E35" s="111"/>
      <c r="F35" s="114"/>
    </row>
    <row r="36" s="102" customFormat="1" spans="1:6">
      <c r="A36" s="106"/>
      <c r="B36" s="106"/>
      <c r="C36" s="108"/>
      <c r="D36" s="106"/>
      <c r="E36" s="111"/>
      <c r="F36" s="114"/>
    </row>
    <row r="37" s="102" customFormat="1" spans="1:6">
      <c r="A37" s="106"/>
      <c r="B37" s="106"/>
      <c r="C37" s="108"/>
      <c r="D37" s="106"/>
      <c r="E37" s="111"/>
      <c r="F37" s="114"/>
    </row>
    <row r="38" s="102" customFormat="1" spans="1:6">
      <c r="A38" s="106"/>
      <c r="B38" s="106"/>
      <c r="C38" s="108"/>
      <c r="D38" s="106"/>
      <c r="E38" s="111"/>
      <c r="F38" s="114"/>
    </row>
    <row r="39" spans="1:5">
      <c r="A39" s="106"/>
      <c r="B39" s="106"/>
      <c r="C39" s="108"/>
      <c r="D39" s="106"/>
      <c r="E39" s="111"/>
    </row>
    <row r="40" spans="1:4">
      <c r="A40" s="106"/>
      <c r="B40" s="106"/>
      <c r="C40" s="108"/>
      <c r="D40" s="106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28"/>
  <sheetViews>
    <sheetView zoomScale="112" zoomScaleNormal="112" topLeftCell="A2" workbookViewId="0">
      <selection activeCell="A21" sqref="$A21:$XFD24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9.28333333333333" customWidth="1"/>
    <col min="6" max="6" width="9.28333333333333" style="1" customWidth="1"/>
    <col min="8" max="8" width="11.425" style="2" customWidth="1"/>
    <col min="9" max="9" width="14.2833333333333" style="2" customWidth="1"/>
    <col min="10" max="10" width="13.2833333333333" style="2" customWidth="1"/>
    <col min="11" max="11" width="13.5666666666667" customWidth="1"/>
    <col min="12" max="12" width="10.5666666666667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98</v>
      </c>
    </row>
    <row r="11" spans="5:7">
      <c r="E11" s="29"/>
      <c r="F11"/>
      <c r="G11" s="1"/>
    </row>
    <row r="12" s="2" customFormat="1" spans="1:12">
      <c r="A12" s="9" t="s">
        <v>47</v>
      </c>
      <c r="B12" s="10" t="s">
        <v>15</v>
      </c>
      <c r="C12" s="10" t="s">
        <v>48</v>
      </c>
      <c r="D12" s="11" t="s">
        <v>49</v>
      </c>
      <c r="E12" s="11" t="s">
        <v>50</v>
      </c>
      <c r="F12" s="10" t="s">
        <v>51</v>
      </c>
      <c r="G12" s="10" t="s">
        <v>52</v>
      </c>
      <c r="H12" s="93" t="s">
        <v>53</v>
      </c>
      <c r="I12" s="93" t="s">
        <v>54</v>
      </c>
      <c r="K12"/>
      <c r="L12"/>
    </row>
    <row r="13" s="25" customFormat="1" spans="1:12">
      <c r="A13" s="9">
        <v>1</v>
      </c>
      <c r="B13" s="94">
        <v>15771</v>
      </c>
      <c r="C13" s="94">
        <v>1687614</v>
      </c>
      <c r="D13" s="95" t="s">
        <v>99</v>
      </c>
      <c r="E13" s="96">
        <v>43800</v>
      </c>
      <c r="F13" s="96">
        <v>43802</v>
      </c>
      <c r="G13" s="94">
        <v>2</v>
      </c>
      <c r="H13" s="97">
        <v>13000</v>
      </c>
      <c r="I13" s="97">
        <f t="shared" ref="I13:I14" si="0">+H13*G13</f>
        <v>26000</v>
      </c>
      <c r="K13" s="26"/>
      <c r="L13" s="26"/>
    </row>
    <row r="14" s="25" customFormat="1" spans="1:12">
      <c r="A14" s="9">
        <v>2</v>
      </c>
      <c r="B14" s="94">
        <v>15782</v>
      </c>
      <c r="C14" s="94">
        <v>1642842</v>
      </c>
      <c r="D14" s="95" t="s">
        <v>100</v>
      </c>
      <c r="E14" s="96">
        <v>43801</v>
      </c>
      <c r="F14" s="96">
        <v>43803</v>
      </c>
      <c r="G14" s="94">
        <v>2</v>
      </c>
      <c r="H14" s="97">
        <v>12200</v>
      </c>
      <c r="I14" s="97">
        <f t="shared" si="0"/>
        <v>24400</v>
      </c>
      <c r="K14" s="26"/>
      <c r="L14" s="26"/>
    </row>
    <row r="15" s="25" customFormat="1" spans="1:12">
      <c r="A15" s="9">
        <v>3</v>
      </c>
      <c r="B15" s="94">
        <v>16213</v>
      </c>
      <c r="C15" s="94">
        <v>1645316</v>
      </c>
      <c r="D15" s="95" t="s">
        <v>101</v>
      </c>
      <c r="E15" s="96">
        <v>43816</v>
      </c>
      <c r="F15" s="96">
        <v>43817</v>
      </c>
      <c r="G15" s="94">
        <v>1</v>
      </c>
      <c r="H15" s="97">
        <v>12200</v>
      </c>
      <c r="I15" s="97">
        <f t="shared" ref="I15:I20" si="1">+H15*G15</f>
        <v>12200</v>
      </c>
      <c r="K15" s="26"/>
      <c r="L15" s="26"/>
    </row>
    <row r="16" s="25" customFormat="1" spans="1:12">
      <c r="A16" s="9">
        <v>4</v>
      </c>
      <c r="B16" s="94">
        <v>16267</v>
      </c>
      <c r="C16" s="94">
        <v>1719347</v>
      </c>
      <c r="D16" s="95" t="s">
        <v>102</v>
      </c>
      <c r="E16" s="96">
        <v>43819</v>
      </c>
      <c r="F16" s="96">
        <v>43821</v>
      </c>
      <c r="G16" s="94">
        <v>2</v>
      </c>
      <c r="H16" s="97">
        <v>12400</v>
      </c>
      <c r="I16" s="97">
        <f t="shared" si="1"/>
        <v>24800</v>
      </c>
      <c r="K16" s="26"/>
      <c r="L16" s="26"/>
    </row>
    <row r="17" s="25" customFormat="1" spans="1:12">
      <c r="A17" s="9">
        <v>5</v>
      </c>
      <c r="B17" s="94">
        <v>16367</v>
      </c>
      <c r="C17" s="94">
        <v>1657004</v>
      </c>
      <c r="D17" s="95" t="s">
        <v>103</v>
      </c>
      <c r="E17" s="96">
        <v>43817</v>
      </c>
      <c r="F17" s="96">
        <v>43819</v>
      </c>
      <c r="G17" s="94">
        <v>2</v>
      </c>
      <c r="H17" s="97">
        <v>17000</v>
      </c>
      <c r="I17" s="97">
        <f t="shared" si="1"/>
        <v>34000</v>
      </c>
      <c r="K17" s="26"/>
      <c r="L17" s="26"/>
    </row>
    <row r="18" s="25" customFormat="1" spans="1:12">
      <c r="A18" s="9">
        <v>6</v>
      </c>
      <c r="B18" s="94">
        <v>16477</v>
      </c>
      <c r="C18" s="94">
        <v>1702478</v>
      </c>
      <c r="D18" s="95" t="s">
        <v>104</v>
      </c>
      <c r="E18" s="96">
        <v>43820</v>
      </c>
      <c r="F18" s="96">
        <v>43823</v>
      </c>
      <c r="G18" s="94">
        <v>3</v>
      </c>
      <c r="H18" s="97">
        <v>19600</v>
      </c>
      <c r="I18" s="97">
        <f t="shared" si="1"/>
        <v>58800</v>
      </c>
      <c r="K18" s="26"/>
      <c r="L18" s="26"/>
    </row>
    <row r="19" s="25" customFormat="1" spans="1:12">
      <c r="A19" s="9">
        <v>7</v>
      </c>
      <c r="B19" s="94">
        <v>16613</v>
      </c>
      <c r="C19" s="94">
        <v>1715126</v>
      </c>
      <c r="D19" s="95" t="s">
        <v>105</v>
      </c>
      <c r="E19" s="96">
        <v>43822</v>
      </c>
      <c r="F19" s="96">
        <v>43825</v>
      </c>
      <c r="G19" s="94">
        <v>3</v>
      </c>
      <c r="H19" s="97">
        <v>17900</v>
      </c>
      <c r="I19" s="97">
        <f t="shared" si="1"/>
        <v>53700</v>
      </c>
      <c r="K19" s="26"/>
      <c r="L19" s="26"/>
    </row>
    <row r="20" s="25" customFormat="1" spans="1:12">
      <c r="A20" s="9">
        <v>8</v>
      </c>
      <c r="B20" s="94">
        <v>16618</v>
      </c>
      <c r="C20" s="94">
        <v>1710603</v>
      </c>
      <c r="D20" s="95" t="s">
        <v>106</v>
      </c>
      <c r="E20" s="96">
        <v>43822</v>
      </c>
      <c r="F20" s="96">
        <v>43825</v>
      </c>
      <c r="G20" s="94">
        <v>3</v>
      </c>
      <c r="H20" s="97">
        <v>17900</v>
      </c>
      <c r="I20" s="97">
        <f t="shared" si="1"/>
        <v>53700</v>
      </c>
      <c r="K20" s="26"/>
      <c r="L20" s="26"/>
    </row>
    <row r="21" ht="18" customHeight="1" spans="1:9">
      <c r="A21" s="17"/>
      <c r="B21" s="18"/>
      <c r="C21" s="18"/>
      <c r="D21" s="19"/>
      <c r="E21" s="20"/>
      <c r="F21" s="20"/>
      <c r="G21" s="18"/>
      <c r="H21" s="99"/>
      <c r="I21" s="101"/>
    </row>
    <row r="22" s="2" customFormat="1" ht="18" customHeight="1" spans="1:12">
      <c r="A22" s="22"/>
      <c r="B22" s="23"/>
      <c r="C22" s="22"/>
      <c r="D22" s="22"/>
      <c r="E22" s="23"/>
      <c r="F22" s="22"/>
      <c r="G22" s="24" t="s">
        <v>21</v>
      </c>
      <c r="H22" s="100"/>
      <c r="I22" s="27">
        <f>SUM(I13:I21)</f>
        <v>287600</v>
      </c>
      <c r="K22"/>
      <c r="L22"/>
    </row>
    <row r="23" s="2" customFormat="1" ht="14.25" spans="1:12">
      <c r="A23"/>
      <c r="B23" s="1"/>
      <c r="C23"/>
      <c r="D23"/>
      <c r="E23"/>
      <c r="F23" s="1"/>
      <c r="G23"/>
      <c r="K23"/>
      <c r="L23"/>
    </row>
    <row r="24" s="2" customFormat="1" spans="1:12">
      <c r="A24"/>
      <c r="B24" s="1"/>
      <c r="C24"/>
      <c r="D24"/>
      <c r="E24"/>
      <c r="F24" s="1"/>
      <c r="G24"/>
      <c r="K24"/>
      <c r="L24"/>
    </row>
    <row r="25" s="2" customFormat="1" spans="1:12">
      <c r="A25"/>
      <c r="B25" s="1"/>
      <c r="C25"/>
      <c r="D25"/>
      <c r="E25"/>
      <c r="F25" s="1"/>
      <c r="G25"/>
      <c r="K25"/>
      <c r="L25"/>
    </row>
    <row r="26" s="2" customFormat="1" spans="1:12">
      <c r="A26"/>
      <c r="B26" s="1"/>
      <c r="C26"/>
      <c r="D26"/>
      <c r="E26"/>
      <c r="F26" s="1"/>
      <c r="G26"/>
      <c r="K26"/>
      <c r="L26"/>
    </row>
    <row r="27" s="2" customFormat="1" spans="1:12">
      <c r="A27"/>
      <c r="B27" s="1"/>
      <c r="C27"/>
      <c r="D27"/>
      <c r="E27"/>
      <c r="F27" s="1"/>
      <c r="G27"/>
      <c r="K27"/>
      <c r="L27"/>
    </row>
    <row r="28" s="2" customFormat="1" spans="1:12">
      <c r="A28"/>
      <c r="B28" s="1"/>
      <c r="C28"/>
      <c r="D28"/>
      <c r="E28"/>
      <c r="F28" s="1"/>
      <c r="G28"/>
      <c r="K28"/>
      <c r="L28"/>
    </row>
  </sheetData>
  <autoFilter ref="A12:I22">
    <sortState ref="A12:I22">
      <sortCondition ref="E12:E100"/>
    </sortState>
    <extLst/>
  </autoFilter>
  <dataValidations count="2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29 Z62 Z33:Z34 Z66:Z67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2"/>
  <sheetViews>
    <sheetView zoomScale="112" zoomScaleNormal="112" topLeftCell="A2" workbookViewId="0">
      <selection activeCell="A20" sqref="$A20:$XFD24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9.28333333333333" customWidth="1"/>
    <col min="6" max="6" width="9.28333333333333" style="1" customWidth="1"/>
    <col min="8" max="8" width="11.425" style="2" customWidth="1"/>
    <col min="9" max="9" width="14.2833333333333" style="2" customWidth="1"/>
    <col min="10" max="10" width="13.2833333333333" style="2" customWidth="1"/>
    <col min="11" max="11" width="13.5666666666667" customWidth="1"/>
    <col min="12" max="12" width="10.5666666666667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107</v>
      </c>
    </row>
    <row r="11" spans="5:7">
      <c r="E11" s="29"/>
      <c r="F11"/>
      <c r="G11" s="1"/>
    </row>
    <row r="12" s="2" customFormat="1" spans="1:12">
      <c r="A12" s="9" t="s">
        <v>47</v>
      </c>
      <c r="B12" s="10" t="s">
        <v>108</v>
      </c>
      <c r="C12" s="10" t="s">
        <v>48</v>
      </c>
      <c r="D12" s="11" t="s">
        <v>49</v>
      </c>
      <c r="E12" s="11" t="s">
        <v>50</v>
      </c>
      <c r="F12" s="10" t="s">
        <v>51</v>
      </c>
      <c r="G12" s="10" t="s">
        <v>52</v>
      </c>
      <c r="H12" s="93" t="s">
        <v>53</v>
      </c>
      <c r="I12" s="93" t="s">
        <v>54</v>
      </c>
      <c r="K12"/>
      <c r="L12"/>
    </row>
    <row r="13" s="25" customFormat="1" spans="1:12">
      <c r="A13" s="9">
        <v>1</v>
      </c>
      <c r="B13" s="94">
        <v>88828048</v>
      </c>
      <c r="C13" s="94">
        <v>1568426</v>
      </c>
      <c r="D13" s="95" t="s">
        <v>109</v>
      </c>
      <c r="E13" s="96">
        <v>43766</v>
      </c>
      <c r="F13" s="96">
        <v>43770</v>
      </c>
      <c r="G13" s="94">
        <v>4</v>
      </c>
      <c r="H13" s="97">
        <v>12020</v>
      </c>
      <c r="I13" s="97">
        <f t="shared" ref="I13:I24" si="0">+H13*G13</f>
        <v>48080</v>
      </c>
      <c r="K13" s="26"/>
      <c r="L13" s="26"/>
    </row>
    <row r="14" s="25" customFormat="1" spans="1:12">
      <c r="A14" s="9">
        <v>2</v>
      </c>
      <c r="B14" s="94">
        <v>81513146</v>
      </c>
      <c r="C14" s="94">
        <v>1639800</v>
      </c>
      <c r="D14" s="95" t="s">
        <v>110</v>
      </c>
      <c r="E14" s="96">
        <v>43767</v>
      </c>
      <c r="F14" s="96">
        <v>43772</v>
      </c>
      <c r="G14" s="94">
        <v>5</v>
      </c>
      <c r="H14" s="97">
        <v>11500</v>
      </c>
      <c r="I14" s="97">
        <f t="shared" si="0"/>
        <v>57500</v>
      </c>
      <c r="K14" s="26"/>
      <c r="L14" s="26"/>
    </row>
    <row r="15" s="25" customFormat="1" spans="1:12">
      <c r="A15" s="9">
        <v>3</v>
      </c>
      <c r="B15" s="94">
        <v>88644722</v>
      </c>
      <c r="C15" s="94">
        <v>1651784</v>
      </c>
      <c r="D15" s="95" t="s">
        <v>111</v>
      </c>
      <c r="E15" s="96">
        <v>43773</v>
      </c>
      <c r="F15" s="96">
        <v>43775</v>
      </c>
      <c r="G15" s="94">
        <v>2</v>
      </c>
      <c r="H15" s="97">
        <v>12200</v>
      </c>
      <c r="I15" s="97">
        <f t="shared" si="0"/>
        <v>24400</v>
      </c>
      <c r="K15" s="26"/>
      <c r="L15" s="26"/>
    </row>
    <row r="16" s="25" customFormat="1" spans="1:12">
      <c r="A16" s="9">
        <v>4</v>
      </c>
      <c r="B16" s="94">
        <v>81939351</v>
      </c>
      <c r="C16" s="94">
        <v>1660688</v>
      </c>
      <c r="D16" s="95" t="s">
        <v>112</v>
      </c>
      <c r="E16" s="96">
        <v>43781</v>
      </c>
      <c r="F16" s="96">
        <v>43784</v>
      </c>
      <c r="G16" s="94">
        <v>4</v>
      </c>
      <c r="H16" s="97">
        <v>16500</v>
      </c>
      <c r="I16" s="97">
        <f t="shared" si="0"/>
        <v>66000</v>
      </c>
      <c r="K16" s="26"/>
      <c r="L16" s="26"/>
    </row>
    <row r="17" s="25" customFormat="1" spans="1:12">
      <c r="A17" s="9">
        <v>5</v>
      </c>
      <c r="B17" s="94">
        <v>82516287</v>
      </c>
      <c r="C17" s="94">
        <v>1661641</v>
      </c>
      <c r="D17" s="95" t="s">
        <v>113</v>
      </c>
      <c r="E17" s="96">
        <v>43785</v>
      </c>
      <c r="F17" s="96">
        <v>43786</v>
      </c>
      <c r="G17" s="94">
        <v>2</v>
      </c>
      <c r="H17" s="97">
        <v>21500</v>
      </c>
      <c r="I17" s="97">
        <f t="shared" ref="I17" si="1">+H17*G17</f>
        <v>43000</v>
      </c>
      <c r="K17" s="26"/>
      <c r="L17" s="26"/>
    </row>
    <row r="18" s="25" customFormat="1" spans="1:12">
      <c r="A18" s="9">
        <v>6</v>
      </c>
      <c r="B18" s="94">
        <v>84210764</v>
      </c>
      <c r="C18" s="94">
        <v>1640254</v>
      </c>
      <c r="D18" s="95" t="s">
        <v>114</v>
      </c>
      <c r="E18" s="96">
        <v>43783</v>
      </c>
      <c r="F18" s="96">
        <v>43787</v>
      </c>
      <c r="G18" s="94">
        <v>4</v>
      </c>
      <c r="H18" s="97">
        <v>16000</v>
      </c>
      <c r="I18" s="97">
        <f t="shared" si="0"/>
        <v>64000</v>
      </c>
      <c r="K18" s="26"/>
      <c r="L18" s="26"/>
    </row>
    <row r="19" s="25" customFormat="1" spans="1:12">
      <c r="A19" s="9">
        <v>7</v>
      </c>
      <c r="B19" s="94">
        <v>93747398</v>
      </c>
      <c r="C19" s="94">
        <v>1633592</v>
      </c>
      <c r="D19" s="95" t="s">
        <v>115</v>
      </c>
      <c r="E19" s="96">
        <v>43793</v>
      </c>
      <c r="F19" s="96">
        <v>43795</v>
      </c>
      <c r="G19" s="94">
        <v>2</v>
      </c>
      <c r="H19" s="97">
        <v>12020</v>
      </c>
      <c r="I19" s="97">
        <f t="shared" si="0"/>
        <v>24040</v>
      </c>
      <c r="K19" s="26"/>
      <c r="L19" s="26"/>
    </row>
    <row r="20" s="25" customFormat="1" hidden="1" spans="1:12">
      <c r="A20" s="9">
        <v>8</v>
      </c>
      <c r="B20" s="94"/>
      <c r="C20" s="94"/>
      <c r="D20" s="95"/>
      <c r="E20" s="96"/>
      <c r="F20" s="96"/>
      <c r="G20" s="94"/>
      <c r="H20" s="97"/>
      <c r="I20" s="97">
        <f t="shared" si="0"/>
        <v>0</v>
      </c>
      <c r="K20" s="26"/>
      <c r="L20" s="26"/>
    </row>
    <row r="21" s="25" customFormat="1" hidden="1" spans="1:12">
      <c r="A21" s="9">
        <v>9</v>
      </c>
      <c r="B21" s="94"/>
      <c r="C21" s="94"/>
      <c r="D21" s="95"/>
      <c r="E21" s="96"/>
      <c r="F21" s="96"/>
      <c r="G21" s="94"/>
      <c r="H21" s="97"/>
      <c r="I21" s="97">
        <f t="shared" si="0"/>
        <v>0</v>
      </c>
      <c r="K21" s="26"/>
      <c r="L21" s="26"/>
    </row>
    <row r="22" s="25" customFormat="1" hidden="1" spans="1:12">
      <c r="A22" s="9">
        <v>10</v>
      </c>
      <c r="B22" s="94"/>
      <c r="C22" s="94"/>
      <c r="D22" s="95"/>
      <c r="E22" s="96"/>
      <c r="F22" s="96"/>
      <c r="G22" s="94"/>
      <c r="H22" s="97"/>
      <c r="I22" s="97">
        <f t="shared" ref="I22" si="2">+H22*G22</f>
        <v>0</v>
      </c>
      <c r="K22" s="26"/>
      <c r="L22" s="26"/>
    </row>
    <row r="23" s="25" customFormat="1" hidden="1" spans="1:12">
      <c r="A23" s="9">
        <v>11</v>
      </c>
      <c r="B23" s="94"/>
      <c r="C23" s="94"/>
      <c r="D23" s="95"/>
      <c r="E23" s="96"/>
      <c r="F23" s="96"/>
      <c r="G23" s="94"/>
      <c r="H23" s="97"/>
      <c r="I23" s="97">
        <f t="shared" si="0"/>
        <v>0</v>
      </c>
      <c r="K23" s="26"/>
      <c r="L23" s="26"/>
    </row>
    <row r="24" s="25" customFormat="1" hidden="1" spans="1:12">
      <c r="A24" s="9">
        <v>12</v>
      </c>
      <c r="B24" s="94"/>
      <c r="C24" s="94"/>
      <c r="D24" s="95"/>
      <c r="E24" s="96"/>
      <c r="F24" s="96"/>
      <c r="G24" s="94"/>
      <c r="H24" s="97"/>
      <c r="I24" s="97">
        <f t="shared" si="0"/>
        <v>0</v>
      </c>
      <c r="K24" s="26"/>
      <c r="L24" s="26"/>
    </row>
    <row r="25" ht="18" customHeight="1" spans="1:9">
      <c r="A25" s="17"/>
      <c r="B25" s="18"/>
      <c r="C25" s="18"/>
      <c r="D25" s="19"/>
      <c r="E25" s="20"/>
      <c r="F25" s="20"/>
      <c r="G25" s="18"/>
      <c r="H25" s="99"/>
      <c r="I25" s="101"/>
    </row>
    <row r="26" s="2" customFormat="1" ht="18" customHeight="1" spans="1:12">
      <c r="A26" s="22"/>
      <c r="B26" s="23"/>
      <c r="C26" s="22"/>
      <c r="D26" s="22"/>
      <c r="E26" s="23"/>
      <c r="F26" s="22"/>
      <c r="G26" s="24" t="s">
        <v>21</v>
      </c>
      <c r="H26" s="100"/>
      <c r="I26" s="27">
        <f>SUM(I13:I25)</f>
        <v>327020</v>
      </c>
      <c r="K26"/>
      <c r="L26"/>
    </row>
    <row r="27" s="2" customFormat="1" ht="14.25" spans="1:12">
      <c r="A27"/>
      <c r="B27" s="1"/>
      <c r="C27"/>
      <c r="D27"/>
      <c r="E27"/>
      <c r="F27" s="1"/>
      <c r="G27"/>
      <c r="K27"/>
      <c r="L27"/>
    </row>
    <row r="28" s="2" customFormat="1" spans="1:12">
      <c r="A28"/>
      <c r="B28" s="1"/>
      <c r="C28"/>
      <c r="D28"/>
      <c r="E28"/>
      <c r="F28" s="1"/>
      <c r="G28"/>
      <c r="K28"/>
      <c r="L28"/>
    </row>
    <row r="29" s="2" customFormat="1" spans="1:12">
      <c r="A29"/>
      <c r="B29" s="1"/>
      <c r="C29"/>
      <c r="D29"/>
      <c r="E29"/>
      <c r="F29" s="1"/>
      <c r="G29"/>
      <c r="K29"/>
      <c r="L29"/>
    </row>
    <row r="30" s="2" customFormat="1" spans="1:12">
      <c r="A30"/>
      <c r="B30" s="1"/>
      <c r="C30"/>
      <c r="D30"/>
      <c r="E30"/>
      <c r="F30" s="1"/>
      <c r="G30"/>
      <c r="K30"/>
      <c r="L30"/>
    </row>
    <row r="31" s="2" customFormat="1" spans="1:12">
      <c r="A31"/>
      <c r="B31" s="1"/>
      <c r="C31"/>
      <c r="D31"/>
      <c r="E31"/>
      <c r="F31" s="1"/>
      <c r="G31"/>
      <c r="K31"/>
      <c r="L31"/>
    </row>
    <row r="32" s="2" customFormat="1" spans="1:12">
      <c r="A32"/>
      <c r="B32" s="1"/>
      <c r="C32"/>
      <c r="D32"/>
      <c r="E32"/>
      <c r="F32" s="1"/>
      <c r="G32"/>
      <c r="K32"/>
      <c r="L32"/>
    </row>
  </sheetData>
  <autoFilter ref="A12:I26">
    <sortState ref="A12:I26">
      <sortCondition ref="E12:E100"/>
    </sortState>
    <extLst/>
  </autoFilter>
  <dataValidations count="2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33 Z66 Z37:Z38 Z70:Z71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2"/>
  <sheetViews>
    <sheetView zoomScale="112" zoomScaleNormal="112" topLeftCell="A2" workbookViewId="0">
      <selection activeCell="F29" sqref="F29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9.28333333333333" customWidth="1"/>
    <col min="6" max="6" width="9.28333333333333" style="1" customWidth="1"/>
    <col min="8" max="8" width="11.425" style="2" customWidth="1"/>
    <col min="9" max="9" width="14.2833333333333" style="2" customWidth="1"/>
    <col min="10" max="10" width="13.2833333333333" style="2" customWidth="1"/>
    <col min="11" max="11" width="13.5666666666667" customWidth="1"/>
    <col min="12" max="12" width="10.5666666666667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116</v>
      </c>
    </row>
    <row r="11" spans="5:7">
      <c r="E11" s="29"/>
      <c r="F11"/>
      <c r="G11" s="1"/>
    </row>
    <row r="12" s="2" customFormat="1" spans="1:12">
      <c r="A12" s="9" t="s">
        <v>47</v>
      </c>
      <c r="B12" s="10" t="s">
        <v>108</v>
      </c>
      <c r="C12" s="10" t="s">
        <v>48</v>
      </c>
      <c r="D12" s="11" t="s">
        <v>49</v>
      </c>
      <c r="E12" s="11" t="s">
        <v>50</v>
      </c>
      <c r="F12" s="10" t="s">
        <v>51</v>
      </c>
      <c r="G12" s="10" t="s">
        <v>52</v>
      </c>
      <c r="H12" s="93" t="s">
        <v>53</v>
      </c>
      <c r="I12" s="93" t="s">
        <v>54</v>
      </c>
      <c r="K12"/>
      <c r="L12"/>
    </row>
    <row r="13" s="25" customFormat="1" ht="25.5" spans="1:12">
      <c r="A13" s="9">
        <v>1</v>
      </c>
      <c r="B13" s="94">
        <v>93730543</v>
      </c>
      <c r="C13" s="94">
        <v>1619984</v>
      </c>
      <c r="D13" s="95" t="s">
        <v>117</v>
      </c>
      <c r="E13" s="96">
        <v>43739</v>
      </c>
      <c r="F13" s="96">
        <v>43744</v>
      </c>
      <c r="G13" s="94">
        <v>15</v>
      </c>
      <c r="H13" s="97">
        <v>19000</v>
      </c>
      <c r="I13" s="97">
        <f t="shared" ref="I13:I24" si="0">+H13*G13</f>
        <v>285000</v>
      </c>
      <c r="K13" s="26"/>
      <c r="L13" s="26"/>
    </row>
    <row r="14" s="25" customFormat="1" spans="1:12">
      <c r="A14" s="9">
        <v>2</v>
      </c>
      <c r="B14" s="94">
        <v>73265053</v>
      </c>
      <c r="C14" s="94">
        <v>1611950</v>
      </c>
      <c r="D14" s="95" t="s">
        <v>118</v>
      </c>
      <c r="E14" s="96">
        <v>43740</v>
      </c>
      <c r="F14" s="96">
        <v>43742</v>
      </c>
      <c r="G14" s="94">
        <v>2</v>
      </c>
      <c r="H14" s="97">
        <v>16470</v>
      </c>
      <c r="I14" s="97">
        <f t="shared" si="0"/>
        <v>32940</v>
      </c>
      <c r="K14" s="26"/>
      <c r="L14" s="26"/>
    </row>
    <row r="15" s="25" customFormat="1" ht="25.5" spans="1:12">
      <c r="A15" s="9">
        <v>3</v>
      </c>
      <c r="B15" s="94">
        <v>99445761</v>
      </c>
      <c r="C15" s="94">
        <v>1610455</v>
      </c>
      <c r="D15" s="95" t="s">
        <v>119</v>
      </c>
      <c r="E15" s="96">
        <v>43740</v>
      </c>
      <c r="F15" s="96">
        <v>43743</v>
      </c>
      <c r="G15" s="94">
        <v>9</v>
      </c>
      <c r="H15" s="97">
        <v>14820</v>
      </c>
      <c r="I15" s="97">
        <f t="shared" si="0"/>
        <v>133380</v>
      </c>
      <c r="K15" s="26"/>
      <c r="L15" s="26"/>
    </row>
    <row r="16" s="25" customFormat="1" spans="1:12">
      <c r="A16" s="9">
        <v>4</v>
      </c>
      <c r="B16" s="94">
        <v>8966826</v>
      </c>
      <c r="C16" s="94">
        <v>1606646</v>
      </c>
      <c r="D16" s="95" t="s">
        <v>120</v>
      </c>
      <c r="E16" s="96">
        <v>43743</v>
      </c>
      <c r="F16" s="96">
        <v>43745</v>
      </c>
      <c r="G16" s="94">
        <v>2</v>
      </c>
      <c r="H16" s="97">
        <v>18000</v>
      </c>
      <c r="I16" s="97">
        <f t="shared" si="0"/>
        <v>36000</v>
      </c>
      <c r="K16" s="26"/>
      <c r="L16" s="26"/>
    </row>
    <row r="17" s="25" customFormat="1" spans="1:12">
      <c r="A17" s="9">
        <v>5</v>
      </c>
      <c r="B17" s="94">
        <v>93361598</v>
      </c>
      <c r="C17" s="94">
        <v>1619701</v>
      </c>
      <c r="D17" s="95" t="s">
        <v>121</v>
      </c>
      <c r="E17" s="96">
        <v>43749</v>
      </c>
      <c r="F17" s="96">
        <v>43750</v>
      </c>
      <c r="G17" s="94">
        <v>1</v>
      </c>
      <c r="H17" s="97">
        <v>14690</v>
      </c>
      <c r="I17" s="97">
        <f t="shared" si="0"/>
        <v>14690</v>
      </c>
      <c r="K17" s="26"/>
      <c r="L17" s="26"/>
    </row>
    <row r="18" s="25" customFormat="1" spans="1:12">
      <c r="A18" s="9">
        <v>6</v>
      </c>
      <c r="B18" s="94">
        <v>95909541</v>
      </c>
      <c r="C18" s="94">
        <v>1634055</v>
      </c>
      <c r="D18" s="95" t="s">
        <v>122</v>
      </c>
      <c r="E18" s="96">
        <v>43758</v>
      </c>
      <c r="F18" s="96">
        <v>43761</v>
      </c>
      <c r="G18" s="94">
        <v>3</v>
      </c>
      <c r="H18" s="97">
        <v>11500</v>
      </c>
      <c r="I18" s="97">
        <f t="shared" si="0"/>
        <v>34500</v>
      </c>
      <c r="K18" s="26"/>
      <c r="L18" s="26"/>
    </row>
    <row r="19" s="25" customFormat="1" spans="1:12">
      <c r="A19" s="9">
        <v>7</v>
      </c>
      <c r="B19" s="94">
        <v>85153860</v>
      </c>
      <c r="C19" s="94">
        <v>1613863</v>
      </c>
      <c r="D19" s="95" t="s">
        <v>123</v>
      </c>
      <c r="E19" s="96">
        <v>43758</v>
      </c>
      <c r="F19" s="96">
        <v>43762</v>
      </c>
      <c r="G19" s="94">
        <v>4</v>
      </c>
      <c r="H19" s="97">
        <v>18500</v>
      </c>
      <c r="I19" s="97">
        <f t="shared" si="0"/>
        <v>74000</v>
      </c>
      <c r="K19" s="26"/>
      <c r="L19" s="26"/>
    </row>
    <row r="20" s="25" customFormat="1" spans="1:12">
      <c r="A20" s="9">
        <v>8</v>
      </c>
      <c r="B20" s="94">
        <v>90563412</v>
      </c>
      <c r="C20" s="94">
        <v>1582014</v>
      </c>
      <c r="D20" s="95" t="s">
        <v>124</v>
      </c>
      <c r="E20" s="96">
        <v>43749</v>
      </c>
      <c r="F20" s="96">
        <v>43751</v>
      </c>
      <c r="G20" s="94">
        <v>2</v>
      </c>
      <c r="H20" s="97">
        <v>12820</v>
      </c>
      <c r="I20" s="97">
        <f t="shared" si="0"/>
        <v>25640</v>
      </c>
      <c r="K20" s="26"/>
      <c r="L20" s="26"/>
    </row>
    <row r="21" s="25" customFormat="1" spans="1:12">
      <c r="A21" s="9">
        <v>9</v>
      </c>
      <c r="B21" s="94">
        <v>70922893</v>
      </c>
      <c r="C21" s="94">
        <v>1636599</v>
      </c>
      <c r="D21" s="95" t="s">
        <v>125</v>
      </c>
      <c r="E21" s="96">
        <v>43754</v>
      </c>
      <c r="F21" s="96">
        <v>43758</v>
      </c>
      <c r="G21" s="94">
        <v>4</v>
      </c>
      <c r="H21" s="97">
        <v>19000</v>
      </c>
      <c r="I21" s="97">
        <f t="shared" si="0"/>
        <v>76000</v>
      </c>
      <c r="K21" s="26"/>
      <c r="L21" s="26"/>
    </row>
    <row r="22" s="25" customFormat="1" spans="1:12">
      <c r="A22" s="9">
        <v>10</v>
      </c>
      <c r="B22" s="94">
        <v>96106808</v>
      </c>
      <c r="C22" s="94">
        <v>1634818</v>
      </c>
      <c r="D22" s="95" t="s">
        <v>126</v>
      </c>
      <c r="E22" s="96">
        <v>43758</v>
      </c>
      <c r="F22" s="96">
        <v>43759</v>
      </c>
      <c r="G22" s="94">
        <v>2</v>
      </c>
      <c r="H22" s="97">
        <v>12020</v>
      </c>
      <c r="I22" s="97">
        <f t="shared" ref="I22" si="1">+H22*G22</f>
        <v>24040</v>
      </c>
      <c r="K22" s="26"/>
      <c r="L22" s="26"/>
    </row>
    <row r="23" s="25" customFormat="1" spans="1:12">
      <c r="A23" s="9">
        <v>11</v>
      </c>
      <c r="B23" s="94">
        <v>96118264</v>
      </c>
      <c r="C23" s="94">
        <v>1634816</v>
      </c>
      <c r="D23" s="95" t="s">
        <v>127</v>
      </c>
      <c r="E23" s="96">
        <v>43758</v>
      </c>
      <c r="F23" s="96">
        <v>43759</v>
      </c>
      <c r="G23" s="94">
        <v>1</v>
      </c>
      <c r="H23" s="97">
        <v>13220</v>
      </c>
      <c r="I23" s="97">
        <f t="shared" si="0"/>
        <v>13220</v>
      </c>
      <c r="K23" s="26"/>
      <c r="L23" s="26"/>
    </row>
    <row r="24" s="25" customFormat="1" spans="1:12">
      <c r="A24" s="9">
        <v>12</v>
      </c>
      <c r="B24" s="94">
        <v>88976109</v>
      </c>
      <c r="C24" s="94">
        <v>1652849</v>
      </c>
      <c r="D24" s="95" t="s">
        <v>128</v>
      </c>
      <c r="E24" s="96">
        <v>43769</v>
      </c>
      <c r="F24" s="96">
        <v>43771</v>
      </c>
      <c r="G24" s="94">
        <v>2</v>
      </c>
      <c r="H24" s="97">
        <v>16300</v>
      </c>
      <c r="I24" s="97">
        <f t="shared" si="0"/>
        <v>32600</v>
      </c>
      <c r="K24" s="26"/>
      <c r="L24" s="26"/>
    </row>
    <row r="25" ht="18" customHeight="1" spans="1:9">
      <c r="A25" s="17"/>
      <c r="B25" s="18"/>
      <c r="C25" s="18"/>
      <c r="D25" s="19"/>
      <c r="E25" s="20"/>
      <c r="F25" s="20"/>
      <c r="G25" s="18"/>
      <c r="H25" s="99"/>
      <c r="I25" s="101"/>
    </row>
    <row r="26" s="2" customFormat="1" ht="18" customHeight="1" spans="1:12">
      <c r="A26" s="22"/>
      <c r="B26" s="23"/>
      <c r="C26" s="22"/>
      <c r="D26" s="22"/>
      <c r="E26" s="23"/>
      <c r="F26" s="22"/>
      <c r="G26" s="24" t="s">
        <v>21</v>
      </c>
      <c r="H26" s="100"/>
      <c r="I26" s="27">
        <f>SUM(I13:I25)</f>
        <v>782010</v>
      </c>
      <c r="K26"/>
      <c r="L26"/>
    </row>
    <row r="27" s="2" customFormat="1" ht="14.25" spans="1:12">
      <c r="A27"/>
      <c r="B27" s="1"/>
      <c r="C27"/>
      <c r="D27"/>
      <c r="E27"/>
      <c r="F27" s="1"/>
      <c r="G27"/>
      <c r="K27"/>
      <c r="L27"/>
    </row>
    <row r="28" s="2" customFormat="1" spans="1:12">
      <c r="A28"/>
      <c r="B28" s="1"/>
      <c r="C28"/>
      <c r="D28"/>
      <c r="E28"/>
      <c r="F28" s="1"/>
      <c r="G28"/>
      <c r="K28"/>
      <c r="L28"/>
    </row>
    <row r="29" s="2" customFormat="1" spans="1:12">
      <c r="A29"/>
      <c r="B29" s="1"/>
      <c r="C29"/>
      <c r="D29"/>
      <c r="E29"/>
      <c r="F29" s="1"/>
      <c r="G29"/>
      <c r="K29"/>
      <c r="L29"/>
    </row>
    <row r="30" s="2" customFormat="1" spans="1:12">
      <c r="A30"/>
      <c r="B30" s="1"/>
      <c r="C30"/>
      <c r="D30"/>
      <c r="E30"/>
      <c r="F30" s="1"/>
      <c r="G30"/>
      <c r="K30"/>
      <c r="L30"/>
    </row>
    <row r="31" s="2" customFormat="1" spans="1:12">
      <c r="A31"/>
      <c r="B31" s="1"/>
      <c r="C31"/>
      <c r="D31"/>
      <c r="E31"/>
      <c r="F31" s="1"/>
      <c r="G31"/>
      <c r="K31"/>
      <c r="L31"/>
    </row>
    <row r="32" s="2" customFormat="1" spans="1:12">
      <c r="A32"/>
      <c r="B32" s="1"/>
      <c r="C32"/>
      <c r="D32"/>
      <c r="E32"/>
      <c r="F32" s="1"/>
      <c r="G32"/>
      <c r="K32"/>
      <c r="L32"/>
    </row>
  </sheetData>
  <autoFilter ref="A12:I26">
    <sortState ref="A12:I26">
      <sortCondition ref="E12:E100"/>
    </sortState>
    <extLst/>
  </autoFilter>
  <dataValidations count="2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33 Z66 Z37:Z38 Z70:Z71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7"/>
  <sheetViews>
    <sheetView zoomScale="112" zoomScaleNormal="112" workbookViewId="0">
      <selection activeCell="F9" sqref="F9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9.28333333333333" customWidth="1"/>
    <col min="6" max="6" width="9.28333333333333" style="1" customWidth="1"/>
    <col min="8" max="8" width="11.425" style="2" customWidth="1"/>
    <col min="9" max="9" width="14.2833333333333" style="2" customWidth="1"/>
    <col min="10" max="10" width="13.2833333333333" style="2" customWidth="1"/>
    <col min="11" max="11" width="13.5666666666667" customWidth="1"/>
    <col min="12" max="12" width="10.5666666666667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129</v>
      </c>
    </row>
    <row r="11" spans="5:7">
      <c r="E11" s="29"/>
      <c r="F11"/>
      <c r="G11" s="1"/>
    </row>
    <row r="12" s="2" customFormat="1" spans="1:12">
      <c r="A12" s="9" t="s">
        <v>47</v>
      </c>
      <c r="B12" s="10" t="s">
        <v>108</v>
      </c>
      <c r="C12" s="10" t="s">
        <v>48</v>
      </c>
      <c r="D12" s="11" t="s">
        <v>49</v>
      </c>
      <c r="E12" s="11" t="s">
        <v>50</v>
      </c>
      <c r="F12" s="10" t="s">
        <v>51</v>
      </c>
      <c r="G12" s="10" t="s">
        <v>52</v>
      </c>
      <c r="H12" s="93" t="s">
        <v>53</v>
      </c>
      <c r="I12" s="93" t="s">
        <v>54</v>
      </c>
      <c r="K12"/>
      <c r="L12"/>
    </row>
    <row r="13" s="25" customFormat="1" spans="1:12">
      <c r="A13" s="9">
        <v>1</v>
      </c>
      <c r="B13" s="94">
        <v>90634692</v>
      </c>
      <c r="C13" s="94">
        <v>1582294</v>
      </c>
      <c r="D13" s="95" t="s">
        <v>130</v>
      </c>
      <c r="E13" s="96">
        <v>43709</v>
      </c>
      <c r="F13" s="96">
        <v>43713</v>
      </c>
      <c r="G13" s="94">
        <v>4</v>
      </c>
      <c r="H13" s="97">
        <v>12020</v>
      </c>
      <c r="I13" s="97">
        <f t="shared" ref="I13:I29" si="0">+H13*G13</f>
        <v>48080</v>
      </c>
      <c r="K13" s="26"/>
      <c r="L13" s="26"/>
    </row>
    <row r="14" s="25" customFormat="1" spans="1:12">
      <c r="A14" s="9">
        <v>2</v>
      </c>
      <c r="B14" s="94">
        <v>87012981</v>
      </c>
      <c r="C14" s="94">
        <v>1595525</v>
      </c>
      <c r="D14" s="95" t="s">
        <v>131</v>
      </c>
      <c r="E14" s="96">
        <v>43711</v>
      </c>
      <c r="F14" s="96">
        <v>43716</v>
      </c>
      <c r="G14" s="94">
        <v>5</v>
      </c>
      <c r="H14" s="97">
        <v>13220</v>
      </c>
      <c r="I14" s="97">
        <f t="shared" si="0"/>
        <v>66100</v>
      </c>
      <c r="K14" s="26"/>
      <c r="L14" s="26"/>
    </row>
    <row r="15" s="25" customFormat="1" spans="1:12">
      <c r="A15" s="9">
        <v>3</v>
      </c>
      <c r="B15" s="94">
        <v>88145315</v>
      </c>
      <c r="C15" s="94">
        <v>1581766</v>
      </c>
      <c r="D15" s="95" t="s">
        <v>132</v>
      </c>
      <c r="E15" s="96">
        <v>43714</v>
      </c>
      <c r="F15" s="96">
        <v>43715</v>
      </c>
      <c r="G15" s="94">
        <v>1</v>
      </c>
      <c r="H15" s="97">
        <v>13350</v>
      </c>
      <c r="I15" s="97">
        <f t="shared" si="0"/>
        <v>13350</v>
      </c>
      <c r="K15" s="26"/>
      <c r="L15" s="26"/>
    </row>
    <row r="16" s="25" customFormat="1" spans="1:12">
      <c r="A16" s="9">
        <v>4</v>
      </c>
      <c r="B16" s="94">
        <v>88145319</v>
      </c>
      <c r="C16" s="94">
        <v>1581768</v>
      </c>
      <c r="D16" s="95" t="s">
        <v>133</v>
      </c>
      <c r="E16" s="96">
        <v>43714</v>
      </c>
      <c r="F16" s="96">
        <v>43715</v>
      </c>
      <c r="G16" s="94">
        <v>1</v>
      </c>
      <c r="H16" s="97">
        <v>13350</v>
      </c>
      <c r="I16" s="97">
        <f t="shared" si="0"/>
        <v>13350</v>
      </c>
      <c r="K16" s="26"/>
      <c r="L16" s="26"/>
    </row>
    <row r="17" s="25" customFormat="1" spans="1:12">
      <c r="A17" s="9">
        <v>5</v>
      </c>
      <c r="B17" s="94">
        <v>75348588</v>
      </c>
      <c r="C17" s="94">
        <v>1602523</v>
      </c>
      <c r="D17" s="95" t="s">
        <v>134</v>
      </c>
      <c r="E17" s="96">
        <v>43715</v>
      </c>
      <c r="F17" s="96">
        <v>43720</v>
      </c>
      <c r="G17" s="94">
        <v>5</v>
      </c>
      <c r="H17" s="97">
        <v>12020</v>
      </c>
      <c r="I17" s="97">
        <f t="shared" si="0"/>
        <v>60100</v>
      </c>
      <c r="K17" s="26"/>
      <c r="L17" s="26"/>
    </row>
    <row r="18" s="25" customFormat="1" spans="1:12">
      <c r="A18" s="9">
        <v>6</v>
      </c>
      <c r="B18" s="94">
        <v>84664209</v>
      </c>
      <c r="C18" s="94">
        <v>1604759</v>
      </c>
      <c r="D18" s="95" t="s">
        <v>135</v>
      </c>
      <c r="E18" s="96">
        <v>43716</v>
      </c>
      <c r="F18" s="96">
        <v>43718</v>
      </c>
      <c r="G18" s="94">
        <v>2</v>
      </c>
      <c r="H18" s="97">
        <v>12020</v>
      </c>
      <c r="I18" s="97">
        <f t="shared" si="0"/>
        <v>24040</v>
      </c>
      <c r="K18" s="26"/>
      <c r="L18" s="26"/>
    </row>
    <row r="19" s="25" customFormat="1" spans="1:12">
      <c r="A19" s="9">
        <v>7</v>
      </c>
      <c r="B19" s="94">
        <v>87149849</v>
      </c>
      <c r="C19" s="94">
        <v>1605345</v>
      </c>
      <c r="D19" s="95" t="s">
        <v>136</v>
      </c>
      <c r="E19" s="96">
        <v>43716</v>
      </c>
      <c r="F19" s="96">
        <v>43717</v>
      </c>
      <c r="G19" s="94">
        <v>1</v>
      </c>
      <c r="H19" s="97">
        <v>13350</v>
      </c>
      <c r="I19" s="97">
        <f t="shared" si="0"/>
        <v>13350</v>
      </c>
      <c r="K19" s="26"/>
      <c r="L19" s="26"/>
    </row>
    <row r="20" s="25" customFormat="1" spans="1:12">
      <c r="A20" s="9">
        <v>8</v>
      </c>
      <c r="B20" s="94">
        <v>89653448</v>
      </c>
      <c r="C20" s="94">
        <v>1601506</v>
      </c>
      <c r="D20" s="95" t="s">
        <v>137</v>
      </c>
      <c r="E20" s="96">
        <v>43719</v>
      </c>
      <c r="F20" s="96">
        <v>43720</v>
      </c>
      <c r="G20" s="94">
        <v>2</v>
      </c>
      <c r="H20" s="97">
        <v>12020</v>
      </c>
      <c r="I20" s="97">
        <f t="shared" si="0"/>
        <v>24040</v>
      </c>
      <c r="K20" s="26"/>
      <c r="L20" s="26"/>
    </row>
    <row r="21" s="25" customFormat="1" spans="1:12">
      <c r="A21" s="9">
        <v>9</v>
      </c>
      <c r="B21" s="94">
        <v>97509203</v>
      </c>
      <c r="C21" s="94">
        <v>1603021</v>
      </c>
      <c r="D21" s="95" t="s">
        <v>138</v>
      </c>
      <c r="E21" s="96">
        <v>43722</v>
      </c>
      <c r="F21" s="96">
        <v>43724</v>
      </c>
      <c r="G21" s="94">
        <v>2</v>
      </c>
      <c r="H21" s="97">
        <v>12020</v>
      </c>
      <c r="I21" s="97">
        <f t="shared" ref="I21" si="1">+H21*G21</f>
        <v>24040</v>
      </c>
      <c r="K21" s="26"/>
      <c r="L21" s="26"/>
    </row>
    <row r="22" s="25" customFormat="1" spans="1:12">
      <c r="A22" s="9">
        <v>10</v>
      </c>
      <c r="B22" s="94">
        <v>97515580</v>
      </c>
      <c r="C22" s="94">
        <v>1601294</v>
      </c>
      <c r="D22" s="95" t="s">
        <v>139</v>
      </c>
      <c r="E22" s="96">
        <v>43725</v>
      </c>
      <c r="F22" s="96">
        <v>43726</v>
      </c>
      <c r="G22" s="94">
        <v>1</v>
      </c>
      <c r="H22" s="97">
        <v>12020</v>
      </c>
      <c r="I22" s="97">
        <f t="shared" si="0"/>
        <v>12020</v>
      </c>
      <c r="K22" s="26"/>
      <c r="L22" s="26"/>
    </row>
    <row r="23" s="25" customFormat="1" spans="1:12">
      <c r="A23" s="9">
        <v>11</v>
      </c>
      <c r="B23" s="94">
        <v>96993554</v>
      </c>
      <c r="C23" s="94">
        <v>157331</v>
      </c>
      <c r="D23" s="95" t="s">
        <v>140</v>
      </c>
      <c r="E23" s="96">
        <v>43728</v>
      </c>
      <c r="F23" s="96">
        <v>43731</v>
      </c>
      <c r="G23" s="94">
        <v>3</v>
      </c>
      <c r="H23" s="97">
        <v>12020</v>
      </c>
      <c r="I23" s="97">
        <f t="shared" si="0"/>
        <v>36060</v>
      </c>
      <c r="K23" s="26"/>
      <c r="L23" s="26"/>
    </row>
    <row r="24" s="25" customFormat="1" spans="1:12">
      <c r="A24" s="9">
        <v>12</v>
      </c>
      <c r="B24" s="94">
        <v>95168881</v>
      </c>
      <c r="C24" s="94">
        <v>1599119</v>
      </c>
      <c r="D24" s="95" t="s">
        <v>141</v>
      </c>
      <c r="E24" s="96">
        <v>43729</v>
      </c>
      <c r="F24" s="96">
        <v>43730</v>
      </c>
      <c r="G24" s="94">
        <v>1</v>
      </c>
      <c r="H24" s="97">
        <v>13350</v>
      </c>
      <c r="I24" s="97">
        <f t="shared" si="0"/>
        <v>13350</v>
      </c>
      <c r="K24" s="26"/>
      <c r="L24" s="26"/>
    </row>
    <row r="25" s="25" customFormat="1" spans="1:12">
      <c r="A25" s="9">
        <v>13</v>
      </c>
      <c r="B25" s="94">
        <v>87457218</v>
      </c>
      <c r="C25" s="94">
        <v>1604927</v>
      </c>
      <c r="D25" s="95" t="s">
        <v>142</v>
      </c>
      <c r="E25" s="96">
        <v>43733</v>
      </c>
      <c r="F25" s="96">
        <v>43736</v>
      </c>
      <c r="G25" s="94">
        <v>3</v>
      </c>
      <c r="H25" s="97">
        <v>11350</v>
      </c>
      <c r="I25" s="97">
        <f t="shared" si="0"/>
        <v>34050</v>
      </c>
      <c r="K25" s="26"/>
      <c r="L25" s="26"/>
    </row>
    <row r="26" s="25" customFormat="1" spans="1:12">
      <c r="A26" s="9">
        <v>14</v>
      </c>
      <c r="B26" s="94">
        <v>75113840</v>
      </c>
      <c r="C26" s="94">
        <v>1612878</v>
      </c>
      <c r="D26" s="95" t="s">
        <v>143</v>
      </c>
      <c r="E26" s="96">
        <v>43734</v>
      </c>
      <c r="F26" s="96">
        <v>43737</v>
      </c>
      <c r="G26" s="94">
        <v>3</v>
      </c>
      <c r="H26" s="97">
        <v>11350</v>
      </c>
      <c r="I26" s="97">
        <f t="shared" si="0"/>
        <v>34050</v>
      </c>
      <c r="K26" s="26"/>
      <c r="L26" s="26"/>
    </row>
    <row r="27" s="25" customFormat="1" spans="1:12">
      <c r="A27" s="9">
        <v>15</v>
      </c>
      <c r="B27" s="94">
        <v>87457218</v>
      </c>
      <c r="C27" s="94">
        <v>1604927</v>
      </c>
      <c r="D27" s="95" t="s">
        <v>142</v>
      </c>
      <c r="E27" s="96">
        <v>43736</v>
      </c>
      <c r="F27" s="96">
        <v>43737</v>
      </c>
      <c r="G27" s="94">
        <v>1</v>
      </c>
      <c r="H27" s="97">
        <v>12020</v>
      </c>
      <c r="I27" s="97">
        <f t="shared" si="0"/>
        <v>12020</v>
      </c>
      <c r="K27" s="26"/>
      <c r="L27" s="26"/>
    </row>
    <row r="28" s="25" customFormat="1" spans="1:12">
      <c r="A28" s="9">
        <v>16</v>
      </c>
      <c r="B28" s="94">
        <v>93718243</v>
      </c>
      <c r="C28" s="94">
        <v>1617413</v>
      </c>
      <c r="D28" s="95" t="s">
        <v>144</v>
      </c>
      <c r="E28" s="96">
        <v>43736</v>
      </c>
      <c r="F28" s="96">
        <v>43737</v>
      </c>
      <c r="G28" s="94">
        <v>1</v>
      </c>
      <c r="H28" s="97">
        <v>11350</v>
      </c>
      <c r="I28" s="97">
        <f t="shared" si="0"/>
        <v>11350</v>
      </c>
      <c r="K28" s="26"/>
      <c r="L28" s="26"/>
    </row>
    <row r="29" s="25" customFormat="1" spans="1:12">
      <c r="A29" s="9">
        <v>17</v>
      </c>
      <c r="B29" s="94">
        <v>93718243</v>
      </c>
      <c r="C29" s="94">
        <v>1617413</v>
      </c>
      <c r="D29" s="95" t="s">
        <v>144</v>
      </c>
      <c r="E29" s="96">
        <v>43737</v>
      </c>
      <c r="F29" s="96">
        <v>43739</v>
      </c>
      <c r="G29" s="94">
        <v>2</v>
      </c>
      <c r="H29" s="97">
        <v>14500</v>
      </c>
      <c r="I29" s="97">
        <f t="shared" si="0"/>
        <v>29000</v>
      </c>
      <c r="K29" s="26"/>
      <c r="L29" s="26"/>
    </row>
    <row r="30" ht="18" customHeight="1" spans="1:9">
      <c r="A30" s="17"/>
      <c r="B30" s="18"/>
      <c r="C30" s="18"/>
      <c r="D30" s="19"/>
      <c r="E30" s="20"/>
      <c r="F30" s="20"/>
      <c r="G30" s="18"/>
      <c r="H30" s="99"/>
      <c r="I30" s="101"/>
    </row>
    <row r="31" s="2" customFormat="1" ht="18" customHeight="1" spans="1:12">
      <c r="A31" s="22"/>
      <c r="B31" s="23"/>
      <c r="C31" s="22"/>
      <c r="D31" s="22"/>
      <c r="E31" s="23"/>
      <c r="F31" s="22"/>
      <c r="G31" s="24" t="s">
        <v>21</v>
      </c>
      <c r="H31" s="100"/>
      <c r="I31" s="27">
        <f>SUM(I13:I30)</f>
        <v>468350</v>
      </c>
      <c r="K31"/>
      <c r="L31"/>
    </row>
    <row r="32" s="2" customFormat="1" ht="14.25" spans="1:12">
      <c r="A32"/>
      <c r="B32" s="1"/>
      <c r="C32"/>
      <c r="D32"/>
      <c r="E32"/>
      <c r="F32" s="1"/>
      <c r="G32"/>
      <c r="K32"/>
      <c r="L32"/>
    </row>
    <row r="33" s="2" customFormat="1" spans="1:12">
      <c r="A33"/>
      <c r="B33" s="1"/>
      <c r="C33"/>
      <c r="D33"/>
      <c r="E33"/>
      <c r="F33" s="1"/>
      <c r="G33"/>
      <c r="K33"/>
      <c r="L33"/>
    </row>
    <row r="34" s="2" customFormat="1" spans="1:12">
      <c r="A34"/>
      <c r="B34" s="1"/>
      <c r="C34"/>
      <c r="D34"/>
      <c r="E34"/>
      <c r="F34" s="1"/>
      <c r="G34"/>
      <c r="K34"/>
      <c r="L34"/>
    </row>
    <row r="35" s="2" customFormat="1" spans="1:12">
      <c r="A35"/>
      <c r="B35" s="1"/>
      <c r="C35"/>
      <c r="D35"/>
      <c r="E35"/>
      <c r="F35" s="1"/>
      <c r="G35"/>
      <c r="K35"/>
      <c r="L35"/>
    </row>
    <row r="36" s="2" customFormat="1" spans="1:12">
      <c r="A36"/>
      <c r="B36" s="1"/>
      <c r="C36"/>
      <c r="D36"/>
      <c r="E36"/>
      <c r="F36" s="1"/>
      <c r="G36"/>
      <c r="K36"/>
      <c r="L36"/>
    </row>
    <row r="37" s="2" customFormat="1" spans="1:12">
      <c r="A37"/>
      <c r="B37" s="1"/>
      <c r="C37"/>
      <c r="D37"/>
      <c r="E37"/>
      <c r="F37" s="1"/>
      <c r="G37"/>
      <c r="K37"/>
      <c r="L37"/>
    </row>
  </sheetData>
  <autoFilter ref="A12:I31">
    <sortState ref="A12:I31">
      <sortCondition ref="E12:E100"/>
    </sortState>
    <extLst/>
  </autoFilter>
  <dataValidations count="2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38 Z71 Z42:Z43 Z75:Z76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50"/>
  <sheetViews>
    <sheetView zoomScale="112" zoomScaleNormal="112" topLeftCell="A11" workbookViewId="0">
      <selection activeCell="A27" sqref="$A27:$XFD42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9.28333333333333" customWidth="1"/>
    <col min="6" max="6" width="9.28333333333333" style="1" customWidth="1"/>
    <col min="8" max="8" width="11.425" style="2" customWidth="1"/>
    <col min="9" max="9" width="14.2833333333333" style="2" customWidth="1"/>
    <col min="10" max="10" width="13.2833333333333" style="2" customWidth="1"/>
    <col min="11" max="11" width="13.5666666666667" customWidth="1"/>
    <col min="12" max="12" width="10.5666666666667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145</v>
      </c>
    </row>
    <row r="11" spans="5:7">
      <c r="E11" s="29"/>
      <c r="F11"/>
      <c r="G11" s="1"/>
    </row>
    <row r="12" s="2" customFormat="1" spans="1:12">
      <c r="A12" s="9" t="s">
        <v>47</v>
      </c>
      <c r="B12" s="10" t="s">
        <v>108</v>
      </c>
      <c r="C12" s="10" t="s">
        <v>48</v>
      </c>
      <c r="D12" s="11" t="s">
        <v>49</v>
      </c>
      <c r="E12" s="11" t="s">
        <v>50</v>
      </c>
      <c r="F12" s="10" t="s">
        <v>51</v>
      </c>
      <c r="G12" s="10" t="s">
        <v>52</v>
      </c>
      <c r="H12" s="93" t="s">
        <v>53</v>
      </c>
      <c r="I12" s="93" t="s">
        <v>54</v>
      </c>
      <c r="K12"/>
      <c r="L12"/>
    </row>
    <row r="13" s="25" customFormat="1" ht="25.5" spans="1:12">
      <c r="A13" s="9">
        <v>1</v>
      </c>
      <c r="B13" s="94">
        <v>97894191</v>
      </c>
      <c r="C13" s="94">
        <v>1543976</v>
      </c>
      <c r="D13" s="95" t="s">
        <v>146</v>
      </c>
      <c r="E13" s="96">
        <v>43681</v>
      </c>
      <c r="F13" s="96">
        <v>43682</v>
      </c>
      <c r="G13" s="94">
        <v>5</v>
      </c>
      <c r="H13" s="97">
        <v>19060</v>
      </c>
      <c r="I13" s="97">
        <f t="shared" ref="I13:I42" si="0">+H13*G13</f>
        <v>95300</v>
      </c>
      <c r="K13" s="26"/>
      <c r="L13" s="26"/>
    </row>
    <row r="14" s="25" customFormat="1" spans="1:12">
      <c r="A14" s="9">
        <v>2</v>
      </c>
      <c r="B14" s="94">
        <v>73764912</v>
      </c>
      <c r="C14" s="94">
        <v>1547517</v>
      </c>
      <c r="D14" s="95" t="s">
        <v>147</v>
      </c>
      <c r="E14" s="96">
        <v>43683</v>
      </c>
      <c r="F14" s="96">
        <v>43684</v>
      </c>
      <c r="G14" s="94">
        <v>1</v>
      </c>
      <c r="H14" s="97">
        <v>17780</v>
      </c>
      <c r="I14" s="97">
        <f t="shared" si="0"/>
        <v>17780</v>
      </c>
      <c r="K14" s="26"/>
      <c r="L14" s="26"/>
    </row>
    <row r="15" s="25" customFormat="1" spans="1:12">
      <c r="A15" s="9">
        <v>3</v>
      </c>
      <c r="B15" s="94">
        <v>89058441</v>
      </c>
      <c r="C15" s="94">
        <v>1568562</v>
      </c>
      <c r="D15" s="95" t="s">
        <v>148</v>
      </c>
      <c r="E15" s="96">
        <v>43689</v>
      </c>
      <c r="F15" s="96">
        <v>43691</v>
      </c>
      <c r="G15" s="94">
        <v>2</v>
      </c>
      <c r="H15" s="97">
        <v>14960</v>
      </c>
      <c r="I15" s="97">
        <f t="shared" si="0"/>
        <v>29920</v>
      </c>
      <c r="K15" s="26"/>
      <c r="L15" s="26"/>
    </row>
    <row r="16" s="25" customFormat="1" spans="1:12">
      <c r="A16" s="9">
        <v>4</v>
      </c>
      <c r="B16" s="94">
        <v>97891300</v>
      </c>
      <c r="C16" s="94">
        <v>1541335</v>
      </c>
      <c r="D16" s="95" t="s">
        <v>149</v>
      </c>
      <c r="E16" s="96">
        <v>43686</v>
      </c>
      <c r="F16" s="96">
        <v>43687</v>
      </c>
      <c r="G16" s="94">
        <v>3</v>
      </c>
      <c r="H16" s="97">
        <v>17780</v>
      </c>
      <c r="I16" s="97">
        <f t="shared" si="0"/>
        <v>53340</v>
      </c>
      <c r="K16" s="26"/>
      <c r="L16" s="26"/>
    </row>
    <row r="17" s="25" customFormat="1" ht="25.5" spans="1:12">
      <c r="A17" s="9">
        <v>5</v>
      </c>
      <c r="B17" s="94">
        <v>94626657</v>
      </c>
      <c r="C17" s="94">
        <v>1572135</v>
      </c>
      <c r="D17" s="95" t="s">
        <v>150</v>
      </c>
      <c r="E17" s="96">
        <v>43686</v>
      </c>
      <c r="F17" s="96">
        <v>43688</v>
      </c>
      <c r="G17" s="94">
        <v>6</v>
      </c>
      <c r="H17" s="97">
        <v>14690</v>
      </c>
      <c r="I17" s="97">
        <f t="shared" si="0"/>
        <v>88140</v>
      </c>
      <c r="K17" s="26"/>
      <c r="L17" s="26"/>
    </row>
    <row r="18" s="25" customFormat="1" spans="1:12">
      <c r="A18" s="9">
        <v>6</v>
      </c>
      <c r="B18" s="94">
        <v>88629172</v>
      </c>
      <c r="C18" s="94">
        <v>1513182</v>
      </c>
      <c r="D18" s="95" t="s">
        <v>151</v>
      </c>
      <c r="E18" s="96">
        <v>43687</v>
      </c>
      <c r="F18" s="96">
        <v>43688</v>
      </c>
      <c r="G18" s="94">
        <v>1</v>
      </c>
      <c r="H18" s="97">
        <v>22780</v>
      </c>
      <c r="I18" s="97">
        <f t="shared" si="0"/>
        <v>22780</v>
      </c>
      <c r="K18" s="26"/>
      <c r="L18" s="26"/>
    </row>
    <row r="19" s="25" customFormat="1" spans="1:12">
      <c r="A19" s="9">
        <v>7</v>
      </c>
      <c r="B19" s="94">
        <v>82193171</v>
      </c>
      <c r="C19" s="94">
        <v>1578982</v>
      </c>
      <c r="D19" s="95" t="s">
        <v>152</v>
      </c>
      <c r="E19" s="96">
        <v>43691</v>
      </c>
      <c r="F19" s="96">
        <v>43692</v>
      </c>
      <c r="G19" s="94">
        <v>1</v>
      </c>
      <c r="H19" s="97">
        <f>5000+14690</f>
        <v>19690</v>
      </c>
      <c r="I19" s="97">
        <f t="shared" ref="I19" si="1">+H19*G19</f>
        <v>19690</v>
      </c>
      <c r="K19" s="26"/>
      <c r="L19" s="26"/>
    </row>
    <row r="20" s="25" customFormat="1" spans="1:12">
      <c r="A20" s="9">
        <v>8</v>
      </c>
      <c r="B20" s="94">
        <v>94874976</v>
      </c>
      <c r="C20" s="94">
        <v>1572496</v>
      </c>
      <c r="D20" s="95" t="s">
        <v>153</v>
      </c>
      <c r="E20" s="96">
        <v>43694</v>
      </c>
      <c r="F20" s="96">
        <v>43696</v>
      </c>
      <c r="G20" s="94">
        <v>2</v>
      </c>
      <c r="H20" s="97">
        <v>13350</v>
      </c>
      <c r="I20" s="97">
        <f t="shared" si="0"/>
        <v>26700</v>
      </c>
      <c r="K20" s="26"/>
      <c r="L20" s="26"/>
    </row>
    <row r="21" s="25" customFormat="1" spans="1:12">
      <c r="A21" s="9">
        <v>9</v>
      </c>
      <c r="B21" s="94">
        <v>74881589</v>
      </c>
      <c r="C21" s="94">
        <v>1572496</v>
      </c>
      <c r="D21" s="95" t="s">
        <v>154</v>
      </c>
      <c r="E21" s="96">
        <v>43696</v>
      </c>
      <c r="F21" s="96">
        <v>43697</v>
      </c>
      <c r="G21" s="94">
        <v>1</v>
      </c>
      <c r="H21" s="97">
        <f>13350+5000</f>
        <v>18350</v>
      </c>
      <c r="I21" s="97">
        <f t="shared" si="0"/>
        <v>18350</v>
      </c>
      <c r="K21" s="26"/>
      <c r="L21" s="26"/>
    </row>
    <row r="22" s="25" customFormat="1" spans="1:12">
      <c r="A22" s="9">
        <v>10</v>
      </c>
      <c r="B22" s="94">
        <v>98851901</v>
      </c>
      <c r="C22" s="94">
        <v>1573625</v>
      </c>
      <c r="D22" s="95" t="s">
        <v>155</v>
      </c>
      <c r="E22" s="96">
        <v>43698</v>
      </c>
      <c r="F22" s="96">
        <v>43700</v>
      </c>
      <c r="G22" s="94">
        <v>6</v>
      </c>
      <c r="H22" s="97">
        <v>13350</v>
      </c>
      <c r="I22" s="97">
        <f t="shared" si="0"/>
        <v>80100</v>
      </c>
      <c r="K22" s="26"/>
      <c r="L22" s="26"/>
    </row>
    <row r="23" s="25" customFormat="1" spans="1:12">
      <c r="A23" s="9">
        <v>11</v>
      </c>
      <c r="B23" s="94">
        <v>77084859</v>
      </c>
      <c r="C23" s="94">
        <v>1577876</v>
      </c>
      <c r="D23" s="95" t="s">
        <v>156</v>
      </c>
      <c r="E23" s="96">
        <v>43700</v>
      </c>
      <c r="F23" s="96">
        <v>43704</v>
      </c>
      <c r="G23" s="94">
        <v>4</v>
      </c>
      <c r="H23" s="97">
        <v>13020</v>
      </c>
      <c r="I23" s="97">
        <f t="shared" si="0"/>
        <v>52080</v>
      </c>
      <c r="K23" s="26"/>
      <c r="L23" s="26"/>
    </row>
    <row r="24" s="25" customFormat="1" spans="1:12">
      <c r="A24" s="9"/>
      <c r="B24" s="94">
        <v>90897326</v>
      </c>
      <c r="C24" s="94">
        <v>1597493</v>
      </c>
      <c r="D24" s="95" t="s">
        <v>157</v>
      </c>
      <c r="E24" s="96">
        <v>43703</v>
      </c>
      <c r="F24" s="96">
        <v>43704</v>
      </c>
      <c r="G24" s="94">
        <v>1</v>
      </c>
      <c r="H24" s="97">
        <v>15580</v>
      </c>
      <c r="I24" s="97">
        <f t="shared" si="0"/>
        <v>15580</v>
      </c>
      <c r="K24" s="26"/>
      <c r="L24" s="26"/>
    </row>
    <row r="25" s="25" customFormat="1" spans="1:12">
      <c r="A25" s="9">
        <v>12</v>
      </c>
      <c r="B25" s="94">
        <v>84982629</v>
      </c>
      <c r="C25" s="94">
        <v>1511083</v>
      </c>
      <c r="D25" s="95" t="s">
        <v>158</v>
      </c>
      <c r="E25" s="96">
        <v>43704</v>
      </c>
      <c r="F25" s="96">
        <v>43706</v>
      </c>
      <c r="G25" s="94">
        <v>2</v>
      </c>
      <c r="H25" s="97">
        <v>16240</v>
      </c>
      <c r="I25" s="97">
        <f t="shared" si="0"/>
        <v>32480</v>
      </c>
      <c r="K25" s="26"/>
      <c r="L25" s="26"/>
    </row>
    <row r="26" s="25" customFormat="1" spans="1:12">
      <c r="A26" s="9">
        <v>13</v>
      </c>
      <c r="B26" s="94">
        <v>85900192</v>
      </c>
      <c r="C26" s="94">
        <v>1553364</v>
      </c>
      <c r="D26" s="95" t="s">
        <v>159</v>
      </c>
      <c r="E26" s="96">
        <v>43704</v>
      </c>
      <c r="F26" s="96">
        <v>43708</v>
      </c>
      <c r="G26" s="94">
        <v>4</v>
      </c>
      <c r="H26" s="97">
        <v>19020</v>
      </c>
      <c r="I26" s="97">
        <f t="shared" si="0"/>
        <v>76080</v>
      </c>
      <c r="K26" s="26"/>
      <c r="L26" s="26"/>
    </row>
    <row r="27" s="25" customFormat="1" hidden="1" spans="1:12">
      <c r="A27" s="9">
        <v>14</v>
      </c>
      <c r="B27" s="94"/>
      <c r="C27" s="94"/>
      <c r="D27" s="95"/>
      <c r="E27" s="96"/>
      <c r="F27" s="96"/>
      <c r="G27" s="94"/>
      <c r="H27" s="97"/>
      <c r="I27" s="97">
        <f t="shared" si="0"/>
        <v>0</v>
      </c>
      <c r="K27" s="26"/>
      <c r="L27" s="26"/>
    </row>
    <row r="28" s="25" customFormat="1" hidden="1" spans="1:12">
      <c r="A28" s="9">
        <v>15</v>
      </c>
      <c r="B28" s="94"/>
      <c r="C28" s="94"/>
      <c r="D28" s="95"/>
      <c r="E28" s="96"/>
      <c r="F28" s="96"/>
      <c r="G28" s="94"/>
      <c r="H28" s="97"/>
      <c r="I28" s="97">
        <f t="shared" si="0"/>
        <v>0</v>
      </c>
      <c r="K28" s="26"/>
      <c r="L28" s="26"/>
    </row>
    <row r="29" s="25" customFormat="1" hidden="1" spans="1:12">
      <c r="A29" s="9">
        <v>16</v>
      </c>
      <c r="B29" s="94"/>
      <c r="C29" s="94"/>
      <c r="D29" s="95"/>
      <c r="E29" s="96"/>
      <c r="F29" s="96"/>
      <c r="G29" s="94"/>
      <c r="H29" s="97"/>
      <c r="I29" s="97">
        <f t="shared" si="0"/>
        <v>0</v>
      </c>
      <c r="K29" s="26"/>
      <c r="L29" s="26"/>
    </row>
    <row r="30" s="25" customFormat="1" hidden="1" spans="1:12">
      <c r="A30" s="9">
        <v>17</v>
      </c>
      <c r="B30" s="94"/>
      <c r="C30" s="94"/>
      <c r="D30" s="95"/>
      <c r="E30" s="96"/>
      <c r="F30" s="96"/>
      <c r="G30" s="94"/>
      <c r="H30" s="97"/>
      <c r="I30" s="97">
        <f t="shared" si="0"/>
        <v>0</v>
      </c>
      <c r="K30" s="26"/>
      <c r="L30" s="26"/>
    </row>
    <row r="31" s="25" customFormat="1" hidden="1" spans="1:12">
      <c r="A31" s="9">
        <v>18</v>
      </c>
      <c r="B31" s="94"/>
      <c r="C31" s="94"/>
      <c r="D31" s="95"/>
      <c r="E31" s="96"/>
      <c r="F31" s="96"/>
      <c r="G31" s="94"/>
      <c r="H31" s="97"/>
      <c r="I31" s="97">
        <f t="shared" si="0"/>
        <v>0</v>
      </c>
      <c r="K31" s="26"/>
      <c r="L31" s="26"/>
    </row>
    <row r="32" s="25" customFormat="1" hidden="1" spans="1:12">
      <c r="A32" s="9">
        <v>18</v>
      </c>
      <c r="B32" s="94"/>
      <c r="C32" s="94"/>
      <c r="D32" s="95"/>
      <c r="E32" s="96"/>
      <c r="F32" s="96"/>
      <c r="G32" s="94"/>
      <c r="H32" s="97"/>
      <c r="I32" s="97">
        <f t="shared" si="0"/>
        <v>0</v>
      </c>
      <c r="K32" s="26"/>
      <c r="L32" s="26"/>
    </row>
    <row r="33" s="25" customFormat="1" hidden="1" spans="1:12">
      <c r="A33" s="9">
        <v>19</v>
      </c>
      <c r="B33" s="94"/>
      <c r="C33" s="94"/>
      <c r="D33" s="95"/>
      <c r="E33" s="96"/>
      <c r="F33" s="96"/>
      <c r="G33" s="94"/>
      <c r="H33" s="97"/>
      <c r="I33" s="97">
        <f t="shared" si="0"/>
        <v>0</v>
      </c>
      <c r="K33" s="26"/>
      <c r="L33" s="26"/>
    </row>
    <row r="34" s="25" customFormat="1" hidden="1" spans="1:12">
      <c r="A34" s="9">
        <v>20</v>
      </c>
      <c r="B34" s="94"/>
      <c r="C34" s="94"/>
      <c r="D34" s="95"/>
      <c r="E34" s="96"/>
      <c r="F34" s="96"/>
      <c r="G34" s="94"/>
      <c r="H34" s="97"/>
      <c r="I34" s="97">
        <f t="shared" si="0"/>
        <v>0</v>
      </c>
      <c r="K34" s="26"/>
      <c r="L34" s="26"/>
    </row>
    <row r="35" s="25" customFormat="1" hidden="1" spans="1:12">
      <c r="A35" s="9">
        <v>21</v>
      </c>
      <c r="B35" s="94"/>
      <c r="C35" s="94"/>
      <c r="D35" s="95"/>
      <c r="E35" s="96"/>
      <c r="F35" s="96"/>
      <c r="G35" s="94"/>
      <c r="H35" s="97"/>
      <c r="I35" s="97">
        <f t="shared" si="0"/>
        <v>0</v>
      </c>
      <c r="K35" s="26"/>
      <c r="L35" s="26"/>
    </row>
    <row r="36" s="25" customFormat="1" hidden="1" spans="1:12">
      <c r="A36" s="9">
        <v>22</v>
      </c>
      <c r="B36" s="94"/>
      <c r="C36" s="94"/>
      <c r="D36" s="95"/>
      <c r="E36" s="96"/>
      <c r="F36" s="96"/>
      <c r="G36" s="94"/>
      <c r="H36" s="97"/>
      <c r="I36" s="97">
        <f t="shared" si="0"/>
        <v>0</v>
      </c>
      <c r="K36" s="26"/>
      <c r="L36" s="26"/>
    </row>
    <row r="37" s="25" customFormat="1" hidden="1" spans="1:12">
      <c r="A37" s="9">
        <v>23</v>
      </c>
      <c r="B37" s="94"/>
      <c r="C37" s="94"/>
      <c r="D37" s="95"/>
      <c r="E37" s="96"/>
      <c r="F37" s="96"/>
      <c r="G37" s="94"/>
      <c r="H37" s="97"/>
      <c r="I37" s="97">
        <f t="shared" si="0"/>
        <v>0</v>
      </c>
      <c r="K37" s="26"/>
      <c r="L37" s="26"/>
    </row>
    <row r="38" s="25" customFormat="1" hidden="1" spans="1:12">
      <c r="A38" s="9">
        <v>24</v>
      </c>
      <c r="B38" s="94"/>
      <c r="C38" s="94"/>
      <c r="D38" s="95"/>
      <c r="E38" s="96"/>
      <c r="F38" s="96"/>
      <c r="G38" s="94"/>
      <c r="H38" s="97"/>
      <c r="I38" s="97">
        <f t="shared" si="0"/>
        <v>0</v>
      </c>
      <c r="K38" s="26"/>
      <c r="L38" s="26"/>
    </row>
    <row r="39" s="25" customFormat="1" hidden="1" spans="1:12">
      <c r="A39" s="9">
        <v>25</v>
      </c>
      <c r="B39" s="94"/>
      <c r="C39" s="94"/>
      <c r="D39" s="95"/>
      <c r="E39" s="96"/>
      <c r="F39" s="96"/>
      <c r="G39" s="94"/>
      <c r="H39" s="97"/>
      <c r="I39" s="97">
        <f t="shared" si="0"/>
        <v>0</v>
      </c>
      <c r="K39" s="26"/>
      <c r="L39" s="26"/>
    </row>
    <row r="40" s="25" customFormat="1" hidden="1" spans="1:12">
      <c r="A40" s="9">
        <v>26</v>
      </c>
      <c r="B40" s="94"/>
      <c r="C40" s="94"/>
      <c r="D40" s="95"/>
      <c r="E40" s="96"/>
      <c r="F40" s="96"/>
      <c r="G40" s="94"/>
      <c r="H40" s="97"/>
      <c r="I40" s="97">
        <f t="shared" si="0"/>
        <v>0</v>
      </c>
      <c r="K40" s="26"/>
      <c r="L40" s="26"/>
    </row>
    <row r="41" s="25" customFormat="1" hidden="1" spans="1:12">
      <c r="A41" s="9">
        <v>27</v>
      </c>
      <c r="B41" s="94"/>
      <c r="C41" s="94"/>
      <c r="D41" s="95"/>
      <c r="E41" s="96"/>
      <c r="F41" s="96"/>
      <c r="G41" s="94"/>
      <c r="H41" s="97"/>
      <c r="I41" s="97">
        <f t="shared" si="0"/>
        <v>0</v>
      </c>
      <c r="K41" s="26"/>
      <c r="L41" s="26"/>
    </row>
    <row r="42" s="25" customFormat="1" hidden="1" spans="1:12">
      <c r="A42" s="9">
        <v>28</v>
      </c>
      <c r="B42" s="94"/>
      <c r="C42" s="94"/>
      <c r="D42" s="95"/>
      <c r="E42" s="96"/>
      <c r="F42" s="96"/>
      <c r="G42" s="94"/>
      <c r="H42" s="97"/>
      <c r="I42" s="97">
        <f t="shared" si="0"/>
        <v>0</v>
      </c>
      <c r="K42" s="26"/>
      <c r="L42" s="26"/>
    </row>
    <row r="43" ht="18" customHeight="1" spans="1:9">
      <c r="A43" s="17"/>
      <c r="B43" s="18"/>
      <c r="C43" s="18"/>
      <c r="D43" s="19"/>
      <c r="E43" s="20"/>
      <c r="F43" s="20"/>
      <c r="G43" s="18"/>
      <c r="H43" s="99"/>
      <c r="I43" s="101"/>
    </row>
    <row r="44" s="2" customFormat="1" ht="18" customHeight="1" spans="1:12">
      <c r="A44" s="22"/>
      <c r="B44" s="23"/>
      <c r="C44" s="22"/>
      <c r="D44" s="22"/>
      <c r="E44" s="23"/>
      <c r="F44" s="22"/>
      <c r="G44" s="24" t="s">
        <v>21</v>
      </c>
      <c r="H44" s="100"/>
      <c r="I44" s="27">
        <f>SUM(I13:I43)</f>
        <v>628320</v>
      </c>
      <c r="K44"/>
      <c r="L44"/>
    </row>
    <row r="45" s="2" customFormat="1" ht="14.25" spans="1:12">
      <c r="A45"/>
      <c r="B45" s="1"/>
      <c r="C45"/>
      <c r="D45"/>
      <c r="E45"/>
      <c r="F45" s="1"/>
      <c r="G45"/>
      <c r="K45"/>
      <c r="L45"/>
    </row>
    <row r="46" s="2" customFormat="1" spans="1:12">
      <c r="A46"/>
      <c r="B46" s="1"/>
      <c r="C46"/>
      <c r="D46"/>
      <c r="E46"/>
      <c r="F46" s="1"/>
      <c r="G46"/>
      <c r="K46"/>
      <c r="L46"/>
    </row>
    <row r="47" s="2" customFormat="1" spans="1:12">
      <c r="A47"/>
      <c r="B47" s="1"/>
      <c r="C47"/>
      <c r="D47"/>
      <c r="E47"/>
      <c r="F47" s="1"/>
      <c r="G47"/>
      <c r="K47"/>
      <c r="L47"/>
    </row>
    <row r="48" s="2" customFormat="1" spans="1:12">
      <c r="A48"/>
      <c r="B48" s="1"/>
      <c r="C48"/>
      <c r="D48"/>
      <c r="E48"/>
      <c r="F48" s="1"/>
      <c r="G48"/>
      <c r="K48"/>
      <c r="L48"/>
    </row>
    <row r="49" s="2" customFormat="1" spans="1:12">
      <c r="A49"/>
      <c r="B49" s="1"/>
      <c r="C49"/>
      <c r="D49"/>
      <c r="E49"/>
      <c r="F49" s="1"/>
      <c r="G49"/>
      <c r="K49"/>
      <c r="L49"/>
    </row>
    <row r="50" s="2" customFormat="1" spans="1:12">
      <c r="A50"/>
      <c r="B50" s="1"/>
      <c r="C50"/>
      <c r="D50"/>
      <c r="E50"/>
      <c r="F50" s="1"/>
      <c r="G50"/>
      <c r="K50"/>
      <c r="L50"/>
    </row>
  </sheetData>
  <autoFilter ref="A12:I44">
    <sortState ref="A12:I44">
      <sortCondition ref="E12:E100"/>
    </sortState>
    <extLst/>
  </autoFilter>
  <dataValidations count="2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51 Z84 Z55:Z56 Z88:Z89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48"/>
  <sheetViews>
    <sheetView zoomScale="112" zoomScaleNormal="112" workbookViewId="0">
      <selection activeCell="B13" sqref="B13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9.28333333333333" customWidth="1"/>
    <col min="6" max="6" width="9.28333333333333" style="1" customWidth="1"/>
    <col min="8" max="8" width="11.425" style="2" customWidth="1"/>
    <col min="9" max="9" width="14.2833333333333" style="2" customWidth="1"/>
    <col min="10" max="10" width="13.2833333333333" style="2" customWidth="1"/>
    <col min="11" max="11" width="13.5666666666667" customWidth="1"/>
    <col min="12" max="12" width="10.5666666666667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160</v>
      </c>
    </row>
    <row r="11" spans="5:7">
      <c r="E11" s="29"/>
      <c r="F11"/>
      <c r="G11" s="1"/>
    </row>
    <row r="12" s="2" customFormat="1" spans="1:12">
      <c r="A12" s="9" t="s">
        <v>47</v>
      </c>
      <c r="B12" s="10" t="s">
        <v>108</v>
      </c>
      <c r="C12" s="10" t="s">
        <v>48</v>
      </c>
      <c r="D12" s="11" t="s">
        <v>49</v>
      </c>
      <c r="E12" s="11" t="s">
        <v>50</v>
      </c>
      <c r="F12" s="10" t="s">
        <v>51</v>
      </c>
      <c r="G12" s="10" t="s">
        <v>52</v>
      </c>
      <c r="H12" s="93" t="s">
        <v>53</v>
      </c>
      <c r="I12" s="93" t="s">
        <v>54</v>
      </c>
      <c r="K12"/>
      <c r="L12"/>
    </row>
    <row r="13" s="25" customFormat="1" spans="1:12">
      <c r="A13" s="9">
        <v>1</v>
      </c>
      <c r="B13" s="94">
        <v>71884121</v>
      </c>
      <c r="C13" s="94">
        <v>1532044</v>
      </c>
      <c r="D13" s="95" t="s">
        <v>161</v>
      </c>
      <c r="E13" s="96">
        <v>43649</v>
      </c>
      <c r="F13" s="96">
        <v>43651</v>
      </c>
      <c r="G13" s="94">
        <v>2</v>
      </c>
      <c r="H13" s="97">
        <v>14960</v>
      </c>
      <c r="I13" s="97">
        <f t="shared" ref="I13:I40" si="0">+H13*G13</f>
        <v>29920</v>
      </c>
      <c r="K13" s="26"/>
      <c r="L13" s="26"/>
    </row>
    <row r="14" s="25" customFormat="1" spans="1:12">
      <c r="A14" s="9">
        <v>2</v>
      </c>
      <c r="B14" s="94">
        <v>97975163</v>
      </c>
      <c r="C14" s="94">
        <v>1544370</v>
      </c>
      <c r="D14" s="95" t="s">
        <v>162</v>
      </c>
      <c r="E14" s="96">
        <v>43652</v>
      </c>
      <c r="F14" s="96">
        <v>43654</v>
      </c>
      <c r="G14" s="94">
        <v>2</v>
      </c>
      <c r="H14" s="97">
        <v>15580</v>
      </c>
      <c r="I14" s="97">
        <f t="shared" si="0"/>
        <v>31160</v>
      </c>
      <c r="K14" s="26"/>
      <c r="L14" s="26"/>
    </row>
    <row r="15" s="25" customFormat="1" spans="1:12">
      <c r="A15" s="9">
        <v>3</v>
      </c>
      <c r="B15" s="94">
        <v>90008160</v>
      </c>
      <c r="C15" s="94">
        <v>1526620</v>
      </c>
      <c r="D15" s="95" t="s">
        <v>163</v>
      </c>
      <c r="E15" s="96">
        <v>43653</v>
      </c>
      <c r="F15" s="96">
        <v>43655</v>
      </c>
      <c r="G15" s="94">
        <v>2</v>
      </c>
      <c r="H15" s="97">
        <v>16920</v>
      </c>
      <c r="I15" s="97">
        <f t="shared" si="0"/>
        <v>33840</v>
      </c>
      <c r="K15" s="26"/>
      <c r="L15" s="26"/>
    </row>
    <row r="16" s="25" customFormat="1" spans="1:12">
      <c r="A16" s="9">
        <v>4</v>
      </c>
      <c r="B16" s="94">
        <v>70219024</v>
      </c>
      <c r="C16" s="94">
        <v>1545301</v>
      </c>
      <c r="D16" s="95" t="s">
        <v>164</v>
      </c>
      <c r="E16" s="96">
        <v>43655</v>
      </c>
      <c r="F16" s="96">
        <v>43656</v>
      </c>
      <c r="G16" s="94">
        <v>1</v>
      </c>
      <c r="H16" s="97">
        <v>16920</v>
      </c>
      <c r="I16" s="97">
        <f t="shared" si="0"/>
        <v>16920</v>
      </c>
      <c r="K16" s="26"/>
      <c r="L16" s="26"/>
    </row>
    <row r="17" s="25" customFormat="1" spans="1:12">
      <c r="A17" s="9">
        <v>5</v>
      </c>
      <c r="B17" s="94">
        <v>94868918</v>
      </c>
      <c r="C17" s="94">
        <v>1542461</v>
      </c>
      <c r="D17" s="95" t="s">
        <v>165</v>
      </c>
      <c r="E17" s="96">
        <v>43658</v>
      </c>
      <c r="F17" s="96">
        <v>43660</v>
      </c>
      <c r="G17" s="94">
        <v>4</v>
      </c>
      <c r="H17" s="97">
        <v>15580</v>
      </c>
      <c r="I17" s="97">
        <f t="shared" si="0"/>
        <v>62320</v>
      </c>
      <c r="K17" s="26"/>
      <c r="L17" s="26"/>
    </row>
    <row r="18" s="25" customFormat="1" spans="1:12">
      <c r="A18" s="9">
        <v>6</v>
      </c>
      <c r="B18" s="94">
        <v>74030942</v>
      </c>
      <c r="C18" s="94">
        <v>1532954</v>
      </c>
      <c r="D18" s="95" t="s">
        <v>166</v>
      </c>
      <c r="E18" s="96">
        <v>43658</v>
      </c>
      <c r="F18" s="96">
        <v>43660</v>
      </c>
      <c r="G18" s="94">
        <v>4</v>
      </c>
      <c r="H18" s="97">
        <v>14960</v>
      </c>
      <c r="I18" s="97">
        <f t="shared" ref="I18" si="1">+H18*G18</f>
        <v>59840</v>
      </c>
      <c r="K18" s="26"/>
      <c r="L18" s="26"/>
    </row>
    <row r="19" s="25" customFormat="1" spans="1:12">
      <c r="A19" s="9">
        <v>7</v>
      </c>
      <c r="B19" s="94">
        <v>73830349</v>
      </c>
      <c r="C19" s="94">
        <v>1547580</v>
      </c>
      <c r="D19" s="95" t="s">
        <v>167</v>
      </c>
      <c r="E19" s="96">
        <v>43660</v>
      </c>
      <c r="F19" s="96">
        <v>43662</v>
      </c>
      <c r="G19" s="94">
        <v>2</v>
      </c>
      <c r="H19" s="97">
        <v>15580</v>
      </c>
      <c r="I19" s="97">
        <f t="shared" si="0"/>
        <v>31160</v>
      </c>
      <c r="K19" s="26"/>
      <c r="L19" s="26"/>
    </row>
    <row r="20" s="25" customFormat="1" spans="1:12">
      <c r="A20" s="98">
        <v>43708</v>
      </c>
      <c r="B20" s="94">
        <v>87947307</v>
      </c>
      <c r="C20" s="94">
        <v>1554064</v>
      </c>
      <c r="D20" s="95" t="s">
        <v>168</v>
      </c>
      <c r="E20" s="96">
        <v>43662</v>
      </c>
      <c r="F20" s="96">
        <v>43663</v>
      </c>
      <c r="G20" s="94">
        <v>1</v>
      </c>
      <c r="H20" s="97">
        <v>20580</v>
      </c>
      <c r="I20" s="97">
        <f t="shared" si="0"/>
        <v>20580</v>
      </c>
      <c r="K20" s="26"/>
      <c r="L20" s="26"/>
    </row>
    <row r="21" s="25" customFormat="1" spans="1:12">
      <c r="A21" s="9">
        <v>9</v>
      </c>
      <c r="B21" s="94">
        <v>93910771</v>
      </c>
      <c r="C21" s="94">
        <v>1557202</v>
      </c>
      <c r="D21" s="95" t="s">
        <v>169</v>
      </c>
      <c r="E21" s="96">
        <v>43663</v>
      </c>
      <c r="F21" s="96">
        <v>43664</v>
      </c>
      <c r="G21" s="94">
        <v>1</v>
      </c>
      <c r="H21" s="97">
        <v>15580</v>
      </c>
      <c r="I21" s="97">
        <f t="shared" si="0"/>
        <v>15580</v>
      </c>
      <c r="K21" s="26"/>
      <c r="L21" s="26"/>
    </row>
    <row r="22" s="25" customFormat="1" spans="1:12">
      <c r="A22" s="9">
        <v>10</v>
      </c>
      <c r="B22" s="94">
        <v>93496573</v>
      </c>
      <c r="C22" s="94">
        <v>1547125</v>
      </c>
      <c r="D22" s="95" t="s">
        <v>170</v>
      </c>
      <c r="E22" s="96">
        <v>43661</v>
      </c>
      <c r="F22" s="96">
        <v>43665</v>
      </c>
      <c r="G22" s="94">
        <v>4</v>
      </c>
      <c r="H22" s="97">
        <v>14020</v>
      </c>
      <c r="I22" s="97">
        <f t="shared" si="0"/>
        <v>56080</v>
      </c>
      <c r="K22" s="26"/>
      <c r="L22" s="26"/>
    </row>
    <row r="23" s="25" customFormat="1" spans="1:12">
      <c r="A23" s="9">
        <v>11</v>
      </c>
      <c r="B23" s="94">
        <v>84961474</v>
      </c>
      <c r="C23" s="94">
        <v>1539474</v>
      </c>
      <c r="D23" s="95" t="s">
        <v>171</v>
      </c>
      <c r="E23" s="96">
        <v>43665</v>
      </c>
      <c r="F23" s="96">
        <v>43666</v>
      </c>
      <c r="G23" s="94">
        <v>1</v>
      </c>
      <c r="H23" s="97">
        <v>14960</v>
      </c>
      <c r="I23" s="97">
        <f t="shared" si="0"/>
        <v>14960</v>
      </c>
      <c r="K23" s="26"/>
      <c r="L23" s="26"/>
    </row>
    <row r="24" s="25" customFormat="1" spans="1:12">
      <c r="A24" s="9">
        <v>12</v>
      </c>
      <c r="B24" s="94">
        <v>92173900</v>
      </c>
      <c r="C24" s="94">
        <v>1540914</v>
      </c>
      <c r="D24" s="95" t="s">
        <v>172</v>
      </c>
      <c r="E24" s="96">
        <v>43665</v>
      </c>
      <c r="F24" s="96">
        <v>43666</v>
      </c>
      <c r="G24" s="94">
        <v>3</v>
      </c>
      <c r="H24" s="97">
        <v>14960</v>
      </c>
      <c r="I24" s="97">
        <f t="shared" si="0"/>
        <v>44880</v>
      </c>
      <c r="K24" s="26"/>
      <c r="L24" s="26"/>
    </row>
    <row r="25" s="25" customFormat="1" spans="1:12">
      <c r="A25" s="9">
        <v>13</v>
      </c>
      <c r="B25" s="94">
        <v>90522405</v>
      </c>
      <c r="C25" s="94">
        <v>1554921</v>
      </c>
      <c r="D25" s="95" t="s">
        <v>173</v>
      </c>
      <c r="E25" s="96">
        <v>43668</v>
      </c>
      <c r="F25" s="96">
        <v>43670</v>
      </c>
      <c r="G25" s="94">
        <v>2</v>
      </c>
      <c r="H25" s="97">
        <v>15580</v>
      </c>
      <c r="I25" s="97">
        <f t="shared" si="0"/>
        <v>31160</v>
      </c>
      <c r="K25" s="26"/>
      <c r="L25" s="26"/>
    </row>
    <row r="26" s="25" customFormat="1" spans="1:12">
      <c r="A26" s="9">
        <v>14</v>
      </c>
      <c r="B26" s="94">
        <v>97810374</v>
      </c>
      <c r="C26" s="94">
        <v>1530883</v>
      </c>
      <c r="D26" s="95" t="s">
        <v>174</v>
      </c>
      <c r="E26" s="96">
        <v>43669</v>
      </c>
      <c r="F26" s="96">
        <v>43671</v>
      </c>
      <c r="G26" s="94">
        <v>2</v>
      </c>
      <c r="H26" s="97">
        <v>14960</v>
      </c>
      <c r="I26" s="97">
        <f t="shared" si="0"/>
        <v>29920</v>
      </c>
      <c r="K26" s="26"/>
      <c r="L26" s="26"/>
    </row>
    <row r="27" s="25" customFormat="1" spans="1:12">
      <c r="A27" s="9">
        <v>15</v>
      </c>
      <c r="B27" s="94">
        <v>80603537</v>
      </c>
      <c r="C27" s="94">
        <v>1534904</v>
      </c>
      <c r="D27" s="95" t="s">
        <v>175</v>
      </c>
      <c r="E27" s="96">
        <v>43670</v>
      </c>
      <c r="F27" s="96">
        <v>43671</v>
      </c>
      <c r="G27" s="94">
        <v>1</v>
      </c>
      <c r="H27" s="97">
        <v>20380</v>
      </c>
      <c r="I27" s="97">
        <f t="shared" si="0"/>
        <v>20380</v>
      </c>
      <c r="K27" s="26"/>
      <c r="L27" s="26"/>
    </row>
    <row r="28" s="25" customFormat="1" spans="1:12">
      <c r="A28" s="9">
        <v>16</v>
      </c>
      <c r="B28" s="94">
        <v>80630009</v>
      </c>
      <c r="C28" s="94">
        <v>1534949</v>
      </c>
      <c r="D28" s="95" t="s">
        <v>176</v>
      </c>
      <c r="E28" s="96">
        <v>43670</v>
      </c>
      <c r="F28" s="96">
        <v>43671</v>
      </c>
      <c r="G28" s="94">
        <v>1</v>
      </c>
      <c r="H28" s="97">
        <v>14960</v>
      </c>
      <c r="I28" s="97">
        <f t="shared" si="0"/>
        <v>14960</v>
      </c>
      <c r="K28" s="26"/>
      <c r="L28" s="26"/>
    </row>
    <row r="29" s="25" customFormat="1" spans="1:12">
      <c r="A29" s="9">
        <v>17</v>
      </c>
      <c r="B29" s="94">
        <v>80618694</v>
      </c>
      <c r="C29" s="94">
        <v>1534932</v>
      </c>
      <c r="D29" s="95" t="s">
        <v>177</v>
      </c>
      <c r="E29" s="96">
        <v>43670</v>
      </c>
      <c r="F29" s="96">
        <v>43671</v>
      </c>
      <c r="G29" s="94">
        <v>1</v>
      </c>
      <c r="H29" s="97">
        <v>14960</v>
      </c>
      <c r="I29" s="97">
        <f t="shared" si="0"/>
        <v>14960</v>
      </c>
      <c r="K29" s="26"/>
      <c r="L29" s="26"/>
    </row>
    <row r="30" s="25" customFormat="1" spans="1:12">
      <c r="A30" s="9">
        <v>18</v>
      </c>
      <c r="B30" s="94">
        <v>76939772</v>
      </c>
      <c r="C30" s="94">
        <v>1563404</v>
      </c>
      <c r="D30" s="95" t="s">
        <v>178</v>
      </c>
      <c r="E30" s="96">
        <v>43670</v>
      </c>
      <c r="F30" s="96">
        <v>43672</v>
      </c>
      <c r="G30" s="94">
        <v>2</v>
      </c>
      <c r="H30" s="97">
        <v>16920</v>
      </c>
      <c r="I30" s="97">
        <f t="shared" si="0"/>
        <v>33840</v>
      </c>
      <c r="K30" s="26"/>
      <c r="L30" s="26"/>
    </row>
    <row r="31" s="25" customFormat="1" spans="1:12">
      <c r="A31" s="9">
        <v>19</v>
      </c>
      <c r="B31" s="94">
        <v>76939773</v>
      </c>
      <c r="C31" s="94">
        <v>1563404</v>
      </c>
      <c r="D31" s="95" t="s">
        <v>179</v>
      </c>
      <c r="E31" s="96">
        <v>43670</v>
      </c>
      <c r="F31" s="96">
        <v>43672</v>
      </c>
      <c r="G31" s="94">
        <v>2</v>
      </c>
      <c r="H31" s="97">
        <v>16920</v>
      </c>
      <c r="I31" s="97">
        <f t="shared" si="0"/>
        <v>33840</v>
      </c>
      <c r="K31" s="26"/>
      <c r="L31" s="26"/>
    </row>
    <row r="32" s="25" customFormat="1" spans="1:12">
      <c r="A32" s="9">
        <v>20</v>
      </c>
      <c r="B32" s="94">
        <v>92109454</v>
      </c>
      <c r="C32" s="94">
        <v>1556183</v>
      </c>
      <c r="D32" s="95" t="s">
        <v>180</v>
      </c>
      <c r="E32" s="96">
        <v>43670</v>
      </c>
      <c r="F32" s="96">
        <v>43672</v>
      </c>
      <c r="G32" s="94">
        <v>2</v>
      </c>
      <c r="H32" s="97">
        <v>15580</v>
      </c>
      <c r="I32" s="97">
        <f t="shared" si="0"/>
        <v>31160</v>
      </c>
      <c r="K32" s="26"/>
      <c r="L32" s="26"/>
    </row>
    <row r="33" s="25" customFormat="1" spans="1:12">
      <c r="A33" s="9">
        <v>21</v>
      </c>
      <c r="B33" s="94">
        <v>97147993</v>
      </c>
      <c r="C33" s="94">
        <v>1558511</v>
      </c>
      <c r="D33" s="95" t="s">
        <v>181</v>
      </c>
      <c r="E33" s="96">
        <v>43670</v>
      </c>
      <c r="F33" s="96">
        <v>43673</v>
      </c>
      <c r="G33" s="94">
        <v>3</v>
      </c>
      <c r="H33" s="97">
        <v>14020</v>
      </c>
      <c r="I33" s="97">
        <f t="shared" si="0"/>
        <v>42060</v>
      </c>
      <c r="K33" s="26"/>
      <c r="L33" s="26"/>
    </row>
    <row r="34" s="25" customFormat="1" spans="1:12">
      <c r="A34" s="9">
        <v>22</v>
      </c>
      <c r="B34" s="94">
        <v>85694790</v>
      </c>
      <c r="C34" s="94">
        <v>1538042</v>
      </c>
      <c r="D34" s="95" t="s">
        <v>182</v>
      </c>
      <c r="E34" s="96">
        <v>43671</v>
      </c>
      <c r="F34" s="96">
        <v>43673</v>
      </c>
      <c r="G34" s="94">
        <v>2</v>
      </c>
      <c r="H34" s="97">
        <v>14960</v>
      </c>
      <c r="I34" s="97">
        <f t="shared" si="0"/>
        <v>29920</v>
      </c>
      <c r="K34" s="26"/>
      <c r="L34" s="26"/>
    </row>
    <row r="35" s="25" customFormat="1" spans="1:12">
      <c r="A35" s="9">
        <v>23</v>
      </c>
      <c r="B35" s="94">
        <v>96896272</v>
      </c>
      <c r="C35" s="94">
        <v>1558170</v>
      </c>
      <c r="D35" s="95" t="s">
        <v>183</v>
      </c>
      <c r="E35" s="96">
        <v>43671</v>
      </c>
      <c r="F35" s="96">
        <v>43673</v>
      </c>
      <c r="G35" s="94">
        <v>2</v>
      </c>
      <c r="H35" s="97">
        <v>15580</v>
      </c>
      <c r="I35" s="97">
        <f t="shared" si="0"/>
        <v>31160</v>
      </c>
      <c r="K35" s="26"/>
      <c r="L35" s="26"/>
    </row>
    <row r="36" s="25" customFormat="1" spans="1:12">
      <c r="A36" s="9">
        <v>24</v>
      </c>
      <c r="B36" s="94">
        <v>96896276</v>
      </c>
      <c r="C36" s="94">
        <v>1558170</v>
      </c>
      <c r="D36" s="95" t="s">
        <v>184</v>
      </c>
      <c r="E36" s="96">
        <v>43671</v>
      </c>
      <c r="F36" s="96">
        <v>43673</v>
      </c>
      <c r="G36" s="94">
        <v>2</v>
      </c>
      <c r="H36" s="97">
        <v>15580</v>
      </c>
      <c r="I36" s="97">
        <f t="shared" si="0"/>
        <v>31160</v>
      </c>
      <c r="K36" s="26"/>
      <c r="L36" s="26"/>
    </row>
    <row r="37" s="25" customFormat="1" spans="1:12">
      <c r="A37" s="9">
        <v>25</v>
      </c>
      <c r="B37" s="94">
        <v>86970818</v>
      </c>
      <c r="C37" s="94">
        <v>1567388</v>
      </c>
      <c r="D37" s="95" t="s">
        <v>185</v>
      </c>
      <c r="E37" s="96">
        <v>43673</v>
      </c>
      <c r="F37" s="96">
        <v>43675</v>
      </c>
      <c r="G37" s="94">
        <v>2</v>
      </c>
      <c r="H37" s="97">
        <v>24000</v>
      </c>
      <c r="I37" s="97">
        <f t="shared" si="0"/>
        <v>48000</v>
      </c>
      <c r="K37" s="26"/>
      <c r="L37" s="26"/>
    </row>
    <row r="38" s="25" customFormat="1" spans="1:12">
      <c r="A38" s="9">
        <v>26</v>
      </c>
      <c r="B38" s="94">
        <v>82194017</v>
      </c>
      <c r="C38" s="94">
        <v>1564800</v>
      </c>
      <c r="D38" s="95" t="s">
        <v>186</v>
      </c>
      <c r="E38" s="96">
        <v>43673</v>
      </c>
      <c r="F38" s="96">
        <v>43675</v>
      </c>
      <c r="G38" s="94">
        <v>2</v>
      </c>
      <c r="H38" s="97">
        <v>15580</v>
      </c>
      <c r="I38" s="97">
        <f t="shared" si="0"/>
        <v>31160</v>
      </c>
      <c r="K38" s="26"/>
      <c r="L38" s="26"/>
    </row>
    <row r="39" s="25" customFormat="1" spans="1:12">
      <c r="A39" s="9">
        <v>27</v>
      </c>
      <c r="B39" s="94">
        <v>76957130</v>
      </c>
      <c r="C39" s="94">
        <v>1563509</v>
      </c>
      <c r="D39" s="95" t="s">
        <v>187</v>
      </c>
      <c r="E39" s="96">
        <v>43674</v>
      </c>
      <c r="F39" s="96">
        <v>43675</v>
      </c>
      <c r="G39" s="94">
        <v>1</v>
      </c>
      <c r="H39" s="97">
        <v>15580</v>
      </c>
      <c r="I39" s="97">
        <f t="shared" si="0"/>
        <v>15580</v>
      </c>
      <c r="K39" s="26"/>
      <c r="L39" s="26"/>
    </row>
    <row r="40" s="25" customFormat="1" spans="1:12">
      <c r="A40" s="9">
        <v>28</v>
      </c>
      <c r="B40" s="94">
        <v>91556843</v>
      </c>
      <c r="C40" s="94">
        <v>1570097</v>
      </c>
      <c r="D40" s="95" t="s">
        <v>188</v>
      </c>
      <c r="E40" s="96">
        <v>43676</v>
      </c>
      <c r="F40" s="96">
        <v>43677</v>
      </c>
      <c r="G40" s="94">
        <v>1</v>
      </c>
      <c r="H40" s="97">
        <v>24000</v>
      </c>
      <c r="I40" s="97">
        <f t="shared" si="0"/>
        <v>24000</v>
      </c>
      <c r="K40" s="26"/>
      <c r="L40" s="26"/>
    </row>
    <row r="41" ht="18" customHeight="1" spans="1:9">
      <c r="A41" s="17"/>
      <c r="B41" s="18"/>
      <c r="C41" s="18"/>
      <c r="D41" s="19"/>
      <c r="E41" s="20"/>
      <c r="F41" s="20"/>
      <c r="G41" s="18"/>
      <c r="H41" s="99"/>
      <c r="I41" s="101"/>
    </row>
    <row r="42" s="2" customFormat="1" ht="18" customHeight="1" spans="1:12">
      <c r="A42" s="22"/>
      <c r="B42" s="23"/>
      <c r="C42" s="22"/>
      <c r="D42" s="22"/>
      <c r="E42" s="23"/>
      <c r="F42" s="22"/>
      <c r="G42" s="24" t="s">
        <v>21</v>
      </c>
      <c r="H42" s="100"/>
      <c r="I42" s="27">
        <f>SUM(I13:I41)</f>
        <v>880500</v>
      </c>
      <c r="K42"/>
      <c r="L42"/>
    </row>
    <row r="43" s="2" customFormat="1" ht="14.25" spans="1:12">
      <c r="A43"/>
      <c r="B43" s="1"/>
      <c r="C43"/>
      <c r="D43"/>
      <c r="E43"/>
      <c r="F43" s="1"/>
      <c r="G43"/>
      <c r="K43"/>
      <c r="L43"/>
    </row>
    <row r="44" s="2" customFormat="1" spans="1:12">
      <c r="A44"/>
      <c r="B44" s="1"/>
      <c r="C44"/>
      <c r="D44"/>
      <c r="E44"/>
      <c r="F44" s="1"/>
      <c r="G44"/>
      <c r="K44"/>
      <c r="L44"/>
    </row>
    <row r="45" s="2" customFormat="1" spans="1:12">
      <c r="A45"/>
      <c r="B45" s="1"/>
      <c r="C45"/>
      <c r="D45"/>
      <c r="E45"/>
      <c r="F45" s="1"/>
      <c r="G45"/>
      <c r="K45"/>
      <c r="L45"/>
    </row>
    <row r="46" s="2" customFormat="1" spans="1:12">
      <c r="A46"/>
      <c r="B46" s="1"/>
      <c r="C46"/>
      <c r="D46"/>
      <c r="E46"/>
      <c r="F46" s="1"/>
      <c r="G46"/>
      <c r="K46"/>
      <c r="L46"/>
    </row>
    <row r="47" s="2" customFormat="1" spans="1:12">
      <c r="A47"/>
      <c r="B47" s="1"/>
      <c r="C47"/>
      <c r="D47"/>
      <c r="E47"/>
      <c r="F47" s="1"/>
      <c r="G47"/>
      <c r="K47"/>
      <c r="L47"/>
    </row>
    <row r="48" s="2" customFormat="1" spans="1:12">
      <c r="A48"/>
      <c r="B48" s="1"/>
      <c r="C48"/>
      <c r="D48"/>
      <c r="E48"/>
      <c r="F48" s="1"/>
      <c r="G48"/>
      <c r="K48"/>
      <c r="L48"/>
    </row>
  </sheetData>
  <autoFilter ref="A12:I42">
    <sortState ref="A12:I42">
      <sortCondition ref="E12:E100"/>
    </sortState>
    <extLst/>
  </autoFilter>
  <dataValidations count="2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49 Z82 Z53:Z54 Z86:Z87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Summary</vt:lpstr>
      <vt:lpstr>Jan '20</vt:lpstr>
      <vt:lpstr>20年春节</vt:lpstr>
      <vt:lpstr>Dec '19 </vt:lpstr>
      <vt:lpstr>Nov '19 </vt:lpstr>
      <vt:lpstr>Oct'19 </vt:lpstr>
      <vt:lpstr>Sep'19  </vt:lpstr>
      <vt:lpstr>Aug'19 </vt:lpstr>
      <vt:lpstr>Jul'19 </vt:lpstr>
      <vt:lpstr>JUn'19</vt:lpstr>
      <vt:lpstr>Mar'19</vt:lpstr>
      <vt:lpstr>Feb'19 </vt:lpstr>
      <vt:lpstr>Convergent Pre-buy Feb'19</vt:lpstr>
      <vt:lpstr>Jan'19</vt:lpstr>
      <vt:lpstr>Dec'18 </vt:lpstr>
      <vt:lpstr>Nov'18 </vt:lpstr>
      <vt:lpstr>Oct'18  </vt:lpstr>
      <vt:lpstr>Sep'18 </vt:lpstr>
      <vt:lpstr>Aug'18</vt:lpstr>
      <vt:lpstr>Dec'17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suphdou</dc:creator>
  <cp:lastModifiedBy>财务崔</cp:lastModifiedBy>
  <dcterms:created xsi:type="dcterms:W3CDTF">2016-09-02T09:32:00Z</dcterms:created>
  <cp:lastPrinted>2020-01-31T08:07:00Z</cp:lastPrinted>
  <dcterms:modified xsi:type="dcterms:W3CDTF">2020-02-13T09:45:59Z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2052-11.1.0.9292</vt:lpwstr>
  </property>
</Properties>
</file>