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firstSheet="1" activeTab="4"/>
  </bookViews>
  <sheets>
    <sheet name="Sheet1" sheetId="1" state="hidden" r:id="rId1"/>
    <sheet name="Lake Front" sheetId="3" r:id="rId2"/>
    <sheet name="Pool Terrace" sheetId="4" r:id="rId3"/>
    <sheet name="Beach Front" sheetId="5" r:id="rId4"/>
    <sheet name="Pelangi Junior Suite" sheetId="6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<sst xmlns="http://schemas.openxmlformats.org/spreadsheetml/2006/main" count="244" uniqueCount="162">
  <si>
    <t>Allocation CNY</t>
  </si>
  <si>
    <t xml:space="preserve">Lake </t>
  </si>
  <si>
    <t>1731300 (23881361)</t>
  </si>
  <si>
    <t>1731268 (23881362)</t>
  </si>
  <si>
    <t>1733996 (23881363)</t>
  </si>
  <si>
    <t>1725455 (23881709)</t>
  </si>
  <si>
    <t>1742872 (23882136)</t>
  </si>
  <si>
    <t>1742890 (23882138)</t>
  </si>
  <si>
    <t>1746567 (23882306)</t>
  </si>
  <si>
    <t>1749004 (23882734)</t>
  </si>
  <si>
    <t>1755800 (23883092)</t>
  </si>
  <si>
    <t>Lake (Balance)</t>
  </si>
  <si>
    <t>Pool</t>
  </si>
  <si>
    <t>1729188 (23881360)</t>
  </si>
  <si>
    <t>1737176 (23881710)</t>
  </si>
  <si>
    <t>1737246 (23881717)</t>
  </si>
  <si>
    <t>1725535 (23881728)</t>
  </si>
  <si>
    <t>1737495 (23881790)</t>
  </si>
  <si>
    <t>1745235 (23882220)</t>
  </si>
  <si>
    <t>1749816 (23882728)</t>
  </si>
  <si>
    <t>1748680 (23882729)</t>
  </si>
  <si>
    <t>1756312 (23883093)</t>
  </si>
  <si>
    <t>1757687 (23883098)</t>
  </si>
  <si>
    <t>1758441 (23883110)</t>
  </si>
  <si>
    <t>Pool (Balance)</t>
  </si>
  <si>
    <t>Beach</t>
  </si>
  <si>
    <t>1726219 (23881729)</t>
  </si>
  <si>
    <t>1724999 (23881730)</t>
  </si>
  <si>
    <t>1740476 (23882132)</t>
  </si>
  <si>
    <t>1741721 (23882133)</t>
  </si>
  <si>
    <t>1741736 (23882135)</t>
  </si>
  <si>
    <t>1744056 (23882139)</t>
  </si>
  <si>
    <t>1745219 (23882219)</t>
  </si>
  <si>
    <t>1746655 (23882307)</t>
  </si>
  <si>
    <t>1751449 (23882736)</t>
  </si>
  <si>
    <t>1751533 (23882739)</t>
  </si>
  <si>
    <t>1757688 (23883101)</t>
  </si>
  <si>
    <t>Beach (Balance)</t>
  </si>
  <si>
    <t>Balance</t>
  </si>
  <si>
    <t>Alloc</t>
  </si>
  <si>
    <t>Conf Bkg</t>
  </si>
  <si>
    <t>Lake Front</t>
  </si>
  <si>
    <t>No</t>
  </si>
  <si>
    <t>Date</t>
  </si>
  <si>
    <t>Booking Order No</t>
  </si>
  <si>
    <t>Hotel Confirmation No</t>
  </si>
  <si>
    <t>RATES</t>
  </si>
  <si>
    <t>EXB</t>
  </si>
  <si>
    <t>TTL RN</t>
  </si>
  <si>
    <t>TTL RATES</t>
  </si>
  <si>
    <t>Actual Block</t>
  </si>
  <si>
    <t>Name</t>
  </si>
  <si>
    <t>，</t>
  </si>
  <si>
    <t>Fu Fan</t>
  </si>
  <si>
    <t>He Jie</t>
  </si>
  <si>
    <t>Liu Xin Lei</t>
  </si>
  <si>
    <t>Yang Juncheng</t>
  </si>
  <si>
    <t>Li Zhen Hua</t>
  </si>
  <si>
    <t>Yang Xiao Li</t>
  </si>
  <si>
    <t>Rong JingXin</t>
  </si>
  <si>
    <t>Lin We Xiong</t>
  </si>
  <si>
    <t>Sheng Fangfang</t>
  </si>
  <si>
    <t>Liu Jihong</t>
  </si>
  <si>
    <t>Fu Minjuan</t>
  </si>
  <si>
    <t>Fu Shilan</t>
  </si>
  <si>
    <t>Rong Ying</t>
  </si>
  <si>
    <t>Zhou Hua</t>
  </si>
  <si>
    <t>Li Yishi</t>
  </si>
  <si>
    <t>Zhang Ren</t>
  </si>
  <si>
    <t>Fornal Marek</t>
  </si>
  <si>
    <t>Liu Zhao</t>
  </si>
  <si>
    <t>Fang Weiguo</t>
  </si>
  <si>
    <t>Jiang Xiaoying</t>
  </si>
  <si>
    <t>Xing Can</t>
  </si>
  <si>
    <t>TBA 6</t>
  </si>
  <si>
    <t>Total Pick Up</t>
  </si>
  <si>
    <t>Balance Allocation</t>
  </si>
  <si>
    <t>Cancellation Received - Wuhan Virus (No Penalty - Prepayment must be utilize by 30th June 2020)</t>
  </si>
  <si>
    <t>Wang Jun</t>
  </si>
  <si>
    <t>Liu Gui Hua</t>
  </si>
  <si>
    <t>Tan Siew Lan</t>
  </si>
  <si>
    <t>Tan Chai Tit</t>
  </si>
  <si>
    <t>Wang Lin</t>
  </si>
  <si>
    <t>Jin Libo</t>
  </si>
  <si>
    <t>订单</t>
  </si>
  <si>
    <t>亏损</t>
  </si>
  <si>
    <t>Pool Terrace</t>
  </si>
  <si>
    <t>155 pbpn</t>
  </si>
  <si>
    <t>Song Fang Rong</t>
  </si>
  <si>
    <t>Jing Zhang</t>
  </si>
  <si>
    <t>Gao Rong</t>
  </si>
  <si>
    <t>Zhang Chi Jun Yi</t>
  </si>
  <si>
    <t>Zhang Ruo Lei</t>
  </si>
  <si>
    <t>Wang Chao Shi</t>
  </si>
  <si>
    <t>Balobid Adnan</t>
  </si>
  <si>
    <t>Zhang Chi Wei Yi</t>
  </si>
  <si>
    <t>Yu Chen</t>
  </si>
  <si>
    <t>Huang Xiao Yin</t>
  </si>
  <si>
    <t>Li Ya Wei</t>
  </si>
  <si>
    <t>Barlow Kyle Thomas Earle</t>
  </si>
  <si>
    <t>Hasmadi Mat Lazim</t>
  </si>
  <si>
    <t>Li Zhe</t>
  </si>
  <si>
    <t>Yang Miao</t>
  </si>
  <si>
    <t>Wu Zhengyang</t>
  </si>
  <si>
    <t>Li Dan</t>
  </si>
  <si>
    <t>Li Weiwei</t>
  </si>
  <si>
    <t>Wang Xudong</t>
  </si>
  <si>
    <t>Chen Yu</t>
  </si>
  <si>
    <t>Zhang Wenhua</t>
  </si>
  <si>
    <t>Zhang Guihua</t>
  </si>
  <si>
    <t>Wang Li</t>
  </si>
  <si>
    <t>Kim Na Hee</t>
  </si>
  <si>
    <t>Chen Zhenhua</t>
  </si>
  <si>
    <t>TBA 5</t>
  </si>
  <si>
    <t>TBA 7</t>
  </si>
  <si>
    <t>TBA 8</t>
  </si>
  <si>
    <t>Yao Yi</t>
  </si>
  <si>
    <t>Yao Guo Hua</t>
  </si>
  <si>
    <t>Xu Teng</t>
  </si>
  <si>
    <t>Zheng Zong</t>
  </si>
  <si>
    <t>Beach Front</t>
  </si>
  <si>
    <t>Fang Cui Yun</t>
  </si>
  <si>
    <t>Hu Wen Wei</t>
  </si>
  <si>
    <t>Jing Liu</t>
  </si>
  <si>
    <t>Lin Cong</t>
  </si>
  <si>
    <t>Yang Xiao Jian</t>
  </si>
  <si>
    <t>Qin Fei Ran</t>
  </si>
  <si>
    <t>Zou Xue Mei</t>
  </si>
  <si>
    <t>Zhang Zhi Ming</t>
  </si>
  <si>
    <t>Zhang Hai Ping</t>
  </si>
  <si>
    <t>Zhao Li Juan</t>
  </si>
  <si>
    <t>Chen Zhuang</t>
  </si>
  <si>
    <t>Xu Jie</t>
  </si>
  <si>
    <t>Shao Bei</t>
  </si>
  <si>
    <t>Li Tianxia</t>
  </si>
  <si>
    <t>Mazlan Mansor</t>
  </si>
  <si>
    <t>Shen Hong</t>
  </si>
  <si>
    <t>Lu Xuehui</t>
  </si>
  <si>
    <t>Miao Qingmei</t>
  </si>
  <si>
    <t>Li YunFei</t>
  </si>
  <si>
    <t>Li Mengyao</t>
  </si>
  <si>
    <t>Jim Greger Daniel Nilsson</t>
  </si>
  <si>
    <t>Xu Mao Kun</t>
  </si>
  <si>
    <t>Wang Wentao</t>
  </si>
  <si>
    <t>Wang Yanping</t>
  </si>
  <si>
    <t>TBA 2</t>
  </si>
  <si>
    <t>TBA 3</t>
  </si>
  <si>
    <t>TBA 9</t>
  </si>
  <si>
    <t>P200221103405489</t>
  </si>
  <si>
    <t>Poo Eng Seng</t>
  </si>
  <si>
    <t>Lisa Wei Ai Ling</t>
  </si>
  <si>
    <t>Yu Jingya</t>
  </si>
  <si>
    <t>Pelangi Junior Suite</t>
  </si>
  <si>
    <t>Guo Ying</t>
  </si>
  <si>
    <t>ML</t>
  </si>
  <si>
    <t xml:space="preserve">Invoice </t>
  </si>
  <si>
    <t>包房款</t>
  </si>
  <si>
    <t>总订单</t>
  </si>
  <si>
    <t>总亏损</t>
  </si>
  <si>
    <t>待定</t>
  </si>
  <si>
    <t>包房转预付款</t>
  </si>
  <si>
    <t>已申请转预付款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</si>
</sst>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0.5"/>
      <color rgb="FF333333"/>
      <name val="Helvetica"/>
      <charset val="134"/>
    </font>
    <font>
      <sz val="11"/>
      <color rgb="FFFF0000"/>
      <name val="等线"/>
      <charset val="134"/>
      <scheme val="minor"/>
    </font>
    <font>
      <b/>
      <sz val="11"/>
      <name val="等线"/>
      <charset val="134"/>
      <scheme val="minor"/>
    </font>
    <font>
      <b/>
      <u/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0" borderId="5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4" borderId="61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58" applyNumberFormat="0" applyFill="0" applyAlignment="0" applyProtection="0">
      <alignment vertical="center"/>
    </xf>
    <xf numFmtId="0" fontId="25" fillId="0" borderId="5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59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3" borderId="60" applyNumberFormat="0" applyAlignment="0" applyProtection="0">
      <alignment vertical="center"/>
    </xf>
    <xf numFmtId="0" fontId="9" fillId="13" borderId="54" applyNumberFormat="0" applyAlignment="0" applyProtection="0">
      <alignment vertical="center"/>
    </xf>
    <xf numFmtId="0" fontId="12" fillId="14" borderId="5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57" applyNumberFormat="0" applyFill="0" applyAlignment="0" applyProtection="0">
      <alignment vertical="center"/>
    </xf>
    <xf numFmtId="0" fontId="11" fillId="0" borderId="5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17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0" fillId="0" borderId="0" xfId="0" applyFill="1" applyBorder="1"/>
    <xf numFmtId="0" fontId="1" fillId="0" borderId="0" xfId="0" applyFont="1" applyFill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5" fontId="1" fillId="2" borderId="5" xfId="0" applyNumberFormat="1" applyFont="1" applyFill="1" applyBorder="1" applyAlignment="1">
      <alignment horizontal="center" vertical="center"/>
    </xf>
    <xf numFmtId="15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/>
    <xf numFmtId="0" fontId="2" fillId="3" borderId="0" xfId="0" applyFont="1" applyFill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0" fillId="0" borderId="1" xfId="0" applyBorder="1"/>
    <xf numFmtId="0" fontId="0" fillId="0" borderId="22" xfId="0" applyBorder="1"/>
    <xf numFmtId="0" fontId="0" fillId="0" borderId="23" xfId="0" applyBorder="1"/>
    <xf numFmtId="0" fontId="0" fillId="0" borderId="10" xfId="0" applyBorder="1"/>
    <xf numFmtId="0" fontId="0" fillId="0" borderId="11" xfId="0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0" borderId="9" xfId="0" applyBorder="1"/>
    <xf numFmtId="0" fontId="0" fillId="0" borderId="27" xfId="0" applyBorder="1"/>
    <xf numFmtId="0" fontId="0" fillId="0" borderId="28" xfId="0" applyBorder="1"/>
    <xf numFmtId="0" fontId="0" fillId="5" borderId="24" xfId="0" applyFill="1" applyBorder="1"/>
    <xf numFmtId="0" fontId="3" fillId="5" borderId="25" xfId="0" applyFont="1" applyFill="1" applyBorder="1"/>
    <xf numFmtId="0" fontId="0" fillId="5" borderId="26" xfId="0" applyFill="1" applyBorder="1"/>
    <xf numFmtId="0" fontId="0" fillId="5" borderId="25" xfId="0" applyFill="1" applyBorder="1"/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3" borderId="33" xfId="0" applyFill="1" applyBorder="1"/>
    <xf numFmtId="0" fontId="0" fillId="3" borderId="0" xfId="0" applyFill="1" applyBorder="1"/>
    <xf numFmtId="0" fontId="0" fillId="0" borderId="34" xfId="0" applyBorder="1"/>
    <xf numFmtId="0" fontId="0" fillId="4" borderId="35" xfId="0" applyFill="1" applyBorder="1"/>
    <xf numFmtId="0" fontId="0" fillId="0" borderId="31" xfId="0" applyBorder="1"/>
    <xf numFmtId="0" fontId="0" fillId="5" borderId="35" xfId="0" applyFill="1" applyBorder="1"/>
    <xf numFmtId="0" fontId="0" fillId="2" borderId="0" xfId="0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/>
    <xf numFmtId="0" fontId="0" fillId="4" borderId="0" xfId="0" applyFill="1"/>
    <xf numFmtId="0" fontId="5" fillId="7" borderId="0" xfId="0" applyFont="1" applyFill="1"/>
    <xf numFmtId="0" fontId="1" fillId="2" borderId="36" xfId="0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0" fillId="3" borderId="39" xfId="0" applyFill="1" applyBorder="1"/>
    <xf numFmtId="0" fontId="0" fillId="3" borderId="1" xfId="0" applyFill="1" applyBorder="1" applyAlignment="1">
      <alignment horizontal="center" vertical="center"/>
    </xf>
    <xf numFmtId="0" fontId="0" fillId="3" borderId="37" xfId="0" applyFill="1" applyBorder="1"/>
    <xf numFmtId="0" fontId="0" fillId="3" borderId="40" xfId="0" applyFill="1" applyBorder="1"/>
    <xf numFmtId="0" fontId="0" fillId="3" borderId="7" xfId="0" applyFill="1" applyBorder="1"/>
    <xf numFmtId="0" fontId="0" fillId="3" borderId="41" xfId="0" applyFill="1" applyBorder="1"/>
    <xf numFmtId="0" fontId="0" fillId="3" borderId="42" xfId="0" applyFill="1" applyBorder="1"/>
    <xf numFmtId="0" fontId="0" fillId="4" borderId="37" xfId="0" applyFill="1" applyBorder="1"/>
    <xf numFmtId="0" fontId="0" fillId="4" borderId="40" xfId="0" applyFill="1" applyBorder="1"/>
    <xf numFmtId="0" fontId="0" fillId="4" borderId="7" xfId="0" applyFill="1" applyBorder="1"/>
    <xf numFmtId="0" fontId="0" fillId="4" borderId="41" xfId="0" applyFill="1" applyBorder="1"/>
    <xf numFmtId="0" fontId="0" fillId="4" borderId="42" xfId="0" applyFill="1" applyBorder="1"/>
    <xf numFmtId="0" fontId="0" fillId="3" borderId="43" xfId="0" applyFill="1" applyBorder="1"/>
    <xf numFmtId="0" fontId="0" fillId="3" borderId="23" xfId="0" applyFill="1" applyBorder="1"/>
    <xf numFmtId="0" fontId="0" fillId="3" borderId="34" xfId="0" applyFill="1" applyBorder="1"/>
    <xf numFmtId="0" fontId="0" fillId="3" borderId="11" xfId="0" applyFill="1" applyBorder="1"/>
    <xf numFmtId="0" fontId="0" fillId="3" borderId="10" xfId="0" applyFill="1" applyBorder="1"/>
    <xf numFmtId="0" fontId="2" fillId="3" borderId="43" xfId="0" applyFont="1" applyFill="1" applyBorder="1"/>
    <xf numFmtId="0" fontId="2" fillId="3" borderId="40" xfId="0" applyFont="1" applyFill="1" applyBorder="1"/>
    <xf numFmtId="0" fontId="2" fillId="3" borderId="23" xfId="0" applyFont="1" applyFill="1" applyBorder="1"/>
    <xf numFmtId="0" fontId="2" fillId="3" borderId="34" xfId="0" applyFont="1" applyFill="1" applyBorder="1"/>
    <xf numFmtId="0" fontId="2" fillId="3" borderId="11" xfId="0" applyFont="1" applyFill="1" applyBorder="1"/>
    <xf numFmtId="0" fontId="2" fillId="3" borderId="10" xfId="0" applyFont="1" applyFill="1" applyBorder="1"/>
    <xf numFmtId="0" fontId="0" fillId="4" borderId="43" xfId="0" applyFill="1" applyBorder="1"/>
    <xf numFmtId="0" fontId="0" fillId="4" borderId="23" xfId="0" applyFill="1" applyBorder="1"/>
    <xf numFmtId="0" fontId="0" fillId="4" borderId="34" xfId="0" applyFill="1" applyBorder="1"/>
    <xf numFmtId="0" fontId="0" fillId="4" borderId="11" xfId="0" applyFill="1" applyBorder="1"/>
    <xf numFmtId="0" fontId="0" fillId="4" borderId="10" xfId="0" applyFill="1" applyBorder="1"/>
    <xf numFmtId="0" fontId="0" fillId="0" borderId="43" xfId="0" applyBorder="1"/>
    <xf numFmtId="0" fontId="0" fillId="0" borderId="44" xfId="0" applyBorder="1"/>
    <xf numFmtId="0" fontId="3" fillId="0" borderId="0" xfId="0" applyFont="1"/>
    <xf numFmtId="0" fontId="5" fillId="7" borderId="1" xfId="0" applyFont="1" applyFill="1" applyBorder="1" applyAlignment="1">
      <alignment horizontal="center" vertical="center"/>
    </xf>
    <xf numFmtId="0" fontId="5" fillId="7" borderId="37" xfId="0" applyFont="1" applyFill="1" applyBorder="1"/>
    <xf numFmtId="0" fontId="5" fillId="7" borderId="40" xfId="0" applyFont="1" applyFill="1" applyBorder="1"/>
    <xf numFmtId="0" fontId="5" fillId="7" borderId="7" xfId="0" applyFont="1" applyFill="1" applyBorder="1"/>
    <xf numFmtId="0" fontId="5" fillId="7" borderId="41" xfId="0" applyFont="1" applyFill="1" applyBorder="1"/>
    <xf numFmtId="0" fontId="5" fillId="7" borderId="42" xfId="0" applyFont="1" applyFill="1" applyBorder="1"/>
    <xf numFmtId="0" fontId="5" fillId="7" borderId="43" xfId="0" applyFont="1" applyFill="1" applyBorder="1"/>
    <xf numFmtId="0" fontId="5" fillId="7" borderId="23" xfId="0" applyFont="1" applyFill="1" applyBorder="1"/>
    <xf numFmtId="0" fontId="5" fillId="7" borderId="34" xfId="0" applyFont="1" applyFill="1" applyBorder="1"/>
    <xf numFmtId="0" fontId="5" fillId="7" borderId="11" xfId="0" applyFont="1" applyFill="1" applyBorder="1"/>
    <xf numFmtId="0" fontId="5" fillId="7" borderId="10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1" fillId="2" borderId="4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0" fillId="4" borderId="46" xfId="0" applyFill="1" applyBorder="1"/>
    <xf numFmtId="0" fontId="0" fillId="0" borderId="0" xfId="0" applyBorder="1"/>
    <xf numFmtId="0" fontId="0" fillId="5" borderId="46" xfId="0" applyFill="1" applyBorder="1"/>
    <xf numFmtId="0" fontId="0" fillId="4" borderId="0" xfId="0" applyFill="1" applyBorder="1"/>
    <xf numFmtId="0" fontId="2" fillId="3" borderId="0" xfId="0" applyFont="1" applyFill="1" applyBorder="1"/>
    <xf numFmtId="0" fontId="0" fillId="2" borderId="11" xfId="0" applyFill="1" applyBorder="1"/>
    <xf numFmtId="0" fontId="5" fillId="7" borderId="0" xfId="0" applyFont="1" applyFill="1" applyBorder="1"/>
    <xf numFmtId="0" fontId="0" fillId="3" borderId="8" xfId="0" applyFill="1" applyBorder="1"/>
    <xf numFmtId="0" fontId="0" fillId="4" borderId="8" xfId="0" applyFill="1" applyBorder="1"/>
    <xf numFmtId="0" fontId="5" fillId="7" borderId="8" xfId="0" applyFont="1" applyFill="1" applyBorder="1"/>
    <xf numFmtId="0" fontId="0" fillId="2" borderId="41" xfId="0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0" fillId="3" borderId="22" xfId="0" applyFill="1" applyBorder="1"/>
    <xf numFmtId="0" fontId="0" fillId="4" borderId="22" xfId="0" applyFill="1" applyBorder="1"/>
    <xf numFmtId="0" fontId="5" fillId="7" borderId="17" xfId="0" applyFont="1" applyFill="1" applyBorder="1" applyAlignment="1">
      <alignment horizontal="center" vertical="center"/>
    </xf>
    <xf numFmtId="0" fontId="5" fillId="7" borderId="22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0" fillId="3" borderId="17" xfId="0" applyFill="1" applyBorder="1"/>
    <xf numFmtId="0" fontId="0" fillId="3" borderId="1" xfId="0" applyFill="1" applyBorder="1"/>
    <xf numFmtId="0" fontId="0" fillId="3" borderId="51" xfId="0" applyFill="1" applyBorder="1"/>
    <xf numFmtId="0" fontId="0" fillId="4" borderId="51" xfId="0" applyFill="1" applyBorder="1"/>
    <xf numFmtId="0" fontId="0" fillId="0" borderId="51" xfId="0" applyBorder="1"/>
    <xf numFmtId="0" fontId="0" fillId="4" borderId="52" xfId="0" applyFill="1" applyBorder="1"/>
    <xf numFmtId="0" fontId="0" fillId="0" borderId="49" xfId="0" applyBorder="1"/>
    <xf numFmtId="0" fontId="5" fillId="7" borderId="1" xfId="0" applyFont="1" applyFill="1" applyBorder="1"/>
    <xf numFmtId="0" fontId="5" fillId="7" borderId="51" xfId="0" applyFont="1" applyFill="1" applyBorder="1"/>
    <xf numFmtId="0" fontId="0" fillId="8" borderId="0" xfId="0" applyFill="1"/>
    <xf numFmtId="0" fontId="0" fillId="9" borderId="0" xfId="0" applyFill="1"/>
    <xf numFmtId="0" fontId="3" fillId="7" borderId="0" xfId="0" applyFont="1" applyFill="1"/>
    <xf numFmtId="0" fontId="3" fillId="10" borderId="0" xfId="0" applyFont="1" applyFill="1"/>
    <xf numFmtId="0" fontId="0" fillId="9" borderId="0" xfId="0" applyFill="1" applyAlignment="1">
      <alignment horizontal="center"/>
    </xf>
    <xf numFmtId="0" fontId="0" fillId="3" borderId="4" xfId="0" applyFill="1" applyBorder="1"/>
    <xf numFmtId="0" fontId="0" fillId="3" borderId="29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0" fillId="8" borderId="35" xfId="0" applyFill="1" applyBorder="1"/>
    <xf numFmtId="0" fontId="0" fillId="8" borderId="52" xfId="0" applyFill="1" applyBorder="1" applyAlignment="1">
      <alignment horizontal="center"/>
    </xf>
    <xf numFmtId="0" fontId="0" fillId="9" borderId="33" xfId="0" applyFill="1" applyBorder="1" applyAlignment="1">
      <alignment horizontal="left"/>
    </xf>
    <xf numFmtId="0" fontId="0" fillId="9" borderId="17" xfId="0" applyFill="1" applyBorder="1" applyAlignment="1">
      <alignment horizontal="center"/>
    </xf>
    <xf numFmtId="0" fontId="0" fillId="9" borderId="7" xfId="0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9" borderId="34" xfId="0" applyFill="1" applyBorder="1" applyAlignment="1">
      <alignment horizontal="left"/>
    </xf>
    <xf numFmtId="0" fontId="0" fillId="9" borderId="51" xfId="0" applyFill="1" applyBorder="1" applyAlignment="1">
      <alignment horizontal="center"/>
    </xf>
    <xf numFmtId="0" fontId="3" fillId="7" borderId="35" xfId="0" applyFont="1" applyFill="1" applyBorder="1"/>
    <xf numFmtId="0" fontId="3" fillId="7" borderId="52" xfId="0" applyFont="1" applyFill="1" applyBorder="1" applyAlignment="1">
      <alignment horizontal="center"/>
    </xf>
    <xf numFmtId="0" fontId="3" fillId="10" borderId="27" xfId="0" applyFont="1" applyFill="1" applyBorder="1"/>
    <xf numFmtId="0" fontId="3" fillId="10" borderId="49" xfId="0" applyFont="1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0" fillId="11" borderId="3" xfId="0" applyFill="1" applyBorder="1"/>
    <xf numFmtId="0" fontId="0" fillId="11" borderId="41" xfId="0" applyFill="1" applyBorder="1"/>
    <xf numFmtId="0" fontId="0" fillId="11" borderId="11" xfId="0" applyFill="1" applyBorder="1"/>
    <xf numFmtId="0" fontId="6" fillId="11" borderId="26" xfId="0" applyFont="1" applyFill="1" applyBorder="1"/>
    <xf numFmtId="0" fontId="3" fillId="10" borderId="53" xfId="0" applyFont="1" applyFill="1" applyBorder="1" applyAlignment="1">
      <alignment horizontal="center"/>
    </xf>
    <xf numFmtId="0" fontId="0" fillId="11" borderId="41" xfId="0" applyFill="1" applyBorder="1" applyAlignment="1">
      <alignment horizontal="center"/>
    </xf>
    <xf numFmtId="0" fontId="7" fillId="0" borderId="24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20022109453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1769769</v>
          </cell>
          <cell r="B2">
            <v>2500</v>
          </cell>
        </row>
        <row r="3">
          <cell r="A3">
            <v>1770396</v>
          </cell>
          <cell r="B3">
            <v>2700</v>
          </cell>
        </row>
        <row r="4">
          <cell r="A4">
            <v>1766968</v>
          </cell>
          <cell r="B4">
            <v>2500</v>
          </cell>
        </row>
        <row r="5">
          <cell r="A5">
            <v>1767754</v>
          </cell>
          <cell r="B5">
            <v>2700</v>
          </cell>
        </row>
        <row r="6">
          <cell r="A6">
            <v>1763351</v>
          </cell>
          <cell r="B6">
            <v>3920</v>
          </cell>
        </row>
        <row r="7">
          <cell r="A7">
            <v>1762458</v>
          </cell>
          <cell r="B7">
            <v>1200</v>
          </cell>
        </row>
        <row r="8">
          <cell r="A8">
            <v>1761414</v>
          </cell>
          <cell r="B8">
            <v>1200</v>
          </cell>
        </row>
        <row r="9">
          <cell r="A9">
            <v>1761412</v>
          </cell>
          <cell r="B9">
            <v>1200</v>
          </cell>
        </row>
        <row r="10">
          <cell r="A10">
            <v>1781553</v>
          </cell>
          <cell r="B10">
            <v>1980</v>
          </cell>
        </row>
        <row r="11">
          <cell r="A11">
            <v>1779388</v>
          </cell>
          <cell r="B11">
            <v>1200</v>
          </cell>
        </row>
        <row r="12">
          <cell r="A12">
            <v>1777433</v>
          </cell>
          <cell r="B12">
            <v>1200</v>
          </cell>
        </row>
        <row r="13">
          <cell r="A13">
            <v>1776571</v>
          </cell>
          <cell r="B13">
            <v>1350</v>
          </cell>
        </row>
        <row r="14">
          <cell r="A14">
            <v>1776169</v>
          </cell>
          <cell r="B14">
            <v>2400</v>
          </cell>
        </row>
        <row r="15">
          <cell r="A15">
            <v>1776193</v>
          </cell>
          <cell r="B15">
            <v>1350</v>
          </cell>
        </row>
        <row r="16">
          <cell r="A16">
            <v>1775533</v>
          </cell>
          <cell r="B16">
            <v>1250</v>
          </cell>
        </row>
        <row r="17">
          <cell r="A17">
            <v>1775526</v>
          </cell>
          <cell r="B17">
            <v>1200</v>
          </cell>
        </row>
        <row r="18">
          <cell r="A18">
            <v>1775227</v>
          </cell>
          <cell r="B18">
            <v>2500</v>
          </cell>
        </row>
        <row r="19">
          <cell r="A19">
            <v>1725455</v>
          </cell>
          <cell r="B19">
            <v>1200</v>
          </cell>
        </row>
        <row r="20">
          <cell r="A20">
            <v>1778718</v>
          </cell>
          <cell r="B20">
            <v>1350</v>
          </cell>
        </row>
        <row r="21">
          <cell r="A21">
            <v>1779219</v>
          </cell>
          <cell r="B21">
            <v>2700</v>
          </cell>
        </row>
        <row r="22">
          <cell r="A22">
            <v>1776463</v>
          </cell>
          <cell r="B22">
            <v>1350</v>
          </cell>
        </row>
        <row r="23">
          <cell r="A23">
            <v>1775777</v>
          </cell>
          <cell r="B23">
            <v>4140</v>
          </cell>
        </row>
        <row r="24">
          <cell r="A24">
            <v>1775776</v>
          </cell>
          <cell r="B24">
            <v>2700</v>
          </cell>
        </row>
        <row r="25">
          <cell r="A25">
            <v>1780724</v>
          </cell>
          <cell r="B25">
            <v>2700</v>
          </cell>
        </row>
        <row r="26">
          <cell r="A26">
            <v>1765283</v>
          </cell>
          <cell r="B26">
            <v>1250</v>
          </cell>
        </row>
        <row r="27">
          <cell r="A27">
            <v>1764470</v>
          </cell>
          <cell r="B27">
            <v>3600</v>
          </cell>
        </row>
        <row r="28">
          <cell r="A28">
            <v>1762163</v>
          </cell>
          <cell r="B28">
            <v>3010</v>
          </cell>
        </row>
        <row r="29">
          <cell r="A29">
            <v>1762149</v>
          </cell>
          <cell r="B29">
            <v>4520</v>
          </cell>
        </row>
        <row r="30">
          <cell r="A30">
            <v>1771282</v>
          </cell>
          <cell r="B30">
            <v>6750</v>
          </cell>
        </row>
        <row r="31">
          <cell r="A31">
            <v>1773812</v>
          </cell>
          <cell r="B31">
            <v>1250</v>
          </cell>
        </row>
        <row r="32">
          <cell r="A32">
            <v>1767061</v>
          </cell>
          <cell r="B32">
            <v>2400</v>
          </cell>
        </row>
        <row r="33">
          <cell r="A33">
            <v>1757687</v>
          </cell>
          <cell r="B33">
            <v>3750</v>
          </cell>
        </row>
        <row r="34">
          <cell r="A34">
            <v>1737246</v>
          </cell>
          <cell r="B34">
            <v>7025</v>
          </cell>
        </row>
        <row r="35">
          <cell r="A35">
            <v>1749816</v>
          </cell>
          <cell r="B35">
            <v>1250</v>
          </cell>
        </row>
        <row r="36">
          <cell r="A36">
            <v>1746655</v>
          </cell>
          <cell r="B36">
            <v>5400</v>
          </cell>
        </row>
        <row r="37">
          <cell r="A37">
            <v>1749004</v>
          </cell>
          <cell r="B37">
            <v>2400</v>
          </cell>
        </row>
        <row r="38">
          <cell r="A38">
            <v>1733996</v>
          </cell>
          <cell r="B38">
            <v>1200</v>
          </cell>
        </row>
        <row r="39">
          <cell r="A39">
            <v>1737495</v>
          </cell>
          <cell r="B39">
            <v>3750</v>
          </cell>
        </row>
        <row r="40">
          <cell r="A40">
            <v>1745219</v>
          </cell>
          <cell r="B40">
            <v>4050</v>
          </cell>
        </row>
        <row r="41">
          <cell r="A41">
            <v>1745235</v>
          </cell>
          <cell r="B41">
            <v>3750</v>
          </cell>
        </row>
        <row r="42">
          <cell r="A42">
            <v>1772012</v>
          </cell>
          <cell r="B42">
            <v>2500</v>
          </cell>
        </row>
        <row r="43">
          <cell r="A43">
            <v>1766975</v>
          </cell>
          <cell r="B43">
            <v>1200</v>
          </cell>
        </row>
        <row r="44">
          <cell r="A44">
            <v>1755800</v>
          </cell>
          <cell r="B44">
            <v>4800</v>
          </cell>
        </row>
        <row r="45">
          <cell r="A45">
            <v>1779691</v>
          </cell>
          <cell r="B45">
            <v>1250</v>
          </cell>
        </row>
        <row r="46">
          <cell r="A46">
            <v>1779685</v>
          </cell>
          <cell r="B46">
            <v>2290</v>
          </cell>
        </row>
        <row r="47">
          <cell r="A47">
            <v>1779832</v>
          </cell>
          <cell r="B47">
            <v>1250</v>
          </cell>
        </row>
        <row r="48">
          <cell r="A48">
            <v>1781639</v>
          </cell>
          <cell r="B48">
            <v>0</v>
          </cell>
        </row>
        <row r="49">
          <cell r="A49">
            <v>1777796</v>
          </cell>
          <cell r="B49">
            <v>1250</v>
          </cell>
        </row>
        <row r="50">
          <cell r="A50">
            <v>1777108</v>
          </cell>
          <cell r="B50">
            <v>1250</v>
          </cell>
        </row>
        <row r="51">
          <cell r="A51">
            <v>1776842</v>
          </cell>
          <cell r="B51">
            <v>1250</v>
          </cell>
        </row>
        <row r="52">
          <cell r="A52">
            <v>1725535</v>
          </cell>
          <cell r="B52">
            <v>1250</v>
          </cell>
        </row>
        <row r="53">
          <cell r="A53">
            <v>1729188</v>
          </cell>
          <cell r="B53">
            <v>4215</v>
          </cell>
        </row>
        <row r="54">
          <cell r="A54">
            <v>1731268</v>
          </cell>
          <cell r="B54">
            <v>1200</v>
          </cell>
        </row>
        <row r="55">
          <cell r="A55">
            <v>1778573</v>
          </cell>
          <cell r="B55">
            <v>1200</v>
          </cell>
        </row>
        <row r="56">
          <cell r="A56">
            <v>1779659</v>
          </cell>
          <cell r="B56">
            <v>5000</v>
          </cell>
        </row>
        <row r="57">
          <cell r="A57">
            <v>1781287</v>
          </cell>
          <cell r="B57">
            <v>2400</v>
          </cell>
        </row>
        <row r="58">
          <cell r="A58">
            <v>1764076</v>
          </cell>
          <cell r="B58">
            <v>3010</v>
          </cell>
        </row>
        <row r="59">
          <cell r="A59">
            <v>1759376</v>
          </cell>
          <cell r="B59">
            <v>1130</v>
          </cell>
        </row>
        <row r="60">
          <cell r="A60">
            <v>1762704</v>
          </cell>
          <cell r="B60">
            <v>1020</v>
          </cell>
        </row>
        <row r="61">
          <cell r="A61">
            <v>1761785</v>
          </cell>
          <cell r="B61">
            <v>3060</v>
          </cell>
        </row>
        <row r="62">
          <cell r="A62">
            <v>1774345</v>
          </cell>
          <cell r="B62">
            <v>2500</v>
          </cell>
        </row>
        <row r="63">
          <cell r="A63">
            <v>1724999</v>
          </cell>
          <cell r="B63">
            <v>2700</v>
          </cell>
        </row>
        <row r="64">
          <cell r="A64">
            <v>1726219</v>
          </cell>
          <cell r="B64">
            <v>2700</v>
          </cell>
        </row>
        <row r="65">
          <cell r="A65">
            <v>1757688</v>
          </cell>
          <cell r="B65">
            <v>4050</v>
          </cell>
        </row>
        <row r="66">
          <cell r="A66">
            <v>1756312</v>
          </cell>
          <cell r="B66">
            <v>5000</v>
          </cell>
        </row>
        <row r="67">
          <cell r="A67">
            <v>1751449</v>
          </cell>
          <cell r="B67">
            <v>5400</v>
          </cell>
        </row>
        <row r="68">
          <cell r="A68">
            <v>1751533</v>
          </cell>
          <cell r="B68">
            <v>5400</v>
          </cell>
        </row>
        <row r="69">
          <cell r="A69">
            <v>1731300</v>
          </cell>
          <cell r="B69">
            <v>1200</v>
          </cell>
        </row>
        <row r="70">
          <cell r="A70">
            <v>1740476</v>
          </cell>
          <cell r="B70">
            <v>3630</v>
          </cell>
        </row>
        <row r="71">
          <cell r="A71">
            <v>1741736</v>
          </cell>
          <cell r="B71">
            <v>1350</v>
          </cell>
        </row>
        <row r="72">
          <cell r="A72">
            <v>1737176</v>
          </cell>
          <cell r="B72">
            <v>6250</v>
          </cell>
        </row>
        <row r="73">
          <cell r="A73">
            <v>1748680</v>
          </cell>
          <cell r="B73">
            <v>2500</v>
          </cell>
        </row>
        <row r="74">
          <cell r="A74">
            <v>1741721</v>
          </cell>
          <cell r="B74">
            <v>1350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pane ySplit="1" topLeftCell="A2" activePane="bottomLeft" state="frozen"/>
      <selection/>
      <selection pane="bottomLeft" activeCell="A36" sqref="A36"/>
    </sheetView>
  </sheetViews>
  <sheetFormatPr defaultColWidth="9" defaultRowHeight="13.5"/>
  <cols>
    <col min="1" max="1" width="18" customWidth="1"/>
  </cols>
  <sheetData>
    <row r="1" ht="14.25" spans="1:10">
      <c r="A1" s="150" t="s">
        <v>0</v>
      </c>
      <c r="B1" s="151">
        <v>24</v>
      </c>
      <c r="C1" s="152">
        <v>25</v>
      </c>
      <c r="D1" s="152">
        <v>26</v>
      </c>
      <c r="E1" s="152">
        <v>27</v>
      </c>
      <c r="F1" s="152">
        <v>28</v>
      </c>
      <c r="G1" s="152">
        <v>29</v>
      </c>
      <c r="H1" s="152">
        <v>30</v>
      </c>
      <c r="I1" s="152">
        <v>31</v>
      </c>
      <c r="J1" s="165">
        <v>1</v>
      </c>
    </row>
    <row r="2" s="145" customFormat="1" ht="14.25" spans="1:11">
      <c r="A2" s="153" t="s">
        <v>1</v>
      </c>
      <c r="B2" s="154">
        <v>5</v>
      </c>
      <c r="C2" s="154">
        <v>5</v>
      </c>
      <c r="D2" s="154">
        <v>5</v>
      </c>
      <c r="E2" s="154">
        <v>5</v>
      </c>
      <c r="F2" s="154">
        <v>5</v>
      </c>
      <c r="G2" s="154">
        <v>5</v>
      </c>
      <c r="H2" s="154">
        <v>5</v>
      </c>
      <c r="I2" s="154">
        <v>5</v>
      </c>
      <c r="J2" s="166">
        <v>5</v>
      </c>
      <c r="K2" s="167">
        <f>SUM(B2:J2)</f>
        <v>45</v>
      </c>
    </row>
    <row r="3" s="146" customFormat="1" spans="1:11">
      <c r="A3" s="155" t="s">
        <v>2</v>
      </c>
      <c r="B3" s="156"/>
      <c r="C3" s="156"/>
      <c r="D3" s="156">
        <v>1</v>
      </c>
      <c r="E3" s="156"/>
      <c r="F3" s="156"/>
      <c r="G3" s="156"/>
      <c r="H3" s="156"/>
      <c r="I3" s="156"/>
      <c r="J3" s="156"/>
      <c r="K3" s="168"/>
    </row>
    <row r="4" s="146" customFormat="1" spans="1:11">
      <c r="A4" s="157" t="s">
        <v>3</v>
      </c>
      <c r="B4" s="158"/>
      <c r="C4" s="158"/>
      <c r="D4" s="158">
        <v>1</v>
      </c>
      <c r="E4" s="158"/>
      <c r="F4" s="158"/>
      <c r="G4" s="158"/>
      <c r="H4" s="158"/>
      <c r="I4" s="158"/>
      <c r="J4" s="158"/>
      <c r="K4" s="168"/>
    </row>
    <row r="5" s="146" customFormat="1" spans="1:11">
      <c r="A5" s="157" t="s">
        <v>4</v>
      </c>
      <c r="B5" s="158"/>
      <c r="C5" s="158"/>
      <c r="D5" s="158">
        <v>1</v>
      </c>
      <c r="E5" s="158"/>
      <c r="F5" s="158"/>
      <c r="G5" s="158"/>
      <c r="H5" s="158"/>
      <c r="I5" s="158"/>
      <c r="J5" s="158"/>
      <c r="K5" s="168"/>
    </row>
    <row r="6" s="146" customFormat="1" spans="1:11">
      <c r="A6" s="159" t="s">
        <v>5</v>
      </c>
      <c r="B6" s="160"/>
      <c r="C6" s="160"/>
      <c r="D6" s="160">
        <v>1</v>
      </c>
      <c r="E6" s="160"/>
      <c r="F6" s="160"/>
      <c r="G6" s="160"/>
      <c r="H6" s="160"/>
      <c r="I6" s="160"/>
      <c r="J6" s="160"/>
      <c r="K6" s="169"/>
    </row>
    <row r="7" s="146" customFormat="1" spans="1:11">
      <c r="A7" s="159" t="s">
        <v>6</v>
      </c>
      <c r="B7" s="160"/>
      <c r="C7" s="160"/>
      <c r="D7" s="160"/>
      <c r="E7" s="160"/>
      <c r="F7" s="160"/>
      <c r="G7" s="160"/>
      <c r="H7" s="160"/>
      <c r="I7" s="160"/>
      <c r="J7" s="160">
        <v>1</v>
      </c>
      <c r="K7" s="169"/>
    </row>
    <row r="8" s="146" customFormat="1" spans="1:11">
      <c r="A8" s="159" t="s">
        <v>7</v>
      </c>
      <c r="B8" s="160"/>
      <c r="C8" s="160"/>
      <c r="D8" s="160"/>
      <c r="E8" s="160"/>
      <c r="F8" s="160"/>
      <c r="G8" s="160"/>
      <c r="H8" s="160"/>
      <c r="I8" s="160"/>
      <c r="J8" s="160">
        <v>1</v>
      </c>
      <c r="K8" s="169"/>
    </row>
    <row r="9" s="146" customFormat="1" spans="1:11">
      <c r="A9" s="159" t="s">
        <v>8</v>
      </c>
      <c r="B9" s="160"/>
      <c r="C9" s="160"/>
      <c r="D9" s="160"/>
      <c r="E9" s="160"/>
      <c r="F9" s="160"/>
      <c r="G9" s="160"/>
      <c r="H9" s="160"/>
      <c r="I9" s="160"/>
      <c r="J9" s="160">
        <v>1</v>
      </c>
      <c r="K9" s="169"/>
    </row>
    <row r="10" s="146" customFormat="1" spans="1:11">
      <c r="A10" s="159" t="s">
        <v>9</v>
      </c>
      <c r="B10" s="160">
        <v>1</v>
      </c>
      <c r="C10" s="160">
        <v>1</v>
      </c>
      <c r="D10" s="160"/>
      <c r="E10" s="160"/>
      <c r="F10" s="160"/>
      <c r="G10" s="160"/>
      <c r="H10" s="160"/>
      <c r="I10" s="160"/>
      <c r="J10" s="160"/>
      <c r="K10" s="169"/>
    </row>
    <row r="11" s="146" customFormat="1" ht="14.25" spans="1:11">
      <c r="A11" s="159" t="s">
        <v>10</v>
      </c>
      <c r="B11" s="160"/>
      <c r="C11" s="160">
        <v>1</v>
      </c>
      <c r="D11" s="160">
        <v>1</v>
      </c>
      <c r="E11" s="160">
        <v>1</v>
      </c>
      <c r="F11" s="160">
        <v>1</v>
      </c>
      <c r="G11" s="160"/>
      <c r="H11" s="160"/>
      <c r="I11" s="160"/>
      <c r="J11" s="160"/>
      <c r="K11" s="169"/>
    </row>
    <row r="12" s="147" customFormat="1" ht="14.25" spans="1:11">
      <c r="A12" s="161" t="s">
        <v>11</v>
      </c>
      <c r="B12" s="162">
        <f>B2-B3-B4-B5-B6-B7-B8-B9-B10-B11</f>
        <v>4</v>
      </c>
      <c r="C12" s="162">
        <f t="shared" ref="C12:J12" si="0">C2-C3-C4-C5-C6-C7-C8-C9-C10-C11</f>
        <v>3</v>
      </c>
      <c r="D12" s="162">
        <f t="shared" si="0"/>
        <v>0</v>
      </c>
      <c r="E12" s="162">
        <f t="shared" si="0"/>
        <v>4</v>
      </c>
      <c r="F12" s="162">
        <f t="shared" si="0"/>
        <v>4</v>
      </c>
      <c r="G12" s="162">
        <f t="shared" si="0"/>
        <v>5</v>
      </c>
      <c r="H12" s="162">
        <f t="shared" si="0"/>
        <v>5</v>
      </c>
      <c r="I12" s="162">
        <f t="shared" si="0"/>
        <v>5</v>
      </c>
      <c r="J12" s="162">
        <f t="shared" si="0"/>
        <v>2</v>
      </c>
      <c r="K12" s="170">
        <f>SUM(B12:J12)</f>
        <v>32</v>
      </c>
    </row>
    <row r="13" s="148" customFormat="1" ht="10.5" customHeight="1" spans="1:11">
      <c r="A13" s="163"/>
      <c r="B13" s="164"/>
      <c r="C13" s="164"/>
      <c r="D13" s="164"/>
      <c r="E13" s="164"/>
      <c r="F13" s="164"/>
      <c r="G13" s="164"/>
      <c r="H13" s="164"/>
      <c r="I13" s="164"/>
      <c r="J13" s="171"/>
      <c r="K13" s="163"/>
    </row>
    <row r="14" s="145" customFormat="1" ht="14.25" spans="1:11">
      <c r="A14" s="153" t="s">
        <v>12</v>
      </c>
      <c r="B14" s="154">
        <v>5</v>
      </c>
      <c r="C14" s="154">
        <v>10</v>
      </c>
      <c r="D14" s="154">
        <v>10</v>
      </c>
      <c r="E14" s="154">
        <v>10</v>
      </c>
      <c r="F14" s="154">
        <v>10</v>
      </c>
      <c r="G14" s="154">
        <v>10</v>
      </c>
      <c r="H14" s="154">
        <v>5</v>
      </c>
      <c r="I14" s="154">
        <v>5</v>
      </c>
      <c r="J14" s="166">
        <v>5</v>
      </c>
      <c r="K14" s="167">
        <f>SUM(B14:J14)</f>
        <v>70</v>
      </c>
    </row>
    <row r="15" s="149" customFormat="1" spans="1:11">
      <c r="A15" s="155" t="s">
        <v>13</v>
      </c>
      <c r="B15" s="156"/>
      <c r="C15" s="156">
        <v>1</v>
      </c>
      <c r="D15" s="156">
        <v>1</v>
      </c>
      <c r="E15" s="156">
        <v>1</v>
      </c>
      <c r="F15" s="156"/>
      <c r="G15" s="156"/>
      <c r="H15" s="156"/>
      <c r="I15" s="156"/>
      <c r="J15" s="156"/>
      <c r="K15" s="172"/>
    </row>
    <row r="16" s="146" customFormat="1" spans="1:11">
      <c r="A16" s="157" t="s">
        <v>14</v>
      </c>
      <c r="B16" s="158"/>
      <c r="C16" s="158"/>
      <c r="D16" s="158">
        <v>1</v>
      </c>
      <c r="E16" s="158">
        <v>1</v>
      </c>
      <c r="F16" s="158">
        <v>1</v>
      </c>
      <c r="G16" s="158">
        <v>1</v>
      </c>
      <c r="H16" s="158">
        <v>1</v>
      </c>
      <c r="I16" s="158"/>
      <c r="J16" s="158"/>
      <c r="K16" s="168"/>
    </row>
    <row r="17" s="146" customFormat="1" spans="1:11">
      <c r="A17" s="157" t="s">
        <v>15</v>
      </c>
      <c r="B17" s="158"/>
      <c r="C17" s="158"/>
      <c r="D17" s="158">
        <v>1</v>
      </c>
      <c r="E17" s="158">
        <v>1</v>
      </c>
      <c r="F17" s="158">
        <v>1</v>
      </c>
      <c r="G17" s="158">
        <v>1</v>
      </c>
      <c r="H17" s="158">
        <v>1</v>
      </c>
      <c r="I17" s="158"/>
      <c r="J17" s="158"/>
      <c r="K17" s="168"/>
    </row>
    <row r="18" s="146" customFormat="1" spans="1:11">
      <c r="A18" s="157" t="s">
        <v>16</v>
      </c>
      <c r="B18" s="158"/>
      <c r="C18" s="158"/>
      <c r="D18" s="158">
        <v>1</v>
      </c>
      <c r="E18" s="158"/>
      <c r="F18" s="158"/>
      <c r="G18" s="158"/>
      <c r="H18" s="158"/>
      <c r="I18" s="158"/>
      <c r="J18" s="158"/>
      <c r="K18" s="168"/>
    </row>
    <row r="19" s="146" customFormat="1" spans="1:11">
      <c r="A19" s="159" t="s">
        <v>17</v>
      </c>
      <c r="B19" s="160"/>
      <c r="C19" s="160"/>
      <c r="D19" s="160">
        <v>1</v>
      </c>
      <c r="E19" s="160">
        <v>1</v>
      </c>
      <c r="F19" s="160">
        <v>1</v>
      </c>
      <c r="G19" s="160"/>
      <c r="H19" s="160"/>
      <c r="I19" s="160"/>
      <c r="J19" s="160"/>
      <c r="K19" s="169"/>
    </row>
    <row r="20" s="146" customFormat="1" spans="1:11">
      <c r="A20" s="159" t="s">
        <v>18</v>
      </c>
      <c r="B20" s="160"/>
      <c r="C20" s="160">
        <v>1</v>
      </c>
      <c r="D20" s="160">
        <v>1</v>
      </c>
      <c r="E20" s="160">
        <v>1</v>
      </c>
      <c r="F20" s="160"/>
      <c r="G20" s="160"/>
      <c r="H20" s="160"/>
      <c r="I20" s="160"/>
      <c r="J20" s="160"/>
      <c r="K20" s="169"/>
    </row>
    <row r="21" s="146" customFormat="1" spans="1:11">
      <c r="A21" s="157" t="s">
        <v>19</v>
      </c>
      <c r="B21" s="158"/>
      <c r="C21" s="158"/>
      <c r="D21" s="158">
        <v>1</v>
      </c>
      <c r="E21" s="158"/>
      <c r="F21" s="158"/>
      <c r="G21" s="158"/>
      <c r="H21" s="158"/>
      <c r="I21" s="158"/>
      <c r="J21" s="158"/>
      <c r="K21" s="168"/>
    </row>
    <row r="22" s="146" customFormat="1" spans="1:11">
      <c r="A22" s="157" t="s">
        <v>20</v>
      </c>
      <c r="B22" s="158"/>
      <c r="C22" s="158"/>
      <c r="D22" s="158">
        <v>1</v>
      </c>
      <c r="E22" s="158">
        <v>1</v>
      </c>
      <c r="F22" s="158"/>
      <c r="G22" s="158"/>
      <c r="H22" s="158"/>
      <c r="I22" s="158"/>
      <c r="J22" s="158"/>
      <c r="K22" s="168"/>
    </row>
    <row r="23" s="146" customFormat="1" spans="1:11">
      <c r="A23" s="157" t="s">
        <v>21</v>
      </c>
      <c r="B23" s="158"/>
      <c r="C23" s="158"/>
      <c r="D23" s="158">
        <v>1</v>
      </c>
      <c r="E23" s="158">
        <v>1</v>
      </c>
      <c r="F23" s="158">
        <v>1</v>
      </c>
      <c r="G23" s="158">
        <v>1</v>
      </c>
      <c r="H23" s="158"/>
      <c r="I23" s="158"/>
      <c r="J23" s="158"/>
      <c r="K23" s="168"/>
    </row>
    <row r="24" s="146" customFormat="1" spans="1:11">
      <c r="A24" s="157" t="s">
        <v>22</v>
      </c>
      <c r="B24" s="158"/>
      <c r="C24" s="158">
        <v>1</v>
      </c>
      <c r="D24" s="158">
        <v>1</v>
      </c>
      <c r="E24" s="158">
        <v>1</v>
      </c>
      <c r="F24" s="158"/>
      <c r="G24" s="158"/>
      <c r="H24" s="158"/>
      <c r="I24" s="158"/>
      <c r="J24" s="158"/>
      <c r="K24" s="168"/>
    </row>
    <row r="25" s="146" customFormat="1" ht="14.25" spans="1:11">
      <c r="A25" s="157" t="s">
        <v>23</v>
      </c>
      <c r="B25" s="158"/>
      <c r="C25" s="158"/>
      <c r="D25" s="158"/>
      <c r="E25" s="158"/>
      <c r="F25" s="158"/>
      <c r="G25" s="158"/>
      <c r="H25" s="158">
        <v>1</v>
      </c>
      <c r="I25" s="158">
        <v>1</v>
      </c>
      <c r="J25" s="158"/>
      <c r="K25" s="168"/>
    </row>
    <row r="26" s="147" customFormat="1" ht="14.25" spans="1:11">
      <c r="A26" s="161" t="s">
        <v>24</v>
      </c>
      <c r="B26" s="162">
        <f>B14-B15-B16-B17-B18-B19-B20-B21-B22-B23-B24-B25</f>
        <v>5</v>
      </c>
      <c r="C26" s="162">
        <f t="shared" ref="C26:J26" si="1">C14-C15-C16-C17-C18-C19-C20-C21-C22-C23-C24-C25</f>
        <v>7</v>
      </c>
      <c r="D26" s="162">
        <f t="shared" si="1"/>
        <v>0</v>
      </c>
      <c r="E26" s="162">
        <f t="shared" si="1"/>
        <v>2</v>
      </c>
      <c r="F26" s="162">
        <f t="shared" si="1"/>
        <v>6</v>
      </c>
      <c r="G26" s="162">
        <f t="shared" si="1"/>
        <v>7</v>
      </c>
      <c r="H26" s="162">
        <f t="shared" si="1"/>
        <v>2</v>
      </c>
      <c r="I26" s="162">
        <f t="shared" si="1"/>
        <v>4</v>
      </c>
      <c r="J26" s="162">
        <f t="shared" si="1"/>
        <v>5</v>
      </c>
      <c r="K26" s="170">
        <f>SUM(B26:J26)</f>
        <v>38</v>
      </c>
    </row>
    <row r="27" s="148" customFormat="1" ht="11.25" customHeight="1" spans="1:11">
      <c r="A27" s="163"/>
      <c r="B27" s="164"/>
      <c r="C27" s="164"/>
      <c r="D27" s="164"/>
      <c r="E27" s="164"/>
      <c r="F27" s="164"/>
      <c r="G27" s="164"/>
      <c r="H27" s="164"/>
      <c r="I27" s="164"/>
      <c r="J27" s="171"/>
      <c r="K27" s="163"/>
    </row>
    <row r="28" s="145" customFormat="1" ht="14.25" spans="1:11">
      <c r="A28" s="153" t="s">
        <v>25</v>
      </c>
      <c r="B28" s="154">
        <v>5</v>
      </c>
      <c r="C28" s="154">
        <v>10</v>
      </c>
      <c r="D28" s="154">
        <v>10</v>
      </c>
      <c r="E28" s="154">
        <v>10</v>
      </c>
      <c r="F28" s="154">
        <v>10</v>
      </c>
      <c r="G28" s="154">
        <v>10</v>
      </c>
      <c r="H28" s="154">
        <v>5</v>
      </c>
      <c r="I28" s="154">
        <v>5</v>
      </c>
      <c r="J28" s="166">
        <v>5</v>
      </c>
      <c r="K28" s="167">
        <f>SUM(B28:J28)</f>
        <v>70</v>
      </c>
    </row>
    <row r="29" s="146" customFormat="1" spans="1:11">
      <c r="A29" s="157" t="s">
        <v>26</v>
      </c>
      <c r="B29" s="158"/>
      <c r="C29" s="158">
        <v>1</v>
      </c>
      <c r="D29" s="158">
        <v>1</v>
      </c>
      <c r="E29" s="158"/>
      <c r="F29" s="158"/>
      <c r="G29" s="158"/>
      <c r="H29" s="158"/>
      <c r="I29" s="158"/>
      <c r="J29" s="158"/>
      <c r="K29" s="168"/>
    </row>
    <row r="30" s="146" customFormat="1" spans="1:11">
      <c r="A30" s="159" t="s">
        <v>27</v>
      </c>
      <c r="B30" s="160"/>
      <c r="C30" s="160">
        <v>1</v>
      </c>
      <c r="D30" s="160">
        <v>1</v>
      </c>
      <c r="E30" s="160"/>
      <c r="F30" s="160"/>
      <c r="G30" s="160"/>
      <c r="H30" s="160"/>
      <c r="I30" s="160"/>
      <c r="J30" s="160"/>
      <c r="K30" s="169"/>
    </row>
    <row r="31" s="146" customFormat="1" spans="1:11">
      <c r="A31" s="159" t="s">
        <v>28</v>
      </c>
      <c r="B31" s="160"/>
      <c r="C31" s="160"/>
      <c r="D31" s="160"/>
      <c r="E31" s="160"/>
      <c r="F31" s="160"/>
      <c r="G31" s="160"/>
      <c r="H31" s="160">
        <v>1</v>
      </c>
      <c r="I31" s="160">
        <v>1</v>
      </c>
      <c r="J31" s="160">
        <v>1</v>
      </c>
      <c r="K31" s="169"/>
    </row>
    <row r="32" s="146" customFormat="1" spans="1:11">
      <c r="A32" s="159" t="s">
        <v>29</v>
      </c>
      <c r="B32" s="160"/>
      <c r="C32" s="160"/>
      <c r="D32" s="160"/>
      <c r="E32" s="160">
        <v>1</v>
      </c>
      <c r="F32" s="160"/>
      <c r="G32" s="160"/>
      <c r="H32" s="160"/>
      <c r="I32" s="160"/>
      <c r="J32" s="160"/>
      <c r="K32" s="169"/>
    </row>
    <row r="33" s="146" customFormat="1" spans="1:11">
      <c r="A33" s="159" t="s">
        <v>30</v>
      </c>
      <c r="B33" s="160"/>
      <c r="C33" s="160"/>
      <c r="D33" s="160"/>
      <c r="E33" s="160">
        <v>1</v>
      </c>
      <c r="F33" s="160"/>
      <c r="G33" s="160"/>
      <c r="H33" s="160"/>
      <c r="I33" s="160"/>
      <c r="J33" s="160"/>
      <c r="K33" s="169"/>
    </row>
    <row r="34" s="146" customFormat="1" spans="1:11">
      <c r="A34" s="159" t="s">
        <v>31</v>
      </c>
      <c r="B34" s="160"/>
      <c r="C34" s="160"/>
      <c r="D34" s="160"/>
      <c r="E34" s="160"/>
      <c r="F34" s="160"/>
      <c r="G34" s="160"/>
      <c r="H34" s="160"/>
      <c r="I34" s="160"/>
      <c r="J34" s="160">
        <v>1</v>
      </c>
      <c r="K34" s="169"/>
    </row>
    <row r="35" s="146" customFormat="1" spans="1:11">
      <c r="A35" s="159" t="s">
        <v>32</v>
      </c>
      <c r="B35" s="160"/>
      <c r="C35" s="160">
        <v>1</v>
      </c>
      <c r="D35" s="160">
        <v>1</v>
      </c>
      <c r="E35" s="160">
        <v>1</v>
      </c>
      <c r="F35" s="160"/>
      <c r="G35" s="160"/>
      <c r="H35" s="160"/>
      <c r="I35" s="160"/>
      <c r="J35" s="160"/>
      <c r="K35" s="169"/>
    </row>
    <row r="36" s="146" customFormat="1" spans="1:11">
      <c r="A36" s="159" t="s">
        <v>33</v>
      </c>
      <c r="B36" s="160"/>
      <c r="C36" s="160">
        <v>1</v>
      </c>
      <c r="D36" s="160">
        <v>1</v>
      </c>
      <c r="E36" s="160">
        <v>1</v>
      </c>
      <c r="F36" s="160">
        <v>1</v>
      </c>
      <c r="G36" s="160"/>
      <c r="H36" s="160"/>
      <c r="I36" s="160"/>
      <c r="J36" s="160"/>
      <c r="K36" s="169"/>
    </row>
    <row r="37" s="146" customFormat="1" spans="1:11">
      <c r="A37" s="159" t="s">
        <v>34</v>
      </c>
      <c r="B37" s="160"/>
      <c r="C37" s="160">
        <v>1</v>
      </c>
      <c r="D37" s="160">
        <v>1</v>
      </c>
      <c r="E37" s="160">
        <v>1</v>
      </c>
      <c r="F37" s="160">
        <v>1</v>
      </c>
      <c r="G37" s="160"/>
      <c r="H37" s="160"/>
      <c r="I37" s="160"/>
      <c r="J37" s="160"/>
      <c r="K37" s="169"/>
    </row>
    <row r="38" s="146" customFormat="1" spans="1:11">
      <c r="A38" s="159" t="s">
        <v>35</v>
      </c>
      <c r="B38" s="160"/>
      <c r="C38" s="160">
        <v>1</v>
      </c>
      <c r="D38" s="160">
        <v>1</v>
      </c>
      <c r="E38" s="160">
        <v>1</v>
      </c>
      <c r="F38" s="160">
        <v>1</v>
      </c>
      <c r="G38" s="160"/>
      <c r="H38" s="160"/>
      <c r="I38" s="160"/>
      <c r="J38" s="160"/>
      <c r="K38" s="169"/>
    </row>
    <row r="39" s="146" customFormat="1" spans="1:11">
      <c r="A39" s="159" t="s">
        <v>36</v>
      </c>
      <c r="B39" s="160"/>
      <c r="C39" s="160">
        <v>1</v>
      </c>
      <c r="D39" s="160">
        <v>1</v>
      </c>
      <c r="E39" s="160">
        <v>1</v>
      </c>
      <c r="F39" s="160"/>
      <c r="G39" s="160"/>
      <c r="H39" s="160"/>
      <c r="I39" s="160"/>
      <c r="J39" s="160"/>
      <c r="K39" s="169"/>
    </row>
    <row r="40" s="146" customFormat="1" ht="14.25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69"/>
    </row>
    <row r="41" s="147" customFormat="1" ht="14.25" spans="1:11">
      <c r="A41" s="161" t="s">
        <v>37</v>
      </c>
      <c r="B41" s="162">
        <f t="shared" ref="B41:J41" si="2">B28-B29-B30-B31-B32-B33-B34-B35-B36-B37-B38-B39-B40</f>
        <v>5</v>
      </c>
      <c r="C41" s="162">
        <f t="shared" si="2"/>
        <v>3</v>
      </c>
      <c r="D41" s="162">
        <f t="shared" si="2"/>
        <v>3</v>
      </c>
      <c r="E41" s="162">
        <f t="shared" si="2"/>
        <v>3</v>
      </c>
      <c r="F41" s="162">
        <f t="shared" si="2"/>
        <v>7</v>
      </c>
      <c r="G41" s="162">
        <f t="shared" si="2"/>
        <v>10</v>
      </c>
      <c r="H41" s="162">
        <f t="shared" si="2"/>
        <v>4</v>
      </c>
      <c r="I41" s="162">
        <f t="shared" si="2"/>
        <v>4</v>
      </c>
      <c r="J41" s="162">
        <f t="shared" si="2"/>
        <v>3</v>
      </c>
      <c r="K41" s="170">
        <f>SUM(B41:J41)</f>
        <v>42</v>
      </c>
    </row>
    <row r="42" spans="10:11">
      <c r="J42" t="s">
        <v>38</v>
      </c>
      <c r="K42">
        <f>SUM(K12+K26+K41)</f>
        <v>112</v>
      </c>
    </row>
    <row r="43" ht="14.25" spans="10:11">
      <c r="J43" t="s">
        <v>39</v>
      </c>
      <c r="K43">
        <f>SUM(K2+K14+K28)</f>
        <v>185</v>
      </c>
    </row>
    <row r="44" ht="14.25" spans="10:11">
      <c r="J44" t="s">
        <v>40</v>
      </c>
      <c r="K44" s="173">
        <f>K42-K43</f>
        <v>-73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Q48"/>
  <sheetViews>
    <sheetView workbookViewId="0">
      <pane xSplit="4" ySplit="6" topLeftCell="T12" activePane="bottomRight" state="frozen"/>
      <selection/>
      <selection pane="topRight"/>
      <selection pane="bottomLeft"/>
      <selection pane="bottomRight" activeCell="Y48" sqref="Y48"/>
    </sheetView>
  </sheetViews>
  <sheetFormatPr defaultColWidth="9" defaultRowHeight="13.5"/>
  <cols>
    <col min="1" max="1" width="5.14166666666667" customWidth="1"/>
    <col min="2" max="2" width="23.1416666666667" customWidth="1"/>
    <col min="3" max="3" width="10.1416666666667" customWidth="1"/>
    <col min="4" max="4" width="17.25" customWidth="1"/>
    <col min="5" max="5" width="9.14166666666667" customWidth="1"/>
    <col min="26" max="43" width="9.14166666666667" style="4"/>
  </cols>
  <sheetData>
    <row r="2" spans="2:2">
      <c r="B2" s="5" t="s">
        <v>41</v>
      </c>
    </row>
    <row r="3" ht="14.25"/>
    <row r="4" s="1" customFormat="1" spans="1:43">
      <c r="A4" s="122" t="s">
        <v>42</v>
      </c>
      <c r="B4" s="123" t="s">
        <v>43</v>
      </c>
      <c r="C4" s="8" t="s">
        <v>44</v>
      </c>
      <c r="D4" s="8" t="s">
        <v>45</v>
      </c>
      <c r="E4" s="61">
        <v>43854</v>
      </c>
      <c r="F4" s="10" t="s">
        <v>46</v>
      </c>
      <c r="G4" s="9">
        <v>43855</v>
      </c>
      <c r="H4" s="10" t="s">
        <v>46</v>
      </c>
      <c r="I4" s="9">
        <v>43856</v>
      </c>
      <c r="J4" s="10" t="s">
        <v>46</v>
      </c>
      <c r="K4" s="9">
        <v>43857</v>
      </c>
      <c r="L4" s="10" t="s">
        <v>46</v>
      </c>
      <c r="M4" s="9">
        <v>43858</v>
      </c>
      <c r="N4" s="10" t="s">
        <v>46</v>
      </c>
      <c r="O4" s="9">
        <v>43859</v>
      </c>
      <c r="P4" s="10" t="s">
        <v>46</v>
      </c>
      <c r="Q4" s="9">
        <v>43860</v>
      </c>
      <c r="R4" s="10" t="s">
        <v>46</v>
      </c>
      <c r="S4" s="9">
        <v>43861</v>
      </c>
      <c r="T4" s="10" t="s">
        <v>46</v>
      </c>
      <c r="U4" s="9">
        <v>43862</v>
      </c>
      <c r="V4" s="10" t="s">
        <v>46</v>
      </c>
      <c r="W4" s="132" t="s">
        <v>47</v>
      </c>
      <c r="X4" s="133" t="s">
        <v>48</v>
      </c>
      <c r="Y4" s="43" t="s">
        <v>49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</row>
    <row r="5" s="1" customFormat="1" spans="1:43">
      <c r="A5" s="124"/>
      <c r="B5" s="125" t="s">
        <v>50</v>
      </c>
      <c r="C5" s="13"/>
      <c r="D5" s="13"/>
      <c r="E5" s="63">
        <v>5</v>
      </c>
      <c r="F5" s="15">
        <v>1200</v>
      </c>
      <c r="G5" s="14">
        <v>5</v>
      </c>
      <c r="H5" s="15">
        <v>1200</v>
      </c>
      <c r="I5" s="14">
        <v>5</v>
      </c>
      <c r="J5" s="15">
        <v>1200</v>
      </c>
      <c r="K5" s="14">
        <v>5</v>
      </c>
      <c r="L5" s="15">
        <v>1200</v>
      </c>
      <c r="M5" s="14">
        <v>5</v>
      </c>
      <c r="N5" s="15">
        <v>1200</v>
      </c>
      <c r="O5" s="14">
        <v>5</v>
      </c>
      <c r="P5" s="15">
        <v>1200</v>
      </c>
      <c r="Q5" s="14">
        <v>5</v>
      </c>
      <c r="R5" s="15">
        <v>1200</v>
      </c>
      <c r="S5" s="14">
        <v>5</v>
      </c>
      <c r="T5" s="15">
        <v>1200</v>
      </c>
      <c r="U5" s="14">
        <v>5</v>
      </c>
      <c r="V5" s="15">
        <v>780</v>
      </c>
      <c r="W5" s="14">
        <v>155</v>
      </c>
      <c r="X5" s="134"/>
      <c r="Y5" s="46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</row>
    <row r="6" s="2" customFormat="1" ht="14.25" spans="1:43">
      <c r="A6" s="126"/>
      <c r="B6" s="127" t="s">
        <v>51</v>
      </c>
      <c r="C6" s="18"/>
      <c r="D6" s="18"/>
      <c r="E6" s="47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  <c r="S6" s="19"/>
      <c r="T6" s="20"/>
      <c r="U6" s="19"/>
      <c r="V6" s="20"/>
      <c r="W6" s="19"/>
      <c r="X6" s="135"/>
      <c r="Y6" s="20"/>
      <c r="Z6" s="44"/>
      <c r="AA6" s="44"/>
      <c r="AB6" s="44" t="s">
        <v>52</v>
      </c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</row>
    <row r="7" s="3" customFormat="1" spans="1:43">
      <c r="A7" s="21">
        <f>ROW(A1)</f>
        <v>1</v>
      </c>
      <c r="B7" s="22" t="s">
        <v>53</v>
      </c>
      <c r="C7" s="24">
        <v>1761412</v>
      </c>
      <c r="D7" s="24">
        <v>23877672</v>
      </c>
      <c r="E7" s="48">
        <v>1</v>
      </c>
      <c r="F7" s="26">
        <v>1200</v>
      </c>
      <c r="G7" s="25"/>
      <c r="H7" s="26"/>
      <c r="I7" s="25"/>
      <c r="J7" s="26"/>
      <c r="K7" s="25"/>
      <c r="L7" s="26"/>
      <c r="M7" s="25"/>
      <c r="N7" s="26"/>
      <c r="O7" s="25"/>
      <c r="P7" s="26"/>
      <c r="Q7" s="25"/>
      <c r="R7" s="26"/>
      <c r="S7" s="25"/>
      <c r="T7" s="26"/>
      <c r="U7" s="25"/>
      <c r="V7" s="26"/>
      <c r="W7" s="25"/>
      <c r="X7" s="136">
        <f>E7+G7+I7+K7+M7+O7+Q7+S7+U7</f>
        <v>1</v>
      </c>
      <c r="Y7" s="26">
        <f>F7+H7+J7+L7+N7+P7+R7+T7+V7</f>
        <v>1200</v>
      </c>
      <c r="Z7" s="49"/>
      <c r="AA7" s="49">
        <f>VLOOKUP(C7,[1]应付款管理!$A$1:$B$65536,2,0)</f>
        <v>1200</v>
      </c>
      <c r="AB7" s="49">
        <f>Y7-AA7</f>
        <v>0</v>
      </c>
      <c r="AC7" s="49" t="str">
        <f>$AB$6&amp;C7</f>
        <v>，1761412</v>
      </c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</row>
    <row r="8" s="3" customFormat="1" spans="1:43">
      <c r="A8" s="21">
        <f t="shared" ref="A8:A32" si="0">ROW(A2)</f>
        <v>2</v>
      </c>
      <c r="B8" s="118" t="s">
        <v>54</v>
      </c>
      <c r="C8" s="68">
        <v>1761414</v>
      </c>
      <c r="D8" s="68">
        <v>23877670</v>
      </c>
      <c r="E8" s="69">
        <v>1</v>
      </c>
      <c r="F8" s="70">
        <v>1200</v>
      </c>
      <c r="G8" s="71"/>
      <c r="H8" s="70"/>
      <c r="I8" s="71"/>
      <c r="J8" s="70"/>
      <c r="K8" s="71"/>
      <c r="L8" s="70"/>
      <c r="M8" s="71"/>
      <c r="N8" s="70"/>
      <c r="O8" s="71"/>
      <c r="P8" s="70"/>
      <c r="Q8" s="71"/>
      <c r="R8" s="70"/>
      <c r="S8" s="71"/>
      <c r="T8" s="70"/>
      <c r="U8" s="71"/>
      <c r="V8" s="70"/>
      <c r="W8" s="71"/>
      <c r="X8" s="137">
        <f t="shared" ref="X8:X33" si="1">E8+G8+I8+K8+M8+O8+Q8+S8+U8</f>
        <v>1</v>
      </c>
      <c r="Y8" s="70">
        <f t="shared" ref="Y8:Y33" si="2">F8+H8+J8+L8+N8+P8+R8+T8+V8</f>
        <v>1200</v>
      </c>
      <c r="Z8" s="49"/>
      <c r="AA8" s="49">
        <f>VLOOKUP(C8,[1]应付款管理!$A$1:$B$65536,2,0)</f>
        <v>1200</v>
      </c>
      <c r="AB8" s="49">
        <f t="shared" ref="AB8:AB31" si="3">Y8-AA8</f>
        <v>0</v>
      </c>
      <c r="AC8" s="49" t="str">
        <f t="shared" ref="AC8:AC31" si="4">$AB$6&amp;C8</f>
        <v>，1761414</v>
      </c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</row>
    <row r="9" s="3" customFormat="1" spans="1:43">
      <c r="A9" s="21">
        <f t="shared" si="0"/>
        <v>3</v>
      </c>
      <c r="B9" s="118" t="s">
        <v>55</v>
      </c>
      <c r="C9" s="68">
        <v>1749004</v>
      </c>
      <c r="D9" s="68">
        <v>23882734</v>
      </c>
      <c r="E9" s="69">
        <v>1</v>
      </c>
      <c r="F9" s="70">
        <v>1200</v>
      </c>
      <c r="G9" s="71">
        <v>1</v>
      </c>
      <c r="H9" s="70">
        <v>1200</v>
      </c>
      <c r="I9" s="71"/>
      <c r="J9" s="70"/>
      <c r="K9" s="71"/>
      <c r="L9" s="70"/>
      <c r="M9" s="71"/>
      <c r="N9" s="70"/>
      <c r="O9" s="71"/>
      <c r="P9" s="70"/>
      <c r="Q9" s="71"/>
      <c r="R9" s="70"/>
      <c r="S9" s="71"/>
      <c r="T9" s="70"/>
      <c r="U9" s="71"/>
      <c r="V9" s="70"/>
      <c r="W9" s="71"/>
      <c r="X9" s="137">
        <f t="shared" si="1"/>
        <v>2</v>
      </c>
      <c r="Y9" s="70">
        <f t="shared" si="2"/>
        <v>2400</v>
      </c>
      <c r="Z9" s="49"/>
      <c r="AA9" s="49">
        <f>VLOOKUP(C9,[1]应付款管理!$A$1:$B$65536,2,0)</f>
        <v>2400</v>
      </c>
      <c r="AB9" s="49">
        <f t="shared" si="3"/>
        <v>0</v>
      </c>
      <c r="AC9" s="49" t="str">
        <f t="shared" si="4"/>
        <v>，1749004</v>
      </c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</row>
    <row r="10" s="3" customFormat="1" spans="1:43">
      <c r="A10" s="21">
        <f t="shared" si="0"/>
        <v>4</v>
      </c>
      <c r="B10" s="118" t="s">
        <v>56</v>
      </c>
      <c r="C10" s="68">
        <v>1755800</v>
      </c>
      <c r="D10" s="68">
        <v>23883092</v>
      </c>
      <c r="E10" s="69"/>
      <c r="F10" s="70"/>
      <c r="G10" s="71">
        <v>1</v>
      </c>
      <c r="H10" s="70">
        <v>1200</v>
      </c>
      <c r="I10" s="71">
        <v>1</v>
      </c>
      <c r="J10" s="70">
        <v>1200</v>
      </c>
      <c r="K10" s="71">
        <v>1</v>
      </c>
      <c r="L10" s="70">
        <v>1200</v>
      </c>
      <c r="M10" s="71">
        <v>1</v>
      </c>
      <c r="N10" s="70">
        <v>1200</v>
      </c>
      <c r="O10" s="71"/>
      <c r="P10" s="70"/>
      <c r="Q10" s="71"/>
      <c r="R10" s="70"/>
      <c r="S10" s="71"/>
      <c r="T10" s="70"/>
      <c r="U10" s="71"/>
      <c r="V10" s="70"/>
      <c r="W10" s="71"/>
      <c r="X10" s="137">
        <f t="shared" si="1"/>
        <v>4</v>
      </c>
      <c r="Y10" s="70">
        <f t="shared" si="2"/>
        <v>4800</v>
      </c>
      <c r="Z10" s="49"/>
      <c r="AA10" s="49">
        <f>VLOOKUP(C10,[1]应付款管理!$A$1:$B$65536,2,0)</f>
        <v>4800</v>
      </c>
      <c r="AB10" s="49">
        <f t="shared" si="3"/>
        <v>0</v>
      </c>
      <c r="AC10" s="49" t="str">
        <f t="shared" si="4"/>
        <v>，1755800</v>
      </c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</row>
    <row r="11" s="3" customFormat="1" spans="1:43">
      <c r="A11" s="21">
        <f t="shared" si="0"/>
        <v>5</v>
      </c>
      <c r="B11" s="118" t="s">
        <v>57</v>
      </c>
      <c r="C11" s="68">
        <v>1731300</v>
      </c>
      <c r="D11" s="68">
        <v>23881361</v>
      </c>
      <c r="E11" s="69"/>
      <c r="F11" s="70"/>
      <c r="G11" s="71"/>
      <c r="H11" s="70"/>
      <c r="I11" s="71">
        <v>1</v>
      </c>
      <c r="J11" s="70">
        <v>1200</v>
      </c>
      <c r="K11" s="71"/>
      <c r="L11" s="70"/>
      <c r="M11" s="71"/>
      <c r="N11" s="70"/>
      <c r="O11" s="71"/>
      <c r="P11" s="70"/>
      <c r="Q11" s="71"/>
      <c r="R11" s="70"/>
      <c r="S11" s="71"/>
      <c r="T11" s="70"/>
      <c r="U11" s="71"/>
      <c r="V11" s="70"/>
      <c r="W11" s="71"/>
      <c r="X11" s="137">
        <f t="shared" si="1"/>
        <v>1</v>
      </c>
      <c r="Y11" s="70">
        <f t="shared" si="2"/>
        <v>1200</v>
      </c>
      <c r="Z11" s="49"/>
      <c r="AA11" s="49">
        <f>VLOOKUP(C11,[1]应付款管理!$A$1:$B$65536,2,0)</f>
        <v>1200</v>
      </c>
      <c r="AB11" s="49">
        <f t="shared" si="3"/>
        <v>0</v>
      </c>
      <c r="AC11" s="49" t="str">
        <f t="shared" si="4"/>
        <v>，1731300</v>
      </c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</row>
    <row r="12" s="3" customFormat="1" spans="1:43">
      <c r="A12" s="21">
        <f t="shared" si="0"/>
        <v>6</v>
      </c>
      <c r="B12" s="118" t="s">
        <v>58</v>
      </c>
      <c r="C12" s="68">
        <v>1731268</v>
      </c>
      <c r="D12" s="68">
        <v>23881362</v>
      </c>
      <c r="E12" s="69"/>
      <c r="F12" s="70"/>
      <c r="G12" s="71"/>
      <c r="H12" s="70"/>
      <c r="I12" s="71">
        <v>1</v>
      </c>
      <c r="J12" s="70">
        <v>1200</v>
      </c>
      <c r="K12" s="71"/>
      <c r="L12" s="70"/>
      <c r="M12" s="71"/>
      <c r="N12" s="70"/>
      <c r="O12" s="71"/>
      <c r="P12" s="70"/>
      <c r="Q12" s="71"/>
      <c r="R12" s="70"/>
      <c r="S12" s="71"/>
      <c r="T12" s="70"/>
      <c r="U12" s="71"/>
      <c r="V12" s="70"/>
      <c r="W12" s="71"/>
      <c r="X12" s="137">
        <f t="shared" si="1"/>
        <v>1</v>
      </c>
      <c r="Y12" s="70">
        <f t="shared" si="2"/>
        <v>1200</v>
      </c>
      <c r="Z12" s="49"/>
      <c r="AA12" s="49">
        <f>VLOOKUP(C12,[1]应付款管理!$A$1:$B$65536,2,0)</f>
        <v>1200</v>
      </c>
      <c r="AB12" s="49">
        <f t="shared" si="3"/>
        <v>0</v>
      </c>
      <c r="AC12" s="49" t="str">
        <f t="shared" si="4"/>
        <v>，1731268</v>
      </c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</row>
    <row r="13" s="3" customFormat="1" spans="1:43">
      <c r="A13" s="21">
        <f t="shared" si="0"/>
        <v>7</v>
      </c>
      <c r="B13" s="118" t="s">
        <v>59</v>
      </c>
      <c r="C13" s="68">
        <v>1733996</v>
      </c>
      <c r="D13" s="68">
        <v>23881363</v>
      </c>
      <c r="E13" s="69"/>
      <c r="F13" s="70"/>
      <c r="G13" s="71"/>
      <c r="H13" s="70"/>
      <c r="I13" s="71">
        <v>1</v>
      </c>
      <c r="J13" s="70">
        <v>1200</v>
      </c>
      <c r="K13" s="71"/>
      <c r="L13" s="70"/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71"/>
      <c r="X13" s="137">
        <f t="shared" si="1"/>
        <v>1</v>
      </c>
      <c r="Y13" s="70">
        <f t="shared" si="2"/>
        <v>1200</v>
      </c>
      <c r="Z13" s="49"/>
      <c r="AA13" s="49">
        <f>VLOOKUP(C13,[1]应付款管理!$A$1:$B$65536,2,0)</f>
        <v>1200</v>
      </c>
      <c r="AB13" s="49">
        <f t="shared" si="3"/>
        <v>0</v>
      </c>
      <c r="AC13" s="49" t="str">
        <f t="shared" si="4"/>
        <v>，1733996</v>
      </c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</row>
    <row r="14" s="3" customFormat="1" spans="1:43">
      <c r="A14" s="21">
        <f t="shared" si="0"/>
        <v>8</v>
      </c>
      <c r="B14" s="118" t="s">
        <v>60</v>
      </c>
      <c r="C14" s="68">
        <v>1725455</v>
      </c>
      <c r="D14" s="68">
        <v>23881709</v>
      </c>
      <c r="E14" s="69"/>
      <c r="F14" s="70"/>
      <c r="G14" s="71"/>
      <c r="H14" s="70"/>
      <c r="I14" s="71">
        <v>1</v>
      </c>
      <c r="J14" s="70">
        <v>1200</v>
      </c>
      <c r="K14" s="71"/>
      <c r="L14" s="70"/>
      <c r="M14" s="71"/>
      <c r="N14" s="70"/>
      <c r="O14" s="71"/>
      <c r="P14" s="70"/>
      <c r="Q14" s="71"/>
      <c r="R14" s="70"/>
      <c r="S14" s="71"/>
      <c r="T14" s="70"/>
      <c r="U14" s="71"/>
      <c r="V14" s="70"/>
      <c r="W14" s="71"/>
      <c r="X14" s="137">
        <f t="shared" si="1"/>
        <v>1</v>
      </c>
      <c r="Y14" s="70">
        <f t="shared" si="2"/>
        <v>1200</v>
      </c>
      <c r="Z14" s="49"/>
      <c r="AA14" s="49">
        <f>VLOOKUP(C14,[1]应付款管理!$A$1:$B$65536,2,0)</f>
        <v>1200</v>
      </c>
      <c r="AB14" s="49">
        <f t="shared" si="3"/>
        <v>0</v>
      </c>
      <c r="AC14" s="49" t="str">
        <f t="shared" si="4"/>
        <v>，1725455</v>
      </c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</row>
    <row r="15" s="3" customFormat="1" spans="1:43">
      <c r="A15" s="21">
        <f t="shared" si="0"/>
        <v>9</v>
      </c>
      <c r="B15" s="128" t="s">
        <v>61</v>
      </c>
      <c r="C15" s="78">
        <v>1766975</v>
      </c>
      <c r="D15" s="78">
        <v>23884361</v>
      </c>
      <c r="E15" s="79">
        <v>1</v>
      </c>
      <c r="F15" s="80">
        <v>1200</v>
      </c>
      <c r="G15" s="81"/>
      <c r="H15" s="80"/>
      <c r="I15" s="81"/>
      <c r="J15" s="80"/>
      <c r="K15" s="81"/>
      <c r="L15" s="80"/>
      <c r="M15" s="81"/>
      <c r="N15" s="80"/>
      <c r="O15" s="81"/>
      <c r="P15" s="80"/>
      <c r="Q15" s="81"/>
      <c r="R15" s="80"/>
      <c r="S15" s="81"/>
      <c r="T15" s="80"/>
      <c r="U15" s="81"/>
      <c r="V15" s="80"/>
      <c r="W15" s="81"/>
      <c r="X15" s="138">
        <f t="shared" ref="X15:X32" si="5">E15+G15+I15+K15+M15+O15+Q15+S15+U15</f>
        <v>1</v>
      </c>
      <c r="Y15" s="80">
        <f t="shared" ref="Y15:Y32" si="6">F15+H15+J15+L15+N15+P15+R15+T15+V15</f>
        <v>1200</v>
      </c>
      <c r="Z15" s="49"/>
      <c r="AA15" s="49">
        <f>VLOOKUP(C15,[1]应付款管理!$A$1:$B$65536,2,0)</f>
        <v>1200</v>
      </c>
      <c r="AB15" s="49">
        <f t="shared" si="3"/>
        <v>0</v>
      </c>
      <c r="AC15" s="49" t="str">
        <f t="shared" si="4"/>
        <v>，1766975</v>
      </c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</row>
    <row r="16" s="3" customFormat="1" spans="1:43">
      <c r="A16" s="21">
        <f t="shared" si="0"/>
        <v>10</v>
      </c>
      <c r="B16" s="128" t="s">
        <v>62</v>
      </c>
      <c r="C16" s="78">
        <v>1764470</v>
      </c>
      <c r="D16" s="78">
        <v>23877671</v>
      </c>
      <c r="E16" s="79"/>
      <c r="F16" s="80"/>
      <c r="G16" s="81">
        <v>1</v>
      </c>
      <c r="H16" s="80">
        <v>1200</v>
      </c>
      <c r="I16" s="81"/>
      <c r="J16" s="80"/>
      <c r="K16" s="81"/>
      <c r="L16" s="80"/>
      <c r="M16" s="81"/>
      <c r="N16" s="80"/>
      <c r="O16" s="81"/>
      <c r="P16" s="80"/>
      <c r="Q16" s="81"/>
      <c r="R16" s="80"/>
      <c r="S16" s="81"/>
      <c r="T16" s="80"/>
      <c r="U16" s="81"/>
      <c r="V16" s="80"/>
      <c r="W16" s="81"/>
      <c r="X16" s="138">
        <f t="shared" ref="X16" si="7">E16+G16+I16+K16+M16+O16+Q16+S16+U16</f>
        <v>1</v>
      </c>
      <c r="Y16" s="80">
        <f t="shared" ref="Y16" si="8">F16+H16+J16+L16+N16+P16+R16+T16+V16</f>
        <v>1200</v>
      </c>
      <c r="Z16" s="49"/>
      <c r="AA16" s="49">
        <f>VLOOKUP(C16,[1]应付款管理!$A$1:$B$65536,2,0)</f>
        <v>3600</v>
      </c>
      <c r="AB16" s="49">
        <f t="shared" si="3"/>
        <v>-2400</v>
      </c>
      <c r="AC16" s="49" t="str">
        <f t="shared" si="4"/>
        <v>，1764470</v>
      </c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</row>
    <row r="17" s="3" customFormat="1" spans="1:43">
      <c r="A17" s="21">
        <f t="shared" si="0"/>
        <v>11</v>
      </c>
      <c r="B17" s="128" t="s">
        <v>62</v>
      </c>
      <c r="C17" s="78">
        <v>1764470</v>
      </c>
      <c r="D17" s="78">
        <v>23884380</v>
      </c>
      <c r="E17" s="79"/>
      <c r="F17" s="80"/>
      <c r="G17" s="81">
        <v>1</v>
      </c>
      <c r="H17" s="80">
        <v>1200</v>
      </c>
      <c r="I17" s="81"/>
      <c r="J17" s="80"/>
      <c r="K17" s="81"/>
      <c r="L17" s="80"/>
      <c r="M17" s="81"/>
      <c r="N17" s="80"/>
      <c r="O17" s="81"/>
      <c r="P17" s="80"/>
      <c r="Q17" s="81"/>
      <c r="R17" s="80"/>
      <c r="S17" s="81"/>
      <c r="T17" s="80"/>
      <c r="U17" s="81"/>
      <c r="V17" s="80"/>
      <c r="W17" s="81"/>
      <c r="X17" s="138">
        <f t="shared" si="5"/>
        <v>1</v>
      </c>
      <c r="Y17" s="80">
        <f t="shared" si="6"/>
        <v>1200</v>
      </c>
      <c r="Z17" s="49"/>
      <c r="AA17" s="49"/>
      <c r="AB17" s="49">
        <f t="shared" si="3"/>
        <v>1200</v>
      </c>
      <c r="AC17" s="49" t="str">
        <f t="shared" si="4"/>
        <v>，1764470</v>
      </c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</row>
    <row r="18" s="3" customFormat="1" spans="1:43">
      <c r="A18" s="21">
        <f t="shared" si="0"/>
        <v>12</v>
      </c>
      <c r="B18" s="128" t="s">
        <v>62</v>
      </c>
      <c r="C18" s="78">
        <v>1764470</v>
      </c>
      <c r="D18" s="78">
        <v>23883766</v>
      </c>
      <c r="E18" s="79"/>
      <c r="F18" s="80"/>
      <c r="G18" s="81">
        <v>1</v>
      </c>
      <c r="H18" s="80">
        <v>1200</v>
      </c>
      <c r="I18" s="81"/>
      <c r="J18" s="80"/>
      <c r="K18" s="81"/>
      <c r="L18" s="80"/>
      <c r="M18" s="81"/>
      <c r="N18" s="80"/>
      <c r="O18" s="81"/>
      <c r="P18" s="80"/>
      <c r="Q18" s="81"/>
      <c r="R18" s="80"/>
      <c r="S18" s="81"/>
      <c r="T18" s="80"/>
      <c r="U18" s="81"/>
      <c r="V18" s="80"/>
      <c r="W18" s="81"/>
      <c r="X18" s="138">
        <f t="shared" si="5"/>
        <v>1</v>
      </c>
      <c r="Y18" s="80">
        <f t="shared" si="6"/>
        <v>1200</v>
      </c>
      <c r="Z18" s="49"/>
      <c r="AA18" s="49"/>
      <c r="AB18" s="49">
        <f t="shared" si="3"/>
        <v>1200</v>
      </c>
      <c r="AC18" s="49" t="str">
        <f t="shared" si="4"/>
        <v>，1764470</v>
      </c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</row>
    <row r="19" s="3" customFormat="1" spans="1:43">
      <c r="A19" s="21">
        <f t="shared" si="0"/>
        <v>13</v>
      </c>
      <c r="B19" s="128" t="s">
        <v>63</v>
      </c>
      <c r="C19" s="78">
        <v>1762458</v>
      </c>
      <c r="D19" s="78">
        <v>23881365</v>
      </c>
      <c r="E19" s="79"/>
      <c r="F19" s="80"/>
      <c r="G19" s="81"/>
      <c r="H19" s="80"/>
      <c r="I19" s="81"/>
      <c r="J19" s="80"/>
      <c r="K19" s="81">
        <v>1</v>
      </c>
      <c r="L19" s="80">
        <v>1200</v>
      </c>
      <c r="M19" s="81"/>
      <c r="N19" s="80"/>
      <c r="O19" s="81"/>
      <c r="P19" s="80"/>
      <c r="Q19" s="81"/>
      <c r="R19" s="80"/>
      <c r="S19" s="81"/>
      <c r="T19" s="80"/>
      <c r="U19" s="81"/>
      <c r="V19" s="80"/>
      <c r="W19" s="81"/>
      <c r="X19" s="138">
        <f t="shared" si="5"/>
        <v>1</v>
      </c>
      <c r="Y19" s="80">
        <f t="shared" si="6"/>
        <v>1200</v>
      </c>
      <c r="Z19" s="49"/>
      <c r="AA19" s="49">
        <f>VLOOKUP(C19,[1]应付款管理!$A$1:$B$65536,2,0)</f>
        <v>1200</v>
      </c>
      <c r="AB19" s="49">
        <f t="shared" si="3"/>
        <v>0</v>
      </c>
      <c r="AC19" s="49" t="str">
        <f t="shared" si="4"/>
        <v>，1762458</v>
      </c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</row>
    <row r="20" s="58" customFormat="1" spans="1:43">
      <c r="A20" s="21">
        <f t="shared" si="0"/>
        <v>14</v>
      </c>
      <c r="B20" s="129" t="s">
        <v>64</v>
      </c>
      <c r="C20" s="89">
        <v>1763351</v>
      </c>
      <c r="D20" s="89">
        <v>23884395</v>
      </c>
      <c r="E20" s="90"/>
      <c r="F20" s="91"/>
      <c r="G20" s="92"/>
      <c r="H20" s="91"/>
      <c r="I20" s="92"/>
      <c r="J20" s="91"/>
      <c r="K20" s="92"/>
      <c r="L20" s="91"/>
      <c r="M20" s="92"/>
      <c r="N20" s="91"/>
      <c r="O20" s="92">
        <v>1</v>
      </c>
      <c r="P20" s="91">
        <v>980</v>
      </c>
      <c r="Q20" s="92">
        <v>1</v>
      </c>
      <c r="R20" s="91">
        <v>980</v>
      </c>
      <c r="S20" s="92"/>
      <c r="T20" s="91"/>
      <c r="U20" s="92"/>
      <c r="V20" s="91"/>
      <c r="W20" s="92"/>
      <c r="X20" s="139">
        <f t="shared" ref="X20" si="9">E20+G20+I20+K20+M20+O20+Q20+S20+U20</f>
        <v>2</v>
      </c>
      <c r="Y20" s="91">
        <f t="shared" ref="Y20" si="10">F20+H20+J20+L20+N20+P20+R20+T20+V20</f>
        <v>1960</v>
      </c>
      <c r="Z20" s="114"/>
      <c r="AA20" s="49">
        <f>VLOOKUP(C20,[1]应付款管理!$A$1:$B$65536,2,0)</f>
        <v>3920</v>
      </c>
      <c r="AB20" s="49">
        <f t="shared" si="3"/>
        <v>-1960</v>
      </c>
      <c r="AC20" s="49" t="str">
        <f t="shared" si="4"/>
        <v>，1763351</v>
      </c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</row>
    <row r="21" s="58" customFormat="1" spans="1:43">
      <c r="A21" s="21">
        <f t="shared" si="0"/>
        <v>15</v>
      </c>
      <c r="B21" s="129" t="s">
        <v>64</v>
      </c>
      <c r="C21" s="89">
        <v>1763351</v>
      </c>
      <c r="D21" s="89">
        <v>23884396</v>
      </c>
      <c r="E21" s="90"/>
      <c r="F21" s="91"/>
      <c r="G21" s="92"/>
      <c r="H21" s="91"/>
      <c r="I21" s="92"/>
      <c r="J21" s="91"/>
      <c r="K21" s="92"/>
      <c r="L21" s="91"/>
      <c r="M21" s="92"/>
      <c r="N21" s="91"/>
      <c r="O21" s="92">
        <v>1</v>
      </c>
      <c r="P21" s="91">
        <v>980</v>
      </c>
      <c r="Q21" s="92">
        <v>1</v>
      </c>
      <c r="R21" s="91">
        <v>980</v>
      </c>
      <c r="S21" s="92"/>
      <c r="T21" s="91"/>
      <c r="U21" s="92"/>
      <c r="V21" s="91"/>
      <c r="W21" s="92"/>
      <c r="X21" s="139">
        <f t="shared" ref="X21:X29" si="11">E21+G21+I21+K21+M21+O21+Q21+S21+U21</f>
        <v>2</v>
      </c>
      <c r="Y21" s="91">
        <f t="shared" ref="Y21:Y29" si="12">F21+H21+J21+L21+N21+P21+R21+T21+V21</f>
        <v>1960</v>
      </c>
      <c r="Z21" s="114"/>
      <c r="AA21" s="49"/>
      <c r="AB21" s="49">
        <f t="shared" si="3"/>
        <v>1960</v>
      </c>
      <c r="AC21" s="49" t="str">
        <f t="shared" si="4"/>
        <v>，1763351</v>
      </c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</row>
    <row r="22" s="3" customFormat="1" spans="1:43">
      <c r="A22" s="21">
        <f t="shared" si="0"/>
        <v>16</v>
      </c>
      <c r="B22" s="128" t="s">
        <v>65</v>
      </c>
      <c r="C22" s="78">
        <v>1767061</v>
      </c>
      <c r="D22" s="78">
        <v>23884500</v>
      </c>
      <c r="E22" s="79"/>
      <c r="F22" s="80"/>
      <c r="G22" s="81"/>
      <c r="H22" s="80"/>
      <c r="I22" s="81"/>
      <c r="J22" s="80"/>
      <c r="K22" s="81"/>
      <c r="L22" s="80"/>
      <c r="M22" s="81"/>
      <c r="N22" s="80"/>
      <c r="O22" s="81"/>
      <c r="P22" s="80"/>
      <c r="Q22" s="81">
        <v>1</v>
      </c>
      <c r="R22" s="80">
        <v>1200</v>
      </c>
      <c r="S22" s="81">
        <v>1</v>
      </c>
      <c r="T22" s="80">
        <v>1200</v>
      </c>
      <c r="U22" s="81"/>
      <c r="V22" s="80"/>
      <c r="W22" s="81"/>
      <c r="X22" s="138">
        <f t="shared" ref="X22" si="13">E22+G22+I22+K22+M22+O22+Q22+S22+U22</f>
        <v>2</v>
      </c>
      <c r="Y22" s="80">
        <f t="shared" ref="Y22" si="14">F22+H22+J22+L22+N22+P22+R22+T22+V22</f>
        <v>2400</v>
      </c>
      <c r="Z22" s="49"/>
      <c r="AA22" s="49">
        <f>VLOOKUP(C22,[1]应付款管理!$A$1:$B$65536,2,0)</f>
        <v>2400</v>
      </c>
      <c r="AB22" s="49">
        <f t="shared" si="3"/>
        <v>0</v>
      </c>
      <c r="AC22" s="49" t="str">
        <f t="shared" si="4"/>
        <v>，1767061</v>
      </c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</row>
    <row r="23" s="3" customFormat="1" spans="1:43">
      <c r="A23" s="21">
        <f t="shared" si="0"/>
        <v>17</v>
      </c>
      <c r="B23" s="128" t="s">
        <v>66</v>
      </c>
      <c r="C23" s="78">
        <v>1775526</v>
      </c>
      <c r="D23" s="78">
        <v>23883447</v>
      </c>
      <c r="E23" s="79">
        <v>1</v>
      </c>
      <c r="F23" s="80">
        <v>1200</v>
      </c>
      <c r="G23" s="81"/>
      <c r="H23" s="80"/>
      <c r="I23" s="81"/>
      <c r="J23" s="80"/>
      <c r="K23" s="81"/>
      <c r="L23" s="80"/>
      <c r="M23" s="81"/>
      <c r="N23" s="80"/>
      <c r="O23" s="81"/>
      <c r="P23" s="80"/>
      <c r="Q23" s="81"/>
      <c r="R23" s="80"/>
      <c r="S23" s="81"/>
      <c r="T23" s="80"/>
      <c r="U23" s="81"/>
      <c r="V23" s="80"/>
      <c r="W23" s="81"/>
      <c r="X23" s="138">
        <f t="shared" ref="X23:X25" si="15">E23+G23+I23+K23+M23+O23+Q23+S23+U23</f>
        <v>1</v>
      </c>
      <c r="Y23" s="80">
        <f t="shared" ref="Y23:Y25" si="16">F23+H23+J23+L23+N23+P23+R23+T23+V23</f>
        <v>1200</v>
      </c>
      <c r="Z23" s="49"/>
      <c r="AA23" s="49">
        <f>VLOOKUP(C23,[1]应付款管理!$A$1:$B$65536,2,0)</f>
        <v>1200</v>
      </c>
      <c r="AB23" s="49">
        <f t="shared" si="3"/>
        <v>0</v>
      </c>
      <c r="AC23" s="49" t="str">
        <f t="shared" si="4"/>
        <v>，1775526</v>
      </c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</row>
    <row r="24" s="3" customFormat="1" spans="1:43">
      <c r="A24" s="21">
        <f t="shared" si="0"/>
        <v>18</v>
      </c>
      <c r="B24" s="128" t="s">
        <v>67</v>
      </c>
      <c r="C24" s="78">
        <v>1776169</v>
      </c>
      <c r="D24" s="78">
        <v>23883623</v>
      </c>
      <c r="E24" s="79"/>
      <c r="F24" s="80"/>
      <c r="G24" s="81"/>
      <c r="H24" s="80"/>
      <c r="I24" s="81"/>
      <c r="J24" s="80"/>
      <c r="K24" s="81">
        <v>1</v>
      </c>
      <c r="L24" s="80">
        <v>1200</v>
      </c>
      <c r="M24" s="81">
        <v>1</v>
      </c>
      <c r="N24" s="80">
        <v>1200</v>
      </c>
      <c r="O24" s="81"/>
      <c r="P24" s="80"/>
      <c r="Q24" s="81"/>
      <c r="R24" s="80"/>
      <c r="S24" s="81"/>
      <c r="T24" s="80"/>
      <c r="U24" s="81"/>
      <c r="V24" s="80"/>
      <c r="W24" s="81"/>
      <c r="X24" s="138">
        <f t="shared" si="15"/>
        <v>2</v>
      </c>
      <c r="Y24" s="80">
        <f t="shared" si="16"/>
        <v>2400</v>
      </c>
      <c r="Z24" s="49"/>
      <c r="AA24" s="49">
        <f>VLOOKUP(C24,[1]应付款管理!$A$1:$B$65536,2,0)</f>
        <v>2400</v>
      </c>
      <c r="AB24" s="49">
        <f t="shared" si="3"/>
        <v>0</v>
      </c>
      <c r="AC24" s="49" t="str">
        <f t="shared" si="4"/>
        <v>，1776169</v>
      </c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</row>
    <row r="25" s="3" customFormat="1" spans="1:43">
      <c r="A25" s="21">
        <f t="shared" si="0"/>
        <v>19</v>
      </c>
      <c r="B25" s="128" t="s">
        <v>68</v>
      </c>
      <c r="C25" s="78">
        <v>1777433</v>
      </c>
      <c r="D25" s="78">
        <v>23881364</v>
      </c>
      <c r="E25" s="79"/>
      <c r="F25" s="80"/>
      <c r="G25" s="81"/>
      <c r="H25" s="80"/>
      <c r="I25" s="81"/>
      <c r="J25" s="80"/>
      <c r="K25" s="81">
        <v>1</v>
      </c>
      <c r="L25" s="80">
        <v>1200</v>
      </c>
      <c r="M25" s="81"/>
      <c r="N25" s="80"/>
      <c r="O25" s="81"/>
      <c r="P25" s="80"/>
      <c r="Q25" s="81"/>
      <c r="R25" s="80"/>
      <c r="S25" s="81"/>
      <c r="T25" s="80"/>
      <c r="U25" s="81"/>
      <c r="V25" s="80"/>
      <c r="W25" s="81"/>
      <c r="X25" s="138">
        <f t="shared" si="15"/>
        <v>1</v>
      </c>
      <c r="Y25" s="80">
        <f t="shared" si="16"/>
        <v>1200</v>
      </c>
      <c r="Z25" s="49"/>
      <c r="AA25" s="49">
        <f>VLOOKUP(C25,[1]应付款管理!$A$1:$B$65536,2,0)</f>
        <v>1200</v>
      </c>
      <c r="AB25" s="49">
        <f t="shared" si="3"/>
        <v>0</v>
      </c>
      <c r="AC25" s="49" t="str">
        <f t="shared" si="4"/>
        <v>，1777433</v>
      </c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</row>
    <row r="26" s="3" customFormat="1" spans="1:43">
      <c r="A26" s="21">
        <f t="shared" si="0"/>
        <v>20</v>
      </c>
      <c r="B26" s="128" t="s">
        <v>69</v>
      </c>
      <c r="C26" s="78">
        <v>1779388</v>
      </c>
      <c r="D26" s="78">
        <v>23885322</v>
      </c>
      <c r="E26" s="79"/>
      <c r="F26" s="80"/>
      <c r="G26" s="81"/>
      <c r="H26" s="80"/>
      <c r="I26" s="81"/>
      <c r="J26" s="80"/>
      <c r="K26" s="81"/>
      <c r="L26" s="80"/>
      <c r="M26" s="81">
        <v>1</v>
      </c>
      <c r="N26" s="80">
        <v>1200</v>
      </c>
      <c r="O26" s="81"/>
      <c r="P26" s="80"/>
      <c r="Q26" s="81"/>
      <c r="R26" s="80"/>
      <c r="S26" s="81"/>
      <c r="T26" s="80"/>
      <c r="U26" s="81"/>
      <c r="V26" s="80"/>
      <c r="W26" s="81"/>
      <c r="X26" s="138">
        <f t="shared" ref="X26:X28" si="17">E26+G26+I26+K26+M26+O26+Q26+S26+U26</f>
        <v>1</v>
      </c>
      <c r="Y26" s="80">
        <f t="shared" ref="Y26:Y28" si="18">F26+H26+J26+L26+N26+P26+R26+T26+V26</f>
        <v>1200</v>
      </c>
      <c r="Z26" s="49"/>
      <c r="AA26" s="49">
        <f>VLOOKUP(C26,[1]应付款管理!$A$1:$B$65536,2,0)</f>
        <v>1200</v>
      </c>
      <c r="AB26" s="49">
        <f t="shared" si="3"/>
        <v>0</v>
      </c>
      <c r="AC26" s="49" t="str">
        <f t="shared" si="4"/>
        <v>，1779388</v>
      </c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</row>
    <row r="27" s="3" customFormat="1" spans="1:43">
      <c r="A27" s="21">
        <f t="shared" si="0"/>
        <v>21</v>
      </c>
      <c r="B27" s="128" t="s">
        <v>70</v>
      </c>
      <c r="C27" s="78">
        <v>1778573</v>
      </c>
      <c r="D27" s="78">
        <v>23877673</v>
      </c>
      <c r="E27" s="79"/>
      <c r="F27" s="80"/>
      <c r="G27" s="81"/>
      <c r="H27" s="80"/>
      <c r="I27" s="81"/>
      <c r="J27" s="80"/>
      <c r="K27" s="81"/>
      <c r="L27" s="80"/>
      <c r="M27" s="81">
        <v>1</v>
      </c>
      <c r="N27" s="80">
        <v>1200</v>
      </c>
      <c r="O27" s="81"/>
      <c r="P27" s="80"/>
      <c r="Q27" s="81"/>
      <c r="R27" s="80"/>
      <c r="S27" s="81"/>
      <c r="T27" s="80"/>
      <c r="U27" s="81"/>
      <c r="V27" s="80"/>
      <c r="W27" s="81"/>
      <c r="X27" s="138">
        <f t="shared" si="17"/>
        <v>1</v>
      </c>
      <c r="Y27" s="80">
        <f t="shared" si="18"/>
        <v>1200</v>
      </c>
      <c r="Z27" s="49"/>
      <c r="AA27" s="49">
        <f>VLOOKUP(C27,[1]应付款管理!$A$1:$B$65536,2,0)</f>
        <v>1200</v>
      </c>
      <c r="AB27" s="49">
        <f t="shared" si="3"/>
        <v>0</v>
      </c>
      <c r="AC27" s="49" t="str">
        <f t="shared" si="4"/>
        <v>，1778573</v>
      </c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</row>
    <row r="28" s="3" customFormat="1" spans="1:43">
      <c r="A28" s="21">
        <f t="shared" si="0"/>
        <v>22</v>
      </c>
      <c r="B28" s="128" t="s">
        <v>71</v>
      </c>
      <c r="C28" s="78">
        <v>1779685</v>
      </c>
      <c r="D28" s="78">
        <v>23883756</v>
      </c>
      <c r="E28" s="79"/>
      <c r="F28" s="80"/>
      <c r="G28" s="81"/>
      <c r="H28" s="80"/>
      <c r="I28" s="81"/>
      <c r="J28" s="80"/>
      <c r="K28" s="81"/>
      <c r="L28" s="80"/>
      <c r="M28" s="81"/>
      <c r="N28" s="80"/>
      <c r="O28" s="81"/>
      <c r="P28" s="80"/>
      <c r="Q28" s="81"/>
      <c r="R28" s="80"/>
      <c r="S28" s="81">
        <v>1</v>
      </c>
      <c r="T28" s="80">
        <v>1200</v>
      </c>
      <c r="U28" s="81">
        <v>1</v>
      </c>
      <c r="V28" s="80">
        <v>780</v>
      </c>
      <c r="W28" s="81">
        <v>310</v>
      </c>
      <c r="X28" s="138">
        <f t="shared" si="17"/>
        <v>2</v>
      </c>
      <c r="Y28" s="80">
        <f t="shared" si="18"/>
        <v>1980</v>
      </c>
      <c r="Z28" s="49">
        <f>Y28+W28</f>
        <v>2290</v>
      </c>
      <c r="AA28" s="49">
        <f>VLOOKUP(C28,[1]应付款管理!$A$1:$B$65536,2,0)</f>
        <v>2290</v>
      </c>
      <c r="AB28" s="49">
        <v>0</v>
      </c>
      <c r="AC28" s="49" t="str">
        <f t="shared" si="4"/>
        <v>，1779685</v>
      </c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</row>
    <row r="29" s="3" customFormat="1" spans="1:43">
      <c r="A29" s="21">
        <f t="shared" si="0"/>
        <v>23</v>
      </c>
      <c r="B29" s="128" t="s">
        <v>72</v>
      </c>
      <c r="C29" s="78">
        <v>1781287</v>
      </c>
      <c r="D29" s="68">
        <v>23877677</v>
      </c>
      <c r="E29" s="79"/>
      <c r="F29" s="80"/>
      <c r="G29" s="81"/>
      <c r="H29" s="80"/>
      <c r="I29" s="81"/>
      <c r="J29" s="80"/>
      <c r="K29" s="81"/>
      <c r="L29" s="80"/>
      <c r="M29" s="81"/>
      <c r="N29" s="80"/>
      <c r="O29" s="81"/>
      <c r="P29" s="80"/>
      <c r="Q29" s="81"/>
      <c r="R29" s="80"/>
      <c r="S29" s="81">
        <v>1</v>
      </c>
      <c r="T29" s="80">
        <v>1200</v>
      </c>
      <c r="U29" s="81"/>
      <c r="V29" s="80"/>
      <c r="W29" s="81"/>
      <c r="X29" s="138">
        <f t="shared" si="11"/>
        <v>1</v>
      </c>
      <c r="Y29" s="80">
        <f t="shared" si="12"/>
        <v>1200</v>
      </c>
      <c r="Z29" s="49"/>
      <c r="AA29" s="49">
        <f>VLOOKUP(C29,[1]应付款管理!$A$1:$B$65536,2,0)</f>
        <v>2400</v>
      </c>
      <c r="AB29" s="49">
        <f t="shared" si="3"/>
        <v>-1200</v>
      </c>
      <c r="AC29" s="49" t="str">
        <f t="shared" si="4"/>
        <v>，1781287</v>
      </c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</row>
    <row r="30" s="3" customFormat="1" spans="1:43">
      <c r="A30" s="21">
        <f t="shared" si="0"/>
        <v>24</v>
      </c>
      <c r="B30" s="128" t="s">
        <v>72</v>
      </c>
      <c r="C30" s="78">
        <v>1781287</v>
      </c>
      <c r="D30" s="78">
        <v>23884398</v>
      </c>
      <c r="E30" s="79"/>
      <c r="F30" s="80"/>
      <c r="G30" s="81"/>
      <c r="H30" s="80"/>
      <c r="I30" s="81"/>
      <c r="J30" s="80"/>
      <c r="K30" s="81"/>
      <c r="L30" s="80"/>
      <c r="M30" s="81"/>
      <c r="N30" s="80"/>
      <c r="O30" s="81"/>
      <c r="P30" s="80"/>
      <c r="Q30" s="81"/>
      <c r="R30" s="80"/>
      <c r="S30" s="81">
        <v>1</v>
      </c>
      <c r="T30" s="80">
        <v>1200</v>
      </c>
      <c r="U30" s="81"/>
      <c r="V30" s="80"/>
      <c r="W30" s="81"/>
      <c r="X30" s="138">
        <f t="shared" ref="X30:X31" si="19">E30+G30+I30+K30+M30+O30+Q30+S30+U30</f>
        <v>1</v>
      </c>
      <c r="Y30" s="80">
        <f t="shared" ref="Y30:Y31" si="20">F30+H30+J30+L30+N30+P30+R30+T30+V30</f>
        <v>1200</v>
      </c>
      <c r="Z30" s="49"/>
      <c r="AA30" s="49"/>
      <c r="AB30" s="49">
        <f t="shared" si="3"/>
        <v>1200</v>
      </c>
      <c r="AC30" s="49" t="str">
        <f t="shared" si="4"/>
        <v>，1781287</v>
      </c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</row>
    <row r="31" s="3" customFormat="1" spans="1:43">
      <c r="A31" s="21">
        <f t="shared" si="0"/>
        <v>25</v>
      </c>
      <c r="B31" s="128" t="s">
        <v>73</v>
      </c>
      <c r="C31" s="78">
        <v>1781553</v>
      </c>
      <c r="D31" s="78">
        <v>23883760</v>
      </c>
      <c r="E31" s="79"/>
      <c r="F31" s="80"/>
      <c r="G31" s="81"/>
      <c r="H31" s="80"/>
      <c r="I31" s="81"/>
      <c r="J31" s="80"/>
      <c r="K31" s="81"/>
      <c r="L31" s="80"/>
      <c r="M31" s="81"/>
      <c r="N31" s="80"/>
      <c r="O31" s="81"/>
      <c r="P31" s="80"/>
      <c r="Q31" s="81"/>
      <c r="R31" s="80"/>
      <c r="S31" s="81">
        <v>1</v>
      </c>
      <c r="T31" s="80">
        <v>1200</v>
      </c>
      <c r="U31" s="81">
        <v>1</v>
      </c>
      <c r="V31" s="80">
        <v>780</v>
      </c>
      <c r="W31" s="81"/>
      <c r="X31" s="138">
        <f t="shared" si="19"/>
        <v>2</v>
      </c>
      <c r="Y31" s="80">
        <f t="shared" si="20"/>
        <v>1980</v>
      </c>
      <c r="Z31" s="49"/>
      <c r="AA31" s="49">
        <f>VLOOKUP(C31,[1]应付款管理!$A$1:$B$65536,2,0)</f>
        <v>1980</v>
      </c>
      <c r="AB31" s="49">
        <f t="shared" si="3"/>
        <v>0</v>
      </c>
      <c r="AC31" s="49" t="str">
        <f t="shared" si="4"/>
        <v>，1781553</v>
      </c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</row>
    <row r="32" s="3" customFormat="1" spans="1:43">
      <c r="A32" s="21">
        <f t="shared" si="0"/>
        <v>26</v>
      </c>
      <c r="B32" s="128" t="s">
        <v>74</v>
      </c>
      <c r="C32" s="78"/>
      <c r="D32" s="78">
        <v>23881366</v>
      </c>
      <c r="E32" s="79"/>
      <c r="F32" s="80"/>
      <c r="G32" s="81"/>
      <c r="H32" s="80"/>
      <c r="I32" s="81"/>
      <c r="J32" s="80"/>
      <c r="K32" s="81">
        <v>1</v>
      </c>
      <c r="L32" s="80">
        <v>1200</v>
      </c>
      <c r="M32" s="81"/>
      <c r="N32" s="80"/>
      <c r="O32" s="81"/>
      <c r="P32" s="80"/>
      <c r="Q32" s="81"/>
      <c r="R32" s="80"/>
      <c r="S32" s="81"/>
      <c r="T32" s="80"/>
      <c r="U32" s="81"/>
      <c r="V32" s="80"/>
      <c r="W32" s="81"/>
      <c r="X32" s="138">
        <f t="shared" si="5"/>
        <v>1</v>
      </c>
      <c r="Y32" s="116">
        <f t="shared" si="6"/>
        <v>1200</v>
      </c>
      <c r="Z32" s="49"/>
      <c r="AA32" s="49" t="e">
        <f>VLOOKUP(C32,[1]应付款管理!$A$1:$B$65536,2,0)</f>
        <v>#N/A</v>
      </c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</row>
    <row r="33" ht="14.25" spans="1:25">
      <c r="A33" s="27"/>
      <c r="B33" s="28"/>
      <c r="C33" s="29"/>
      <c r="D33" s="29"/>
      <c r="E33" s="50"/>
      <c r="F33" s="31"/>
      <c r="G33" s="30"/>
      <c r="H33" s="31"/>
      <c r="I33" s="30"/>
      <c r="J33" s="31"/>
      <c r="K33" s="30"/>
      <c r="L33" s="31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140">
        <f t="shared" si="1"/>
        <v>0</v>
      </c>
      <c r="Y33" s="31">
        <f t="shared" si="2"/>
        <v>0</v>
      </c>
    </row>
    <row r="34" ht="14.25" spans="2:26">
      <c r="B34" s="32" t="s">
        <v>75</v>
      </c>
      <c r="C34" s="32"/>
      <c r="D34" s="32"/>
      <c r="E34" s="51">
        <f t="shared" ref="E34:Y34" si="21">SUM(E7:E33)</f>
        <v>5</v>
      </c>
      <c r="F34" s="34">
        <f t="shared" si="21"/>
        <v>6000</v>
      </c>
      <c r="G34" s="33">
        <f t="shared" si="21"/>
        <v>5</v>
      </c>
      <c r="H34" s="34">
        <f t="shared" si="21"/>
        <v>6000</v>
      </c>
      <c r="I34" s="33">
        <f t="shared" si="21"/>
        <v>5</v>
      </c>
      <c r="J34" s="34">
        <f t="shared" si="21"/>
        <v>6000</v>
      </c>
      <c r="K34" s="33">
        <f t="shared" si="21"/>
        <v>5</v>
      </c>
      <c r="L34" s="34">
        <f t="shared" si="21"/>
        <v>6000</v>
      </c>
      <c r="M34" s="33">
        <f t="shared" si="21"/>
        <v>4</v>
      </c>
      <c r="N34" s="34">
        <f t="shared" si="21"/>
        <v>4800</v>
      </c>
      <c r="O34" s="33">
        <f t="shared" si="21"/>
        <v>2</v>
      </c>
      <c r="P34" s="34">
        <f t="shared" si="21"/>
        <v>1960</v>
      </c>
      <c r="Q34" s="33">
        <f t="shared" si="21"/>
        <v>3</v>
      </c>
      <c r="R34" s="34">
        <f t="shared" si="21"/>
        <v>3160</v>
      </c>
      <c r="S34" s="33">
        <f t="shared" si="21"/>
        <v>5</v>
      </c>
      <c r="T34" s="34">
        <f t="shared" si="21"/>
        <v>6000</v>
      </c>
      <c r="U34" s="33">
        <f t="shared" si="21"/>
        <v>2</v>
      </c>
      <c r="V34" s="34">
        <f t="shared" si="21"/>
        <v>1560</v>
      </c>
      <c r="W34" s="33">
        <f t="shared" si="21"/>
        <v>310</v>
      </c>
      <c r="X34" s="141">
        <f t="shared" si="21"/>
        <v>36</v>
      </c>
      <c r="Y34" s="34">
        <f t="shared" si="21"/>
        <v>41480</v>
      </c>
      <c r="Z34" s="114">
        <f>F34+H34+J34+L34+N34+P34+R34+T34+V34+W34</f>
        <v>41790</v>
      </c>
    </row>
    <row r="35" ht="14.25" spans="2:25">
      <c r="B35" s="35"/>
      <c r="C35" s="35"/>
      <c r="D35" s="35"/>
      <c r="E35" s="52"/>
      <c r="F35" s="37"/>
      <c r="G35" s="36"/>
      <c r="H35" s="37"/>
      <c r="I35" s="36"/>
      <c r="J35" s="37"/>
      <c r="K35" s="36"/>
      <c r="L35" s="37"/>
      <c r="M35" s="36"/>
      <c r="N35" s="37"/>
      <c r="O35" s="36"/>
      <c r="P35" s="37"/>
      <c r="Q35" s="36"/>
      <c r="R35" s="37"/>
      <c r="S35" s="36"/>
      <c r="T35" s="37"/>
      <c r="U35" s="36"/>
      <c r="V35" s="37"/>
      <c r="W35" s="36"/>
      <c r="X35" s="142"/>
      <c r="Y35" s="37"/>
    </row>
    <row r="36" ht="14.25" spans="2:25">
      <c r="B36" s="38" t="s">
        <v>76</v>
      </c>
      <c r="C36" s="38"/>
      <c r="D36" s="38"/>
      <c r="E36" s="53">
        <f>E5-E34</f>
        <v>0</v>
      </c>
      <c r="F36" s="40"/>
      <c r="G36" s="41">
        <f>G5-G34</f>
        <v>0</v>
      </c>
      <c r="H36" s="40"/>
      <c r="I36" s="41">
        <f>I5-I34</f>
        <v>0</v>
      </c>
      <c r="J36" s="40"/>
      <c r="K36" s="41">
        <f>K5-K34</f>
        <v>0</v>
      </c>
      <c r="L36" s="40"/>
      <c r="M36" s="41">
        <f>M5-M34</f>
        <v>1</v>
      </c>
      <c r="N36" s="40"/>
      <c r="O36" s="41">
        <f>O5-O34</f>
        <v>3</v>
      </c>
      <c r="P36" s="40"/>
      <c r="Q36" s="41">
        <f>Q5-Q34</f>
        <v>2</v>
      </c>
      <c r="R36" s="40"/>
      <c r="S36" s="41">
        <f>S5-S34</f>
        <v>0</v>
      </c>
      <c r="T36" s="40"/>
      <c r="U36" s="41">
        <f>U5-U34</f>
        <v>3</v>
      </c>
      <c r="V36" s="40"/>
      <c r="W36" s="41"/>
      <c r="X36" s="53">
        <f>SUM(E36:V36)</f>
        <v>9</v>
      </c>
      <c r="Y36" s="40"/>
    </row>
    <row r="38" spans="2:24">
      <c r="B38" s="95" t="s">
        <v>77</v>
      </c>
      <c r="W38">
        <v>45</v>
      </c>
      <c r="X38">
        <f>W38-X34-X36</f>
        <v>0</v>
      </c>
    </row>
    <row r="39" s="59" customFormat="1" spans="1:43">
      <c r="A39" s="130">
        <v>1</v>
      </c>
      <c r="B39" s="120" t="s">
        <v>78</v>
      </c>
      <c r="C39" s="98">
        <v>1759679</v>
      </c>
      <c r="D39" s="98">
        <v>23883758</v>
      </c>
      <c r="E39" s="99"/>
      <c r="F39" s="100"/>
      <c r="G39" s="101"/>
      <c r="H39" s="100"/>
      <c r="I39" s="101"/>
      <c r="J39" s="100"/>
      <c r="K39" s="101"/>
      <c r="L39" s="100"/>
      <c r="M39" s="101"/>
      <c r="N39" s="100"/>
      <c r="O39" s="101">
        <v>1</v>
      </c>
      <c r="P39" s="100">
        <v>980</v>
      </c>
      <c r="Q39" s="101">
        <v>1</v>
      </c>
      <c r="R39" s="100">
        <v>980</v>
      </c>
      <c r="S39" s="101"/>
      <c r="T39" s="100"/>
      <c r="U39" s="101"/>
      <c r="V39" s="100"/>
      <c r="W39" s="101"/>
      <c r="X39" s="143">
        <f t="shared" ref="X39:Y43" si="22">E39+G39+I39+K39+M39+O39+Q39+S39+U39</f>
        <v>2</v>
      </c>
      <c r="Y39" s="100">
        <f t="shared" si="22"/>
        <v>1960</v>
      </c>
      <c r="Z39" s="117"/>
      <c r="AA39" s="49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</row>
    <row r="40" s="59" customFormat="1" spans="1:43">
      <c r="A40" s="130">
        <v>2</v>
      </c>
      <c r="B40" s="120" t="s">
        <v>79</v>
      </c>
      <c r="C40" s="98">
        <v>1759679</v>
      </c>
      <c r="D40" s="98">
        <v>23883091</v>
      </c>
      <c r="E40" s="99"/>
      <c r="F40" s="100"/>
      <c r="G40" s="101"/>
      <c r="H40" s="100"/>
      <c r="I40" s="101"/>
      <c r="J40" s="100"/>
      <c r="K40" s="101"/>
      <c r="L40" s="100"/>
      <c r="M40" s="101"/>
      <c r="N40" s="100"/>
      <c r="O40" s="101">
        <v>1</v>
      </c>
      <c r="P40" s="100">
        <v>980</v>
      </c>
      <c r="Q40" s="101">
        <v>1</v>
      </c>
      <c r="R40" s="100">
        <v>980</v>
      </c>
      <c r="S40" s="101"/>
      <c r="T40" s="100"/>
      <c r="U40" s="101"/>
      <c r="V40" s="100"/>
      <c r="W40" s="101"/>
      <c r="X40" s="143">
        <f t="shared" si="22"/>
        <v>2</v>
      </c>
      <c r="Y40" s="100">
        <f t="shared" si="22"/>
        <v>1960</v>
      </c>
      <c r="Z40" s="117"/>
      <c r="AA40" s="49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</row>
    <row r="41" s="59" customFormat="1" spans="1:43">
      <c r="A41" s="130">
        <v>3</v>
      </c>
      <c r="B41" s="120" t="s">
        <v>80</v>
      </c>
      <c r="C41" s="98">
        <v>1742872</v>
      </c>
      <c r="D41" s="98">
        <v>23882136</v>
      </c>
      <c r="E41" s="99"/>
      <c r="F41" s="100"/>
      <c r="G41" s="101"/>
      <c r="H41" s="100"/>
      <c r="I41" s="101"/>
      <c r="J41" s="100"/>
      <c r="K41" s="101"/>
      <c r="L41" s="100"/>
      <c r="M41" s="101"/>
      <c r="N41" s="100"/>
      <c r="O41" s="101"/>
      <c r="P41" s="100"/>
      <c r="Q41" s="101"/>
      <c r="R41" s="100"/>
      <c r="S41" s="101"/>
      <c r="T41" s="100"/>
      <c r="U41" s="101">
        <v>1</v>
      </c>
      <c r="V41" s="100">
        <v>780</v>
      </c>
      <c r="W41" s="101"/>
      <c r="X41" s="143">
        <f t="shared" si="22"/>
        <v>1</v>
      </c>
      <c r="Y41" s="100">
        <f t="shared" si="22"/>
        <v>780</v>
      </c>
      <c r="Z41" s="117"/>
      <c r="AA41" s="49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</row>
    <row r="42" s="59" customFormat="1" spans="1:43">
      <c r="A42" s="130">
        <v>4</v>
      </c>
      <c r="B42" s="120" t="s">
        <v>81</v>
      </c>
      <c r="C42" s="98">
        <v>1742890</v>
      </c>
      <c r="D42" s="98">
        <v>23882138</v>
      </c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100"/>
      <c r="S42" s="101"/>
      <c r="T42" s="100"/>
      <c r="U42" s="101">
        <v>1</v>
      </c>
      <c r="V42" s="100">
        <v>780</v>
      </c>
      <c r="W42" s="101"/>
      <c r="X42" s="143">
        <f t="shared" si="22"/>
        <v>1</v>
      </c>
      <c r="Y42" s="100">
        <f t="shared" si="22"/>
        <v>780</v>
      </c>
      <c r="Z42" s="117"/>
      <c r="AA42" s="49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</row>
    <row r="43" s="59" customFormat="1" spans="1:43">
      <c r="A43" s="130">
        <v>5</v>
      </c>
      <c r="B43" s="120" t="s">
        <v>82</v>
      </c>
      <c r="C43" s="98">
        <v>1746567</v>
      </c>
      <c r="D43" s="98">
        <v>23882306</v>
      </c>
      <c r="E43" s="99"/>
      <c r="F43" s="100"/>
      <c r="G43" s="101"/>
      <c r="H43" s="100"/>
      <c r="I43" s="101"/>
      <c r="J43" s="100"/>
      <c r="K43" s="101"/>
      <c r="L43" s="100"/>
      <c r="M43" s="101"/>
      <c r="N43" s="100"/>
      <c r="O43" s="101"/>
      <c r="P43" s="100"/>
      <c r="Q43" s="101"/>
      <c r="R43" s="100"/>
      <c r="S43" s="101"/>
      <c r="T43" s="100"/>
      <c r="U43" s="101">
        <v>1</v>
      </c>
      <c r="V43" s="100">
        <v>780</v>
      </c>
      <c r="W43" s="101"/>
      <c r="X43" s="143">
        <f t="shared" si="22"/>
        <v>1</v>
      </c>
      <c r="Y43" s="100">
        <f t="shared" si="22"/>
        <v>780</v>
      </c>
      <c r="Z43" s="117"/>
      <c r="AA43" s="49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</row>
    <row r="44" s="59" customFormat="1" spans="1:43">
      <c r="A44" s="130">
        <v>6</v>
      </c>
      <c r="B44" s="131" t="s">
        <v>83</v>
      </c>
      <c r="C44" s="103">
        <v>1773721</v>
      </c>
      <c r="D44" s="103">
        <v>23884499</v>
      </c>
      <c r="E44" s="104"/>
      <c r="F44" s="105"/>
      <c r="G44" s="106"/>
      <c r="H44" s="105"/>
      <c r="I44" s="106"/>
      <c r="J44" s="105"/>
      <c r="K44" s="106"/>
      <c r="L44" s="105"/>
      <c r="M44" s="106">
        <v>1</v>
      </c>
      <c r="N44" s="105">
        <v>1200</v>
      </c>
      <c r="O44" s="106">
        <v>1</v>
      </c>
      <c r="P44" s="105">
        <v>1200</v>
      </c>
      <c r="Q44" s="106"/>
      <c r="R44" s="105"/>
      <c r="S44" s="106"/>
      <c r="T44" s="105"/>
      <c r="U44" s="106"/>
      <c r="V44" s="105"/>
      <c r="W44" s="106"/>
      <c r="X44" s="144">
        <f t="shared" ref="X44" si="23">E44+G44+I44+K44+M44+O44+Q44+S44+U44</f>
        <v>2</v>
      </c>
      <c r="Y44" s="105">
        <f t="shared" ref="Y44" si="24">F44+H44+J44+L44+N44+P44+R44+T44+V44</f>
        <v>2400</v>
      </c>
      <c r="Z44" s="117"/>
      <c r="AA44" s="49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</row>
    <row r="47" spans="24:25">
      <c r="X47" t="s">
        <v>84</v>
      </c>
      <c r="Y47">
        <f>SUM(Y7:Y31)+W28</f>
        <v>40590</v>
      </c>
    </row>
    <row r="48" spans="24:25">
      <c r="X48" t="s">
        <v>85</v>
      </c>
      <c r="Y48">
        <f>Y32</f>
        <v>1200</v>
      </c>
    </row>
  </sheetData>
  <mergeCells count="24">
    <mergeCell ref="A4:A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4:X6"/>
    <mergeCell ref="Y4:Y6"/>
  </mergeCells>
  <conditionalFormatting sqref="C7:C31">
    <cfRule type="duplicateValues" dxfId="0" priority="1"/>
  </conditionalFormatting>
  <pageMargins left="0.7" right="0.7" top="0.75" bottom="0.75" header="0.3" footer="0.3"/>
  <pageSetup paperSize="9" scale="5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52"/>
  <sheetViews>
    <sheetView workbookViewId="0">
      <pane xSplit="4" ySplit="6" topLeftCell="V19" activePane="bottomRight" state="frozen"/>
      <selection/>
      <selection pane="topRight"/>
      <selection pane="bottomLeft"/>
      <selection pane="bottomRight" activeCell="Y52" sqref="Y52"/>
    </sheetView>
  </sheetViews>
  <sheetFormatPr defaultColWidth="9" defaultRowHeight="13.5"/>
  <cols>
    <col min="1" max="1" width="6.14166666666667" customWidth="1"/>
    <col min="2" max="2" width="30.7083333333333" customWidth="1"/>
    <col min="3" max="3" width="11.5666666666667" customWidth="1"/>
    <col min="4" max="4" width="12.5666666666667" customWidth="1"/>
    <col min="26" max="43" width="9.14166666666667" style="4"/>
  </cols>
  <sheetData>
    <row r="1" spans="6:6">
      <c r="F1">
        <f>45+70+70</f>
        <v>185</v>
      </c>
    </row>
    <row r="2" spans="2:5">
      <c r="B2" s="5" t="s">
        <v>86</v>
      </c>
      <c r="E2">
        <f>E5+G5+I5+K5+M5+O5+Q5+S5+U5</f>
        <v>70</v>
      </c>
    </row>
    <row r="3" ht="14.25"/>
    <row r="4" s="1" customFormat="1" spans="1:43">
      <c r="A4" s="6" t="s">
        <v>42</v>
      </c>
      <c r="B4" s="7" t="s">
        <v>43</v>
      </c>
      <c r="C4" s="8" t="s">
        <v>44</v>
      </c>
      <c r="D4" s="8" t="s">
        <v>45</v>
      </c>
      <c r="E4" s="61">
        <v>43854</v>
      </c>
      <c r="F4" s="10" t="s">
        <v>46</v>
      </c>
      <c r="G4" s="9">
        <v>43855</v>
      </c>
      <c r="H4" s="10" t="s">
        <v>46</v>
      </c>
      <c r="I4" s="9">
        <v>43856</v>
      </c>
      <c r="J4" s="10" t="s">
        <v>46</v>
      </c>
      <c r="K4" s="9">
        <v>43857</v>
      </c>
      <c r="L4" s="10" t="s">
        <v>46</v>
      </c>
      <c r="M4" s="9">
        <v>43858</v>
      </c>
      <c r="N4" s="10" t="s">
        <v>46</v>
      </c>
      <c r="O4" s="9">
        <v>43859</v>
      </c>
      <c r="P4" s="10" t="s">
        <v>46</v>
      </c>
      <c r="Q4" s="9">
        <v>43860</v>
      </c>
      <c r="R4" s="10" t="s">
        <v>46</v>
      </c>
      <c r="S4" s="9">
        <v>43861</v>
      </c>
      <c r="T4" s="10" t="s">
        <v>46</v>
      </c>
      <c r="U4" s="9">
        <v>43862</v>
      </c>
      <c r="V4" s="10" t="s">
        <v>46</v>
      </c>
      <c r="W4" s="60" t="s">
        <v>47</v>
      </c>
      <c r="X4" s="42" t="s">
        <v>48</v>
      </c>
      <c r="Y4" s="43" t="s">
        <v>49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</row>
    <row r="5" s="1" customFormat="1" spans="1:43">
      <c r="A5" s="11"/>
      <c r="B5" s="12" t="s">
        <v>50</v>
      </c>
      <c r="C5" s="13"/>
      <c r="D5" s="13"/>
      <c r="E5" s="63">
        <v>5</v>
      </c>
      <c r="F5" s="15">
        <v>1250</v>
      </c>
      <c r="G5" s="14">
        <v>10</v>
      </c>
      <c r="H5" s="15">
        <v>1250</v>
      </c>
      <c r="I5" s="14">
        <v>10</v>
      </c>
      <c r="J5" s="15">
        <v>1250</v>
      </c>
      <c r="K5" s="14">
        <v>10</v>
      </c>
      <c r="L5" s="15">
        <v>1250</v>
      </c>
      <c r="M5" s="14">
        <v>10</v>
      </c>
      <c r="N5" s="15">
        <v>1250</v>
      </c>
      <c r="O5" s="14">
        <v>10</v>
      </c>
      <c r="P5" s="15">
        <v>1250</v>
      </c>
      <c r="Q5" s="14">
        <v>5</v>
      </c>
      <c r="R5" s="15">
        <v>1250</v>
      </c>
      <c r="S5" s="14">
        <v>5</v>
      </c>
      <c r="T5" s="15">
        <v>1250</v>
      </c>
      <c r="U5" s="14">
        <v>5</v>
      </c>
      <c r="V5" s="15">
        <v>830</v>
      </c>
      <c r="W5" s="109" t="s">
        <v>87</v>
      </c>
      <c r="X5" s="45"/>
      <c r="Y5" s="46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</row>
    <row r="6" s="2" customFormat="1" ht="14.25" spans="1:43">
      <c r="A6" s="16"/>
      <c r="B6" s="17" t="s">
        <v>51</v>
      </c>
      <c r="C6" s="18"/>
      <c r="D6" s="18"/>
      <c r="E6" s="47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  <c r="S6" s="19"/>
      <c r="T6" s="20"/>
      <c r="U6" s="19"/>
      <c r="V6" s="20"/>
      <c r="W6" s="110"/>
      <c r="X6" s="47"/>
      <c r="Y6" s="20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</row>
    <row r="7" s="3" customFormat="1" spans="1:43">
      <c r="A7" s="21">
        <f>ROW(A1)</f>
        <v>1</v>
      </c>
      <c r="B7" s="22" t="s">
        <v>88</v>
      </c>
      <c r="C7" s="24">
        <v>1757687</v>
      </c>
      <c r="D7" s="24">
        <v>23883098</v>
      </c>
      <c r="E7" s="48"/>
      <c r="F7" s="26"/>
      <c r="G7" s="25">
        <v>1</v>
      </c>
      <c r="H7" s="26">
        <v>1250</v>
      </c>
      <c r="I7" s="25">
        <v>1</v>
      </c>
      <c r="J7" s="26">
        <v>1250</v>
      </c>
      <c r="K7" s="25">
        <v>1</v>
      </c>
      <c r="L7" s="26">
        <v>1250</v>
      </c>
      <c r="M7" s="25"/>
      <c r="N7" s="26"/>
      <c r="O7" s="25"/>
      <c r="P7" s="26"/>
      <c r="Q7" s="25"/>
      <c r="R7" s="26"/>
      <c r="S7" s="25"/>
      <c r="T7" s="26"/>
      <c r="U7" s="25"/>
      <c r="V7" s="26"/>
      <c r="W7" s="65"/>
      <c r="X7" s="48">
        <f>E7+G7+I7+K7+M7+O7+Q7+S7+U7</f>
        <v>3</v>
      </c>
      <c r="Y7" s="26">
        <f>F7+H7+J7+L7+N7+P7+R7+T7+V7</f>
        <v>3750</v>
      </c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</row>
    <row r="8" s="3" customFormat="1" spans="1:43">
      <c r="A8" s="21">
        <f t="shared" ref="A8:A37" si="0">ROW(A2)</f>
        <v>2</v>
      </c>
      <c r="B8" s="118" t="s">
        <v>89</v>
      </c>
      <c r="C8" s="68">
        <v>1745235</v>
      </c>
      <c r="D8" s="68">
        <v>23882220</v>
      </c>
      <c r="E8" s="69"/>
      <c r="F8" s="70"/>
      <c r="G8" s="71">
        <v>1</v>
      </c>
      <c r="H8" s="70">
        <v>1250</v>
      </c>
      <c r="I8" s="71">
        <v>1</v>
      </c>
      <c r="J8" s="70">
        <v>1250</v>
      </c>
      <c r="K8" s="71">
        <v>1</v>
      </c>
      <c r="L8" s="70">
        <v>1250</v>
      </c>
      <c r="M8" s="71"/>
      <c r="N8" s="70"/>
      <c r="O8" s="71"/>
      <c r="P8" s="70"/>
      <c r="Q8" s="71"/>
      <c r="R8" s="70"/>
      <c r="S8" s="71"/>
      <c r="T8" s="70"/>
      <c r="U8" s="71"/>
      <c r="V8" s="70"/>
      <c r="W8" s="67"/>
      <c r="X8" s="69">
        <f t="shared" ref="X8:Y38" si="1">E8+G8+I8+K8+M8+O8+Q8+S8+U8</f>
        <v>3</v>
      </c>
      <c r="Y8" s="70">
        <f t="shared" si="1"/>
        <v>3750</v>
      </c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</row>
    <row r="9" s="3" customFormat="1" spans="1:43">
      <c r="A9" s="21">
        <f t="shared" si="0"/>
        <v>3</v>
      </c>
      <c r="B9" s="118" t="s">
        <v>90</v>
      </c>
      <c r="C9" s="68">
        <v>1729188</v>
      </c>
      <c r="D9" s="68">
        <v>23881360</v>
      </c>
      <c r="E9" s="69"/>
      <c r="F9" s="70"/>
      <c r="G9" s="71">
        <v>1</v>
      </c>
      <c r="H9" s="70">
        <v>1250</v>
      </c>
      <c r="I9" s="71">
        <v>1</v>
      </c>
      <c r="J9" s="70">
        <v>1250</v>
      </c>
      <c r="K9" s="71">
        <v>1</v>
      </c>
      <c r="L9" s="70">
        <v>1250</v>
      </c>
      <c r="M9" s="71"/>
      <c r="N9" s="70"/>
      <c r="O9" s="71"/>
      <c r="P9" s="70"/>
      <c r="Q9" s="71"/>
      <c r="R9" s="70"/>
      <c r="S9" s="71"/>
      <c r="T9" s="70"/>
      <c r="U9" s="71"/>
      <c r="V9" s="70"/>
      <c r="W9" s="67">
        <f>155*3</f>
        <v>465</v>
      </c>
      <c r="X9" s="69">
        <f t="shared" si="1"/>
        <v>3</v>
      </c>
      <c r="Y9" s="70">
        <f t="shared" si="1"/>
        <v>3750</v>
      </c>
      <c r="Z9" s="49">
        <f>W9+Y9</f>
        <v>4215</v>
      </c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</row>
    <row r="10" s="3" customFormat="1" spans="1:43">
      <c r="A10" s="21">
        <f t="shared" si="0"/>
        <v>4</v>
      </c>
      <c r="B10" s="118" t="s">
        <v>91</v>
      </c>
      <c r="C10" s="68">
        <v>1737176</v>
      </c>
      <c r="D10" s="68">
        <v>23881710</v>
      </c>
      <c r="E10" s="69"/>
      <c r="F10" s="70"/>
      <c r="G10" s="71"/>
      <c r="H10" s="70"/>
      <c r="I10" s="71">
        <v>1</v>
      </c>
      <c r="J10" s="70">
        <v>1250</v>
      </c>
      <c r="K10" s="71">
        <v>1</v>
      </c>
      <c r="L10" s="70">
        <v>1250</v>
      </c>
      <c r="M10" s="71">
        <v>1</v>
      </c>
      <c r="N10" s="70">
        <v>1250</v>
      </c>
      <c r="O10" s="71">
        <v>1</v>
      </c>
      <c r="P10" s="70">
        <v>1250</v>
      </c>
      <c r="Q10" s="71">
        <v>1</v>
      </c>
      <c r="R10" s="70">
        <v>1250</v>
      </c>
      <c r="S10" s="71"/>
      <c r="T10" s="70"/>
      <c r="U10" s="71"/>
      <c r="V10" s="70"/>
      <c r="W10" s="67"/>
      <c r="X10" s="69">
        <f t="shared" si="1"/>
        <v>5</v>
      </c>
      <c r="Y10" s="70">
        <f t="shared" si="1"/>
        <v>6250</v>
      </c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</row>
    <row r="11" s="3" customFormat="1" spans="1:43">
      <c r="A11" s="21">
        <f t="shared" si="0"/>
        <v>5</v>
      </c>
      <c r="B11" s="118" t="s">
        <v>92</v>
      </c>
      <c r="C11" s="68">
        <v>1737246</v>
      </c>
      <c r="D11" s="68">
        <v>23881717</v>
      </c>
      <c r="E11" s="69"/>
      <c r="F11" s="70"/>
      <c r="G11" s="71"/>
      <c r="H11" s="70"/>
      <c r="I11" s="71">
        <v>1</v>
      </c>
      <c r="J11" s="70">
        <v>1250</v>
      </c>
      <c r="K11" s="71">
        <v>1</v>
      </c>
      <c r="L11" s="70">
        <v>1250</v>
      </c>
      <c r="M11" s="71">
        <v>1</v>
      </c>
      <c r="N11" s="70">
        <v>1250</v>
      </c>
      <c r="O11" s="71">
        <v>1</v>
      </c>
      <c r="P11" s="70">
        <v>1250</v>
      </c>
      <c r="Q11" s="71">
        <v>1</v>
      </c>
      <c r="R11" s="70">
        <v>1250</v>
      </c>
      <c r="S11" s="71"/>
      <c r="T11" s="70"/>
      <c r="U11" s="71"/>
      <c r="V11" s="70"/>
      <c r="W11" s="67">
        <f>155*X11</f>
        <v>775</v>
      </c>
      <c r="X11" s="69">
        <f t="shared" si="1"/>
        <v>5</v>
      </c>
      <c r="Y11" s="70">
        <f t="shared" si="1"/>
        <v>6250</v>
      </c>
      <c r="Z11" s="49">
        <f>Y11+W11</f>
        <v>7025</v>
      </c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</row>
    <row r="12" s="3" customFormat="1" spans="1:43">
      <c r="A12" s="21">
        <f t="shared" si="0"/>
        <v>6</v>
      </c>
      <c r="B12" s="118" t="s">
        <v>93</v>
      </c>
      <c r="C12" s="68">
        <v>1725535</v>
      </c>
      <c r="D12" s="68">
        <v>23881728</v>
      </c>
      <c r="E12" s="69"/>
      <c r="F12" s="70"/>
      <c r="G12" s="71"/>
      <c r="H12" s="70"/>
      <c r="I12" s="71">
        <v>1</v>
      </c>
      <c r="J12" s="70">
        <v>1250</v>
      </c>
      <c r="K12" s="71"/>
      <c r="L12" s="70"/>
      <c r="M12" s="71"/>
      <c r="N12" s="70"/>
      <c r="O12" s="71"/>
      <c r="P12" s="70"/>
      <c r="Q12" s="71"/>
      <c r="R12" s="70"/>
      <c r="S12" s="71"/>
      <c r="T12" s="70"/>
      <c r="U12" s="71"/>
      <c r="V12" s="70"/>
      <c r="W12" s="67"/>
      <c r="X12" s="69">
        <f t="shared" si="1"/>
        <v>1</v>
      </c>
      <c r="Y12" s="70">
        <f t="shared" si="1"/>
        <v>1250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</row>
    <row r="13" s="3" customFormat="1" spans="1:43">
      <c r="A13" s="21">
        <f t="shared" si="0"/>
        <v>7</v>
      </c>
      <c r="B13" s="118" t="s">
        <v>94</v>
      </c>
      <c r="C13" s="68">
        <v>1737495</v>
      </c>
      <c r="D13" s="68">
        <v>23881790</v>
      </c>
      <c r="E13" s="69"/>
      <c r="F13" s="70"/>
      <c r="G13" s="71"/>
      <c r="H13" s="70"/>
      <c r="I13" s="71">
        <v>1</v>
      </c>
      <c r="J13" s="70">
        <v>1250</v>
      </c>
      <c r="K13" s="71">
        <v>1</v>
      </c>
      <c r="L13" s="70">
        <v>1250</v>
      </c>
      <c r="M13" s="71">
        <v>1</v>
      </c>
      <c r="N13" s="70">
        <v>1250</v>
      </c>
      <c r="O13" s="71"/>
      <c r="P13" s="70"/>
      <c r="Q13" s="71"/>
      <c r="R13" s="70"/>
      <c r="S13" s="71"/>
      <c r="T13" s="70"/>
      <c r="U13" s="71"/>
      <c r="V13" s="70"/>
      <c r="W13" s="67"/>
      <c r="X13" s="69">
        <f t="shared" si="1"/>
        <v>3</v>
      </c>
      <c r="Y13" s="70">
        <f t="shared" si="1"/>
        <v>3750</v>
      </c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</row>
    <row r="14" s="3" customFormat="1" spans="1:43">
      <c r="A14" s="21">
        <f t="shared" si="0"/>
        <v>8</v>
      </c>
      <c r="B14" s="118" t="s">
        <v>95</v>
      </c>
      <c r="C14" s="68">
        <v>1748680</v>
      </c>
      <c r="D14" s="68">
        <v>23882729</v>
      </c>
      <c r="E14" s="69"/>
      <c r="F14" s="70"/>
      <c r="G14" s="71"/>
      <c r="H14" s="70"/>
      <c r="I14" s="71">
        <v>1</v>
      </c>
      <c r="J14" s="70">
        <v>1250</v>
      </c>
      <c r="K14" s="71">
        <v>1</v>
      </c>
      <c r="L14" s="70">
        <v>1250</v>
      </c>
      <c r="M14" s="71"/>
      <c r="N14" s="70"/>
      <c r="O14" s="71"/>
      <c r="P14" s="70"/>
      <c r="Q14" s="71"/>
      <c r="R14" s="70"/>
      <c r="S14" s="71"/>
      <c r="T14" s="70"/>
      <c r="U14" s="71"/>
      <c r="V14" s="70"/>
      <c r="W14" s="67"/>
      <c r="X14" s="69">
        <f t="shared" si="1"/>
        <v>2</v>
      </c>
      <c r="Y14" s="70">
        <f t="shared" si="1"/>
        <v>2500</v>
      </c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</row>
    <row r="15" s="3" customFormat="1" spans="1:43">
      <c r="A15" s="21">
        <f t="shared" si="0"/>
        <v>9</v>
      </c>
      <c r="B15" s="118" t="s">
        <v>96</v>
      </c>
      <c r="C15" s="68">
        <v>1749816</v>
      </c>
      <c r="D15" s="68">
        <v>23882728</v>
      </c>
      <c r="E15" s="69"/>
      <c r="F15" s="70"/>
      <c r="G15" s="71"/>
      <c r="H15" s="70"/>
      <c r="I15" s="71">
        <v>1</v>
      </c>
      <c r="J15" s="70">
        <v>1250</v>
      </c>
      <c r="K15" s="71"/>
      <c r="L15" s="70"/>
      <c r="M15" s="71"/>
      <c r="N15" s="70"/>
      <c r="O15" s="71"/>
      <c r="P15" s="70"/>
      <c r="Q15" s="71"/>
      <c r="R15" s="70"/>
      <c r="S15" s="71"/>
      <c r="T15" s="70"/>
      <c r="U15" s="71"/>
      <c r="V15" s="70"/>
      <c r="W15" s="67"/>
      <c r="X15" s="69">
        <f t="shared" si="1"/>
        <v>1</v>
      </c>
      <c r="Y15" s="70">
        <f t="shared" si="1"/>
        <v>1250</v>
      </c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</row>
    <row r="16" s="3" customFormat="1" spans="1:43">
      <c r="A16" s="21">
        <f t="shared" si="0"/>
        <v>10</v>
      </c>
      <c r="B16" s="118" t="s">
        <v>97</v>
      </c>
      <c r="C16" s="68">
        <v>1756312</v>
      </c>
      <c r="D16" s="68">
        <v>23883093</v>
      </c>
      <c r="E16" s="69"/>
      <c r="F16" s="70"/>
      <c r="G16" s="71"/>
      <c r="H16" s="70"/>
      <c r="I16" s="71">
        <v>1</v>
      </c>
      <c r="J16" s="70">
        <v>1250</v>
      </c>
      <c r="K16" s="71">
        <v>1</v>
      </c>
      <c r="L16" s="70">
        <v>1250</v>
      </c>
      <c r="M16" s="71">
        <v>1</v>
      </c>
      <c r="N16" s="70">
        <v>1250</v>
      </c>
      <c r="O16" s="71">
        <v>1</v>
      </c>
      <c r="P16" s="70">
        <v>1250</v>
      </c>
      <c r="Q16" s="71"/>
      <c r="R16" s="70"/>
      <c r="S16" s="71"/>
      <c r="T16" s="70"/>
      <c r="U16" s="71"/>
      <c r="V16" s="70"/>
      <c r="W16" s="67"/>
      <c r="X16" s="69">
        <f t="shared" si="1"/>
        <v>4</v>
      </c>
      <c r="Y16" s="70">
        <f t="shared" si="1"/>
        <v>5000</v>
      </c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</row>
    <row r="17" s="58" customFormat="1" spans="1:43">
      <c r="A17" s="21">
        <f t="shared" si="0"/>
        <v>11</v>
      </c>
      <c r="B17" s="119" t="s">
        <v>98</v>
      </c>
      <c r="C17" s="73">
        <v>1761785</v>
      </c>
      <c r="D17" s="73">
        <v>23883097</v>
      </c>
      <c r="E17" s="74"/>
      <c r="F17" s="75"/>
      <c r="G17" s="76"/>
      <c r="H17" s="75"/>
      <c r="I17" s="76"/>
      <c r="J17" s="75"/>
      <c r="K17" s="76"/>
      <c r="L17" s="75"/>
      <c r="M17" s="76"/>
      <c r="N17" s="75"/>
      <c r="O17" s="76">
        <v>1</v>
      </c>
      <c r="P17" s="75">
        <v>1020</v>
      </c>
      <c r="Q17" s="76">
        <v>1</v>
      </c>
      <c r="R17" s="75">
        <v>1020</v>
      </c>
      <c r="S17" s="76">
        <v>1</v>
      </c>
      <c r="T17" s="75">
        <v>1020</v>
      </c>
      <c r="U17" s="76"/>
      <c r="V17" s="75"/>
      <c r="W17" s="72"/>
      <c r="X17" s="74">
        <f t="shared" si="1"/>
        <v>3</v>
      </c>
      <c r="Y17" s="75">
        <f t="shared" si="1"/>
        <v>3060</v>
      </c>
      <c r="Z17" s="114"/>
      <c r="AA17" s="49"/>
      <c r="AB17" s="49"/>
      <c r="AC17" s="49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</row>
    <row r="18" s="3" customFormat="1" spans="1:43">
      <c r="A18" s="21">
        <f t="shared" si="0"/>
        <v>12</v>
      </c>
      <c r="B18" s="118" t="s">
        <v>99</v>
      </c>
      <c r="C18" s="68">
        <v>1769769</v>
      </c>
      <c r="D18" s="68">
        <v>23877674</v>
      </c>
      <c r="E18" s="69">
        <v>1</v>
      </c>
      <c r="F18" s="70">
        <v>1250</v>
      </c>
      <c r="G18" s="71">
        <v>1</v>
      </c>
      <c r="H18" s="70">
        <v>1250</v>
      </c>
      <c r="I18" s="71"/>
      <c r="J18" s="70"/>
      <c r="K18" s="71"/>
      <c r="L18" s="70"/>
      <c r="M18" s="71"/>
      <c r="N18" s="70"/>
      <c r="O18" s="71"/>
      <c r="P18" s="70"/>
      <c r="Q18" s="71"/>
      <c r="R18" s="70"/>
      <c r="S18" s="71"/>
      <c r="T18" s="70"/>
      <c r="U18" s="71"/>
      <c r="V18" s="70"/>
      <c r="W18" s="67"/>
      <c r="X18" s="69">
        <f t="shared" ref="X18:X37" si="2">E18+G18+I18+K18+M18+O18+Q18+S18+U18</f>
        <v>2</v>
      </c>
      <c r="Y18" s="70">
        <f t="shared" ref="Y18:Y37" si="3">F18+H18+J18+L18+N18+P18+R18+T18+V18</f>
        <v>2500</v>
      </c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</row>
    <row r="19" s="3" customFormat="1" spans="1:43">
      <c r="A19" s="21">
        <f t="shared" si="0"/>
        <v>13</v>
      </c>
      <c r="B19" s="118" t="s">
        <v>100</v>
      </c>
      <c r="C19" s="68">
        <v>1772012</v>
      </c>
      <c r="D19" s="68">
        <v>23877678</v>
      </c>
      <c r="E19" s="69">
        <v>1</v>
      </c>
      <c r="F19" s="70">
        <v>1250</v>
      </c>
      <c r="G19" s="71">
        <v>1</v>
      </c>
      <c r="H19" s="70">
        <v>1250</v>
      </c>
      <c r="I19" s="71"/>
      <c r="J19" s="70"/>
      <c r="K19" s="71"/>
      <c r="L19" s="70"/>
      <c r="M19" s="71"/>
      <c r="N19" s="70"/>
      <c r="O19" s="71"/>
      <c r="P19" s="70"/>
      <c r="Q19" s="71"/>
      <c r="R19" s="70"/>
      <c r="S19" s="71"/>
      <c r="T19" s="70"/>
      <c r="U19" s="71"/>
      <c r="V19" s="70"/>
      <c r="W19" s="67"/>
      <c r="X19" s="69">
        <f t="shared" si="2"/>
        <v>2</v>
      </c>
      <c r="Y19" s="70">
        <f t="shared" si="3"/>
        <v>2500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</row>
    <row r="20" s="3" customFormat="1" spans="1:43">
      <c r="A20" s="21">
        <f t="shared" si="0"/>
        <v>14</v>
      </c>
      <c r="B20" s="118" t="s">
        <v>101</v>
      </c>
      <c r="C20" s="68">
        <v>1765283</v>
      </c>
      <c r="D20" s="68">
        <v>23877690</v>
      </c>
      <c r="E20" s="69"/>
      <c r="F20" s="70"/>
      <c r="G20" s="71">
        <v>1</v>
      </c>
      <c r="H20" s="70">
        <v>1250</v>
      </c>
      <c r="I20" s="71"/>
      <c r="J20" s="70"/>
      <c r="K20" s="71"/>
      <c r="L20" s="70"/>
      <c r="M20" s="71"/>
      <c r="N20" s="70"/>
      <c r="O20" s="71"/>
      <c r="P20" s="70"/>
      <c r="Q20" s="71"/>
      <c r="R20" s="70"/>
      <c r="S20" s="71"/>
      <c r="T20" s="70"/>
      <c r="U20" s="71"/>
      <c r="V20" s="70"/>
      <c r="W20" s="67"/>
      <c r="X20" s="69">
        <f t="shared" ref="X20:Y22" si="4">E20+G20+I20+K20+M20+O20+Q20+S20+U20</f>
        <v>1</v>
      </c>
      <c r="Y20" s="70">
        <f t="shared" si="4"/>
        <v>1250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</row>
    <row r="21" s="58" customFormat="1" spans="1:43">
      <c r="A21" s="21">
        <f t="shared" si="0"/>
        <v>15</v>
      </c>
      <c r="B21" s="119" t="s">
        <v>102</v>
      </c>
      <c r="C21" s="73">
        <v>1762704</v>
      </c>
      <c r="D21" s="73">
        <v>23883761</v>
      </c>
      <c r="E21" s="74"/>
      <c r="F21" s="75"/>
      <c r="G21" s="76"/>
      <c r="H21" s="75"/>
      <c r="I21" s="76"/>
      <c r="J21" s="75"/>
      <c r="K21" s="76"/>
      <c r="L21" s="75"/>
      <c r="M21" s="76">
        <v>1</v>
      </c>
      <c r="N21" s="75">
        <v>1020</v>
      </c>
      <c r="O21" s="76"/>
      <c r="P21" s="75"/>
      <c r="Q21" s="76"/>
      <c r="R21" s="75"/>
      <c r="S21" s="76"/>
      <c r="T21" s="75"/>
      <c r="U21" s="76"/>
      <c r="V21" s="75"/>
      <c r="W21" s="72"/>
      <c r="X21" s="74">
        <f t="shared" si="4"/>
        <v>1</v>
      </c>
      <c r="Y21" s="75">
        <f t="shared" si="4"/>
        <v>1020</v>
      </c>
      <c r="Z21" s="114"/>
      <c r="AA21" s="49"/>
      <c r="AB21" s="49"/>
      <c r="AC21" s="49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</row>
    <row r="22" s="3" customFormat="1" spans="1:43">
      <c r="A22" s="21">
        <f t="shared" si="0"/>
        <v>16</v>
      </c>
      <c r="B22" s="118" t="s">
        <v>103</v>
      </c>
      <c r="C22" s="68">
        <v>1773812</v>
      </c>
      <c r="D22" s="68">
        <v>23877675</v>
      </c>
      <c r="E22" s="69">
        <v>1</v>
      </c>
      <c r="F22" s="70">
        <v>1250</v>
      </c>
      <c r="G22" s="71"/>
      <c r="H22" s="70"/>
      <c r="I22" s="71"/>
      <c r="J22" s="70"/>
      <c r="K22" s="71"/>
      <c r="L22" s="70"/>
      <c r="M22" s="71"/>
      <c r="N22" s="70"/>
      <c r="O22" s="71"/>
      <c r="P22" s="70"/>
      <c r="Q22" s="71"/>
      <c r="R22" s="70"/>
      <c r="S22" s="71"/>
      <c r="T22" s="70"/>
      <c r="U22" s="71"/>
      <c r="V22" s="70"/>
      <c r="W22" s="67"/>
      <c r="X22" s="69">
        <f t="shared" si="4"/>
        <v>1</v>
      </c>
      <c r="Y22" s="70">
        <f t="shared" si="4"/>
        <v>1250</v>
      </c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</row>
    <row r="23" s="3" customFormat="1" spans="1:43">
      <c r="A23" s="21">
        <f t="shared" si="0"/>
        <v>17</v>
      </c>
      <c r="B23" s="118" t="s">
        <v>104</v>
      </c>
      <c r="C23" s="68">
        <v>1774345</v>
      </c>
      <c r="D23" s="68">
        <v>23884397</v>
      </c>
      <c r="E23" s="69">
        <v>1</v>
      </c>
      <c r="F23" s="70">
        <v>1250</v>
      </c>
      <c r="G23" s="71">
        <v>1</v>
      </c>
      <c r="H23" s="70">
        <v>1250</v>
      </c>
      <c r="I23" s="71"/>
      <c r="J23" s="70"/>
      <c r="K23" s="71"/>
      <c r="L23" s="70"/>
      <c r="M23" s="71"/>
      <c r="N23" s="70"/>
      <c r="O23" s="71"/>
      <c r="P23" s="70"/>
      <c r="Q23" s="71"/>
      <c r="R23" s="70"/>
      <c r="S23" s="71"/>
      <c r="T23" s="70"/>
      <c r="U23" s="71"/>
      <c r="V23" s="70"/>
      <c r="W23" s="67"/>
      <c r="X23" s="69">
        <f t="shared" si="2"/>
        <v>2</v>
      </c>
      <c r="Y23" s="70">
        <f t="shared" si="3"/>
        <v>2500</v>
      </c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</row>
    <row r="24" s="3" customFormat="1" spans="1:43">
      <c r="A24" s="21">
        <f t="shared" si="0"/>
        <v>18</v>
      </c>
      <c r="B24" s="118" t="s">
        <v>105</v>
      </c>
      <c r="C24" s="68">
        <v>1766968</v>
      </c>
      <c r="D24" s="68">
        <v>23884400</v>
      </c>
      <c r="E24" s="69"/>
      <c r="F24" s="70"/>
      <c r="G24" s="71"/>
      <c r="H24" s="70"/>
      <c r="I24" s="71"/>
      <c r="J24" s="70"/>
      <c r="K24" s="71"/>
      <c r="L24" s="70"/>
      <c r="M24" s="71"/>
      <c r="N24" s="70"/>
      <c r="O24" s="71"/>
      <c r="P24" s="70"/>
      <c r="Q24" s="71">
        <v>1</v>
      </c>
      <c r="R24" s="70">
        <v>1250</v>
      </c>
      <c r="S24" s="71">
        <v>1</v>
      </c>
      <c r="T24" s="70">
        <v>1250</v>
      </c>
      <c r="U24" s="71"/>
      <c r="V24" s="70"/>
      <c r="W24" s="67"/>
      <c r="X24" s="69">
        <f t="shared" ref="X24" si="5">E24+G24+I24+K24+M24+O24+Q24+S24+U24</f>
        <v>2</v>
      </c>
      <c r="Y24" s="70">
        <f t="shared" ref="Y24" si="6">F24+H24+J24+L24+N24+P24+R24+T24+V24</f>
        <v>2500</v>
      </c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</row>
    <row r="25" s="3" customFormat="1" spans="1:43">
      <c r="A25" s="21">
        <f t="shared" si="0"/>
        <v>19</v>
      </c>
      <c r="B25" s="118" t="s">
        <v>106</v>
      </c>
      <c r="C25" s="68">
        <v>1775227</v>
      </c>
      <c r="D25" s="68">
        <v>23877676</v>
      </c>
      <c r="E25" s="69">
        <v>1</v>
      </c>
      <c r="F25" s="70">
        <v>1250</v>
      </c>
      <c r="G25" s="71">
        <v>1</v>
      </c>
      <c r="H25" s="70">
        <v>1250</v>
      </c>
      <c r="I25" s="71"/>
      <c r="J25" s="70"/>
      <c r="K25" s="71"/>
      <c r="L25" s="70"/>
      <c r="M25" s="71"/>
      <c r="N25" s="70"/>
      <c r="O25" s="71"/>
      <c r="P25" s="70"/>
      <c r="Q25" s="71"/>
      <c r="R25" s="70"/>
      <c r="S25" s="71"/>
      <c r="T25" s="70"/>
      <c r="U25" s="71"/>
      <c r="V25" s="70"/>
      <c r="W25" s="67"/>
      <c r="X25" s="69">
        <f t="shared" si="2"/>
        <v>2</v>
      </c>
      <c r="Y25" s="70">
        <f t="shared" si="3"/>
        <v>2500</v>
      </c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</row>
    <row r="26" s="3" customFormat="1" spans="1:43">
      <c r="A26" s="21">
        <f t="shared" si="0"/>
        <v>20</v>
      </c>
      <c r="B26" s="118" t="s">
        <v>107</v>
      </c>
      <c r="C26" s="68">
        <v>1775533</v>
      </c>
      <c r="D26" s="68">
        <v>23877689</v>
      </c>
      <c r="E26" s="69"/>
      <c r="F26" s="70"/>
      <c r="G26" s="71">
        <v>1</v>
      </c>
      <c r="H26" s="70">
        <v>1250</v>
      </c>
      <c r="I26" s="71"/>
      <c r="J26" s="70"/>
      <c r="K26" s="71"/>
      <c r="L26" s="70"/>
      <c r="M26" s="71"/>
      <c r="N26" s="70"/>
      <c r="O26" s="71"/>
      <c r="P26" s="70"/>
      <c r="Q26" s="71"/>
      <c r="R26" s="70"/>
      <c r="S26" s="71"/>
      <c r="T26" s="70"/>
      <c r="U26" s="71"/>
      <c r="V26" s="70"/>
      <c r="W26" s="67"/>
      <c r="X26" s="69">
        <f t="shared" si="2"/>
        <v>1</v>
      </c>
      <c r="Y26" s="70">
        <f t="shared" si="3"/>
        <v>1250</v>
      </c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</row>
    <row r="27" s="3" customFormat="1" spans="1:43">
      <c r="A27" s="21">
        <f t="shared" si="0"/>
        <v>21</v>
      </c>
      <c r="B27" s="118" t="s">
        <v>108</v>
      </c>
      <c r="C27" s="68">
        <v>1776842</v>
      </c>
      <c r="D27" s="68">
        <v>23884872</v>
      </c>
      <c r="E27" s="69"/>
      <c r="F27" s="70"/>
      <c r="G27" s="71"/>
      <c r="H27" s="70"/>
      <c r="I27" s="71"/>
      <c r="J27" s="70"/>
      <c r="K27" s="71">
        <v>1</v>
      </c>
      <c r="L27" s="70">
        <v>1250</v>
      </c>
      <c r="M27" s="71"/>
      <c r="N27" s="70"/>
      <c r="O27" s="71"/>
      <c r="P27" s="70"/>
      <c r="Q27" s="71"/>
      <c r="R27" s="70"/>
      <c r="S27" s="71"/>
      <c r="T27" s="70"/>
      <c r="U27" s="71"/>
      <c r="V27" s="70"/>
      <c r="W27" s="67"/>
      <c r="X27" s="69">
        <f t="shared" ref="X27:X28" si="7">E27+G27+I27+K27+M27+O27+Q27+S27+U27</f>
        <v>1</v>
      </c>
      <c r="Y27" s="70">
        <f t="shared" ref="Y27:Y28" si="8">F27+H27+J27+L27+N27+P27+R27+T27+V27</f>
        <v>1250</v>
      </c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</row>
    <row r="28" s="3" customFormat="1" spans="1:43">
      <c r="A28" s="21">
        <f t="shared" si="0"/>
        <v>22</v>
      </c>
      <c r="B28" s="118" t="s">
        <v>109</v>
      </c>
      <c r="C28" s="68">
        <v>1777108</v>
      </c>
      <c r="D28" s="68">
        <v>23884921</v>
      </c>
      <c r="E28" s="69"/>
      <c r="F28" s="70"/>
      <c r="G28" s="71"/>
      <c r="H28" s="70"/>
      <c r="I28" s="71"/>
      <c r="J28" s="70"/>
      <c r="K28" s="71">
        <v>1</v>
      </c>
      <c r="L28" s="70">
        <v>1250</v>
      </c>
      <c r="M28" s="71"/>
      <c r="N28" s="70"/>
      <c r="O28" s="71"/>
      <c r="P28" s="70"/>
      <c r="Q28" s="71"/>
      <c r="R28" s="70"/>
      <c r="S28" s="71"/>
      <c r="T28" s="70"/>
      <c r="U28" s="71"/>
      <c r="V28" s="70"/>
      <c r="W28" s="67"/>
      <c r="X28" s="69">
        <f t="shared" si="7"/>
        <v>1</v>
      </c>
      <c r="Y28" s="70">
        <f t="shared" si="8"/>
        <v>1250</v>
      </c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</row>
    <row r="29" s="3" customFormat="1" spans="1:43">
      <c r="A29" s="21">
        <f t="shared" si="0"/>
        <v>23</v>
      </c>
      <c r="B29" s="118" t="s">
        <v>110</v>
      </c>
      <c r="C29" s="68">
        <v>1777796</v>
      </c>
      <c r="D29" s="68">
        <v>23877692</v>
      </c>
      <c r="E29" s="69"/>
      <c r="F29" s="70"/>
      <c r="G29" s="71">
        <v>1</v>
      </c>
      <c r="H29" s="70">
        <v>1250</v>
      </c>
      <c r="I29" s="71"/>
      <c r="J29" s="70"/>
      <c r="K29" s="71"/>
      <c r="L29" s="70"/>
      <c r="M29" s="71"/>
      <c r="N29" s="70"/>
      <c r="O29" s="71"/>
      <c r="P29" s="70"/>
      <c r="Q29" s="71"/>
      <c r="R29" s="70"/>
      <c r="S29" s="71"/>
      <c r="T29" s="70"/>
      <c r="U29" s="71"/>
      <c r="V29" s="70"/>
      <c r="W29" s="67"/>
      <c r="X29" s="69">
        <f t="shared" si="2"/>
        <v>1</v>
      </c>
      <c r="Y29" s="70">
        <f t="shared" si="3"/>
        <v>1250</v>
      </c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</row>
    <row r="30" s="3" customFormat="1" spans="1:43">
      <c r="A30" s="21">
        <f t="shared" si="0"/>
        <v>24</v>
      </c>
      <c r="B30" s="118" t="s">
        <v>111</v>
      </c>
      <c r="C30" s="68">
        <v>1779691</v>
      </c>
      <c r="D30" s="68">
        <v>23882726</v>
      </c>
      <c r="E30" s="69"/>
      <c r="F30" s="70"/>
      <c r="G30" s="71"/>
      <c r="H30" s="70"/>
      <c r="I30" s="71"/>
      <c r="J30" s="70"/>
      <c r="K30" s="71"/>
      <c r="L30" s="70"/>
      <c r="M30" s="71">
        <v>1</v>
      </c>
      <c r="N30" s="70">
        <v>1250</v>
      </c>
      <c r="O30" s="71"/>
      <c r="P30" s="70"/>
      <c r="Q30" s="71"/>
      <c r="R30" s="70"/>
      <c r="S30" s="71"/>
      <c r="T30" s="70"/>
      <c r="U30" s="71"/>
      <c r="V30" s="70"/>
      <c r="W30" s="67"/>
      <c r="X30" s="69">
        <f t="shared" si="2"/>
        <v>1</v>
      </c>
      <c r="Y30" s="70">
        <f t="shared" si="3"/>
        <v>1250</v>
      </c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</row>
    <row r="31" s="3" customFormat="1" spans="1:43">
      <c r="A31" s="21">
        <f t="shared" si="0"/>
        <v>25</v>
      </c>
      <c r="B31" s="118" t="s">
        <v>72</v>
      </c>
      <c r="C31" s="68">
        <v>1779659</v>
      </c>
      <c r="D31" s="68">
        <v>23882727</v>
      </c>
      <c r="E31" s="69"/>
      <c r="F31" s="70"/>
      <c r="G31" s="71"/>
      <c r="H31" s="70"/>
      <c r="I31" s="71"/>
      <c r="J31" s="70"/>
      <c r="K31" s="71"/>
      <c r="L31" s="70"/>
      <c r="M31" s="71">
        <v>1</v>
      </c>
      <c r="N31" s="70">
        <v>1250</v>
      </c>
      <c r="O31" s="71">
        <v>1</v>
      </c>
      <c r="P31" s="70">
        <v>1250</v>
      </c>
      <c r="Q31" s="71"/>
      <c r="R31" s="70"/>
      <c r="S31" s="71"/>
      <c r="T31" s="70"/>
      <c r="U31" s="71"/>
      <c r="V31" s="70"/>
      <c r="W31" s="67"/>
      <c r="X31" s="69">
        <f t="shared" ref="X31:X32" si="9">E31+G31+I31+K31+M31+O31+Q31+S31+U31</f>
        <v>2</v>
      </c>
      <c r="Y31" s="70">
        <f t="shared" ref="Y31:Y32" si="10">F31+H31+J31+L31+N31+P31+R31+T31+V31</f>
        <v>2500</v>
      </c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</row>
    <row r="32" s="3" customFormat="1" spans="1:43">
      <c r="A32" s="21">
        <f t="shared" si="0"/>
        <v>26</v>
      </c>
      <c r="B32" s="118" t="s">
        <v>72</v>
      </c>
      <c r="C32" s="68">
        <v>1779659</v>
      </c>
      <c r="D32" s="68">
        <v>23881726</v>
      </c>
      <c r="E32" s="69"/>
      <c r="F32" s="70"/>
      <c r="G32" s="71"/>
      <c r="H32" s="70"/>
      <c r="I32" s="71"/>
      <c r="J32" s="70"/>
      <c r="K32" s="71"/>
      <c r="L32" s="70"/>
      <c r="M32" s="71">
        <v>1</v>
      </c>
      <c r="N32" s="70">
        <v>1250</v>
      </c>
      <c r="O32" s="71">
        <v>1</v>
      </c>
      <c r="P32" s="70">
        <v>1250</v>
      </c>
      <c r="Q32" s="71"/>
      <c r="R32" s="70"/>
      <c r="S32" s="71"/>
      <c r="T32" s="70"/>
      <c r="U32" s="71"/>
      <c r="V32" s="70"/>
      <c r="W32" s="67"/>
      <c r="X32" s="69">
        <f t="shared" si="9"/>
        <v>2</v>
      </c>
      <c r="Y32" s="70">
        <f t="shared" si="10"/>
        <v>2500</v>
      </c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</row>
    <row r="33" s="3" customFormat="1" spans="1:43">
      <c r="A33" s="21">
        <f t="shared" si="0"/>
        <v>27</v>
      </c>
      <c r="B33" s="118" t="s">
        <v>112</v>
      </c>
      <c r="C33" s="68">
        <v>1779832</v>
      </c>
      <c r="D33" s="68">
        <v>23885317</v>
      </c>
      <c r="E33" s="69"/>
      <c r="F33" s="70"/>
      <c r="G33" s="71"/>
      <c r="H33" s="70"/>
      <c r="I33" s="71"/>
      <c r="J33" s="70"/>
      <c r="K33" s="71"/>
      <c r="L33" s="70"/>
      <c r="M33" s="71"/>
      <c r="N33" s="70"/>
      <c r="O33" s="71">
        <v>1</v>
      </c>
      <c r="P33" s="70">
        <v>1250</v>
      </c>
      <c r="Q33" s="71"/>
      <c r="R33" s="70"/>
      <c r="S33" s="71"/>
      <c r="T33" s="70"/>
      <c r="U33" s="71"/>
      <c r="V33" s="70"/>
      <c r="W33" s="67"/>
      <c r="X33" s="69">
        <f t="shared" ref="X33" si="11">E33+G33+I33+K33+M33+O33+Q33+S33+U33</f>
        <v>1</v>
      </c>
      <c r="Y33" s="70">
        <f t="shared" ref="Y33" si="12">F33+H33+J33+L33+N33+P33+R33+T33+V33</f>
        <v>1250</v>
      </c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</row>
    <row r="34" s="3" customFormat="1" spans="1:43">
      <c r="A34" s="21">
        <f t="shared" si="0"/>
        <v>28</v>
      </c>
      <c r="B34" s="118" t="s">
        <v>113</v>
      </c>
      <c r="C34" s="68"/>
      <c r="D34" s="68">
        <v>23881789</v>
      </c>
      <c r="E34" s="69"/>
      <c r="F34" s="70"/>
      <c r="G34" s="71"/>
      <c r="H34" s="70"/>
      <c r="I34" s="71"/>
      <c r="J34" s="70"/>
      <c r="K34" s="71"/>
      <c r="L34" s="70"/>
      <c r="M34" s="71"/>
      <c r="N34" s="70"/>
      <c r="O34" s="71">
        <v>1</v>
      </c>
      <c r="P34" s="70">
        <v>1250</v>
      </c>
      <c r="Q34" s="71"/>
      <c r="R34" s="70"/>
      <c r="S34" s="71"/>
      <c r="T34" s="70"/>
      <c r="U34" s="71"/>
      <c r="V34" s="70"/>
      <c r="W34" s="67"/>
      <c r="X34" s="69">
        <f t="shared" si="2"/>
        <v>1</v>
      </c>
      <c r="Y34" s="121">
        <f t="shared" si="3"/>
        <v>1250</v>
      </c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</row>
    <row r="35" s="3" customFormat="1" spans="1:43">
      <c r="A35" s="21">
        <f t="shared" si="0"/>
        <v>29</v>
      </c>
      <c r="B35" s="118" t="s">
        <v>74</v>
      </c>
      <c r="C35" s="68"/>
      <c r="D35" s="68">
        <v>23884401</v>
      </c>
      <c r="E35" s="69"/>
      <c r="F35" s="70"/>
      <c r="G35" s="71"/>
      <c r="H35" s="70"/>
      <c r="I35" s="71"/>
      <c r="J35" s="70"/>
      <c r="K35" s="71"/>
      <c r="L35" s="70"/>
      <c r="M35" s="71"/>
      <c r="N35" s="70"/>
      <c r="O35" s="71"/>
      <c r="P35" s="70"/>
      <c r="Q35" s="71"/>
      <c r="R35" s="70"/>
      <c r="S35" s="71"/>
      <c r="T35" s="70"/>
      <c r="U35" s="71">
        <v>1</v>
      </c>
      <c r="V35" s="70">
        <v>830</v>
      </c>
      <c r="W35" s="67"/>
      <c r="X35" s="69">
        <f t="shared" ref="X35" si="13">E35+G35+I35+K35+M35+O35+Q35+S35+U35</f>
        <v>1</v>
      </c>
      <c r="Y35" s="121">
        <f t="shared" ref="Y35" si="14">F35+H35+J35+L35+N35+P35+R35+T35+V35</f>
        <v>830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</row>
    <row r="36" s="3" customFormat="1" spans="1:43">
      <c r="A36" s="21">
        <f t="shared" si="0"/>
        <v>30</v>
      </c>
      <c r="B36" s="118" t="s">
        <v>114</v>
      </c>
      <c r="C36" s="68"/>
      <c r="D36" s="68">
        <v>23883762</v>
      </c>
      <c r="E36" s="69"/>
      <c r="F36" s="70"/>
      <c r="G36" s="71"/>
      <c r="H36" s="70"/>
      <c r="I36" s="71"/>
      <c r="J36" s="70"/>
      <c r="K36" s="71"/>
      <c r="L36" s="70"/>
      <c r="M36" s="71"/>
      <c r="N36" s="70"/>
      <c r="O36" s="71"/>
      <c r="P36" s="70"/>
      <c r="Q36" s="71"/>
      <c r="R36" s="70"/>
      <c r="S36" s="71"/>
      <c r="T36" s="70"/>
      <c r="U36" s="71">
        <v>1</v>
      </c>
      <c r="V36" s="70">
        <v>830</v>
      </c>
      <c r="W36" s="67"/>
      <c r="X36" s="69">
        <f t="shared" si="2"/>
        <v>1</v>
      </c>
      <c r="Y36" s="121">
        <f t="shared" si="3"/>
        <v>830</v>
      </c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</row>
    <row r="37" s="3" customFormat="1" spans="1:43">
      <c r="A37" s="21">
        <f t="shared" si="0"/>
        <v>31</v>
      </c>
      <c r="B37" s="118" t="s">
        <v>115</v>
      </c>
      <c r="C37" s="68"/>
      <c r="D37" s="68">
        <v>23883109</v>
      </c>
      <c r="E37" s="69"/>
      <c r="F37" s="70"/>
      <c r="G37" s="71"/>
      <c r="H37" s="70"/>
      <c r="I37" s="71"/>
      <c r="J37" s="70"/>
      <c r="K37" s="71"/>
      <c r="L37" s="70"/>
      <c r="M37" s="71"/>
      <c r="N37" s="70"/>
      <c r="O37" s="71"/>
      <c r="P37" s="70"/>
      <c r="Q37" s="71"/>
      <c r="R37" s="70"/>
      <c r="S37" s="71"/>
      <c r="T37" s="70"/>
      <c r="U37" s="71">
        <v>1</v>
      </c>
      <c r="V37" s="70">
        <v>830</v>
      </c>
      <c r="W37" s="67"/>
      <c r="X37" s="69">
        <f t="shared" si="2"/>
        <v>1</v>
      </c>
      <c r="Y37" s="121">
        <f t="shared" si="3"/>
        <v>830</v>
      </c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</row>
    <row r="38" ht="14.25" spans="1:25">
      <c r="A38" s="27"/>
      <c r="B38" s="28"/>
      <c r="C38" s="29"/>
      <c r="D38" s="29"/>
      <c r="E38" s="50"/>
      <c r="F38" s="31"/>
      <c r="G38" s="30"/>
      <c r="H38" s="31"/>
      <c r="I38" s="30"/>
      <c r="J38" s="31"/>
      <c r="K38" s="30"/>
      <c r="L38" s="31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93"/>
      <c r="X38" s="50">
        <f t="shared" si="1"/>
        <v>0</v>
      </c>
      <c r="Y38" s="31">
        <f t="shared" si="1"/>
        <v>0</v>
      </c>
    </row>
    <row r="39" ht="14.25" spans="2:25">
      <c r="B39" s="32" t="s">
        <v>75</v>
      </c>
      <c r="C39" s="32"/>
      <c r="D39" s="32"/>
      <c r="E39" s="51">
        <f t="shared" ref="E39:Y39" si="15">SUM(E7:E38)</f>
        <v>5</v>
      </c>
      <c r="F39" s="34">
        <f t="shared" si="15"/>
        <v>6250</v>
      </c>
      <c r="G39" s="33">
        <f t="shared" si="15"/>
        <v>10</v>
      </c>
      <c r="H39" s="34">
        <f t="shared" si="15"/>
        <v>12500</v>
      </c>
      <c r="I39" s="33">
        <f t="shared" si="15"/>
        <v>10</v>
      </c>
      <c r="J39" s="34">
        <f t="shared" si="15"/>
        <v>12500</v>
      </c>
      <c r="K39" s="33">
        <f t="shared" si="15"/>
        <v>10</v>
      </c>
      <c r="L39" s="34">
        <f t="shared" si="15"/>
        <v>12500</v>
      </c>
      <c r="M39" s="33">
        <f t="shared" si="15"/>
        <v>8</v>
      </c>
      <c r="N39" s="34">
        <f t="shared" si="15"/>
        <v>9770</v>
      </c>
      <c r="O39" s="33">
        <f t="shared" si="15"/>
        <v>8</v>
      </c>
      <c r="P39" s="34">
        <f t="shared" si="15"/>
        <v>9770</v>
      </c>
      <c r="Q39" s="33">
        <f t="shared" si="15"/>
        <v>4</v>
      </c>
      <c r="R39" s="34">
        <f t="shared" si="15"/>
        <v>4770</v>
      </c>
      <c r="S39" s="33">
        <f t="shared" si="15"/>
        <v>2</v>
      </c>
      <c r="T39" s="34">
        <f t="shared" si="15"/>
        <v>2270</v>
      </c>
      <c r="U39" s="33">
        <f t="shared" si="15"/>
        <v>3</v>
      </c>
      <c r="V39" s="34">
        <f t="shared" si="15"/>
        <v>2490</v>
      </c>
      <c r="W39" s="111">
        <f t="shared" si="15"/>
        <v>1240</v>
      </c>
      <c r="X39" s="51">
        <f t="shared" si="15"/>
        <v>60</v>
      </c>
      <c r="Y39" s="34">
        <f t="shared" si="15"/>
        <v>72820</v>
      </c>
    </row>
    <row r="40" ht="14.25" spans="2:25">
      <c r="B40" s="35"/>
      <c r="C40" s="35"/>
      <c r="D40" s="35"/>
      <c r="E40" s="52"/>
      <c r="F40" s="37"/>
      <c r="G40" s="36"/>
      <c r="H40" s="37"/>
      <c r="I40" s="36"/>
      <c r="J40" s="37"/>
      <c r="K40" s="36"/>
      <c r="L40" s="37"/>
      <c r="M40" s="36"/>
      <c r="N40" s="37"/>
      <c r="O40" s="36"/>
      <c r="P40" s="37"/>
      <c r="Q40" s="36"/>
      <c r="R40" s="37"/>
      <c r="S40" s="36"/>
      <c r="T40" s="37"/>
      <c r="U40" s="36"/>
      <c r="V40" s="37"/>
      <c r="W40" s="112"/>
      <c r="X40" s="52"/>
      <c r="Y40" s="37"/>
    </row>
    <row r="41" ht="14.25" spans="2:26">
      <c r="B41" s="38" t="s">
        <v>76</v>
      </c>
      <c r="C41" s="38"/>
      <c r="D41" s="38"/>
      <c r="E41" s="53">
        <f>E5-E39</f>
        <v>0</v>
      </c>
      <c r="F41" s="40"/>
      <c r="G41" s="53">
        <f>G5-G39</f>
        <v>0</v>
      </c>
      <c r="H41" s="40"/>
      <c r="I41" s="53">
        <f>I5-I39</f>
        <v>0</v>
      </c>
      <c r="J41" s="40"/>
      <c r="K41" s="53">
        <f>K5-K39</f>
        <v>0</v>
      </c>
      <c r="L41" s="40"/>
      <c r="M41" s="53">
        <f>M5-M39</f>
        <v>2</v>
      </c>
      <c r="N41" s="40"/>
      <c r="O41" s="53">
        <f>O5-O39</f>
        <v>2</v>
      </c>
      <c r="P41" s="40"/>
      <c r="Q41" s="53">
        <f>Q5-Q39</f>
        <v>1</v>
      </c>
      <c r="R41" s="40"/>
      <c r="S41" s="53">
        <f>S5-S39</f>
        <v>3</v>
      </c>
      <c r="T41" s="40"/>
      <c r="U41" s="53">
        <f>U5-U39</f>
        <v>2</v>
      </c>
      <c r="V41" s="40"/>
      <c r="W41" s="113"/>
      <c r="X41" s="53">
        <f>SUM(E41:V41)</f>
        <v>10</v>
      </c>
      <c r="Y41" s="40"/>
      <c r="Z41" s="4">
        <f>Y39+W9+W11</f>
        <v>74060</v>
      </c>
    </row>
    <row r="42" spans="25:25">
      <c r="Y42">
        <f>SUM(Y34:Y37)</f>
        <v>3740</v>
      </c>
    </row>
    <row r="43" spans="2:2">
      <c r="B43" s="95" t="s">
        <v>77</v>
      </c>
    </row>
    <row r="44" s="59" customFormat="1" spans="1:43">
      <c r="A44" s="96">
        <v>1</v>
      </c>
      <c r="B44" s="120" t="s">
        <v>116</v>
      </c>
      <c r="C44" s="98">
        <v>1761741</v>
      </c>
      <c r="D44" s="98">
        <v>23877691</v>
      </c>
      <c r="E44" s="99"/>
      <c r="F44" s="100"/>
      <c r="G44" s="101"/>
      <c r="H44" s="100"/>
      <c r="I44" s="101"/>
      <c r="J44" s="100"/>
      <c r="K44" s="101"/>
      <c r="L44" s="100"/>
      <c r="M44" s="101">
        <v>1</v>
      </c>
      <c r="N44" s="100">
        <v>1020</v>
      </c>
      <c r="O44" s="101">
        <v>1</v>
      </c>
      <c r="P44" s="100">
        <v>1020</v>
      </c>
      <c r="Q44" s="101"/>
      <c r="R44" s="100"/>
      <c r="S44" s="101"/>
      <c r="T44" s="100"/>
      <c r="U44" s="101"/>
      <c r="V44" s="100"/>
      <c r="W44" s="97"/>
      <c r="X44" s="99">
        <f t="shared" ref="X44:Y48" si="16">E44+G44+I44+K44+M44+O44+Q44+S44+U44</f>
        <v>2</v>
      </c>
      <c r="Y44" s="100">
        <f t="shared" si="16"/>
        <v>2040</v>
      </c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</row>
    <row r="45" s="59" customFormat="1" spans="1:43">
      <c r="A45" s="96">
        <v>2</v>
      </c>
      <c r="B45" s="120" t="s">
        <v>117</v>
      </c>
      <c r="C45" s="98">
        <v>1761741</v>
      </c>
      <c r="D45" s="98">
        <v>23877693</v>
      </c>
      <c r="E45" s="99"/>
      <c r="F45" s="100"/>
      <c r="G45" s="101"/>
      <c r="H45" s="100"/>
      <c r="I45" s="101"/>
      <c r="J45" s="100"/>
      <c r="K45" s="101"/>
      <c r="L45" s="100"/>
      <c r="M45" s="101">
        <v>1</v>
      </c>
      <c r="N45" s="100">
        <v>1020</v>
      </c>
      <c r="O45" s="101">
        <v>1</v>
      </c>
      <c r="P45" s="100">
        <v>1020</v>
      </c>
      <c r="Q45" s="101"/>
      <c r="R45" s="100"/>
      <c r="S45" s="101"/>
      <c r="T45" s="100"/>
      <c r="U45" s="101"/>
      <c r="V45" s="100"/>
      <c r="W45" s="97"/>
      <c r="X45" s="99">
        <f t="shared" ref="X45" si="17">E45+G45+I45+K45+M45+O45+Q45+S45+U45</f>
        <v>2</v>
      </c>
      <c r="Y45" s="100">
        <f t="shared" ref="Y45" si="18">F45+H45+J45+L45+N45+P45+R45+T45+V45</f>
        <v>2040</v>
      </c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</row>
    <row r="46" s="59" customFormat="1" spans="1:43">
      <c r="A46" s="96">
        <v>3</v>
      </c>
      <c r="B46" s="120" t="s">
        <v>118</v>
      </c>
      <c r="C46" s="98">
        <v>1758441</v>
      </c>
      <c r="D46" s="98">
        <v>23883110</v>
      </c>
      <c r="E46" s="99"/>
      <c r="F46" s="100"/>
      <c r="G46" s="101"/>
      <c r="H46" s="100"/>
      <c r="I46" s="101"/>
      <c r="J46" s="100"/>
      <c r="K46" s="101"/>
      <c r="L46" s="100"/>
      <c r="M46" s="101"/>
      <c r="N46" s="100"/>
      <c r="O46" s="101"/>
      <c r="P46" s="100"/>
      <c r="Q46" s="101">
        <v>1</v>
      </c>
      <c r="R46" s="100">
        <v>1250</v>
      </c>
      <c r="S46" s="101">
        <v>1</v>
      </c>
      <c r="T46" s="100">
        <v>1250</v>
      </c>
      <c r="U46" s="101"/>
      <c r="V46" s="100"/>
      <c r="W46" s="97">
        <f>155*X46</f>
        <v>310</v>
      </c>
      <c r="X46" s="99">
        <f t="shared" si="16"/>
        <v>2</v>
      </c>
      <c r="Y46" s="100">
        <f t="shared" si="16"/>
        <v>2500</v>
      </c>
      <c r="Z46" s="117">
        <f>W46+Y46</f>
        <v>2810</v>
      </c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</row>
    <row r="47" s="59" customFormat="1" spans="1:43">
      <c r="A47" s="96">
        <v>4</v>
      </c>
      <c r="B47" s="120" t="s">
        <v>119</v>
      </c>
      <c r="C47" s="98">
        <v>1763878</v>
      </c>
      <c r="D47" s="98">
        <v>23881714</v>
      </c>
      <c r="E47" s="99"/>
      <c r="F47" s="100"/>
      <c r="G47" s="101"/>
      <c r="H47" s="100"/>
      <c r="I47" s="101"/>
      <c r="J47" s="100"/>
      <c r="K47" s="101"/>
      <c r="L47" s="100"/>
      <c r="M47" s="101"/>
      <c r="N47" s="100"/>
      <c r="O47" s="101"/>
      <c r="P47" s="100"/>
      <c r="Q47" s="101"/>
      <c r="R47" s="100"/>
      <c r="S47" s="101">
        <v>1</v>
      </c>
      <c r="T47" s="100">
        <v>1020</v>
      </c>
      <c r="U47" s="101">
        <v>1</v>
      </c>
      <c r="V47" s="100">
        <v>830</v>
      </c>
      <c r="W47" s="97"/>
      <c r="X47" s="99">
        <f t="shared" si="16"/>
        <v>2</v>
      </c>
      <c r="Y47" s="100">
        <f t="shared" si="16"/>
        <v>1850</v>
      </c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</row>
    <row r="48" s="59" customFormat="1" spans="1:43">
      <c r="A48" s="96">
        <v>5</v>
      </c>
      <c r="B48" s="120" t="s">
        <v>119</v>
      </c>
      <c r="C48" s="98">
        <v>1763878</v>
      </c>
      <c r="D48" s="98">
        <v>23881716</v>
      </c>
      <c r="E48" s="99"/>
      <c r="F48" s="100"/>
      <c r="G48" s="101"/>
      <c r="H48" s="100"/>
      <c r="I48" s="101"/>
      <c r="J48" s="100"/>
      <c r="K48" s="101"/>
      <c r="L48" s="100"/>
      <c r="M48" s="101"/>
      <c r="N48" s="100"/>
      <c r="O48" s="101"/>
      <c r="P48" s="100"/>
      <c r="Q48" s="101"/>
      <c r="R48" s="100"/>
      <c r="S48" s="101">
        <v>1</v>
      </c>
      <c r="T48" s="100">
        <v>1020</v>
      </c>
      <c r="U48" s="101">
        <v>1</v>
      </c>
      <c r="V48" s="100">
        <v>830</v>
      </c>
      <c r="W48" s="97"/>
      <c r="X48" s="99">
        <f t="shared" si="16"/>
        <v>2</v>
      </c>
      <c r="Y48" s="100">
        <f t="shared" si="16"/>
        <v>1850</v>
      </c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</row>
    <row r="49" spans="25:25">
      <c r="Y49">
        <f>SUM(Y44:Y48)</f>
        <v>10280</v>
      </c>
    </row>
    <row r="51" spans="24:25">
      <c r="X51" t="s">
        <v>84</v>
      </c>
      <c r="Y51">
        <f>SUM(Y7:Y33)+W39</f>
        <v>70320</v>
      </c>
    </row>
    <row r="52" spans="24:25">
      <c r="X52" t="s">
        <v>85</v>
      </c>
      <c r="Y52">
        <f>SUM(Y34:Y37)</f>
        <v>3740</v>
      </c>
    </row>
  </sheetData>
  <mergeCells count="24">
    <mergeCell ref="A4:A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4:X6"/>
    <mergeCell ref="Y4:Y6"/>
  </mergeCells>
  <conditionalFormatting sqref="C7:C33">
    <cfRule type="duplicateValues" dxfId="0" priority="1"/>
  </conditionalFormatting>
  <pageMargins left="0.7" right="0.7" top="0.75" bottom="0.75" header="0.3" footer="0.3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Q51"/>
  <sheetViews>
    <sheetView workbookViewId="0">
      <pane xSplit="4" ySplit="6" topLeftCell="R25" activePane="bottomRight" state="frozen"/>
      <selection/>
      <selection pane="topRight"/>
      <selection pane="bottomLeft"/>
      <selection pane="bottomRight" activeCell="AA40" sqref="AA40"/>
    </sheetView>
  </sheetViews>
  <sheetFormatPr defaultColWidth="9" defaultRowHeight="13.5"/>
  <cols>
    <col min="1" max="1" width="5.85833333333333" customWidth="1"/>
    <col min="2" max="2" width="30.7083333333333" customWidth="1"/>
    <col min="3" max="4" width="15.7083333333333" customWidth="1"/>
    <col min="26" max="43" width="9.14166666666667" style="4"/>
  </cols>
  <sheetData>
    <row r="2" spans="2:2">
      <c r="B2" s="5" t="s">
        <v>120</v>
      </c>
    </row>
    <row r="3" ht="14.25"/>
    <row r="4" s="1" customFormat="1" spans="1:43">
      <c r="A4" s="6" t="s">
        <v>42</v>
      </c>
      <c r="B4" s="60" t="s">
        <v>43</v>
      </c>
      <c r="C4" s="8" t="s">
        <v>44</v>
      </c>
      <c r="D4" s="8" t="s">
        <v>45</v>
      </c>
      <c r="E4" s="61">
        <v>43854</v>
      </c>
      <c r="F4" s="10" t="s">
        <v>46</v>
      </c>
      <c r="G4" s="9">
        <v>43855</v>
      </c>
      <c r="H4" s="10" t="s">
        <v>46</v>
      </c>
      <c r="I4" s="9">
        <v>43856</v>
      </c>
      <c r="J4" s="10" t="s">
        <v>46</v>
      </c>
      <c r="K4" s="9">
        <v>43857</v>
      </c>
      <c r="L4" s="10" t="s">
        <v>46</v>
      </c>
      <c r="M4" s="9">
        <v>43858</v>
      </c>
      <c r="N4" s="10" t="s">
        <v>46</v>
      </c>
      <c r="O4" s="9">
        <v>43859</v>
      </c>
      <c r="P4" s="10" t="s">
        <v>46</v>
      </c>
      <c r="Q4" s="9">
        <v>43860</v>
      </c>
      <c r="R4" s="10" t="s">
        <v>46</v>
      </c>
      <c r="S4" s="9">
        <v>43861</v>
      </c>
      <c r="T4" s="10" t="s">
        <v>46</v>
      </c>
      <c r="U4" s="9">
        <v>43862</v>
      </c>
      <c r="V4" s="10" t="s">
        <v>46</v>
      </c>
      <c r="W4" s="60" t="s">
        <v>47</v>
      </c>
      <c r="X4" s="42" t="s">
        <v>48</v>
      </c>
      <c r="Y4" s="43" t="s">
        <v>49</v>
      </c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</row>
    <row r="5" s="1" customFormat="1" spans="1:43">
      <c r="A5" s="11"/>
      <c r="B5" s="62" t="s">
        <v>50</v>
      </c>
      <c r="C5" s="13"/>
      <c r="D5" s="13"/>
      <c r="E5" s="63">
        <v>5</v>
      </c>
      <c r="F5" s="15">
        <v>1350</v>
      </c>
      <c r="G5" s="14">
        <v>10</v>
      </c>
      <c r="H5" s="15">
        <v>1350</v>
      </c>
      <c r="I5" s="14">
        <v>10</v>
      </c>
      <c r="J5" s="15">
        <v>1350</v>
      </c>
      <c r="K5" s="14">
        <v>10</v>
      </c>
      <c r="L5" s="15">
        <v>1350</v>
      </c>
      <c r="M5" s="14">
        <v>10</v>
      </c>
      <c r="N5" s="15">
        <v>1350</v>
      </c>
      <c r="O5" s="14">
        <v>10</v>
      </c>
      <c r="P5" s="15">
        <v>1350</v>
      </c>
      <c r="Q5" s="14">
        <v>5</v>
      </c>
      <c r="R5" s="15">
        <v>1350</v>
      </c>
      <c r="S5" s="14">
        <v>5</v>
      </c>
      <c r="T5" s="15">
        <v>1350</v>
      </c>
      <c r="U5" s="14">
        <v>5</v>
      </c>
      <c r="V5" s="15">
        <v>930</v>
      </c>
      <c r="W5" s="109" t="s">
        <v>87</v>
      </c>
      <c r="X5" s="45"/>
      <c r="Y5" s="46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</row>
    <row r="6" s="2" customFormat="1" ht="14.25" spans="1:43">
      <c r="A6" s="16"/>
      <c r="B6" s="64" t="s">
        <v>51</v>
      </c>
      <c r="C6" s="18"/>
      <c r="D6" s="18"/>
      <c r="E6" s="47"/>
      <c r="F6" s="20"/>
      <c r="G6" s="19"/>
      <c r="H6" s="20"/>
      <c r="I6" s="19"/>
      <c r="J6" s="20"/>
      <c r="K6" s="19"/>
      <c r="L6" s="20"/>
      <c r="M6" s="19"/>
      <c r="N6" s="20"/>
      <c r="O6" s="19"/>
      <c r="P6" s="20"/>
      <c r="Q6" s="19"/>
      <c r="R6" s="20"/>
      <c r="S6" s="19"/>
      <c r="T6" s="20"/>
      <c r="U6" s="19"/>
      <c r="V6" s="20"/>
      <c r="W6" s="110"/>
      <c r="X6" s="47"/>
      <c r="Y6" s="20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</row>
    <row r="7" s="3" customFormat="1" spans="1:43">
      <c r="A7" s="21">
        <f>ROW(A1)</f>
        <v>1</v>
      </c>
      <c r="B7" s="65" t="s">
        <v>121</v>
      </c>
      <c r="C7" s="24">
        <v>1726219</v>
      </c>
      <c r="D7" s="24">
        <v>23881729</v>
      </c>
      <c r="E7" s="48"/>
      <c r="F7" s="26"/>
      <c r="G7" s="25">
        <v>1</v>
      </c>
      <c r="H7" s="26">
        <v>1350</v>
      </c>
      <c r="I7" s="25">
        <v>1</v>
      </c>
      <c r="J7" s="26">
        <v>1350</v>
      </c>
      <c r="K7" s="25"/>
      <c r="L7" s="26"/>
      <c r="M7" s="25"/>
      <c r="N7" s="26"/>
      <c r="O7" s="25"/>
      <c r="P7" s="26"/>
      <c r="Q7" s="25"/>
      <c r="R7" s="26"/>
      <c r="S7" s="25"/>
      <c r="T7" s="26"/>
      <c r="U7" s="25"/>
      <c r="V7" s="26"/>
      <c r="W7" s="65"/>
      <c r="X7" s="48">
        <f>E7+G7+I7+K7+M7+O7+Q7+S7+U7</f>
        <v>2</v>
      </c>
      <c r="Y7" s="26">
        <f>F7+H7+J7+L7+N7+P7+R7+T7+V7</f>
        <v>2700</v>
      </c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</row>
    <row r="8" s="3" customFormat="1" spans="1:43">
      <c r="A8" s="66">
        <f>ROW(A2)</f>
        <v>2</v>
      </c>
      <c r="B8" s="67" t="s">
        <v>122</v>
      </c>
      <c r="C8" s="68">
        <v>1724999</v>
      </c>
      <c r="D8" s="68">
        <v>23881730</v>
      </c>
      <c r="E8" s="69"/>
      <c r="F8" s="70"/>
      <c r="G8" s="71">
        <v>1</v>
      </c>
      <c r="H8" s="70">
        <v>1350</v>
      </c>
      <c r="I8" s="71">
        <v>1</v>
      </c>
      <c r="J8" s="70">
        <v>1350</v>
      </c>
      <c r="K8" s="71"/>
      <c r="L8" s="70"/>
      <c r="M8" s="71"/>
      <c r="N8" s="70"/>
      <c r="O8" s="71"/>
      <c r="P8" s="70"/>
      <c r="Q8" s="71"/>
      <c r="R8" s="70"/>
      <c r="S8" s="71"/>
      <c r="T8" s="70"/>
      <c r="U8" s="71"/>
      <c r="V8" s="70"/>
      <c r="W8" s="67"/>
      <c r="X8" s="69">
        <f t="shared" ref="X8:Y38" si="0">E8+G8+I8+K8+M8+O8+Q8+S8+U8</f>
        <v>2</v>
      </c>
      <c r="Y8" s="70">
        <f t="shared" si="0"/>
        <v>2700</v>
      </c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</row>
    <row r="9" s="3" customFormat="1" spans="1:43">
      <c r="A9" s="66">
        <f t="shared" ref="A9:A37" si="1">ROW(A3)</f>
        <v>3</v>
      </c>
      <c r="B9" s="67" t="s">
        <v>123</v>
      </c>
      <c r="C9" s="68">
        <v>1745219</v>
      </c>
      <c r="D9" s="68">
        <v>23882219</v>
      </c>
      <c r="E9" s="69"/>
      <c r="F9" s="70"/>
      <c r="G9" s="71">
        <v>1</v>
      </c>
      <c r="H9" s="70">
        <v>1350</v>
      </c>
      <c r="I9" s="71">
        <v>1</v>
      </c>
      <c r="J9" s="70">
        <v>1350</v>
      </c>
      <c r="K9" s="71">
        <v>1</v>
      </c>
      <c r="L9" s="70">
        <v>1350</v>
      </c>
      <c r="M9" s="71"/>
      <c r="N9" s="70"/>
      <c r="O9" s="71"/>
      <c r="P9" s="70"/>
      <c r="Q9" s="71"/>
      <c r="R9" s="70"/>
      <c r="S9" s="71"/>
      <c r="T9" s="70"/>
      <c r="U9" s="71"/>
      <c r="V9" s="70"/>
      <c r="W9" s="67"/>
      <c r="X9" s="69">
        <f t="shared" si="0"/>
        <v>3</v>
      </c>
      <c r="Y9" s="70">
        <f t="shared" si="0"/>
        <v>4050</v>
      </c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</row>
    <row r="10" s="3" customFormat="1" spans="1:43">
      <c r="A10" s="66">
        <f t="shared" si="1"/>
        <v>4</v>
      </c>
      <c r="B10" s="67" t="s">
        <v>124</v>
      </c>
      <c r="C10" s="68">
        <v>1746655</v>
      </c>
      <c r="D10" s="68">
        <v>23882307</v>
      </c>
      <c r="E10" s="69"/>
      <c r="F10" s="70"/>
      <c r="G10" s="71">
        <v>1</v>
      </c>
      <c r="H10" s="70">
        <v>1350</v>
      </c>
      <c r="I10" s="71">
        <v>1</v>
      </c>
      <c r="J10" s="70">
        <v>1350</v>
      </c>
      <c r="K10" s="71">
        <v>1</v>
      </c>
      <c r="L10" s="70">
        <v>1350</v>
      </c>
      <c r="M10" s="71">
        <v>1</v>
      </c>
      <c r="N10" s="70">
        <v>1350</v>
      </c>
      <c r="O10" s="71"/>
      <c r="P10" s="70"/>
      <c r="Q10" s="71"/>
      <c r="R10" s="70"/>
      <c r="S10" s="71"/>
      <c r="T10" s="70"/>
      <c r="U10" s="71"/>
      <c r="V10" s="70"/>
      <c r="W10" s="67"/>
      <c r="X10" s="69">
        <f t="shared" si="0"/>
        <v>4</v>
      </c>
      <c r="Y10" s="70">
        <f t="shared" si="0"/>
        <v>5400</v>
      </c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</row>
    <row r="11" s="3" customFormat="1" spans="1:43">
      <c r="A11" s="66">
        <f t="shared" si="1"/>
        <v>5</v>
      </c>
      <c r="B11" s="67" t="s">
        <v>125</v>
      </c>
      <c r="C11" s="68">
        <v>1751533</v>
      </c>
      <c r="D11" s="68">
        <v>23882739</v>
      </c>
      <c r="E11" s="69"/>
      <c r="F11" s="70"/>
      <c r="G11" s="71">
        <v>1</v>
      </c>
      <c r="H11" s="70">
        <v>1350</v>
      </c>
      <c r="I11" s="71">
        <v>1</v>
      </c>
      <c r="J11" s="70">
        <v>1350</v>
      </c>
      <c r="K11" s="71">
        <v>1</v>
      </c>
      <c r="L11" s="70">
        <v>1350</v>
      </c>
      <c r="M11" s="71">
        <v>1</v>
      </c>
      <c r="N11" s="70">
        <v>1350</v>
      </c>
      <c r="O11" s="71"/>
      <c r="P11" s="70"/>
      <c r="Q11" s="71"/>
      <c r="R11" s="70"/>
      <c r="S11" s="71"/>
      <c r="T11" s="70"/>
      <c r="U11" s="71"/>
      <c r="V11" s="70"/>
      <c r="W11" s="67"/>
      <c r="X11" s="69">
        <f t="shared" si="0"/>
        <v>4</v>
      </c>
      <c r="Y11" s="70">
        <f t="shared" si="0"/>
        <v>5400</v>
      </c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</row>
    <row r="12" s="3" customFormat="1" spans="1:43">
      <c r="A12" s="66">
        <f t="shared" si="1"/>
        <v>6</v>
      </c>
      <c r="B12" s="67" t="s">
        <v>126</v>
      </c>
      <c r="C12" s="68">
        <v>1751449</v>
      </c>
      <c r="D12" s="68">
        <v>23882736</v>
      </c>
      <c r="E12" s="69"/>
      <c r="F12" s="70"/>
      <c r="G12" s="71">
        <v>1</v>
      </c>
      <c r="H12" s="70">
        <v>1350</v>
      </c>
      <c r="I12" s="71">
        <v>1</v>
      </c>
      <c r="J12" s="70">
        <v>1350</v>
      </c>
      <c r="K12" s="71">
        <v>1</v>
      </c>
      <c r="L12" s="70">
        <v>1350</v>
      </c>
      <c r="M12" s="71">
        <v>1</v>
      </c>
      <c r="N12" s="70">
        <v>1350</v>
      </c>
      <c r="O12" s="71"/>
      <c r="P12" s="70"/>
      <c r="Q12" s="71"/>
      <c r="R12" s="70"/>
      <c r="S12" s="71"/>
      <c r="T12" s="70"/>
      <c r="U12" s="71"/>
      <c r="V12" s="70"/>
      <c r="W12" s="67"/>
      <c r="X12" s="69">
        <f t="shared" si="0"/>
        <v>4</v>
      </c>
      <c r="Y12" s="70">
        <f t="shared" si="0"/>
        <v>5400</v>
      </c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</row>
    <row r="13" s="3" customFormat="1" spans="1:43">
      <c r="A13" s="66">
        <f t="shared" si="1"/>
        <v>7</v>
      </c>
      <c r="B13" s="67" t="s">
        <v>88</v>
      </c>
      <c r="C13" s="68">
        <v>1757688</v>
      </c>
      <c r="D13" s="68">
        <v>23883101</v>
      </c>
      <c r="E13" s="69"/>
      <c r="F13" s="70"/>
      <c r="G13" s="71">
        <v>1</v>
      </c>
      <c r="H13" s="70">
        <v>1350</v>
      </c>
      <c r="I13" s="71">
        <v>1</v>
      </c>
      <c r="J13" s="70">
        <v>1350</v>
      </c>
      <c r="K13" s="71">
        <v>1</v>
      </c>
      <c r="L13" s="70">
        <v>1350</v>
      </c>
      <c r="M13" s="71"/>
      <c r="N13" s="70"/>
      <c r="O13" s="71"/>
      <c r="P13" s="70"/>
      <c r="Q13" s="71"/>
      <c r="R13" s="70"/>
      <c r="S13" s="71"/>
      <c r="T13" s="70"/>
      <c r="U13" s="71"/>
      <c r="V13" s="70"/>
      <c r="W13" s="67"/>
      <c r="X13" s="69">
        <f t="shared" si="0"/>
        <v>3</v>
      </c>
      <c r="Y13" s="70">
        <f t="shared" si="0"/>
        <v>4050</v>
      </c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</row>
    <row r="14" s="3" customFormat="1" spans="1:43">
      <c r="A14" s="66">
        <f t="shared" si="1"/>
        <v>8</v>
      </c>
      <c r="B14" s="67" t="s">
        <v>127</v>
      </c>
      <c r="C14" s="68">
        <v>1762163</v>
      </c>
      <c r="D14" s="68">
        <v>23877679</v>
      </c>
      <c r="E14" s="69"/>
      <c r="F14" s="70"/>
      <c r="G14" s="71">
        <v>1</v>
      </c>
      <c r="H14" s="70">
        <v>1350</v>
      </c>
      <c r="I14" s="71">
        <v>1</v>
      </c>
      <c r="J14" s="70">
        <v>1350</v>
      </c>
      <c r="K14" s="71"/>
      <c r="L14" s="70"/>
      <c r="M14" s="71"/>
      <c r="N14" s="70"/>
      <c r="O14" s="71"/>
      <c r="P14" s="70"/>
      <c r="Q14" s="71"/>
      <c r="R14" s="70"/>
      <c r="S14" s="71"/>
      <c r="T14" s="70"/>
      <c r="U14" s="71"/>
      <c r="V14" s="70"/>
      <c r="W14" s="67">
        <f>155*X14</f>
        <v>310</v>
      </c>
      <c r="X14" s="69">
        <f t="shared" si="0"/>
        <v>2</v>
      </c>
      <c r="Y14" s="70">
        <f t="shared" si="0"/>
        <v>2700</v>
      </c>
      <c r="Z14" s="49">
        <f>Y14+W14</f>
        <v>3010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</row>
    <row r="15" s="3" customFormat="1" spans="1:43">
      <c r="A15" s="66">
        <f t="shared" si="1"/>
        <v>9</v>
      </c>
      <c r="B15" s="67" t="s">
        <v>128</v>
      </c>
      <c r="C15" s="68">
        <v>1741736</v>
      </c>
      <c r="D15" s="68">
        <v>23882135</v>
      </c>
      <c r="E15" s="69"/>
      <c r="F15" s="70"/>
      <c r="G15" s="71"/>
      <c r="H15" s="70"/>
      <c r="I15" s="71"/>
      <c r="J15" s="70"/>
      <c r="K15" s="71">
        <v>1</v>
      </c>
      <c r="L15" s="70">
        <v>1350</v>
      </c>
      <c r="M15" s="71"/>
      <c r="N15" s="70"/>
      <c r="O15" s="71"/>
      <c r="P15" s="70"/>
      <c r="Q15" s="71"/>
      <c r="R15" s="70"/>
      <c r="S15" s="71"/>
      <c r="T15" s="70"/>
      <c r="U15" s="71"/>
      <c r="V15" s="70"/>
      <c r="W15" s="67"/>
      <c r="X15" s="69">
        <f t="shared" si="0"/>
        <v>1</v>
      </c>
      <c r="Y15" s="70">
        <f t="shared" si="0"/>
        <v>1350</v>
      </c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</row>
    <row r="16" s="3" customFormat="1" spans="1:43">
      <c r="A16" s="66">
        <f t="shared" si="1"/>
        <v>10</v>
      </c>
      <c r="B16" s="67" t="s">
        <v>129</v>
      </c>
      <c r="C16" s="68">
        <v>1741721</v>
      </c>
      <c r="D16" s="68">
        <v>23882133</v>
      </c>
      <c r="E16" s="69"/>
      <c r="F16" s="70"/>
      <c r="G16" s="71"/>
      <c r="H16" s="70"/>
      <c r="I16" s="71"/>
      <c r="J16" s="70"/>
      <c r="K16" s="71">
        <v>1</v>
      </c>
      <c r="L16" s="70">
        <v>1350</v>
      </c>
      <c r="M16" s="71"/>
      <c r="N16" s="70"/>
      <c r="O16" s="71"/>
      <c r="P16" s="70"/>
      <c r="Q16" s="71"/>
      <c r="R16" s="70"/>
      <c r="S16" s="71"/>
      <c r="T16" s="70"/>
      <c r="U16" s="71"/>
      <c r="V16" s="70"/>
      <c r="W16" s="67"/>
      <c r="X16" s="69">
        <f t="shared" si="0"/>
        <v>1</v>
      </c>
      <c r="Y16" s="70">
        <f t="shared" si="0"/>
        <v>1350</v>
      </c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</row>
    <row r="17" s="58" customFormat="1" spans="1:43">
      <c r="A17" s="66">
        <f t="shared" si="1"/>
        <v>11</v>
      </c>
      <c r="B17" s="72" t="s">
        <v>130</v>
      </c>
      <c r="C17" s="73">
        <v>1762149</v>
      </c>
      <c r="D17" s="73">
        <v>23877687</v>
      </c>
      <c r="E17" s="74"/>
      <c r="F17" s="75"/>
      <c r="G17" s="76"/>
      <c r="H17" s="75"/>
      <c r="I17" s="76"/>
      <c r="J17" s="75"/>
      <c r="K17" s="76"/>
      <c r="L17" s="75"/>
      <c r="M17" s="76">
        <v>1</v>
      </c>
      <c r="N17" s="75">
        <v>1130</v>
      </c>
      <c r="O17" s="76">
        <v>1</v>
      </c>
      <c r="P17" s="75">
        <v>1130</v>
      </c>
      <c r="Q17" s="76"/>
      <c r="R17" s="75"/>
      <c r="S17" s="76"/>
      <c r="T17" s="75"/>
      <c r="U17" s="76"/>
      <c r="V17" s="75"/>
      <c r="W17" s="72"/>
      <c r="X17" s="74">
        <f t="shared" si="0"/>
        <v>2</v>
      </c>
      <c r="Y17" s="75">
        <f t="shared" si="0"/>
        <v>2260</v>
      </c>
      <c r="Z17" s="114"/>
      <c r="AA17" s="49"/>
      <c r="AB17" s="49"/>
      <c r="AC17" s="49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</row>
    <row r="18" s="58" customFormat="1" spans="1:43">
      <c r="A18" s="66">
        <f t="shared" si="1"/>
        <v>12</v>
      </c>
      <c r="B18" s="72" t="s">
        <v>131</v>
      </c>
      <c r="C18" s="73">
        <v>1762149</v>
      </c>
      <c r="D18" s="73">
        <v>23877686</v>
      </c>
      <c r="E18" s="74"/>
      <c r="F18" s="75"/>
      <c r="G18" s="76"/>
      <c r="H18" s="75"/>
      <c r="I18" s="76"/>
      <c r="J18" s="75"/>
      <c r="K18" s="76"/>
      <c r="L18" s="75"/>
      <c r="M18" s="76">
        <v>1</v>
      </c>
      <c r="N18" s="75">
        <v>1130</v>
      </c>
      <c r="O18" s="76">
        <v>1</v>
      </c>
      <c r="P18" s="75">
        <v>1130</v>
      </c>
      <c r="Q18" s="76"/>
      <c r="R18" s="75"/>
      <c r="S18" s="76"/>
      <c r="T18" s="75"/>
      <c r="U18" s="76"/>
      <c r="V18" s="75"/>
      <c r="W18" s="72"/>
      <c r="X18" s="74">
        <f t="shared" si="0"/>
        <v>2</v>
      </c>
      <c r="Y18" s="75">
        <f t="shared" si="0"/>
        <v>2260</v>
      </c>
      <c r="Z18" s="114"/>
      <c r="AA18" s="49"/>
      <c r="AB18" s="49"/>
      <c r="AC18" s="49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</row>
    <row r="19" s="3" customFormat="1" spans="1:43">
      <c r="A19" s="66">
        <f t="shared" si="1"/>
        <v>13</v>
      </c>
      <c r="B19" s="67" t="s">
        <v>132</v>
      </c>
      <c r="C19" s="68">
        <v>1740476</v>
      </c>
      <c r="D19" s="68">
        <v>23882132</v>
      </c>
      <c r="E19" s="69"/>
      <c r="F19" s="70"/>
      <c r="G19" s="71"/>
      <c r="H19" s="70"/>
      <c r="I19" s="71"/>
      <c r="J19" s="70"/>
      <c r="K19" s="71"/>
      <c r="L19" s="70"/>
      <c r="M19" s="71"/>
      <c r="N19" s="70"/>
      <c r="O19" s="71"/>
      <c r="P19" s="70"/>
      <c r="Q19" s="71">
        <v>1</v>
      </c>
      <c r="R19" s="70">
        <v>1350</v>
      </c>
      <c r="S19" s="71">
        <v>1</v>
      </c>
      <c r="T19" s="70">
        <v>1350</v>
      </c>
      <c r="U19" s="71">
        <v>1</v>
      </c>
      <c r="V19" s="70">
        <v>930</v>
      </c>
      <c r="W19" s="67"/>
      <c r="X19" s="69">
        <f t="shared" si="0"/>
        <v>3</v>
      </c>
      <c r="Y19" s="70">
        <f t="shared" si="0"/>
        <v>3630</v>
      </c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</row>
    <row r="20" s="3" customFormat="1" spans="1:43">
      <c r="A20" s="66">
        <f t="shared" si="1"/>
        <v>14</v>
      </c>
      <c r="B20" s="77" t="s">
        <v>133</v>
      </c>
      <c r="C20" s="78">
        <v>1770396</v>
      </c>
      <c r="D20" s="78">
        <v>23877682</v>
      </c>
      <c r="E20" s="79">
        <v>1</v>
      </c>
      <c r="F20" s="80">
        <v>1350</v>
      </c>
      <c r="G20" s="81"/>
      <c r="H20" s="80"/>
      <c r="I20" s="81"/>
      <c r="J20" s="80"/>
      <c r="K20" s="81"/>
      <c r="L20" s="80"/>
      <c r="M20" s="81"/>
      <c r="N20" s="80"/>
      <c r="O20" s="81"/>
      <c r="P20" s="80"/>
      <c r="Q20" s="81"/>
      <c r="R20" s="80"/>
      <c r="S20" s="81"/>
      <c r="T20" s="80"/>
      <c r="U20" s="81"/>
      <c r="V20" s="80"/>
      <c r="W20" s="77"/>
      <c r="X20" s="79">
        <f t="shared" ref="X20:X37" si="2">E20+G20+I20+K20+M20+O20+Q20+S20+U20</f>
        <v>1</v>
      </c>
      <c r="Y20" s="80">
        <f t="shared" ref="Y20:Y37" si="3">F20+H20+J20+L20+N20+P20+R20+T20+V20</f>
        <v>1350</v>
      </c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</row>
    <row r="21" s="3" customFormat="1" spans="1:43">
      <c r="A21" s="66">
        <f t="shared" si="1"/>
        <v>15</v>
      </c>
      <c r="B21" s="77" t="s">
        <v>133</v>
      </c>
      <c r="C21" s="78">
        <v>1770396</v>
      </c>
      <c r="D21" s="78">
        <v>23883771</v>
      </c>
      <c r="E21" s="79">
        <v>1</v>
      </c>
      <c r="F21" s="80">
        <v>1350</v>
      </c>
      <c r="G21" s="81"/>
      <c r="H21" s="80"/>
      <c r="I21" s="81"/>
      <c r="J21" s="80"/>
      <c r="K21" s="81"/>
      <c r="L21" s="80"/>
      <c r="M21" s="81"/>
      <c r="N21" s="80"/>
      <c r="O21" s="81"/>
      <c r="P21" s="80"/>
      <c r="Q21" s="81"/>
      <c r="R21" s="80"/>
      <c r="S21" s="81"/>
      <c r="T21" s="80"/>
      <c r="U21" s="81"/>
      <c r="V21" s="80"/>
      <c r="W21" s="77"/>
      <c r="X21" s="79">
        <f t="shared" si="2"/>
        <v>1</v>
      </c>
      <c r="Y21" s="80">
        <f t="shared" si="3"/>
        <v>1350</v>
      </c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</row>
    <row r="22" s="3" customFormat="1" spans="1:43">
      <c r="A22" s="66">
        <f t="shared" si="1"/>
        <v>16</v>
      </c>
      <c r="B22" s="77" t="s">
        <v>134</v>
      </c>
      <c r="C22" s="78">
        <v>1767754</v>
      </c>
      <c r="D22" s="78">
        <v>23884358</v>
      </c>
      <c r="E22" s="79"/>
      <c r="F22" s="80"/>
      <c r="G22" s="81"/>
      <c r="H22" s="80"/>
      <c r="I22" s="81"/>
      <c r="J22" s="80"/>
      <c r="K22" s="81"/>
      <c r="L22" s="80"/>
      <c r="M22" s="81"/>
      <c r="N22" s="80"/>
      <c r="O22" s="81"/>
      <c r="P22" s="80"/>
      <c r="Q22" s="81">
        <v>1</v>
      </c>
      <c r="R22" s="80">
        <v>1350</v>
      </c>
      <c r="S22" s="81">
        <v>1</v>
      </c>
      <c r="T22" s="80">
        <v>1350</v>
      </c>
      <c r="U22" s="81"/>
      <c r="V22" s="80"/>
      <c r="W22" s="77"/>
      <c r="X22" s="79">
        <f t="shared" ref="X22" si="4">E22+G22+I22+K22+M22+O22+Q22+S22+U22</f>
        <v>2</v>
      </c>
      <c r="Y22" s="80">
        <f t="shared" ref="Y22" si="5">F22+H22+J22+L22+N22+P22+R22+T22+V22</f>
        <v>2700</v>
      </c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</row>
    <row r="23" s="3" customFormat="1" spans="1:43">
      <c r="A23" s="66">
        <f t="shared" si="1"/>
        <v>17</v>
      </c>
      <c r="B23" s="77" t="s">
        <v>135</v>
      </c>
      <c r="C23" s="78">
        <v>1764076</v>
      </c>
      <c r="D23" s="78">
        <v>23884057</v>
      </c>
      <c r="E23" s="79">
        <v>1</v>
      </c>
      <c r="F23" s="80">
        <v>1350</v>
      </c>
      <c r="G23" s="81">
        <v>1</v>
      </c>
      <c r="H23" s="80">
        <v>1350</v>
      </c>
      <c r="I23" s="81"/>
      <c r="J23" s="80"/>
      <c r="K23" s="81"/>
      <c r="L23" s="80"/>
      <c r="M23" s="81"/>
      <c r="N23" s="80"/>
      <c r="O23" s="81"/>
      <c r="P23" s="80"/>
      <c r="Q23" s="81"/>
      <c r="R23" s="80"/>
      <c r="S23" s="81"/>
      <c r="T23" s="80"/>
      <c r="U23" s="81"/>
      <c r="V23" s="80"/>
      <c r="W23" s="77">
        <v>310</v>
      </c>
      <c r="X23" s="79">
        <f t="shared" si="2"/>
        <v>2</v>
      </c>
      <c r="Y23" s="80">
        <f t="shared" si="3"/>
        <v>2700</v>
      </c>
      <c r="Z23" s="49">
        <f>Y23+W23</f>
        <v>3010</v>
      </c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</row>
    <row r="24" s="3" customFormat="1" spans="1:43">
      <c r="A24" s="66">
        <f t="shared" si="1"/>
        <v>18</v>
      </c>
      <c r="B24" s="77" t="s">
        <v>136</v>
      </c>
      <c r="C24" s="78">
        <v>1771282</v>
      </c>
      <c r="D24" s="78">
        <v>23883772</v>
      </c>
      <c r="E24" s="79"/>
      <c r="F24" s="80"/>
      <c r="G24" s="81"/>
      <c r="H24" s="80"/>
      <c r="I24" s="81">
        <v>1</v>
      </c>
      <c r="J24" s="80">
        <v>1350</v>
      </c>
      <c r="K24" s="81">
        <v>1</v>
      </c>
      <c r="L24" s="80">
        <v>1350</v>
      </c>
      <c r="M24" s="81">
        <v>1</v>
      </c>
      <c r="N24" s="80">
        <v>1350</v>
      </c>
      <c r="O24" s="81">
        <v>1</v>
      </c>
      <c r="P24" s="80">
        <v>1350</v>
      </c>
      <c r="Q24" s="81">
        <v>1</v>
      </c>
      <c r="R24" s="80">
        <v>1350</v>
      </c>
      <c r="S24" s="81"/>
      <c r="T24" s="80"/>
      <c r="U24" s="81"/>
      <c r="V24" s="80"/>
      <c r="W24" s="77"/>
      <c r="X24" s="79">
        <f t="shared" si="2"/>
        <v>5</v>
      </c>
      <c r="Y24" s="80">
        <f t="shared" si="3"/>
        <v>6750</v>
      </c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</row>
    <row r="25" s="23" customFormat="1" spans="1:43">
      <c r="A25" s="66">
        <f t="shared" si="1"/>
        <v>19</v>
      </c>
      <c r="B25" s="82" t="s">
        <v>137</v>
      </c>
      <c r="C25" s="83">
        <v>1775776</v>
      </c>
      <c r="D25" s="84">
        <v>23884385</v>
      </c>
      <c r="E25" s="85"/>
      <c r="F25" s="86"/>
      <c r="G25" s="87"/>
      <c r="H25" s="86"/>
      <c r="I25" s="87">
        <v>1</v>
      </c>
      <c r="J25" s="86">
        <v>1350</v>
      </c>
      <c r="K25" s="87">
        <v>1</v>
      </c>
      <c r="L25" s="86">
        <v>1350</v>
      </c>
      <c r="M25" s="87"/>
      <c r="N25" s="86"/>
      <c r="O25" s="87"/>
      <c r="P25" s="86"/>
      <c r="Q25" s="87"/>
      <c r="R25" s="86"/>
      <c r="S25" s="87"/>
      <c r="T25" s="86"/>
      <c r="U25" s="87"/>
      <c r="V25" s="86"/>
      <c r="W25" s="82"/>
      <c r="X25" s="85">
        <f t="shared" ref="X25" si="6">E25+G25+I25+K25+M25+O25+Q25+S25+U25</f>
        <v>2</v>
      </c>
      <c r="Y25" s="86">
        <f t="shared" ref="Y25" si="7">F25+H25+J25+L25+N25+P25+R25+T25+V25</f>
        <v>2700</v>
      </c>
      <c r="Z25" s="115"/>
      <c r="AA25" s="49"/>
      <c r="AB25" s="49"/>
      <c r="AC25" s="49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</row>
    <row r="26" s="58" customFormat="1" spans="1:43">
      <c r="A26" s="66">
        <f t="shared" si="1"/>
        <v>20</v>
      </c>
      <c r="B26" s="88" t="s">
        <v>138</v>
      </c>
      <c r="C26" s="89">
        <v>1759376</v>
      </c>
      <c r="D26" s="89">
        <v>23884405</v>
      </c>
      <c r="E26" s="90"/>
      <c r="F26" s="91"/>
      <c r="G26" s="92"/>
      <c r="H26" s="91"/>
      <c r="I26" s="92"/>
      <c r="J26" s="91"/>
      <c r="K26" s="92"/>
      <c r="L26" s="91"/>
      <c r="M26" s="92"/>
      <c r="N26" s="91"/>
      <c r="O26" s="92"/>
      <c r="P26" s="91"/>
      <c r="Q26" s="92">
        <v>1</v>
      </c>
      <c r="R26" s="91">
        <v>1130</v>
      </c>
      <c r="S26" s="92"/>
      <c r="T26" s="91"/>
      <c r="U26" s="92"/>
      <c r="V26" s="91"/>
      <c r="W26" s="88"/>
      <c r="X26" s="90">
        <f t="shared" ref="X26:X27" si="8">E26+G26+I26+K26+M26+O26+Q26+S26+U26</f>
        <v>1</v>
      </c>
      <c r="Y26" s="91">
        <f t="shared" ref="Y26:Y27" si="9">F26+H26+J26+L26+N26+P26+R26+T26+V26</f>
        <v>1130</v>
      </c>
      <c r="Z26" s="114"/>
      <c r="AA26" s="49"/>
      <c r="AB26" s="49"/>
      <c r="AC26" s="49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</row>
    <row r="27" s="3" customFormat="1" spans="1:43">
      <c r="A27" s="66">
        <f t="shared" si="1"/>
        <v>21</v>
      </c>
      <c r="B27" s="77" t="s">
        <v>139</v>
      </c>
      <c r="C27" s="78">
        <v>1767839</v>
      </c>
      <c r="D27" s="78">
        <v>23877680</v>
      </c>
      <c r="E27" s="79"/>
      <c r="F27" s="80"/>
      <c r="G27" s="81">
        <v>1</v>
      </c>
      <c r="H27" s="80">
        <v>1350</v>
      </c>
      <c r="I27" s="107">
        <v>1</v>
      </c>
      <c r="J27" s="108">
        <v>1350</v>
      </c>
      <c r="K27" s="81">
        <v>1</v>
      </c>
      <c r="L27" s="80">
        <v>1350</v>
      </c>
      <c r="M27" s="81">
        <v>1</v>
      </c>
      <c r="N27" s="80">
        <v>1350</v>
      </c>
      <c r="O27" s="81">
        <v>1</v>
      </c>
      <c r="P27" s="80">
        <v>1350</v>
      </c>
      <c r="Q27" s="81">
        <v>1</v>
      </c>
      <c r="R27" s="80">
        <v>1350</v>
      </c>
      <c r="S27" s="81">
        <v>1</v>
      </c>
      <c r="T27" s="80">
        <v>1350</v>
      </c>
      <c r="U27" s="81"/>
      <c r="V27" s="80"/>
      <c r="W27" s="77">
        <v>1085</v>
      </c>
      <c r="X27" s="79">
        <f t="shared" si="8"/>
        <v>7</v>
      </c>
      <c r="Y27" s="80">
        <f t="shared" si="9"/>
        <v>9450</v>
      </c>
      <c r="Z27" s="49">
        <f>Y27+W27</f>
        <v>10535</v>
      </c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</row>
    <row r="28" s="3" customFormat="1" spans="1:43">
      <c r="A28" s="66">
        <f t="shared" si="1"/>
        <v>22</v>
      </c>
      <c r="B28" s="77" t="s">
        <v>67</v>
      </c>
      <c r="C28" s="78">
        <v>1776193</v>
      </c>
      <c r="D28" s="78">
        <v>23884837</v>
      </c>
      <c r="E28" s="79"/>
      <c r="F28" s="80"/>
      <c r="G28" s="81"/>
      <c r="H28" s="80"/>
      <c r="I28" s="81"/>
      <c r="J28" s="80"/>
      <c r="K28" s="81"/>
      <c r="L28" s="80"/>
      <c r="M28" s="81"/>
      <c r="N28" s="80"/>
      <c r="O28" s="81">
        <v>1</v>
      </c>
      <c r="P28" s="80">
        <v>1350</v>
      </c>
      <c r="Q28" s="81"/>
      <c r="R28" s="80"/>
      <c r="S28" s="81"/>
      <c r="T28" s="80"/>
      <c r="U28" s="81"/>
      <c r="V28" s="80"/>
      <c r="W28" s="77"/>
      <c r="X28" s="79">
        <f t="shared" ref="X28" si="10">E28+G28+I28+K28+M28+O28+Q28+S28+U28</f>
        <v>1</v>
      </c>
      <c r="Y28" s="80">
        <f t="shared" ref="Y28" si="11">F28+H28+J28+L28+N28+P28+R28+T28+V28</f>
        <v>1350</v>
      </c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</row>
    <row r="29" s="3" customFormat="1" spans="1:43">
      <c r="A29" s="66">
        <f t="shared" si="1"/>
        <v>23</v>
      </c>
      <c r="B29" s="77" t="s">
        <v>140</v>
      </c>
      <c r="C29" s="78">
        <v>1776571</v>
      </c>
      <c r="D29" s="78">
        <v>23884761</v>
      </c>
      <c r="E29" s="79">
        <v>1</v>
      </c>
      <c r="F29" s="80">
        <v>1350</v>
      </c>
      <c r="G29" s="81"/>
      <c r="H29" s="80"/>
      <c r="I29" s="81"/>
      <c r="J29" s="80"/>
      <c r="K29" s="81"/>
      <c r="L29" s="80"/>
      <c r="M29" s="81"/>
      <c r="N29" s="80"/>
      <c r="O29" s="81"/>
      <c r="P29" s="80"/>
      <c r="Q29" s="81"/>
      <c r="R29" s="80"/>
      <c r="S29" s="81"/>
      <c r="T29" s="80"/>
      <c r="U29" s="81"/>
      <c r="V29" s="80"/>
      <c r="W29" s="77"/>
      <c r="X29" s="79">
        <f t="shared" ref="X29:Y31" si="12">E29+G29+I29+K29+M29+O29+Q29+S29+U29</f>
        <v>1</v>
      </c>
      <c r="Y29" s="80">
        <f t="shared" si="12"/>
        <v>1350</v>
      </c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</row>
    <row r="30" s="3" customFormat="1" spans="1:43">
      <c r="A30" s="66">
        <f t="shared" si="1"/>
        <v>24</v>
      </c>
      <c r="B30" s="77" t="s">
        <v>141</v>
      </c>
      <c r="C30" s="78">
        <v>1776463</v>
      </c>
      <c r="D30" s="78">
        <v>23877683</v>
      </c>
      <c r="E30" s="79">
        <v>1</v>
      </c>
      <c r="F30" s="80">
        <v>1350</v>
      </c>
      <c r="G30" s="81"/>
      <c r="H30" s="80"/>
      <c r="I30" s="81"/>
      <c r="J30" s="80"/>
      <c r="K30" s="81"/>
      <c r="L30" s="80"/>
      <c r="M30" s="81"/>
      <c r="N30" s="80"/>
      <c r="O30" s="81"/>
      <c r="P30" s="80"/>
      <c r="Q30" s="81"/>
      <c r="R30" s="80"/>
      <c r="S30" s="81"/>
      <c r="T30" s="80"/>
      <c r="U30" s="81"/>
      <c r="V30" s="80"/>
      <c r="W30" s="77"/>
      <c r="X30" s="79">
        <f t="shared" si="12"/>
        <v>1</v>
      </c>
      <c r="Y30" s="80">
        <f t="shared" si="12"/>
        <v>1350</v>
      </c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</row>
    <row r="31" s="3" customFormat="1" spans="1:43">
      <c r="A31" s="66">
        <f t="shared" si="1"/>
        <v>25</v>
      </c>
      <c r="B31" s="77" t="s">
        <v>142</v>
      </c>
      <c r="C31" s="78">
        <v>1779219</v>
      </c>
      <c r="D31" s="78">
        <v>23883100</v>
      </c>
      <c r="E31" s="79"/>
      <c r="F31" s="80"/>
      <c r="G31" s="81"/>
      <c r="H31" s="80"/>
      <c r="I31" s="81"/>
      <c r="J31" s="80"/>
      <c r="K31" s="81"/>
      <c r="L31" s="80"/>
      <c r="M31" s="81">
        <v>1</v>
      </c>
      <c r="N31" s="80">
        <v>1350</v>
      </c>
      <c r="O31" s="81">
        <v>1</v>
      </c>
      <c r="P31" s="80">
        <v>1350</v>
      </c>
      <c r="Q31" s="81"/>
      <c r="R31" s="80"/>
      <c r="S31" s="81"/>
      <c r="T31" s="80"/>
      <c r="U31" s="81"/>
      <c r="V31" s="80"/>
      <c r="W31" s="77"/>
      <c r="X31" s="79">
        <f t="shared" si="12"/>
        <v>2</v>
      </c>
      <c r="Y31" s="80">
        <f t="shared" si="12"/>
        <v>2700</v>
      </c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</row>
    <row r="32" s="3" customFormat="1" spans="1:43">
      <c r="A32" s="66">
        <f t="shared" si="1"/>
        <v>26</v>
      </c>
      <c r="B32" s="77" t="s">
        <v>143</v>
      </c>
      <c r="C32" s="57">
        <v>1778718</v>
      </c>
      <c r="D32" s="78">
        <v>23877681</v>
      </c>
      <c r="E32" s="79"/>
      <c r="F32" s="80"/>
      <c r="G32" s="81"/>
      <c r="H32" s="80"/>
      <c r="I32" s="81"/>
      <c r="J32" s="80"/>
      <c r="K32" s="81"/>
      <c r="L32" s="80"/>
      <c r="M32" s="81">
        <v>1</v>
      </c>
      <c r="N32" s="80">
        <v>1350</v>
      </c>
      <c r="O32" s="81"/>
      <c r="P32" s="80"/>
      <c r="Q32" s="81"/>
      <c r="R32" s="80"/>
      <c r="S32" s="81"/>
      <c r="T32" s="80"/>
      <c r="U32" s="81"/>
      <c r="V32" s="80"/>
      <c r="W32" s="77"/>
      <c r="X32" s="79">
        <f t="shared" ref="X32:X34" si="13">E32+G32+I32+K32+M32+O32+Q32+S32+U32</f>
        <v>1</v>
      </c>
      <c r="Y32" s="80">
        <f t="shared" ref="Y32:Y34" si="14">F32+H32+J32+L32+N32+P32+R32+T32+V32</f>
        <v>1350</v>
      </c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</row>
    <row r="33" s="3" customFormat="1" spans="1:43">
      <c r="A33" s="66">
        <f t="shared" si="1"/>
        <v>27</v>
      </c>
      <c r="B33" s="77" t="s">
        <v>144</v>
      </c>
      <c r="C33" s="78">
        <v>1780724</v>
      </c>
      <c r="D33" s="78">
        <v>23877684</v>
      </c>
      <c r="E33" s="79"/>
      <c r="F33" s="80"/>
      <c r="G33" s="81"/>
      <c r="H33" s="80"/>
      <c r="I33" s="81"/>
      <c r="J33" s="80"/>
      <c r="K33" s="81"/>
      <c r="L33" s="80"/>
      <c r="M33" s="81"/>
      <c r="N33" s="80"/>
      <c r="O33" s="81">
        <v>1</v>
      </c>
      <c r="P33" s="80">
        <v>1350</v>
      </c>
      <c r="Q33" s="81"/>
      <c r="R33" s="80"/>
      <c r="S33" s="81"/>
      <c r="T33" s="80"/>
      <c r="U33" s="81"/>
      <c r="V33" s="80"/>
      <c r="W33" s="77"/>
      <c r="X33" s="79">
        <f t="shared" si="13"/>
        <v>1</v>
      </c>
      <c r="Y33" s="80">
        <f t="shared" si="14"/>
        <v>1350</v>
      </c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</row>
    <row r="34" s="3" customFormat="1" spans="1:43">
      <c r="A34" s="66">
        <f t="shared" si="1"/>
        <v>28</v>
      </c>
      <c r="B34" s="77" t="s">
        <v>144</v>
      </c>
      <c r="C34" s="78">
        <v>1780724</v>
      </c>
      <c r="D34" s="78">
        <v>23882738</v>
      </c>
      <c r="E34" s="79"/>
      <c r="F34" s="80"/>
      <c r="G34" s="81"/>
      <c r="H34" s="80"/>
      <c r="I34" s="81"/>
      <c r="J34" s="80"/>
      <c r="K34" s="81"/>
      <c r="L34" s="80"/>
      <c r="M34" s="81"/>
      <c r="N34" s="80"/>
      <c r="O34" s="81">
        <v>1</v>
      </c>
      <c r="P34" s="80">
        <v>1350</v>
      </c>
      <c r="Q34" s="81"/>
      <c r="R34" s="80"/>
      <c r="S34" s="81"/>
      <c r="T34" s="80"/>
      <c r="U34" s="81"/>
      <c r="V34" s="80"/>
      <c r="W34" s="77"/>
      <c r="X34" s="79">
        <f t="shared" si="13"/>
        <v>1</v>
      </c>
      <c r="Y34" s="80">
        <f t="shared" si="14"/>
        <v>1350</v>
      </c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</row>
    <row r="35" s="3" customFormat="1" spans="1:43">
      <c r="A35" s="66">
        <f t="shared" si="1"/>
        <v>29</v>
      </c>
      <c r="B35" s="77" t="s">
        <v>145</v>
      </c>
      <c r="C35" s="78"/>
      <c r="D35" s="78">
        <v>23884406</v>
      </c>
      <c r="E35" s="79"/>
      <c r="F35" s="80"/>
      <c r="G35" s="81"/>
      <c r="H35" s="80"/>
      <c r="I35" s="81"/>
      <c r="J35" s="80"/>
      <c r="K35" s="81"/>
      <c r="L35" s="80"/>
      <c r="M35" s="81"/>
      <c r="N35" s="80"/>
      <c r="O35" s="81"/>
      <c r="P35" s="80"/>
      <c r="Q35" s="81"/>
      <c r="R35" s="80"/>
      <c r="S35" s="81">
        <v>1</v>
      </c>
      <c r="T35" s="80">
        <v>1350</v>
      </c>
      <c r="U35" s="81">
        <v>1</v>
      </c>
      <c r="V35" s="80">
        <v>930</v>
      </c>
      <c r="W35" s="77"/>
      <c r="X35" s="79">
        <f t="shared" ref="X35" si="15">E35+G35+I35+K35+M35+O35+Q35+S35+U35</f>
        <v>2</v>
      </c>
      <c r="Y35" s="116">
        <f t="shared" ref="Y35" si="16">F35+H35+J35+L35+N35+P35+R35+T35+V35</f>
        <v>2280</v>
      </c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</row>
    <row r="36" s="3" customFormat="1" spans="1:43">
      <c r="A36" s="66">
        <f t="shared" si="1"/>
        <v>30</v>
      </c>
      <c r="B36" s="77" t="s">
        <v>146</v>
      </c>
      <c r="C36" s="78"/>
      <c r="D36" s="78">
        <v>23884383</v>
      </c>
      <c r="E36" s="79"/>
      <c r="F36" s="80"/>
      <c r="G36" s="81"/>
      <c r="H36" s="80"/>
      <c r="I36" s="81"/>
      <c r="J36" s="80"/>
      <c r="K36" s="81"/>
      <c r="L36" s="80"/>
      <c r="M36" s="81"/>
      <c r="N36" s="80"/>
      <c r="O36" s="81"/>
      <c r="P36" s="80"/>
      <c r="Q36" s="81"/>
      <c r="R36" s="80"/>
      <c r="S36" s="81"/>
      <c r="T36" s="80"/>
      <c r="U36" s="81">
        <v>1</v>
      </c>
      <c r="V36" s="80">
        <v>930</v>
      </c>
      <c r="W36" s="77"/>
      <c r="X36" s="79">
        <f t="shared" ref="X36" si="17">E36+G36+I36+K36+M36+O36+Q36+S36+U36</f>
        <v>1</v>
      </c>
      <c r="Y36" s="116">
        <f t="shared" ref="Y36" si="18">F36+H36+J36+L36+N36+P36+R36+T36+V36</f>
        <v>930</v>
      </c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</row>
    <row r="37" s="3" customFormat="1" spans="1:43">
      <c r="A37" s="66">
        <f t="shared" si="1"/>
        <v>31</v>
      </c>
      <c r="B37" s="77" t="s">
        <v>147</v>
      </c>
      <c r="C37" s="78"/>
      <c r="D37" s="78">
        <v>23877685</v>
      </c>
      <c r="E37" s="79"/>
      <c r="F37" s="80"/>
      <c r="G37" s="81"/>
      <c r="H37" s="80"/>
      <c r="I37" s="81"/>
      <c r="J37" s="80"/>
      <c r="K37" s="81"/>
      <c r="L37" s="80"/>
      <c r="M37" s="81"/>
      <c r="N37" s="80"/>
      <c r="O37" s="81">
        <v>1</v>
      </c>
      <c r="P37" s="80">
        <v>1350</v>
      </c>
      <c r="Q37" s="81"/>
      <c r="R37" s="80"/>
      <c r="S37" s="81"/>
      <c r="T37" s="80"/>
      <c r="U37" s="81"/>
      <c r="V37" s="80"/>
      <c r="W37" s="77"/>
      <c r="X37" s="79">
        <f t="shared" si="2"/>
        <v>1</v>
      </c>
      <c r="Y37" s="116">
        <f t="shared" si="3"/>
        <v>1350</v>
      </c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</row>
    <row r="38" ht="14.25" spans="1:25">
      <c r="A38" s="27"/>
      <c r="B38" s="93"/>
      <c r="C38" s="94"/>
      <c r="D38" s="29"/>
      <c r="E38" s="50"/>
      <c r="F38" s="31"/>
      <c r="G38" s="30"/>
      <c r="H38" s="31"/>
      <c r="I38" s="30"/>
      <c r="J38" s="31"/>
      <c r="K38" s="30"/>
      <c r="L38" s="31"/>
      <c r="M38" s="30"/>
      <c r="N38" s="31"/>
      <c r="O38" s="30"/>
      <c r="P38" s="31"/>
      <c r="Q38" s="30"/>
      <c r="R38" s="31"/>
      <c r="S38" s="30"/>
      <c r="T38" s="31"/>
      <c r="U38" s="30"/>
      <c r="V38" s="31"/>
      <c r="W38" s="93"/>
      <c r="X38" s="50">
        <f t="shared" si="0"/>
        <v>0</v>
      </c>
      <c r="Y38" s="31">
        <f t="shared" si="0"/>
        <v>0</v>
      </c>
    </row>
    <row r="39" ht="14.25" spans="2:25">
      <c r="B39" s="32" t="s">
        <v>75</v>
      </c>
      <c r="C39" s="32"/>
      <c r="D39" s="32"/>
      <c r="E39" s="51">
        <f t="shared" ref="E39:Y39" si="19">SUM(E7:E38)</f>
        <v>5</v>
      </c>
      <c r="F39" s="34">
        <f t="shared" si="19"/>
        <v>6750</v>
      </c>
      <c r="G39" s="33">
        <f t="shared" si="19"/>
        <v>10</v>
      </c>
      <c r="H39" s="34">
        <f t="shared" si="19"/>
        <v>13500</v>
      </c>
      <c r="I39" s="33">
        <f t="shared" si="19"/>
        <v>11</v>
      </c>
      <c r="J39" s="34">
        <f t="shared" si="19"/>
        <v>14850</v>
      </c>
      <c r="K39" s="33">
        <f t="shared" si="19"/>
        <v>10</v>
      </c>
      <c r="L39" s="34">
        <f t="shared" si="19"/>
        <v>13500</v>
      </c>
      <c r="M39" s="33">
        <f t="shared" si="19"/>
        <v>9</v>
      </c>
      <c r="N39" s="34">
        <f t="shared" si="19"/>
        <v>11710</v>
      </c>
      <c r="O39" s="33">
        <f t="shared" si="19"/>
        <v>9</v>
      </c>
      <c r="P39" s="34">
        <f t="shared" si="19"/>
        <v>11710</v>
      </c>
      <c r="Q39" s="33">
        <f t="shared" si="19"/>
        <v>5</v>
      </c>
      <c r="R39" s="34">
        <f t="shared" si="19"/>
        <v>6530</v>
      </c>
      <c r="S39" s="33">
        <f t="shared" si="19"/>
        <v>4</v>
      </c>
      <c r="T39" s="34">
        <f t="shared" si="19"/>
        <v>5400</v>
      </c>
      <c r="U39" s="33">
        <f t="shared" si="19"/>
        <v>3</v>
      </c>
      <c r="V39" s="34">
        <f t="shared" si="19"/>
        <v>2790</v>
      </c>
      <c r="W39" s="111">
        <f t="shared" si="19"/>
        <v>1705</v>
      </c>
      <c r="X39" s="51">
        <f t="shared" si="19"/>
        <v>66</v>
      </c>
      <c r="Y39" s="34">
        <f t="shared" si="19"/>
        <v>86740</v>
      </c>
    </row>
    <row r="40" ht="14.25" spans="2:27">
      <c r="B40" s="35"/>
      <c r="C40" s="35"/>
      <c r="D40" s="35"/>
      <c r="E40" s="52"/>
      <c r="F40" s="37"/>
      <c r="G40" s="36"/>
      <c r="H40" s="37"/>
      <c r="I40" s="36"/>
      <c r="J40" s="37"/>
      <c r="K40" s="36"/>
      <c r="L40" s="37"/>
      <c r="M40" s="36"/>
      <c r="N40" s="37"/>
      <c r="O40" s="36"/>
      <c r="P40" s="37"/>
      <c r="Q40" s="36"/>
      <c r="R40" s="37"/>
      <c r="S40" s="36"/>
      <c r="T40" s="37"/>
      <c r="U40" s="36"/>
      <c r="V40" s="37"/>
      <c r="W40" s="112"/>
      <c r="X40" s="52"/>
      <c r="Y40" s="37"/>
      <c r="Z40" s="4">
        <f>Y39+W39</f>
        <v>88445</v>
      </c>
      <c r="AA40" s="57" t="s">
        <v>148</v>
      </c>
    </row>
    <row r="41" ht="14.25" spans="2:25">
      <c r="B41" s="38" t="s">
        <v>76</v>
      </c>
      <c r="C41" s="38"/>
      <c r="D41" s="38"/>
      <c r="E41" s="53">
        <f>E5-E39</f>
        <v>0</v>
      </c>
      <c r="F41" s="40"/>
      <c r="G41" s="41">
        <f>G5-G39</f>
        <v>0</v>
      </c>
      <c r="H41" s="40"/>
      <c r="I41" s="39">
        <f>I5-I39</f>
        <v>-1</v>
      </c>
      <c r="J41" s="40"/>
      <c r="K41" s="41">
        <f>K5-K39</f>
        <v>0</v>
      </c>
      <c r="L41" s="40"/>
      <c r="M41" s="41">
        <f>M5-M39</f>
        <v>1</v>
      </c>
      <c r="N41" s="40"/>
      <c r="O41" s="41">
        <f>O5-O39</f>
        <v>1</v>
      </c>
      <c r="P41" s="40"/>
      <c r="Q41" s="41">
        <f>Q5-Q39</f>
        <v>0</v>
      </c>
      <c r="R41" s="40"/>
      <c r="S41" s="41">
        <f>S5-S39</f>
        <v>1</v>
      </c>
      <c r="T41" s="40"/>
      <c r="U41" s="41">
        <f>U5-U39</f>
        <v>2</v>
      </c>
      <c r="V41" s="40"/>
      <c r="W41" s="113"/>
      <c r="X41" s="53">
        <f>SUM(E41:V41)</f>
        <v>4</v>
      </c>
      <c r="Y41" s="40"/>
    </row>
    <row r="42" spans="24:25">
      <c r="X42" t="s">
        <v>85</v>
      </c>
      <c r="Y42">
        <f>SUM(Y35:Y37)</f>
        <v>4560</v>
      </c>
    </row>
    <row r="43" spans="2:2">
      <c r="B43" s="95" t="s">
        <v>77</v>
      </c>
    </row>
    <row r="44" s="59" customFormat="1" spans="1:43">
      <c r="A44" s="96">
        <f>ROW(A14)</f>
        <v>14</v>
      </c>
      <c r="B44" s="97" t="s">
        <v>149</v>
      </c>
      <c r="C44" s="98">
        <v>1761035</v>
      </c>
      <c r="D44" s="98">
        <v>23883446</v>
      </c>
      <c r="E44" s="99"/>
      <c r="F44" s="100"/>
      <c r="G44" s="101"/>
      <c r="H44" s="100"/>
      <c r="I44" s="101"/>
      <c r="J44" s="100"/>
      <c r="K44" s="101"/>
      <c r="L44" s="100"/>
      <c r="M44" s="101"/>
      <c r="N44" s="100"/>
      <c r="O44" s="101"/>
      <c r="P44" s="100"/>
      <c r="Q44" s="101"/>
      <c r="R44" s="100"/>
      <c r="S44" s="101">
        <v>1</v>
      </c>
      <c r="T44" s="100">
        <v>1130</v>
      </c>
      <c r="U44" s="101">
        <v>1</v>
      </c>
      <c r="V44" s="100">
        <v>930</v>
      </c>
      <c r="W44" s="97"/>
      <c r="X44" s="99">
        <f>E44+G44+I44+K44+M44+O44+Q44+S44+U44</f>
        <v>2</v>
      </c>
      <c r="Y44" s="100">
        <f>F44+H44+J44+L44+N44+P44+R44+T44+V44</f>
        <v>2060</v>
      </c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</row>
    <row r="45" s="59" customFormat="1" spans="1:43">
      <c r="A45" s="96">
        <f>ROW(A15)</f>
        <v>15</v>
      </c>
      <c r="B45" s="97" t="s">
        <v>150</v>
      </c>
      <c r="C45" s="98">
        <v>1744056</v>
      </c>
      <c r="D45" s="98">
        <v>23882139</v>
      </c>
      <c r="E45" s="99"/>
      <c r="F45" s="100"/>
      <c r="G45" s="101"/>
      <c r="H45" s="100"/>
      <c r="I45" s="101"/>
      <c r="J45" s="100"/>
      <c r="K45" s="101"/>
      <c r="L45" s="100"/>
      <c r="M45" s="101"/>
      <c r="N45" s="100"/>
      <c r="O45" s="101"/>
      <c r="P45" s="100"/>
      <c r="Q45" s="101"/>
      <c r="R45" s="100"/>
      <c r="S45" s="101"/>
      <c r="T45" s="100"/>
      <c r="U45" s="101">
        <v>1</v>
      </c>
      <c r="V45" s="100">
        <v>930</v>
      </c>
      <c r="W45" s="97"/>
      <c r="X45" s="99">
        <f>E45+G45+I45+K45+M45+O45+Q45+S45+U45</f>
        <v>1</v>
      </c>
      <c r="Y45" s="100">
        <f>F45+H45+J45+L45+N45+P45+R45+T45+V45</f>
        <v>930</v>
      </c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</row>
    <row r="46" s="59" customFormat="1" spans="1:43">
      <c r="A46" s="96">
        <f>ROW(A44)</f>
        <v>44</v>
      </c>
      <c r="B46" s="102" t="s">
        <v>151</v>
      </c>
      <c r="C46" s="103">
        <v>1763350</v>
      </c>
      <c r="D46" s="103">
        <v>23877688</v>
      </c>
      <c r="E46" s="104"/>
      <c r="F46" s="105"/>
      <c r="G46" s="106"/>
      <c r="H46" s="105"/>
      <c r="I46" s="106"/>
      <c r="J46" s="105"/>
      <c r="K46" s="106"/>
      <c r="L46" s="105"/>
      <c r="M46" s="106">
        <v>1</v>
      </c>
      <c r="N46" s="105">
        <v>1130</v>
      </c>
      <c r="O46" s="106">
        <v>1</v>
      </c>
      <c r="P46" s="105">
        <v>1130</v>
      </c>
      <c r="Q46" s="106"/>
      <c r="R46" s="105"/>
      <c r="S46" s="106"/>
      <c r="T46" s="105"/>
      <c r="U46" s="106"/>
      <c r="V46" s="105"/>
      <c r="W46" s="102">
        <v>310</v>
      </c>
      <c r="X46" s="104">
        <f>E46+G46+I46+K46+M46+O46+Q46+S46+U46</f>
        <v>2</v>
      </c>
      <c r="Y46" s="105">
        <f>F46+H46+J46+L46+N46+P46+R46+T46+V46</f>
        <v>2260</v>
      </c>
      <c r="Z46" s="117">
        <f>Y46+W46</f>
        <v>2570</v>
      </c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</row>
    <row r="47" spans="25:25">
      <c r="Y47">
        <f>SUM(Y44:Y46)</f>
        <v>5250</v>
      </c>
    </row>
    <row r="48" spans="26:26">
      <c r="Z48" s="4">
        <f>SUM(Z40:Z47)</f>
        <v>91015</v>
      </c>
    </row>
    <row r="50" spans="24:25">
      <c r="X50" t="s">
        <v>84</v>
      </c>
      <c r="Y50">
        <f>SUM(Y7:Y34)+W23+W27+W14</f>
        <v>83885</v>
      </c>
    </row>
    <row r="51" spans="24:25">
      <c r="X51" t="s">
        <v>85</v>
      </c>
      <c r="Y51">
        <f>SUM(Y35:Y37)</f>
        <v>4560</v>
      </c>
    </row>
  </sheetData>
  <mergeCells count="24">
    <mergeCell ref="A4:A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4:X6"/>
    <mergeCell ref="Y4:Y6"/>
  </mergeCells>
  <pageMargins left="0.7" right="0.7" top="0.75" bottom="0.75" header="0.3" footer="0.3"/>
  <pageSetup paperSize="9" scale="4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20"/>
  <sheetViews>
    <sheetView tabSelected="1" workbookViewId="0">
      <selection activeCell="L27" sqref="L27"/>
    </sheetView>
  </sheetViews>
  <sheetFormatPr defaultColWidth="9" defaultRowHeight="13.5"/>
  <cols>
    <col min="1" max="1" width="5.85833333333333" customWidth="1"/>
    <col min="2" max="2" width="30.7083333333333" customWidth="1"/>
    <col min="3" max="4" width="15.7083333333333" customWidth="1"/>
    <col min="10" max="10" width="12.875" customWidth="1"/>
    <col min="11" max="28" width="9.14166666666667" style="4"/>
  </cols>
  <sheetData>
    <row r="2" spans="2:2">
      <c r="B2" s="5" t="s">
        <v>152</v>
      </c>
    </row>
    <row r="3" ht="14.25"/>
    <row r="4" s="1" customFormat="1" spans="1:28">
      <c r="A4" s="6" t="s">
        <v>42</v>
      </c>
      <c r="B4" s="7" t="s">
        <v>43</v>
      </c>
      <c r="C4" s="8" t="s">
        <v>44</v>
      </c>
      <c r="D4" s="8" t="s">
        <v>45</v>
      </c>
      <c r="E4" s="9">
        <v>43856</v>
      </c>
      <c r="F4" s="10" t="s">
        <v>46</v>
      </c>
      <c r="G4" s="9">
        <v>43857</v>
      </c>
      <c r="H4" s="10" t="s">
        <v>46</v>
      </c>
      <c r="I4" s="42" t="s">
        <v>48</v>
      </c>
      <c r="J4" s="43" t="s">
        <v>49</v>
      </c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="1" customFormat="1" spans="1:28">
      <c r="A5" s="11"/>
      <c r="B5" s="12" t="s">
        <v>50</v>
      </c>
      <c r="C5" s="13"/>
      <c r="D5" s="13"/>
      <c r="E5" s="14">
        <v>1</v>
      </c>
      <c r="F5" s="15">
        <v>2070</v>
      </c>
      <c r="G5" s="14">
        <v>1</v>
      </c>
      <c r="H5" s="15">
        <v>2070</v>
      </c>
      <c r="I5" s="45"/>
      <c r="J5" s="46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="2" customFormat="1" ht="14.25" spans="1:28">
      <c r="A6" s="16"/>
      <c r="B6" s="17" t="s">
        <v>51</v>
      </c>
      <c r="C6" s="18"/>
      <c r="D6" s="18"/>
      <c r="E6" s="19"/>
      <c r="F6" s="20"/>
      <c r="G6" s="19"/>
      <c r="H6" s="20"/>
      <c r="I6" s="47"/>
      <c r="J6" s="20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="3" customFormat="1" spans="1:28">
      <c r="A7" s="21">
        <f>ROW(A1)</f>
        <v>1</v>
      </c>
      <c r="B7" s="22" t="s">
        <v>153</v>
      </c>
      <c r="C7" s="23">
        <v>1775777</v>
      </c>
      <c r="D7" s="24">
        <v>23884382</v>
      </c>
      <c r="E7" s="25">
        <v>1</v>
      </c>
      <c r="F7" s="26">
        <v>2070</v>
      </c>
      <c r="G7" s="25">
        <v>1</v>
      </c>
      <c r="H7" s="26">
        <v>2070</v>
      </c>
      <c r="I7" s="48">
        <f>E7+G7</f>
        <v>2</v>
      </c>
      <c r="J7" s="26">
        <f>F7+H7</f>
        <v>4140</v>
      </c>
      <c r="K7" s="49"/>
      <c r="L7" s="49">
        <f>VLOOKUP(C7,[1]应付款管理!$A$1:$B$65536,2,0)</f>
        <v>4140</v>
      </c>
      <c r="M7" s="49">
        <f>J7-L7</f>
        <v>0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ht="14.25" spans="1:10">
      <c r="A8" s="27"/>
      <c r="B8" s="28"/>
      <c r="C8" s="29"/>
      <c r="D8" s="29"/>
      <c r="E8" s="30"/>
      <c r="F8" s="31"/>
      <c r="G8" s="30"/>
      <c r="H8" s="31"/>
      <c r="I8" s="50"/>
      <c r="J8" s="31"/>
    </row>
    <row r="9" ht="14.25" spans="2:11">
      <c r="B9" s="32" t="s">
        <v>75</v>
      </c>
      <c r="C9" s="32"/>
      <c r="D9" s="32"/>
      <c r="E9" s="33">
        <f t="shared" ref="E9:J9" si="0">SUM(E7:E8)</f>
        <v>1</v>
      </c>
      <c r="F9" s="34">
        <f t="shared" si="0"/>
        <v>2070</v>
      </c>
      <c r="G9" s="33">
        <f t="shared" si="0"/>
        <v>1</v>
      </c>
      <c r="H9" s="34">
        <f t="shared" si="0"/>
        <v>2070</v>
      </c>
      <c r="I9" s="51">
        <f t="shared" si="0"/>
        <v>2</v>
      </c>
      <c r="J9" s="34">
        <f t="shared" si="0"/>
        <v>4140</v>
      </c>
      <c r="K9" s="4" t="s">
        <v>84</v>
      </c>
    </row>
    <row r="10" ht="14.25" spans="2:10">
      <c r="B10" s="35"/>
      <c r="C10" s="35"/>
      <c r="D10" s="35"/>
      <c r="E10" s="36"/>
      <c r="F10" s="37"/>
      <c r="G10" s="36"/>
      <c r="H10" s="37"/>
      <c r="I10" s="52"/>
      <c r="J10" s="37"/>
    </row>
    <row r="11" ht="14.25" spans="2:10">
      <c r="B11" s="38" t="s">
        <v>76</v>
      </c>
      <c r="C11" s="38"/>
      <c r="D11" s="38"/>
      <c r="E11" s="39">
        <f>E5-E9</f>
        <v>0</v>
      </c>
      <c r="F11" s="40"/>
      <c r="G11" s="41">
        <f>G5-G9</f>
        <v>0</v>
      </c>
      <c r="H11" s="40"/>
      <c r="I11" s="53">
        <f>SUM(E11:H11)</f>
        <v>0</v>
      </c>
      <c r="J11" s="40"/>
    </row>
    <row r="14" spans="12:13">
      <c r="L14" s="54" t="s">
        <v>154</v>
      </c>
      <c r="M14" s="55" t="s">
        <v>155</v>
      </c>
    </row>
    <row r="15" spans="12:13">
      <c r="L15" s="56">
        <f>'Lake Front'!Z34+'Pool Terrace'!Z41+'Beach Front'!Z40+'Pelangi Junior Suite'!J9</f>
        <v>208435</v>
      </c>
      <c r="M15" s="55">
        <v>208435</v>
      </c>
    </row>
    <row r="16" spans="12:13">
      <c r="L16" s="56">
        <f>'Lake Front'!X34+'Pool Terrace'!X39+'Beach Front'!X39+'Pelangi Junior Suite'!I9</f>
        <v>164</v>
      </c>
      <c r="M16" s="55"/>
    </row>
    <row r="17" spans="10:11">
      <c r="J17" t="s">
        <v>156</v>
      </c>
      <c r="K17" s="4">
        <v>229700</v>
      </c>
    </row>
    <row r="18" spans="10:12">
      <c r="J18" t="s">
        <v>157</v>
      </c>
      <c r="K18" s="4">
        <f>'Lake Front'!Y47+'Pool Terrace'!Y51+'Beach Front'!Y50+J9</f>
        <v>198935</v>
      </c>
      <c r="L18" s="57" t="s">
        <v>148</v>
      </c>
    </row>
    <row r="19" spans="10:12">
      <c r="J19" t="s">
        <v>158</v>
      </c>
      <c r="K19" s="4">
        <f>'Lake Front'!Y48+'Pool Terrace'!Y52+'Beach Front'!Y51+J10</f>
        <v>9500</v>
      </c>
      <c r="L19" s="4" t="s">
        <v>159</v>
      </c>
    </row>
    <row r="20" spans="10:12">
      <c r="J20" t="s">
        <v>160</v>
      </c>
      <c r="K20" s="4">
        <f>K17-K18-K19</f>
        <v>21265</v>
      </c>
      <c r="L20" s="4" t="s">
        <v>161</v>
      </c>
    </row>
  </sheetData>
  <mergeCells count="9">
    <mergeCell ref="A4:A6"/>
    <mergeCell ref="C4:C6"/>
    <mergeCell ref="D4:D6"/>
    <mergeCell ref="E5:E6"/>
    <mergeCell ref="F5:F6"/>
    <mergeCell ref="G5:G6"/>
    <mergeCell ref="H5:H6"/>
    <mergeCell ref="I4:I6"/>
    <mergeCell ref="J4:J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Lake Front</vt:lpstr>
      <vt:lpstr>Pool Terrace</vt:lpstr>
      <vt:lpstr>Beach Front</vt:lpstr>
      <vt:lpstr>Pelangi Junior Suite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</dc:creator>
  <cp:lastModifiedBy>财务崔</cp:lastModifiedBy>
  <dcterms:created xsi:type="dcterms:W3CDTF">2019-12-30T02:36:00Z</dcterms:created>
  <cp:lastPrinted>2020-01-23T11:01:00Z</cp:lastPrinted>
  <dcterms:modified xsi:type="dcterms:W3CDTF">2020-02-24T06:33:46Z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