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6"/>
  </bookViews>
  <sheets>
    <sheet name="总表" sheetId="1" r:id="rId1"/>
    <sheet name="订单详情" sheetId="2" r:id="rId2"/>
    <sheet name="退款明细" sheetId="3" r:id="rId3"/>
    <sheet name="商家承担优惠明细" sheetId="4" r:id="rId4"/>
    <sheet name="调整金额" sheetId="5" r:id="rId5"/>
    <sheet name="公益金额明细" sheetId="6" r:id="rId6"/>
    <sheet name="对账" sheetId="7" r:id="rId7"/>
    <sheet name="HOP" sheetId="8" r:id="rId8"/>
  </sheets>
  <definedNames>
    <definedName name="_xlnm._FilterDatabase" localSheetId="6" hidden="1">对账!$A$1:$H$5</definedName>
  </definedNames>
  <calcPr calcId="144525"/>
</workbook>
</file>

<file path=xl/sharedStrings.xml><?xml version="1.0" encoding="utf-8"?>
<sst xmlns="http://schemas.openxmlformats.org/spreadsheetml/2006/main" count="305" uniqueCount="151">
  <si>
    <t>结算周期</t>
  </si>
  <si>
    <t>供应商名称</t>
  </si>
  <si>
    <t>供应商ID</t>
  </si>
  <si>
    <t>订单底价</t>
  </si>
  <si>
    <t>商家承担退款总额</t>
  </si>
  <si>
    <t>商家承担总优惠</t>
  </si>
  <si>
    <t>调整金额</t>
  </si>
  <si>
    <t>公益金额</t>
  </si>
  <si>
    <t>结算金额</t>
  </si>
  <si>
    <t>20220221-20220227</t>
  </si>
  <si>
    <t>广州汇登信息科技有限公司（预付）</t>
  </si>
  <si>
    <t>4368148</t>
  </si>
  <si>
    <t>4784.81</t>
  </si>
  <si>
    <t>-1055.46</t>
  </si>
  <si>
    <t>-56.00</t>
  </si>
  <si>
    <t>0.00</t>
  </si>
  <si>
    <t>3673.35</t>
  </si>
  <si>
    <t>美团点评订单号</t>
  </si>
  <si>
    <t>酒店名称</t>
  </si>
  <si>
    <t>城市名称</t>
  </si>
  <si>
    <t>订单类型</t>
  </si>
  <si>
    <t>入离日期</t>
  </si>
  <si>
    <t>入住房型</t>
  </si>
  <si>
    <t>入住姓名</t>
  </si>
  <si>
    <t>间夜</t>
  </si>
  <si>
    <t>价格结算方式</t>
  </si>
  <si>
    <t>技术服务费</t>
  </si>
  <si>
    <t>退技术服务费</t>
  </si>
  <si>
    <t>商家承担优惠总金额</t>
  </si>
  <si>
    <t>商家承担退款</t>
  </si>
  <si>
    <t>代理商订单号</t>
  </si>
  <si>
    <t>酒店确认号</t>
  </si>
  <si>
    <t>商家ID</t>
  </si>
  <si>
    <t>4872905402512117482</t>
  </si>
  <si>
    <t>贵阳溪山里酒店</t>
  </si>
  <si>
    <t>贵阳市</t>
  </si>
  <si>
    <t>本期应结</t>
  </si>
  <si>
    <t>2022-02-20~2022-02-21</t>
  </si>
  <si>
    <t>高级双床房</t>
  </si>
  <si>
    <t>杨正玉</t>
  </si>
  <si>
    <t>1</t>
  </si>
  <si>
    <t>底价结算</t>
  </si>
  <si>
    <t>449.55</t>
  </si>
  <si>
    <t>505.55</t>
  </si>
  <si>
    <t>49.45</t>
  </si>
  <si>
    <t/>
  </si>
  <si>
    <t>177644</t>
  </si>
  <si>
    <t>4872905412889767688</t>
  </si>
  <si>
    <t>2022-02-24~2022-02-25</t>
  </si>
  <si>
    <t>邓宇阳</t>
  </si>
  <si>
    <t>55.80</t>
  </si>
  <si>
    <t>511.26</t>
  </si>
  <si>
    <t>46.74</t>
  </si>
  <si>
    <t>-46.74</t>
  </si>
  <si>
    <t>-455.46</t>
  </si>
  <si>
    <t>4872905422537937182</t>
  </si>
  <si>
    <t>宿迁市政府亚朵酒店</t>
  </si>
  <si>
    <t>宿迁市</t>
  </si>
  <si>
    <t>2022-02-26~2022-02-27</t>
  </si>
  <si>
    <t>几木大床房</t>
  </si>
  <si>
    <t>胡婧</t>
  </si>
  <si>
    <t>600.00</t>
  </si>
  <si>
    <t>59.00</t>
  </si>
  <si>
    <t>-59.00</t>
  </si>
  <si>
    <t>-600.00</t>
  </si>
  <si>
    <t>321303</t>
  </si>
  <si>
    <t>4872905410277555562</t>
  </si>
  <si>
    <t>广州雅致酒店</t>
  </si>
  <si>
    <t>广州市</t>
  </si>
  <si>
    <t>2022-02-24~2022-02-27</t>
  </si>
  <si>
    <t>城景大床房[至少连住2天]</t>
  </si>
  <si>
    <t>诸臻瑜</t>
  </si>
  <si>
    <t>3</t>
  </si>
  <si>
    <t>3168.00</t>
  </si>
  <si>
    <t>351.00</t>
  </si>
  <si>
    <t>2202230050</t>
  </si>
  <si>
    <t>美团订单号</t>
  </si>
  <si>
    <t>是否打包</t>
  </si>
  <si>
    <t>退间夜</t>
  </si>
  <si>
    <t>价格模式</t>
  </si>
  <si>
    <t>是否有定价权</t>
  </si>
  <si>
    <t>退款金额</t>
  </si>
  <si>
    <t>状态</t>
  </si>
  <si>
    <t>非打包</t>
  </si>
  <si>
    <t>佣金模式</t>
  </si>
  <si>
    <t>否</t>
  </si>
  <si>
    <t>-502.20</t>
  </si>
  <si>
    <t>已确认</t>
  </si>
  <si>
    <t>-659.00</t>
  </si>
  <si>
    <t>商家承担优惠</t>
  </si>
  <si>
    <t>活动名称</t>
  </si>
  <si>
    <t>活动ID</t>
  </si>
  <si>
    <t>会员价-贵阳溪山里酒店-1591486469-1637119244557</t>
  </si>
  <si>
    <t>3_751124237</t>
  </si>
  <si>
    <t>84.00</t>
  </si>
  <si>
    <t>钻石折扣包给外卖会员——FYX1</t>
  </si>
  <si>
    <t>3_754585185</t>
  </si>
  <si>
    <t>-84.00</t>
  </si>
  <si>
    <t>类型</t>
  </si>
  <si>
    <t>分店名称</t>
  </si>
  <si>
    <t>原因</t>
  </si>
  <si>
    <t>订单号</t>
  </si>
  <si>
    <t>备注</t>
  </si>
  <si>
    <t>审核状态</t>
  </si>
  <si>
    <t>公益订单号</t>
  </si>
  <si>
    <t>公益组织名称</t>
  </si>
  <si>
    <t>业务发生时间</t>
  </si>
  <si>
    <t>入账时间</t>
  </si>
  <si>
    <t>订单金额</t>
  </si>
  <si>
    <t>公益方式</t>
  </si>
  <si>
    <t>公益规则</t>
  </si>
  <si>
    <t>，</t>
  </si>
  <si>
    <t>202202202234520020</t>
  </si>
  <si>
    <t>4872905412889767688此单多收55.8元待退回</t>
  </si>
  <si>
    <t>A220301163005481</t>
  </si>
  <si>
    <t>A2203011630253582</t>
  </si>
  <si>
    <t>房集：i220301162931 449.55元</t>
  </si>
  <si>
    <t>总计：3673.35元</t>
  </si>
  <si>
    <t>渠道单号</t>
  </si>
  <si>
    <t>下单日期</t>
  </si>
  <si>
    <t>单号</t>
  </si>
  <si>
    <t>入住人</t>
  </si>
  <si>
    <t>入住日期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</si>
  <si>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</si>
  <si>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</si>
  <si>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</si>
  <si>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</si>
  <si>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</si>
  <si>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</si>
  <si>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</si>
  <si>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</si>
  <si>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</si>
  <si>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</si>
  <si>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</si>
  <si>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</si>
  <si>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</si>
  <si>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</si>
  <si>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</si>
  <si>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2022-02-23</t>
  </si>
  <si>
    <t>2431926</t>
  </si>
  <si>
    <t>雅致酒店(珠江新城广州塔店)</t>
  </si>
  <si>
    <t>2022-02-24</t>
  </si>
  <si>
    <t>2022-02-27</t>
  </si>
  <si>
    <t>退房日周结</t>
  </si>
  <si>
    <t>RMB</t>
  </si>
  <si>
    <t>0</t>
  </si>
  <si>
    <t>美团国内EBK</t>
  </si>
  <si>
    <t>01.011001</t>
  </si>
  <si>
    <t>2022-02-23 12:31:00</t>
  </si>
  <si>
    <t>广州汇登信息科技有限公司</t>
  </si>
  <si>
    <t>直采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</si>
</sst>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3">
    <font>
      <sz val="11"/>
      <color indexed="8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3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9" fillId="10" borderId="3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3" fillId="4" borderId="1" applyNumberFormat="0" applyFont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5" fillId="5" borderId="2" applyNumberFormat="0" applyAlignment="0" applyProtection="0">
      <alignment vertical="center"/>
    </xf>
    <xf numFmtId="0" fontId="11" fillId="5" borderId="3" applyNumberFormat="0" applyAlignment="0" applyProtection="0">
      <alignment vertical="center"/>
    </xf>
    <xf numFmtId="0" fontId="18" fillId="21" borderId="6" applyNumberFormat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5">
    <xf numFmtId="0" fontId="0" fillId="0" borderId="0" xfId="0" applyFont="1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0" fillId="0" borderId="0" xfId="0" applyNumberFormat="1" applyFont="1">
      <alignment vertical="center"/>
    </xf>
    <xf numFmtId="176" fontId="0" fillId="0" borderId="0" xfId="0" applyNumberFormat="1" applyFont="1">
      <alignment vertical="center"/>
    </xf>
    <xf numFmtId="0" fontId="0" fillId="0" borderId="0" xfId="0" applyFo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workbookViewId="0">
      <selection activeCell="I2" sqref="I2"/>
    </sheetView>
  </sheetViews>
  <sheetFormatPr defaultColWidth="9" defaultRowHeight="13.5" outlineLevelRow="1"/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>
      <c r="A2" t="s">
        <v>9</v>
      </c>
      <c r="B2" t="s">
        <v>10</v>
      </c>
      <c r="C2" t="s">
        <v>11</v>
      </c>
      <c r="D2" t="s">
        <v>12</v>
      </c>
      <c r="E2" t="s">
        <v>13</v>
      </c>
      <c r="F2" t="s">
        <v>14</v>
      </c>
      <c r="G2" t="s">
        <v>15</v>
      </c>
      <c r="H2" t="s">
        <v>15</v>
      </c>
      <c r="I2" t="s">
        <v>16</v>
      </c>
    </row>
  </sheetData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5"/>
  <sheetViews>
    <sheetView workbookViewId="0">
      <selection activeCell="A1" sqref="$A1:$XFD1048576"/>
    </sheetView>
  </sheetViews>
  <sheetFormatPr defaultColWidth="9" defaultRowHeight="13.5" outlineLevelRow="4"/>
  <sheetData>
    <row r="1" spans="1:19">
      <c r="A1" t="s">
        <v>17</v>
      </c>
      <c r="B1" t="s">
        <v>18</v>
      </c>
      <c r="C1" t="s">
        <v>19</v>
      </c>
      <c r="D1" t="s">
        <v>20</v>
      </c>
      <c r="E1" t="s">
        <v>21</v>
      </c>
      <c r="F1" t="s">
        <v>22</v>
      </c>
      <c r="G1" t="s">
        <v>23</v>
      </c>
      <c r="H1" t="s">
        <v>24</v>
      </c>
      <c r="I1" t="s">
        <v>25</v>
      </c>
      <c r="J1" t="s">
        <v>8</v>
      </c>
      <c r="K1" t="s">
        <v>3</v>
      </c>
      <c r="L1" t="s">
        <v>26</v>
      </c>
      <c r="M1" t="s">
        <v>27</v>
      </c>
      <c r="N1" t="s">
        <v>28</v>
      </c>
      <c r="O1" t="s">
        <v>29</v>
      </c>
      <c r="P1" t="s">
        <v>7</v>
      </c>
      <c r="Q1" t="s">
        <v>30</v>
      </c>
      <c r="R1" t="s">
        <v>31</v>
      </c>
      <c r="S1" t="s">
        <v>32</v>
      </c>
    </row>
    <row r="2" spans="1:19">
      <c r="A2" t="s">
        <v>33</v>
      </c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  <c r="J2" t="s">
        <v>42</v>
      </c>
      <c r="K2" t="s">
        <v>43</v>
      </c>
      <c r="L2" t="s">
        <v>44</v>
      </c>
      <c r="M2" t="s">
        <v>15</v>
      </c>
      <c r="N2" t="s">
        <v>14</v>
      </c>
      <c r="O2" t="s">
        <v>15</v>
      </c>
      <c r="P2" t="s">
        <v>15</v>
      </c>
      <c r="Q2" t="s">
        <v>45</v>
      </c>
      <c r="R2" t="s">
        <v>46</v>
      </c>
      <c r="S2" t="s">
        <v>45</v>
      </c>
    </row>
    <row r="3" spans="1:19">
      <c r="A3" t="s">
        <v>47</v>
      </c>
      <c r="B3" t="s">
        <v>34</v>
      </c>
      <c r="C3" t="s">
        <v>35</v>
      </c>
      <c r="D3" t="s">
        <v>36</v>
      </c>
      <c r="E3" t="s">
        <v>48</v>
      </c>
      <c r="F3" t="s">
        <v>38</v>
      </c>
      <c r="G3" t="s">
        <v>49</v>
      </c>
      <c r="H3" t="s">
        <v>40</v>
      </c>
      <c r="I3" t="s">
        <v>41</v>
      </c>
      <c r="J3" t="s">
        <v>50</v>
      </c>
      <c r="K3" t="s">
        <v>51</v>
      </c>
      <c r="L3" t="s">
        <v>52</v>
      </c>
      <c r="M3" t="s">
        <v>53</v>
      </c>
      <c r="N3" t="s">
        <v>15</v>
      </c>
      <c r="O3" t="s">
        <v>54</v>
      </c>
      <c r="P3" t="s">
        <v>15</v>
      </c>
      <c r="Q3" t="s">
        <v>45</v>
      </c>
      <c r="R3" t="s">
        <v>45</v>
      </c>
      <c r="S3" t="s">
        <v>45</v>
      </c>
    </row>
    <row r="4" spans="1:19">
      <c r="A4" t="s">
        <v>55</v>
      </c>
      <c r="B4" t="s">
        <v>56</v>
      </c>
      <c r="C4" t="s">
        <v>57</v>
      </c>
      <c r="D4" t="s">
        <v>36</v>
      </c>
      <c r="E4" t="s">
        <v>58</v>
      </c>
      <c r="F4" t="s">
        <v>59</v>
      </c>
      <c r="G4" t="s">
        <v>60</v>
      </c>
      <c r="H4" t="s">
        <v>40</v>
      </c>
      <c r="I4" t="s">
        <v>41</v>
      </c>
      <c r="J4" t="s">
        <v>15</v>
      </c>
      <c r="K4" t="s">
        <v>61</v>
      </c>
      <c r="L4" t="s">
        <v>62</v>
      </c>
      <c r="M4" t="s">
        <v>63</v>
      </c>
      <c r="N4" t="s">
        <v>15</v>
      </c>
      <c r="O4" t="s">
        <v>64</v>
      </c>
      <c r="P4" t="s">
        <v>15</v>
      </c>
      <c r="Q4" t="s">
        <v>45</v>
      </c>
      <c r="R4" t="s">
        <v>65</v>
      </c>
      <c r="S4" t="s">
        <v>45</v>
      </c>
    </row>
    <row r="5" spans="1:19">
      <c r="A5" t="s">
        <v>66</v>
      </c>
      <c r="B5" t="s">
        <v>67</v>
      </c>
      <c r="C5" t="s">
        <v>68</v>
      </c>
      <c r="D5" t="s">
        <v>36</v>
      </c>
      <c r="E5" t="s">
        <v>69</v>
      </c>
      <c r="F5" t="s">
        <v>70</v>
      </c>
      <c r="G5" t="s">
        <v>71</v>
      </c>
      <c r="H5" t="s">
        <v>72</v>
      </c>
      <c r="I5" t="s">
        <v>41</v>
      </c>
      <c r="J5" t="s">
        <v>73</v>
      </c>
      <c r="K5" t="s">
        <v>73</v>
      </c>
      <c r="L5" t="s">
        <v>74</v>
      </c>
      <c r="M5" t="s">
        <v>15</v>
      </c>
      <c r="N5" t="s">
        <v>15</v>
      </c>
      <c r="O5" t="s">
        <v>15</v>
      </c>
      <c r="P5" t="s">
        <v>15</v>
      </c>
      <c r="Q5" t="s">
        <v>45</v>
      </c>
      <c r="R5" t="s">
        <v>75</v>
      </c>
      <c r="S5" t="s">
        <v>45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3"/>
  <sheetViews>
    <sheetView workbookViewId="0">
      <selection activeCell="I21" sqref="I21"/>
    </sheetView>
  </sheetViews>
  <sheetFormatPr defaultColWidth="9" defaultRowHeight="13.5" outlineLevelRow="2"/>
  <sheetData>
    <row r="1" spans="1:18">
      <c r="A1" t="s">
        <v>18</v>
      </c>
      <c r="B1" t="s">
        <v>19</v>
      </c>
      <c r="C1" t="s">
        <v>76</v>
      </c>
      <c r="D1" t="s">
        <v>77</v>
      </c>
      <c r="E1" t="s">
        <v>21</v>
      </c>
      <c r="F1" t="s">
        <v>22</v>
      </c>
      <c r="G1" t="s">
        <v>23</v>
      </c>
      <c r="H1" t="s">
        <v>78</v>
      </c>
      <c r="I1" t="s">
        <v>25</v>
      </c>
      <c r="J1" t="s">
        <v>79</v>
      </c>
      <c r="K1" t="s">
        <v>80</v>
      </c>
      <c r="L1" t="s">
        <v>81</v>
      </c>
      <c r="M1" t="s">
        <v>26</v>
      </c>
      <c r="N1" t="s">
        <v>29</v>
      </c>
      <c r="O1" t="s">
        <v>30</v>
      </c>
      <c r="P1" t="s">
        <v>31</v>
      </c>
      <c r="Q1" t="s">
        <v>32</v>
      </c>
      <c r="R1" t="s">
        <v>82</v>
      </c>
    </row>
    <row r="2" spans="1:18">
      <c r="A2" t="s">
        <v>34</v>
      </c>
      <c r="B2" t="s">
        <v>45</v>
      </c>
      <c r="C2" s="5" t="s">
        <v>47</v>
      </c>
      <c r="D2" t="s">
        <v>83</v>
      </c>
      <c r="E2" t="s">
        <v>48</v>
      </c>
      <c r="F2" t="s">
        <v>38</v>
      </c>
      <c r="G2" t="s">
        <v>49</v>
      </c>
      <c r="H2" t="s">
        <v>40</v>
      </c>
      <c r="I2" t="s">
        <v>41</v>
      </c>
      <c r="J2" t="s">
        <v>84</v>
      </c>
      <c r="K2" t="s">
        <v>85</v>
      </c>
      <c r="L2" t="s">
        <v>86</v>
      </c>
      <c r="M2" t="s">
        <v>53</v>
      </c>
      <c r="N2" t="s">
        <v>54</v>
      </c>
      <c r="O2" t="s">
        <v>45</v>
      </c>
      <c r="P2" t="s">
        <v>45</v>
      </c>
      <c r="Q2" t="s">
        <v>45</v>
      </c>
      <c r="R2" t="s">
        <v>87</v>
      </c>
    </row>
    <row r="3" spans="1:18">
      <c r="A3" t="s">
        <v>56</v>
      </c>
      <c r="B3" t="s">
        <v>45</v>
      </c>
      <c r="C3" s="5" t="s">
        <v>55</v>
      </c>
      <c r="D3" t="s">
        <v>83</v>
      </c>
      <c r="E3" t="s">
        <v>58</v>
      </c>
      <c r="F3" t="s">
        <v>59</v>
      </c>
      <c r="G3" t="s">
        <v>60</v>
      </c>
      <c r="H3" t="s">
        <v>40</v>
      </c>
      <c r="I3" t="s">
        <v>41</v>
      </c>
      <c r="J3" t="s">
        <v>84</v>
      </c>
      <c r="K3" t="s">
        <v>85</v>
      </c>
      <c r="L3" t="s">
        <v>88</v>
      </c>
      <c r="M3" t="s">
        <v>63</v>
      </c>
      <c r="N3" t="s">
        <v>64</v>
      </c>
      <c r="O3" t="s">
        <v>45</v>
      </c>
      <c r="P3" t="s">
        <v>65</v>
      </c>
      <c r="Q3" t="s">
        <v>45</v>
      </c>
      <c r="R3" t="s">
        <v>87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"/>
  <sheetViews>
    <sheetView workbookViewId="0">
      <selection activeCell="A1" sqref="A1"/>
    </sheetView>
  </sheetViews>
  <sheetFormatPr defaultColWidth="9" defaultRowHeight="13.5" outlineLevelRow="3"/>
  <sheetData>
    <row r="1" spans="1:15">
      <c r="A1" t="s">
        <v>18</v>
      </c>
      <c r="B1" t="s">
        <v>19</v>
      </c>
      <c r="C1" t="s">
        <v>76</v>
      </c>
      <c r="D1" t="s">
        <v>77</v>
      </c>
      <c r="E1" t="s">
        <v>21</v>
      </c>
      <c r="F1" t="s">
        <v>22</v>
      </c>
      <c r="G1" t="s">
        <v>23</v>
      </c>
      <c r="H1" t="s">
        <v>25</v>
      </c>
      <c r="I1" t="s">
        <v>89</v>
      </c>
      <c r="J1" t="s">
        <v>90</v>
      </c>
      <c r="K1" t="s">
        <v>91</v>
      </c>
      <c r="L1" t="s">
        <v>30</v>
      </c>
      <c r="M1" t="s">
        <v>31</v>
      </c>
      <c r="N1" t="s">
        <v>32</v>
      </c>
      <c r="O1" t="s">
        <v>82</v>
      </c>
    </row>
    <row r="2" spans="1:15">
      <c r="A2" t="s">
        <v>34</v>
      </c>
      <c r="B2" t="s">
        <v>45</v>
      </c>
      <c r="C2" t="s">
        <v>33</v>
      </c>
      <c r="D2" t="s">
        <v>83</v>
      </c>
      <c r="E2" t="s">
        <v>37</v>
      </c>
      <c r="F2" t="s">
        <v>38</v>
      </c>
      <c r="G2" t="s">
        <v>39</v>
      </c>
      <c r="H2" t="s">
        <v>45</v>
      </c>
      <c r="I2" t="s">
        <v>14</v>
      </c>
      <c r="J2" t="s">
        <v>92</v>
      </c>
      <c r="K2" t="s">
        <v>93</v>
      </c>
      <c r="L2" t="s">
        <v>45</v>
      </c>
      <c r="M2" t="s">
        <v>46</v>
      </c>
      <c r="N2" t="s">
        <v>45</v>
      </c>
      <c r="O2" t="s">
        <v>87</v>
      </c>
    </row>
    <row r="3" spans="1:15">
      <c r="A3" t="s">
        <v>34</v>
      </c>
      <c r="B3" t="s">
        <v>45</v>
      </c>
      <c r="C3" t="s">
        <v>47</v>
      </c>
      <c r="D3" t="s">
        <v>83</v>
      </c>
      <c r="E3" t="s">
        <v>48</v>
      </c>
      <c r="F3" t="s">
        <v>38</v>
      </c>
      <c r="G3" t="s">
        <v>49</v>
      </c>
      <c r="H3" t="s">
        <v>45</v>
      </c>
      <c r="I3" t="s">
        <v>94</v>
      </c>
      <c r="J3" t="s">
        <v>95</v>
      </c>
      <c r="K3" t="s">
        <v>96</v>
      </c>
      <c r="L3" t="s">
        <v>45</v>
      </c>
      <c r="M3" t="s">
        <v>45</v>
      </c>
      <c r="N3" t="s">
        <v>45</v>
      </c>
      <c r="O3" t="s">
        <v>87</v>
      </c>
    </row>
    <row r="4" spans="1:15">
      <c r="A4" t="s">
        <v>34</v>
      </c>
      <c r="B4" t="s">
        <v>45</v>
      </c>
      <c r="C4" t="s">
        <v>47</v>
      </c>
      <c r="D4" t="s">
        <v>83</v>
      </c>
      <c r="E4" t="s">
        <v>48</v>
      </c>
      <c r="F4" t="s">
        <v>38</v>
      </c>
      <c r="G4" t="s">
        <v>49</v>
      </c>
      <c r="H4" t="s">
        <v>45</v>
      </c>
      <c r="I4" t="s">
        <v>97</v>
      </c>
      <c r="J4" t="s">
        <v>95</v>
      </c>
      <c r="K4" t="s">
        <v>96</v>
      </c>
      <c r="L4" t="s">
        <v>45</v>
      </c>
      <c r="M4" t="s">
        <v>45</v>
      </c>
      <c r="N4" t="s">
        <v>45</v>
      </c>
      <c r="O4" t="s">
        <v>87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1" sqref="A1"/>
    </sheetView>
  </sheetViews>
  <sheetFormatPr defaultColWidth="9" defaultRowHeight="13.5" outlineLevelCol="6"/>
  <sheetData>
    <row r="1" spans="1:7">
      <c r="A1" t="s">
        <v>98</v>
      </c>
      <c r="B1" t="s">
        <v>99</v>
      </c>
      <c r="C1" t="s">
        <v>6</v>
      </c>
      <c r="D1" t="s">
        <v>100</v>
      </c>
      <c r="E1" t="s">
        <v>101</v>
      </c>
      <c r="F1" t="s">
        <v>102</v>
      </c>
      <c r="G1" t="s">
        <v>103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"/>
  <sheetViews>
    <sheetView workbookViewId="0">
      <selection activeCell="A1" sqref="A1"/>
    </sheetView>
  </sheetViews>
  <sheetFormatPr defaultColWidth="9" defaultRowHeight="13.5"/>
  <sheetData>
    <row r="1" spans="1:10">
      <c r="A1" t="s">
        <v>18</v>
      </c>
      <c r="B1" t="s">
        <v>104</v>
      </c>
      <c r="C1" t="s">
        <v>76</v>
      </c>
      <c r="D1" t="s">
        <v>105</v>
      </c>
      <c r="E1" t="s">
        <v>106</v>
      </c>
      <c r="F1" t="s">
        <v>107</v>
      </c>
      <c r="G1" t="s">
        <v>108</v>
      </c>
      <c r="H1" t="s">
        <v>109</v>
      </c>
      <c r="I1" t="s">
        <v>110</v>
      </c>
      <c r="J1" t="s">
        <v>7</v>
      </c>
    </row>
  </sheetData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4"/>
  <sheetViews>
    <sheetView tabSelected="1" workbookViewId="0">
      <selection activeCell="A11" sqref="A11:C14"/>
    </sheetView>
  </sheetViews>
  <sheetFormatPr defaultColWidth="9" defaultRowHeight="13.5"/>
  <cols>
    <col min="1" max="1" width="24.375" customWidth="1"/>
    <col min="2" max="2" width="27" customWidth="1"/>
  </cols>
  <sheetData>
    <row r="1" spans="1:7">
      <c r="A1" t="s">
        <v>17</v>
      </c>
      <c r="B1" t="s">
        <v>21</v>
      </c>
      <c r="C1" t="s">
        <v>8</v>
      </c>
      <c r="G1" t="s">
        <v>111</v>
      </c>
    </row>
    <row r="2" spans="1:9">
      <c r="A2" s="5" t="s">
        <v>33</v>
      </c>
      <c r="B2" t="s">
        <v>37</v>
      </c>
      <c r="C2" s="3">
        <v>449.55</v>
      </c>
      <c r="D2">
        <v>449.55</v>
      </c>
      <c r="E2" s="5" t="s">
        <v>112</v>
      </c>
      <c r="F2">
        <f>C2-D2</f>
        <v>0</v>
      </c>
      <c r="G2" t="str">
        <f>$G$1&amp;E2</f>
        <v>，202202202234520020</v>
      </c>
      <c r="H2" t="e">
        <f>VLOOKUP(A2,HOP!A:U,21,0)</f>
        <v>#N/A</v>
      </c>
      <c r="I2" s="4">
        <v>2.2</v>
      </c>
    </row>
    <row r="3" spans="1:9">
      <c r="A3" s="5" t="s">
        <v>47</v>
      </c>
      <c r="B3" t="s">
        <v>48</v>
      </c>
      <c r="C3" s="3">
        <v>55.8</v>
      </c>
      <c r="D3" t="e">
        <f>VLOOKUP(A3,HOP!A:L,12,0)</f>
        <v>#N/A</v>
      </c>
      <c r="E3" t="e">
        <f>VLOOKUP(A3,HOP!A:C,3,0)</f>
        <v>#N/A</v>
      </c>
      <c r="F3" t="e">
        <f>C3-D3</f>
        <v>#N/A</v>
      </c>
      <c r="G3" t="e">
        <f>$G$1&amp;E3</f>
        <v>#N/A</v>
      </c>
      <c r="H3" t="e">
        <f>VLOOKUP(A3,HOP!A:U,21,0)</f>
        <v>#N/A</v>
      </c>
      <c r="I3" t="s">
        <v>113</v>
      </c>
    </row>
    <row r="4" hidden="1" spans="1:8">
      <c r="A4" t="s">
        <v>55</v>
      </c>
      <c r="B4" t="s">
        <v>58</v>
      </c>
      <c r="C4" s="3">
        <v>0</v>
      </c>
      <c r="D4" t="e">
        <f>VLOOKUP(A4,HOP!A:L,12,0)</f>
        <v>#N/A</v>
      </c>
      <c r="E4" t="e">
        <f>VLOOKUP(A4,HOP!A:C,3,0)</f>
        <v>#N/A</v>
      </c>
      <c r="F4" t="e">
        <f>C4-D4</f>
        <v>#N/A</v>
      </c>
      <c r="G4" t="e">
        <f>$G$1&amp;E4</f>
        <v>#N/A</v>
      </c>
      <c r="H4" t="e">
        <f>VLOOKUP(A4,HOP!A:U,21,0)</f>
        <v>#N/A</v>
      </c>
    </row>
    <row r="5" spans="1:8">
      <c r="A5" t="s">
        <v>66</v>
      </c>
      <c r="B5" t="s">
        <v>69</v>
      </c>
      <c r="C5" s="3">
        <v>3168</v>
      </c>
      <c r="D5" t="str">
        <f>VLOOKUP(A5,HOP!A:L,12,0)</f>
        <v>3168.00</v>
      </c>
      <c r="E5" t="str">
        <f>VLOOKUP(A5,HOP!A:C,3,0)</f>
        <v>2431926</v>
      </c>
      <c r="F5">
        <f>C5-D5</f>
        <v>0</v>
      </c>
      <c r="G5" t="str">
        <f>$G$1&amp;E5</f>
        <v>，2431926</v>
      </c>
      <c r="H5" t="str">
        <f>VLOOKUP(A5,HOP!A:U,21,0)</f>
        <v>直采</v>
      </c>
    </row>
    <row r="7" spans="3:3">
      <c r="C7">
        <f>SUM(C2:C6)</f>
        <v>3673.35</v>
      </c>
    </row>
    <row r="8" spans="3:3">
      <c r="C8" t="s">
        <v>16</v>
      </c>
    </row>
    <row r="11" spans="1:3">
      <c r="A11" t="s">
        <v>114</v>
      </c>
      <c r="C11">
        <v>3168</v>
      </c>
    </row>
    <row r="12" spans="1:3">
      <c r="A12" t="s">
        <v>115</v>
      </c>
      <c r="C12">
        <v>55.8</v>
      </c>
    </row>
    <row r="13" spans="1:3">
      <c r="A13" t="s">
        <v>116</v>
      </c>
      <c r="C13">
        <v>449.55</v>
      </c>
    </row>
    <row r="14" spans="1:3">
      <c r="A14" t="s">
        <v>117</v>
      </c>
      <c r="C14">
        <f>SUBTOTAL(9,C11:C13)</f>
        <v>3673.35</v>
      </c>
    </row>
  </sheetData>
  <autoFilter ref="A1:H5">
    <filterColumn colId="2">
      <filters>
        <filter val="449.55"/>
        <filter val="3168"/>
        <filter val="55.8"/>
      </filters>
    </filterColumn>
    <extLst/>
  </autoFilter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"/>
  <sheetViews>
    <sheetView workbookViewId="0">
      <selection activeCell="D1" sqref="D$1:D$1048576"/>
    </sheetView>
  </sheetViews>
  <sheetFormatPr defaultColWidth="8" defaultRowHeight="12.75" outlineLevelRow="1"/>
  <cols>
    <col min="1" max="16383" width="8" style="1"/>
  </cols>
  <sheetData>
    <row r="1" s="1" customFormat="1" spans="1:21">
      <c r="A1" s="2" t="s">
        <v>118</v>
      </c>
      <c r="B1" s="2" t="s">
        <v>119</v>
      </c>
      <c r="C1" s="2" t="s">
        <v>120</v>
      </c>
      <c r="D1" s="2" t="s">
        <v>18</v>
      </c>
      <c r="E1" s="2" t="s">
        <v>121</v>
      </c>
      <c r="F1" s="2" t="s">
        <v>122</v>
      </c>
      <c r="G1" s="2" t="s">
        <v>123</v>
      </c>
      <c r="H1" s="2" t="s">
        <v>124</v>
      </c>
      <c r="I1" s="2" t="s">
        <v>125</v>
      </c>
      <c r="J1" s="2" t="s">
        <v>126</v>
      </c>
      <c r="K1" s="2" t="s">
        <v>127</v>
      </c>
      <c r="L1" s="2" t="s">
        <v>128</v>
      </c>
      <c r="M1" s="2" t="s">
        <v>129</v>
      </c>
      <c r="N1" s="2" t="s">
        <v>130</v>
      </c>
      <c r="O1" s="2" t="s">
        <v>131</v>
      </c>
      <c r="P1" s="2" t="s">
        <v>132</v>
      </c>
      <c r="Q1" s="2" t="s">
        <v>133</v>
      </c>
      <c r="R1" s="2" t="s">
        <v>134</v>
      </c>
      <c r="S1" s="2" t="s">
        <v>135</v>
      </c>
      <c r="T1" s="2" t="s">
        <v>136</v>
      </c>
      <c r="U1" s="2" t="s">
        <v>137</v>
      </c>
    </row>
    <row r="2" s="1" customFormat="1" spans="1:21">
      <c r="A2" s="1" t="s">
        <v>66</v>
      </c>
      <c r="B2" s="1" t="s">
        <v>138</v>
      </c>
      <c r="C2" s="1" t="s">
        <v>139</v>
      </c>
      <c r="D2" s="1" t="s">
        <v>140</v>
      </c>
      <c r="E2" s="1" t="s">
        <v>71</v>
      </c>
      <c r="F2" s="1" t="s">
        <v>141</v>
      </c>
      <c r="G2" s="1" t="s">
        <v>142</v>
      </c>
      <c r="H2" s="1" t="s">
        <v>143</v>
      </c>
      <c r="I2" s="1" t="s">
        <v>73</v>
      </c>
      <c r="J2" s="1" t="s">
        <v>144</v>
      </c>
      <c r="K2" s="1" t="s">
        <v>73</v>
      </c>
      <c r="L2" s="1" t="s">
        <v>73</v>
      </c>
      <c r="M2" s="1" t="s">
        <v>145</v>
      </c>
      <c r="N2" s="1" t="s">
        <v>145</v>
      </c>
      <c r="O2" s="1" t="s">
        <v>15</v>
      </c>
      <c r="P2" s="1" t="s">
        <v>146</v>
      </c>
      <c r="Q2" s="1" t="s">
        <v>147</v>
      </c>
      <c r="R2" s="1" t="s">
        <v>148</v>
      </c>
      <c r="S2" s="1" t="s">
        <v>85</v>
      </c>
      <c r="T2" s="1" t="s">
        <v>149</v>
      </c>
      <c r="U2" s="1" t="s">
        <v>150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总表</vt:lpstr>
      <vt:lpstr>订单详情</vt:lpstr>
      <vt:lpstr>退款明细</vt:lpstr>
      <vt:lpstr>商家承担优惠明细</vt:lpstr>
      <vt:lpstr>调整金额</vt:lpstr>
      <vt:lpstr>公益金额明细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2022-03-01T08:22:00Z</dcterms:created>
  <dcterms:modified xsi:type="dcterms:W3CDTF">2022-03-01T08:30:06Z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E8043130D12A4112AA874A7A6A26EAAE</vt:lpwstr>
  </property>
  <property fmtid="{D5CDD505-2E9C-101B-9397-08002B2CF9AE}" pid="3" name="KSOProductBuildVer">
    <vt:lpwstr>2052-11.1.0.11365</vt:lpwstr>
  </property>
</Properties>
</file>