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<sst xmlns="http://schemas.openxmlformats.org/spreadsheetml/2006/main" count="318" uniqueCount="150">
  <si>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</si>
  <si>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</si>
  <si>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</si>
  <si>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</si>
  <si>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</si>
  <si>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</si>
  <si>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</si>
  <si>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</si>
  <si>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</si>
  <si>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</si>
  <si>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</si>
  <si>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</si>
  <si>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</si>
  <si>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</si>
  <si>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</si>
  <si>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</si>
  <si>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</si>
  <si>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</si>
  <si>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</si>
  <si>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</si>
  <si>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</si>
  <si>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</si>
  <si>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</si>
  <si>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</si>
  <si>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</si>
  <si>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999221940081752	</t>
  </si>
  <si>
    <t>Ctrip</t>
  </si>
  <si>
    <t>正常</t>
  </si>
  <si>
    <t>[梅州]梅州白天鹅迎宾馆(100697959)</t>
  </si>
  <si>
    <t>商务城景双床房&lt;特惠专享&gt;&lt;双人入住&gt;&lt;日历房套餐高价值&gt;&lt;双早&gt;&lt;新酒店礼盒&gt;</t>
  </si>
  <si>
    <t>CNY</t>
  </si>
  <si>
    <t>王小侃</t>
  </si>
  <si>
    <t>CA363230110CNY</t>
  </si>
  <si>
    <t>未提现</t>
  </si>
  <si>
    <t>携程开票</t>
  </si>
  <si>
    <t xml:space="preserve">	</t>
  </si>
  <si>
    <t xml:space="preserve">999221962558997	</t>
  </si>
  <si>
    <t>[香港]香港广易商务宾馆(家庭旅馆)(WIDE EVER HOSTEL)(2981749)</t>
  </si>
  <si>
    <t>大床房&lt;特惠专享&gt;&lt;双人入住&gt;&lt;无早&gt;</t>
  </si>
  <si>
    <t>SHI/YIMING</t>
  </si>
  <si>
    <t xml:space="preserve">999221962725008	</t>
  </si>
  <si>
    <t>LI/SIQI</t>
  </si>
  <si>
    <t xml:space="preserve">2887291	</t>
  </si>
  <si>
    <t xml:space="preserve">999221962779631	</t>
  </si>
  <si>
    <t>标准双床房&lt;特惠专享&gt;&lt;双人入住&gt;&lt;无早&gt;</t>
  </si>
  <si>
    <t>WONG/TSANG</t>
  </si>
  <si>
    <t xml:space="preserve">2887320	</t>
  </si>
  <si>
    <t xml:space="preserve">999221980675770	</t>
  </si>
  <si>
    <t>[香港]香港迪士尼乐园酒店(Hong Kong Disneyland Hotel)(670103)</t>
  </si>
  <si>
    <t>豪华客房&lt;双人入住&gt;&lt;内宾&gt;&lt;预付&gt;&lt;双早&gt;</t>
  </si>
  <si>
    <t>YANG/YUNAN</t>
  </si>
  <si>
    <t xml:space="preserve">2893466	</t>
  </si>
  <si>
    <t xml:space="preserve">4110842	</t>
  </si>
  <si>
    <t xml:space="preserve">999221992116921	</t>
  </si>
  <si>
    <t>商务江景双床房&lt;特惠专享&gt;&lt;双人入住&gt;&lt;日历房套餐高价值&gt;&lt;双早&gt;&lt;新酒店礼盒&gt;</t>
  </si>
  <si>
    <t>肖建辉</t>
  </si>
  <si>
    <t xml:space="preserve">999221992134521	</t>
  </si>
  <si>
    <t>商务江景大床房&lt;超值特惠&gt;&lt;双人入住&gt;&lt;日历房套餐高价值&gt;&lt;单早&gt;&lt;新酒店礼盒&gt;</t>
  </si>
  <si>
    <t>肖伟东</t>
  </si>
  <si>
    <t xml:space="preserve">999221992732572	</t>
  </si>
  <si>
    <t>余骏</t>
  </si>
  <si>
    <t xml:space="preserve">999221995786645	</t>
  </si>
  <si>
    <t>[梅州]梅州麓湖山酒店(67856423)</t>
  </si>
  <si>
    <t>标准双床房&lt;双人入住&gt;&lt;升级特惠&gt;&lt;双早&gt;&lt;新高价值日历房套餐&gt;&lt;新酒店礼盒&gt;</t>
  </si>
  <si>
    <t>吴文婷</t>
  </si>
  <si>
    <t xml:space="preserve">1846655	</t>
  </si>
  <si>
    <t xml:space="preserve">999221997528027	</t>
  </si>
  <si>
    <t>[香港]香港珀丽酒店(Rosedale Hotel Hong Kong)(1959488)</t>
  </si>
  <si>
    <t>豪华客房&lt;双人入住&gt;&lt;内宾&gt;&lt;预付&gt;&lt;无早&gt;</t>
  </si>
  <si>
    <t>CHEN/LIN</t>
  </si>
  <si>
    <t xml:space="preserve">2898866	</t>
  </si>
  <si>
    <t xml:space="preserve">DEB221225102028610	</t>
  </si>
  <si>
    <t>退单</t>
  </si>
  <si>
    <t>，</t>
  </si>
  <si>
    <t>999221940081752</t>
  </si>
  <si>
    <t>202212161937290021</t>
  </si>
  <si>
    <t>999221992116921</t>
  </si>
  <si>
    <t>202301130819240001</t>
  </si>
  <si>
    <t>999221992116921此单多收5元待退回</t>
  </si>
  <si>
    <t>999221992134521</t>
  </si>
  <si>
    <t>202301130822270001</t>
  </si>
  <si>
    <t>999221992732572</t>
  </si>
  <si>
    <t>202212241405440020</t>
  </si>
  <si>
    <t>999221995786645</t>
  </si>
  <si>
    <t>202212242345310021</t>
  </si>
  <si>
    <t>A230110095404481</t>
  </si>
  <si>
    <t>A230110095511481</t>
  </si>
  <si>
    <t>A230117105530228</t>
  </si>
  <si>
    <t>i230117105414 1870元</t>
  </si>
  <si>
    <t>CNY / HKD 当前参考汇率: 1.151291437</t>
  </si>
  <si>
    <t>总计： 13131.89 CNY/
15118.63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</si>
  <si>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</si>
  <si>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</si>
  <si>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</si>
  <si>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</si>
  <si>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</si>
  <si>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</si>
  <si>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</si>
  <si>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</si>
  <si>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</si>
  <si>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</si>
  <si>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</si>
  <si>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</si>
  <si>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</si>
  <si>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</si>
  <si>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</si>
  <si>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</si>
  <si>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</si>
  <si>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</si>
  <si>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</si>
  <si>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</si>
  <si>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2898866</t>
  </si>
  <si>
    <t>香港珀丽酒店</t>
  </si>
  <si>
    <t>CHEN LIN</t>
  </si>
  <si>
    <t>2022-12-26</t>
  </si>
  <si>
    <t>退房日周结</t>
  </si>
  <si>
    <t>817.09</t>
  </si>
  <si>
    <t>RMB</t>
  </si>
  <si>
    <t>0</t>
  </si>
  <si>
    <t>0.00</t>
  </si>
  <si>
    <t>携程国内直连(DD)</t>
  </si>
  <si>
    <t>01.011249</t>
  </si>
  <si>
    <t>2022-12-25 10:20:30</t>
  </si>
  <si>
    <t>否</t>
  </si>
  <si>
    <t>汇智国际旅游发展有限公司</t>
  </si>
  <si>
    <t>直连</t>
  </si>
  <si>
    <t>中国</t>
  </si>
  <si>
    <t>2022-12-22</t>
  </si>
  <si>
    <t>2893466</t>
  </si>
  <si>
    <t>香港迪士尼乐园酒店</t>
  </si>
  <si>
    <t>YANG YUNAN</t>
  </si>
  <si>
    <t>2022-12-24</t>
  </si>
  <si>
    <t>8746.60</t>
  </si>
  <si>
    <t>2022-12-22 14:06:46</t>
  </si>
  <si>
    <t>2022-12-19</t>
  </si>
  <si>
    <t>2887320</t>
  </si>
  <si>
    <t>香港广易商务宾馆(家庭旅馆)</t>
  </si>
  <si>
    <t>WONG TSANG</t>
  </si>
  <si>
    <t>469.20</t>
  </si>
  <si>
    <t>2022-12-19 23:25:01</t>
  </si>
  <si>
    <t>直采</t>
  </si>
  <si>
    <t>2887291</t>
  </si>
  <si>
    <t>LI SIQI</t>
  </si>
  <si>
    <t>489.60</t>
  </si>
  <si>
    <t>2022-12-19 23:00:27</t>
  </si>
  <si>
    <t>2887124</t>
  </si>
  <si>
    <t>SHI YIMING</t>
  </si>
  <si>
    <t>2022-12-23</t>
  </si>
  <si>
    <t>734.40</t>
  </si>
  <si>
    <t>2022-12-19 21:58:12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</si>
</sst>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13</xdr:col>
      <xdr:colOff>657225</xdr:colOff>
      <xdr:row>56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25842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44920</v>
      </c>
      <c r="G2" s="6">
        <v>44921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7">
        <v>44911</v>
      </c>
      <c r="S2" s="6">
        <v>44936</v>
      </c>
      <c r="T2" s="4" t="s">
        <v>34</v>
      </c>
      <c r="U2" s="4">
        <v>315</v>
      </c>
      <c r="V2" s="4">
        <v>0</v>
      </c>
      <c r="W2" s="4">
        <v>326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44918</v>
      </c>
      <c r="G3" s="6">
        <v>44921</v>
      </c>
      <c r="H3" s="4">
        <v>1</v>
      </c>
      <c r="I3" s="4">
        <v>3</v>
      </c>
      <c r="J3" s="4">
        <v>3</v>
      </c>
      <c r="K3" s="4" t="s">
        <v>30</v>
      </c>
      <c r="L3" s="4">
        <v>734.4</v>
      </c>
      <c r="M3" s="4">
        <v>734.4</v>
      </c>
      <c r="N3" s="4" t="s">
        <v>39</v>
      </c>
      <c r="O3" s="4" t="s">
        <v>32</v>
      </c>
      <c r="P3" s="4" t="s">
        <v>33</v>
      </c>
      <c r="Q3" s="4">
        <v>0</v>
      </c>
      <c r="R3" s="7">
        <v>44914</v>
      </c>
      <c r="S3" s="6">
        <v>44936</v>
      </c>
      <c r="T3" s="4" t="s">
        <v>34</v>
      </c>
      <c r="U3" s="4">
        <v>734.4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44919</v>
      </c>
      <c r="G4" s="6">
        <v>44921</v>
      </c>
      <c r="H4" s="4">
        <v>1</v>
      </c>
      <c r="I4" s="4">
        <v>2</v>
      </c>
      <c r="J4" s="4">
        <v>2</v>
      </c>
      <c r="K4" s="4" t="s">
        <v>30</v>
      </c>
      <c r="L4" s="4">
        <v>489.6</v>
      </c>
      <c r="M4" s="4">
        <v>489.6</v>
      </c>
      <c r="N4" s="4" t="s">
        <v>41</v>
      </c>
      <c r="O4" s="4" t="s">
        <v>32</v>
      </c>
      <c r="P4" s="4" t="s">
        <v>33</v>
      </c>
      <c r="Q4" s="4">
        <v>0</v>
      </c>
      <c r="R4" s="7">
        <v>44914</v>
      </c>
      <c r="S4" s="6">
        <v>44936</v>
      </c>
      <c r="T4" s="4" t="s">
        <v>34</v>
      </c>
      <c r="U4" s="4">
        <v>489.6</v>
      </c>
      <c r="V4" s="4">
        <v>0</v>
      </c>
      <c r="W4" s="4">
        <v>0</v>
      </c>
      <c r="X4" s="4" t="s">
        <v>42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37</v>
      </c>
      <c r="E5" s="4" t="s">
        <v>44</v>
      </c>
      <c r="F5" s="6">
        <v>44919</v>
      </c>
      <c r="G5" s="6">
        <v>44921</v>
      </c>
      <c r="H5" s="4">
        <v>1</v>
      </c>
      <c r="I5" s="4">
        <v>2</v>
      </c>
      <c r="J5" s="4">
        <v>2</v>
      </c>
      <c r="K5" s="4" t="s">
        <v>30</v>
      </c>
      <c r="L5" s="4">
        <v>469.2</v>
      </c>
      <c r="M5" s="4">
        <v>469.2</v>
      </c>
      <c r="N5" s="4" t="s">
        <v>45</v>
      </c>
      <c r="O5" s="4" t="s">
        <v>32</v>
      </c>
      <c r="P5" s="4" t="s">
        <v>33</v>
      </c>
      <c r="Q5" s="4">
        <v>0</v>
      </c>
      <c r="R5" s="7">
        <v>44914</v>
      </c>
      <c r="S5" s="6">
        <v>44936</v>
      </c>
      <c r="T5" s="4" t="s">
        <v>34</v>
      </c>
      <c r="U5" s="4">
        <v>469.2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44919</v>
      </c>
      <c r="G6" s="6">
        <v>44921</v>
      </c>
      <c r="H6" s="4">
        <v>1</v>
      </c>
      <c r="I6" s="4">
        <v>2</v>
      </c>
      <c r="J6" s="4">
        <v>2</v>
      </c>
      <c r="K6" s="4" t="s">
        <v>30</v>
      </c>
      <c r="L6" s="4">
        <v>8746.6</v>
      </c>
      <c r="M6" s="4">
        <v>8746.6</v>
      </c>
      <c r="N6" s="4" t="s">
        <v>50</v>
      </c>
      <c r="O6" s="4" t="s">
        <v>32</v>
      </c>
      <c r="P6" s="4" t="s">
        <v>33</v>
      </c>
      <c r="Q6" s="4">
        <v>0</v>
      </c>
      <c r="R6" s="7">
        <v>44917</v>
      </c>
      <c r="S6" s="6">
        <v>44936</v>
      </c>
      <c r="T6" s="4" t="s">
        <v>34</v>
      </c>
      <c r="U6" s="4">
        <v>8746.6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54</v>
      </c>
      <c r="F7" s="6">
        <v>44919</v>
      </c>
      <c r="G7" s="6">
        <v>44921</v>
      </c>
      <c r="H7" s="4">
        <v>1</v>
      </c>
      <c r="I7" s="4">
        <v>2</v>
      </c>
      <c r="J7" s="4">
        <v>2</v>
      </c>
      <c r="K7" s="4" t="s">
        <v>30</v>
      </c>
      <c r="L7" s="4">
        <v>630</v>
      </c>
      <c r="M7" s="4">
        <v>630</v>
      </c>
      <c r="N7" s="4" t="s">
        <v>55</v>
      </c>
      <c r="O7" s="4" t="s">
        <v>32</v>
      </c>
      <c r="P7" s="4" t="s">
        <v>33</v>
      </c>
      <c r="Q7" s="4">
        <v>0</v>
      </c>
      <c r="R7" s="7">
        <v>44919</v>
      </c>
      <c r="S7" s="6">
        <v>44936</v>
      </c>
      <c r="T7" s="4" t="s">
        <v>34</v>
      </c>
      <c r="U7" s="4">
        <v>630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57</v>
      </c>
      <c r="F8" s="6">
        <v>44919</v>
      </c>
      <c r="G8" s="6">
        <v>44921</v>
      </c>
      <c r="H8" s="4">
        <v>1</v>
      </c>
      <c r="I8" s="4">
        <v>2</v>
      </c>
      <c r="J8" s="4">
        <v>2</v>
      </c>
      <c r="K8" s="4" t="s">
        <v>30</v>
      </c>
      <c r="L8" s="4">
        <v>623</v>
      </c>
      <c r="M8" s="4">
        <v>623</v>
      </c>
      <c r="N8" s="4" t="s">
        <v>58</v>
      </c>
      <c r="O8" s="4" t="s">
        <v>32</v>
      </c>
      <c r="P8" s="4" t="s">
        <v>33</v>
      </c>
      <c r="Q8" s="4">
        <v>0</v>
      </c>
      <c r="R8" s="7">
        <v>44919</v>
      </c>
      <c r="S8" s="6">
        <v>44936</v>
      </c>
      <c r="T8" s="4" t="s">
        <v>34</v>
      </c>
      <c r="U8" s="4">
        <v>623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28</v>
      </c>
      <c r="E9" s="4" t="s">
        <v>57</v>
      </c>
      <c r="F9" s="6">
        <v>44919</v>
      </c>
      <c r="G9" s="6">
        <v>44921</v>
      </c>
      <c r="H9" s="4">
        <v>1</v>
      </c>
      <c r="I9" s="4">
        <v>2</v>
      </c>
      <c r="J9" s="4">
        <v>2</v>
      </c>
      <c r="K9" s="4" t="s">
        <v>30</v>
      </c>
      <c r="L9" s="4">
        <v>667.5</v>
      </c>
      <c r="M9" s="4">
        <v>667.5</v>
      </c>
      <c r="N9" s="4" t="s">
        <v>60</v>
      </c>
      <c r="O9" s="4" t="s">
        <v>32</v>
      </c>
      <c r="P9" s="4" t="s">
        <v>33</v>
      </c>
      <c r="Q9" s="4">
        <v>0</v>
      </c>
      <c r="R9" s="7">
        <v>44919</v>
      </c>
      <c r="S9" s="6">
        <v>44936</v>
      </c>
      <c r="T9" s="4" t="s">
        <v>34</v>
      </c>
      <c r="U9" s="4">
        <v>667.5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44920</v>
      </c>
      <c r="G10" s="6">
        <v>44921</v>
      </c>
      <c r="H10" s="4">
        <v>1</v>
      </c>
      <c r="I10" s="4">
        <v>1</v>
      </c>
      <c r="J10" s="4">
        <v>1</v>
      </c>
      <c r="K10" s="4" t="s">
        <v>30</v>
      </c>
      <c r="L10" s="4">
        <v>266</v>
      </c>
      <c r="M10" s="4">
        <v>266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44919</v>
      </c>
      <c r="S10" s="6">
        <v>44936</v>
      </c>
      <c r="T10" s="4" t="s">
        <v>34</v>
      </c>
      <c r="U10" s="4">
        <v>266</v>
      </c>
      <c r="V10" s="4">
        <v>0</v>
      </c>
      <c r="W10" s="4">
        <v>0</v>
      </c>
      <c r="X10" s="4" t="s">
        <v>35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44920</v>
      </c>
      <c r="G11" s="6">
        <v>44921</v>
      </c>
      <c r="H11" s="4">
        <v>1</v>
      </c>
      <c r="I11" s="4">
        <v>1</v>
      </c>
      <c r="J11" s="4">
        <v>1</v>
      </c>
      <c r="K11" s="4" t="s">
        <v>30</v>
      </c>
      <c r="L11" s="4">
        <v>817.09</v>
      </c>
      <c r="M11" s="4">
        <v>817.09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44920</v>
      </c>
      <c r="S11" s="6">
        <v>44936</v>
      </c>
      <c r="T11" s="4" t="s">
        <v>34</v>
      </c>
      <c r="U11" s="4">
        <v>817.09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53</v>
      </c>
      <c r="B12" s="4" t="s">
        <v>26</v>
      </c>
      <c r="C12" s="4" t="s">
        <v>72</v>
      </c>
      <c r="D12" s="4" t="s">
        <v>28</v>
      </c>
      <c r="E12" s="4" t="s">
        <v>54</v>
      </c>
      <c r="F12" s="6">
        <v>44919</v>
      </c>
      <c r="G12" s="6">
        <v>44921</v>
      </c>
      <c r="H12" s="4">
        <v>1</v>
      </c>
      <c r="I12" s="4">
        <v>2</v>
      </c>
      <c r="J12" s="4">
        <v>2</v>
      </c>
      <c r="K12" s="4" t="s">
        <v>30</v>
      </c>
      <c r="L12" s="4">
        <v>-315</v>
      </c>
      <c r="M12" s="4">
        <v>-315</v>
      </c>
      <c r="N12" s="4" t="s">
        <v>55</v>
      </c>
      <c r="O12" s="4" t="s">
        <v>32</v>
      </c>
      <c r="P12" s="4" t="s">
        <v>33</v>
      </c>
      <c r="Q12" s="4">
        <v>0</v>
      </c>
      <c r="R12" s="7">
        <v>44919.5131481482</v>
      </c>
      <c r="S12" s="6">
        <v>44936</v>
      </c>
      <c r="T12" s="4" t="s">
        <v>34</v>
      </c>
      <c r="U12" s="4">
        <v>-315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56</v>
      </c>
      <c r="B13" s="4" t="s">
        <v>26</v>
      </c>
      <c r="C13" s="4" t="s">
        <v>72</v>
      </c>
      <c r="D13" s="4" t="s">
        <v>28</v>
      </c>
      <c r="E13" s="4" t="s">
        <v>57</v>
      </c>
      <c r="F13" s="6">
        <v>44919</v>
      </c>
      <c r="G13" s="6">
        <v>44921</v>
      </c>
      <c r="H13" s="4">
        <v>1</v>
      </c>
      <c r="I13" s="4">
        <v>2</v>
      </c>
      <c r="J13" s="4">
        <v>2</v>
      </c>
      <c r="K13" s="4" t="s">
        <v>30</v>
      </c>
      <c r="L13" s="4">
        <v>-311.5</v>
      </c>
      <c r="M13" s="4">
        <v>-311.5</v>
      </c>
      <c r="N13" s="4" t="s">
        <v>58</v>
      </c>
      <c r="O13" s="4" t="s">
        <v>32</v>
      </c>
      <c r="P13" s="4" t="s">
        <v>33</v>
      </c>
      <c r="Q13" s="4">
        <v>0</v>
      </c>
      <c r="R13" s="7">
        <v>44919.5147222222</v>
      </c>
      <c r="S13" s="6">
        <v>44936</v>
      </c>
      <c r="T13" s="4" t="s">
        <v>34</v>
      </c>
      <c r="U13" s="4">
        <v>-311.5</v>
      </c>
      <c r="V13" s="4">
        <v>0</v>
      </c>
      <c r="W13" s="4">
        <v>0</v>
      </c>
      <c r="X13" s="4" t="s">
        <v>35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"/>
  <sheetViews>
    <sheetView tabSelected="1" workbookViewId="0">
      <selection activeCell="A17" sqref="A17:D2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10">
      <c r="A2" s="8" t="s">
        <v>74</v>
      </c>
      <c r="B2" s="6">
        <v>44920</v>
      </c>
      <c r="C2" s="6">
        <v>44921</v>
      </c>
      <c r="D2" s="4">
        <v>315</v>
      </c>
      <c r="E2" s="4">
        <v>315</v>
      </c>
      <c r="F2" s="9" t="s">
        <v>75</v>
      </c>
      <c r="G2" s="4">
        <f>D2-E2</f>
        <v>0</v>
      </c>
      <c r="H2" s="4" t="str">
        <f>H$1&amp;F2</f>
        <v>，202212161937290021</v>
      </c>
      <c r="I2" s="4" t="e">
        <f>VLOOKUP(A2,HOP!A:U,21,0)</f>
        <v>#N/A</v>
      </c>
      <c r="J2" s="4">
        <v>12.16</v>
      </c>
    </row>
    <row r="3" s="4" customFormat="1" hidden="1" spans="1:9">
      <c r="A3" s="5">
        <v>999221962558997</v>
      </c>
      <c r="B3" s="6">
        <v>44918</v>
      </c>
      <c r="C3" s="6">
        <v>44921</v>
      </c>
      <c r="D3" s="4">
        <v>734.4</v>
      </c>
      <c r="E3" s="4" t="str">
        <f>VLOOKUP(A3,HOP!A:L,12,0)</f>
        <v>734.40</v>
      </c>
      <c r="F3" s="4" t="str">
        <f>VLOOKUP(A3,HOP!A:C,3,0)</f>
        <v>2887124</v>
      </c>
      <c r="G3" s="4">
        <f t="shared" ref="G3:G11" si="0">D3-E3</f>
        <v>0</v>
      </c>
      <c r="H3" s="4" t="str">
        <f t="shared" ref="H3:H11" si="1">H$1&amp;F3</f>
        <v>，2887124</v>
      </c>
      <c r="I3" s="4" t="str">
        <f>VLOOKUP(A3,HOP!A:U,21,0)</f>
        <v>直采</v>
      </c>
    </row>
    <row r="4" s="4" customFormat="1" hidden="1" spans="1:9">
      <c r="A4" s="5">
        <v>999221962725008</v>
      </c>
      <c r="B4" s="6">
        <v>44919</v>
      </c>
      <c r="C4" s="6">
        <v>44921</v>
      </c>
      <c r="D4" s="4">
        <v>489.6</v>
      </c>
      <c r="E4" s="4" t="str">
        <f>VLOOKUP(A4,HOP!A:L,12,0)</f>
        <v>489.60</v>
      </c>
      <c r="F4" s="4" t="str">
        <f>VLOOKUP(A4,HOP!A:C,3,0)</f>
        <v>2887291</v>
      </c>
      <c r="G4" s="4">
        <f t="shared" si="0"/>
        <v>0</v>
      </c>
      <c r="H4" s="4" t="str">
        <f t="shared" si="1"/>
        <v>，2887291</v>
      </c>
      <c r="I4" s="4" t="str">
        <f>VLOOKUP(A4,HOP!A:U,21,0)</f>
        <v>直采</v>
      </c>
    </row>
    <row r="5" s="4" customFormat="1" hidden="1" spans="1:9">
      <c r="A5" s="5">
        <v>999221962779631</v>
      </c>
      <c r="B5" s="6">
        <v>44919</v>
      </c>
      <c r="C5" s="6">
        <v>44921</v>
      </c>
      <c r="D5" s="4">
        <v>469.2</v>
      </c>
      <c r="E5" s="4" t="str">
        <f>VLOOKUP(A5,HOP!A:L,12,0)</f>
        <v>469.20</v>
      </c>
      <c r="F5" s="4" t="str">
        <f>VLOOKUP(A5,HOP!A:C,3,0)</f>
        <v>2887320</v>
      </c>
      <c r="G5" s="4">
        <f t="shared" si="0"/>
        <v>0</v>
      </c>
      <c r="H5" s="4" t="str">
        <f t="shared" si="1"/>
        <v>，2887320</v>
      </c>
      <c r="I5" s="4" t="str">
        <f>VLOOKUP(A5,HOP!A:U,21,0)</f>
        <v>直采</v>
      </c>
    </row>
    <row r="6" s="4" customFormat="1" hidden="1" spans="1:9">
      <c r="A6" s="5">
        <v>999221980675770</v>
      </c>
      <c r="B6" s="6">
        <v>44919</v>
      </c>
      <c r="C6" s="6">
        <v>44921</v>
      </c>
      <c r="D6" s="4">
        <v>8746.6</v>
      </c>
      <c r="E6" s="4" t="str">
        <f>VLOOKUP(A6,HOP!A:L,12,0)</f>
        <v>8746.60</v>
      </c>
      <c r="F6" s="4" t="str">
        <f>VLOOKUP(A6,HOP!A:C,3,0)</f>
        <v>2893466</v>
      </c>
      <c r="G6" s="4">
        <f t="shared" si="0"/>
        <v>0</v>
      </c>
      <c r="H6" s="4" t="str">
        <f t="shared" si="1"/>
        <v>，2893466</v>
      </c>
      <c r="I6" s="4" t="str">
        <f>VLOOKUP(A6,HOP!A:U,21,0)</f>
        <v>直连</v>
      </c>
    </row>
    <row r="7" s="4" customFormat="1" spans="1:11">
      <c r="A7" s="8" t="s">
        <v>76</v>
      </c>
      <c r="B7" s="6">
        <v>44919</v>
      </c>
      <c r="C7" s="6">
        <v>44921</v>
      </c>
      <c r="D7" s="4">
        <v>315</v>
      </c>
      <c r="E7" s="4">
        <v>310</v>
      </c>
      <c r="F7" s="9" t="s">
        <v>77</v>
      </c>
      <c r="G7" s="4">
        <f t="shared" si="0"/>
        <v>5</v>
      </c>
      <c r="H7" s="4" t="str">
        <f t="shared" si="1"/>
        <v>，202301130819240001</v>
      </c>
      <c r="I7" s="4" t="e">
        <f>VLOOKUP(A7,HOP!A:U,21,0)</f>
        <v>#N/A</v>
      </c>
      <c r="J7" s="4">
        <v>1.13</v>
      </c>
      <c r="K7" s="4" t="s">
        <v>78</v>
      </c>
    </row>
    <row r="8" s="4" customFormat="1" spans="1:10">
      <c r="A8" s="8" t="s">
        <v>79</v>
      </c>
      <c r="B8" s="6">
        <v>44919</v>
      </c>
      <c r="C8" s="6">
        <v>44921</v>
      </c>
      <c r="D8" s="4">
        <v>311.5</v>
      </c>
      <c r="E8" s="4">
        <v>311.5</v>
      </c>
      <c r="F8" s="9" t="s">
        <v>80</v>
      </c>
      <c r="G8" s="4">
        <f t="shared" si="0"/>
        <v>0</v>
      </c>
      <c r="H8" s="4" t="str">
        <f t="shared" si="1"/>
        <v>，202301130822270001</v>
      </c>
      <c r="I8" s="4" t="e">
        <f>VLOOKUP(A8,HOP!A:U,21,0)</f>
        <v>#N/A</v>
      </c>
      <c r="J8" s="4">
        <v>1.13</v>
      </c>
    </row>
    <row r="9" s="4" customFormat="1" spans="1:10">
      <c r="A9" s="8" t="s">
        <v>81</v>
      </c>
      <c r="B9" s="6">
        <v>44919</v>
      </c>
      <c r="C9" s="6">
        <v>44921</v>
      </c>
      <c r="D9" s="4">
        <v>667.5</v>
      </c>
      <c r="E9" s="4">
        <v>667.5</v>
      </c>
      <c r="F9" s="9" t="s">
        <v>82</v>
      </c>
      <c r="G9" s="4">
        <f t="shared" si="0"/>
        <v>0</v>
      </c>
      <c r="H9" s="4" t="str">
        <f t="shared" si="1"/>
        <v>，202212241405440020</v>
      </c>
      <c r="I9" s="4" t="e">
        <f>VLOOKUP(A9,HOP!A:U,21,0)</f>
        <v>#N/A</v>
      </c>
      <c r="J9" s="4">
        <v>12.24</v>
      </c>
    </row>
    <row r="10" s="4" customFormat="1" spans="1:10">
      <c r="A10" s="8" t="s">
        <v>83</v>
      </c>
      <c r="B10" s="6">
        <v>44920</v>
      </c>
      <c r="C10" s="6">
        <v>44921</v>
      </c>
      <c r="D10" s="4">
        <v>266</v>
      </c>
      <c r="E10" s="4">
        <v>266</v>
      </c>
      <c r="F10" s="9" t="s">
        <v>84</v>
      </c>
      <c r="G10" s="4">
        <f t="shared" si="0"/>
        <v>0</v>
      </c>
      <c r="H10" s="4" t="str">
        <f t="shared" si="1"/>
        <v>，202212242345310021</v>
      </c>
      <c r="I10" s="4" t="e">
        <f>VLOOKUP(A10,HOP!A:U,21,0)</f>
        <v>#N/A</v>
      </c>
      <c r="J10" s="4">
        <v>12.4</v>
      </c>
    </row>
    <row r="11" s="4" customFormat="1" hidden="1" spans="1:9">
      <c r="A11" s="5">
        <v>999221997528027</v>
      </c>
      <c r="B11" s="6">
        <v>44920</v>
      </c>
      <c r="C11" s="6">
        <v>44921</v>
      </c>
      <c r="D11" s="4">
        <v>817.09</v>
      </c>
      <c r="E11" s="4" t="str">
        <f>VLOOKUP(A11,HOP!A:L,12,0)</f>
        <v>817.09</v>
      </c>
      <c r="F11" s="4" t="str">
        <f>VLOOKUP(A11,HOP!A:C,3,0)</f>
        <v>2898866</v>
      </c>
      <c r="G11" s="4">
        <f t="shared" si="0"/>
        <v>0</v>
      </c>
      <c r="H11" s="4" t="str">
        <f t="shared" si="1"/>
        <v>，2898866</v>
      </c>
      <c r="I11" s="4" t="str">
        <f>VLOOKUP(A11,HOP!A:U,21,0)</f>
        <v>直连</v>
      </c>
    </row>
    <row r="13" spans="4:4">
      <c r="D13" s="4">
        <f>SUM(D2:D12)</f>
        <v>13131.89</v>
      </c>
    </row>
    <row r="17" spans="1:4">
      <c r="A17" s="4" t="s">
        <v>85</v>
      </c>
      <c r="C17" s="4">
        <v>1693.2</v>
      </c>
      <c r="D17" s="4">
        <v>1949.37</v>
      </c>
    </row>
    <row r="18" spans="1:4">
      <c r="A18" s="4" t="s">
        <v>86</v>
      </c>
      <c r="C18" s="4">
        <v>9563.69</v>
      </c>
      <c r="D18" s="4">
        <v>11010.59</v>
      </c>
    </row>
    <row r="19" spans="1:4">
      <c r="A19" s="4" t="s">
        <v>87</v>
      </c>
      <c r="C19" s="4">
        <v>5</v>
      </c>
      <c r="D19" s="4">
        <v>5.76</v>
      </c>
    </row>
    <row r="20" spans="1:4">
      <c r="A20" s="4" t="s">
        <v>88</v>
      </c>
      <c r="C20" s="4">
        <v>1870</v>
      </c>
      <c r="D20" s="4">
        <v>2152.91</v>
      </c>
    </row>
    <row r="21" spans="1:4">
      <c r="A21" s="4" t="s">
        <v>89</v>
      </c>
      <c r="C21" s="4">
        <f>SUBTOTAL(9,C17:C20)</f>
        <v>13131.89</v>
      </c>
      <c r="D21" s="4">
        <f>SUBTOTAL(9,D17:D20)</f>
        <v>15118.63</v>
      </c>
    </row>
    <row r="22" spans="1:1">
      <c r="A22" s="4" t="s">
        <v>90</v>
      </c>
    </row>
  </sheetData>
  <autoFilter ref="A1:X11"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999221997528027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110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999221980675770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114</v>
      </c>
      <c r="H3" s="1" t="s">
        <v>115</v>
      </c>
      <c r="I3" s="1" t="s">
        <v>132</v>
      </c>
      <c r="J3" s="1" t="s">
        <v>117</v>
      </c>
      <c r="K3" s="1" t="s">
        <v>132</v>
      </c>
      <c r="L3" s="1" t="s">
        <v>132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133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999221962779631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131</v>
      </c>
      <c r="G4" s="1" t="s">
        <v>114</v>
      </c>
      <c r="H4" s="1" t="s">
        <v>115</v>
      </c>
      <c r="I4" s="1" t="s">
        <v>138</v>
      </c>
      <c r="J4" s="1" t="s">
        <v>117</v>
      </c>
      <c r="K4" s="1" t="s">
        <v>138</v>
      </c>
      <c r="L4" s="1" t="s">
        <v>138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139</v>
      </c>
      <c r="S4" s="1" t="s">
        <v>123</v>
      </c>
      <c r="T4" s="1" t="s">
        <v>124</v>
      </c>
      <c r="U4" s="1" t="s">
        <v>140</v>
      </c>
      <c r="V4" s="1" t="s">
        <v>126</v>
      </c>
    </row>
    <row r="5" s="1" customFormat="1" spans="1:22">
      <c r="A5" s="3">
        <v>999221962725008</v>
      </c>
      <c r="B5" s="1" t="s">
        <v>134</v>
      </c>
      <c r="C5" s="1" t="s">
        <v>141</v>
      </c>
      <c r="D5" s="1" t="s">
        <v>136</v>
      </c>
      <c r="E5" s="1" t="s">
        <v>142</v>
      </c>
      <c r="F5" s="1" t="s">
        <v>131</v>
      </c>
      <c r="G5" s="1" t="s">
        <v>114</v>
      </c>
      <c r="H5" s="1" t="s">
        <v>115</v>
      </c>
      <c r="I5" s="1" t="s">
        <v>143</v>
      </c>
      <c r="J5" s="1" t="s">
        <v>117</v>
      </c>
      <c r="K5" s="1" t="s">
        <v>143</v>
      </c>
      <c r="L5" s="1" t="s">
        <v>143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144</v>
      </c>
      <c r="S5" s="1" t="s">
        <v>123</v>
      </c>
      <c r="T5" s="1" t="s">
        <v>124</v>
      </c>
      <c r="U5" s="1" t="s">
        <v>140</v>
      </c>
      <c r="V5" s="1" t="s">
        <v>126</v>
      </c>
    </row>
    <row r="6" s="1" customFormat="1" spans="1:22">
      <c r="A6" s="3">
        <v>999221962558997</v>
      </c>
      <c r="B6" s="1" t="s">
        <v>134</v>
      </c>
      <c r="C6" s="1" t="s">
        <v>145</v>
      </c>
      <c r="D6" s="1" t="s">
        <v>136</v>
      </c>
      <c r="E6" s="1" t="s">
        <v>146</v>
      </c>
      <c r="F6" s="1" t="s">
        <v>147</v>
      </c>
      <c r="G6" s="1" t="s">
        <v>114</v>
      </c>
      <c r="H6" s="1" t="s">
        <v>115</v>
      </c>
      <c r="I6" s="1" t="s">
        <v>148</v>
      </c>
      <c r="J6" s="1" t="s">
        <v>117</v>
      </c>
      <c r="K6" s="1" t="s">
        <v>148</v>
      </c>
      <c r="L6" s="1" t="s">
        <v>148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149</v>
      </c>
      <c r="S6" s="1" t="s">
        <v>123</v>
      </c>
      <c r="T6" s="1" t="s">
        <v>124</v>
      </c>
      <c r="U6" s="1" t="s">
        <v>140</v>
      </c>
      <c r="V6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2023-01-10T01:44:00Z</dcterms:created>
  <dcterms:modified xsi:type="dcterms:W3CDTF">2023-01-17T02:56:18Z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3D1CF1F8F26B4461B71B7A7A1184673B</vt:lpwstr>
  </property>
  <property fmtid="{D5CDD505-2E9C-101B-9397-08002B2CF9AE}" pid="3" name="KSOProductBuildVer">
    <vt:lpwstr>2052-11.1.0.13703</vt:lpwstr>
  </property>
</Properties>
</file>