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<sst xmlns="http://schemas.openxmlformats.org/spreadsheetml/2006/main" count="273" uniqueCount="142">
  <si>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</si>
  <si>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</si>
  <si>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</si>
  <si>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</si>
  <si>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</si>
  <si>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</si>
  <si>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</si>
  <si>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</si>
  <si>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</si>
  <si>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</si>
  <si>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</si>
  <si>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</si>
  <si>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</si>
  <si>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</si>
  <si>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</si>
  <si>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</si>
  <si>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</si>
  <si>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</si>
  <si>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</si>
  <si>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</si>
  <si>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</si>
  <si>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</si>
  <si>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</si>
  <si>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</si>
  <si>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</si>
  <si>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999224126013213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</si>
  <si>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</si>
  <si>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</si>
  <si>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</si>
  <si>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</si>
  <si>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</si>
  <si>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LEE/LEUNG PO</t>
  </si>
  <si>
    <t>CA363230610CNY</t>
  </si>
  <si>
    <t>未提现</t>
  </si>
  <si>
    <t>携程开票</t>
  </si>
  <si>
    <t xml:space="preserve">3365398	</t>
  </si>
  <si>
    <t xml:space="preserve">	</t>
  </si>
  <si>
    <t>取消</t>
  </si>
  <si>
    <t xml:space="preserve">999224361611516	</t>
  </si>
  <si>
    <t>[梅州]梅州白天鹅迎宾馆(100697959)</t>
  </si>
  <si>
    <t>商务江景双床房&lt;特惠专享&gt;&lt;双人入住&gt;&lt;双早&gt;&lt;日历房套餐高价值&gt;&lt;新酒店礼盒&gt;</t>
  </si>
  <si>
    <t>罗鹏雄</t>
  </si>
  <si>
    <t xml:space="preserve">999224378354500	</t>
  </si>
  <si>
    <t>[香港]香港弥敦酒店(Nathan Hotel)(10105446)</t>
  </si>
  <si>
    <t>卓智双床房&lt;双人入住&gt;&lt;内宾&gt;&lt;预付&gt;&lt;无早&gt;</t>
  </si>
  <si>
    <t>Deng/Jianmei</t>
  </si>
  <si>
    <t xml:space="preserve">3413073	</t>
  </si>
  <si>
    <t xml:space="preserve">HBD-65649-318-1709724	</t>
  </si>
  <si>
    <t xml:space="preserve">999224389543934	</t>
  </si>
  <si>
    <t>商务江景双床房&lt;超值特惠&gt;&lt;双人入住&gt;&lt;日历房套餐高价值&gt;&lt;单早&gt;&lt;新酒店礼盒&gt;</t>
  </si>
  <si>
    <t>李杰</t>
  </si>
  <si>
    <t xml:space="preserve">999224393729576	</t>
  </si>
  <si>
    <t>赵宇</t>
  </si>
  <si>
    <t xml:space="preserve">999224394063617	</t>
  </si>
  <si>
    <t>[梅州]梅州麓湖山酒店(67856423)</t>
  </si>
  <si>
    <t>零压豪华大床房&lt;超值特惠&gt;&lt;双人入住&gt;&lt;双早&gt;&lt;日历房套餐高价值&gt;&lt;新酒店礼盒&gt;</t>
  </si>
  <si>
    <t>林长娥</t>
  </si>
  <si>
    <t xml:space="preserve">2491919	</t>
  </si>
  <si>
    <t xml:space="preserve">999224399784683	</t>
  </si>
  <si>
    <t>商务城景双床房&lt;特惠专享&gt;&lt;双人入住&gt;&lt;双早&gt;&lt;日历房套餐高价值&gt;&lt;新酒店礼盒&gt;</t>
  </si>
  <si>
    <t>曾泽铭</t>
  </si>
  <si>
    <t xml:space="preserve">999224403564138	</t>
  </si>
  <si>
    <t>张震</t>
  </si>
  <si>
    <t xml:space="preserve">999224403690533	</t>
  </si>
  <si>
    <t>黎伟</t>
  </si>
  <si>
    <t xml:space="preserve">999224405654769	</t>
  </si>
  <si>
    <t>商务江景双床房&lt;特惠促销&gt;&lt;双人入住&gt;&lt;双早&gt;&lt;日历房套餐高价值&gt;&lt;新酒店礼盒&gt;</t>
  </si>
  <si>
    <t>冯嘉颖</t>
  </si>
  <si>
    <t xml:space="preserve">999224405662473	</t>
  </si>
  <si>
    <t>宁鹏远</t>
  </si>
  <si>
    <t xml:space="preserve">999224406655056	</t>
  </si>
  <si>
    <t>[香港]香港广易商务宾馆(家庭旅馆)(WIDE EVER HOSTEL)(2981749)</t>
  </si>
  <si>
    <t>大床房&lt;特惠专享&gt;&lt;双人入住&gt;&lt;无早&gt;</t>
  </si>
  <si>
    <t>SAIUDOM/ARTIT</t>
  </si>
  <si>
    <t xml:space="preserve">3419798	</t>
  </si>
  <si>
    <t>，</t>
  </si>
  <si>
    <t>999224361611516</t>
  </si>
  <si>
    <t>202305230952060025</t>
  </si>
  <si>
    <t>999224389543934</t>
  </si>
  <si>
    <t>202305241930310071</t>
  </si>
  <si>
    <t>999224393729576</t>
  </si>
  <si>
    <t>202305250905490025</t>
  </si>
  <si>
    <t>999224394063617</t>
  </si>
  <si>
    <t>202305250902010020</t>
  </si>
  <si>
    <t>999224399784683</t>
  </si>
  <si>
    <t>202305251143440020</t>
  </si>
  <si>
    <t>999224403564138</t>
  </si>
  <si>
    <t>202305251449210068</t>
  </si>
  <si>
    <t>999224403690533</t>
  </si>
  <si>
    <t>202305251503560025</t>
  </si>
  <si>
    <t>999224405654769</t>
  </si>
  <si>
    <t>202305251704470071</t>
  </si>
  <si>
    <t>999224405662473</t>
  </si>
  <si>
    <t>202305251708350076</t>
  </si>
  <si>
    <t>A230610093328481</t>
  </si>
  <si>
    <t>A230610093416481</t>
  </si>
  <si>
    <t>房集：i230610093131 3096.7元</t>
  </si>
  <si>
    <t>CNY / HKD 当前参考汇率: 1.097299983</t>
  </si>
  <si>
    <t>总计：5654.54 CNY/
6204.73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</si>
  <si>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</si>
  <si>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</si>
  <si>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</si>
  <si>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</si>
  <si>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</si>
  <si>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</si>
  <si>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</si>
  <si>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</si>
  <si>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</si>
  <si>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</si>
  <si>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</si>
  <si>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</si>
  <si>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</si>
  <si>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</si>
  <si>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</si>
  <si>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</si>
  <si>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</si>
  <si>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</si>
  <si>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</si>
  <si>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2023-05-25</t>
  </si>
  <si>
    <t>3419798</t>
  </si>
  <si>
    <t>香港广易商务宾馆(家庭旅馆)</t>
  </si>
  <si>
    <t>SAIUDOM ARTIT</t>
  </si>
  <si>
    <t>2023-05-26</t>
  </si>
  <si>
    <t>退房日周结</t>
  </si>
  <si>
    <t>259.08</t>
  </si>
  <si>
    <t>RMB</t>
  </si>
  <si>
    <t>0</t>
  </si>
  <si>
    <t>0.00</t>
  </si>
  <si>
    <t>携程国内直连(DD)</t>
  </si>
  <si>
    <t>01.011249</t>
  </si>
  <si>
    <t>2023-05-25 17:59:07</t>
  </si>
  <si>
    <t>否</t>
  </si>
  <si>
    <t>汇智国际旅游发展有限公司</t>
  </si>
  <si>
    <t>直采</t>
  </si>
  <si>
    <t>中国</t>
  </si>
  <si>
    <t>2023-05-24</t>
  </si>
  <si>
    <t>3413073</t>
  </si>
  <si>
    <t>香港弥敦酒店</t>
  </si>
  <si>
    <t>Deng Jianmei</t>
  </si>
  <si>
    <t>2298.76</t>
  </si>
  <si>
    <t>2023-05-24 00:03:23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</si>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</sst>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15</xdr:col>
      <xdr:colOff>114300</xdr:colOff>
      <xdr:row>59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8870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D42" sqref="D42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45072</v>
      </c>
      <c r="H2" s="4">
        <v>1</v>
      </c>
      <c r="I2" s="4">
        <v>5</v>
      </c>
      <c r="J2" s="4">
        <v>5</v>
      </c>
      <c r="K2" s="4" t="s">
        <v>30</v>
      </c>
      <c r="L2" s="4">
        <v>4659</v>
      </c>
      <c r="M2" s="4">
        <v>4659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45087</v>
      </c>
      <c r="T2" s="4" t="s">
        <v>34</v>
      </c>
      <c r="U2" s="4">
        <v>4659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45067</v>
      </c>
      <c r="G3" s="6">
        <v>45072</v>
      </c>
      <c r="H3" s="4">
        <v>1</v>
      </c>
      <c r="I3" s="4">
        <v>5</v>
      </c>
      <c r="J3" s="4">
        <v>5</v>
      </c>
      <c r="K3" s="4" t="s">
        <v>30</v>
      </c>
      <c r="L3" s="4">
        <v>-4659</v>
      </c>
      <c r="M3" s="4">
        <v>-4659</v>
      </c>
      <c r="N3" s="4" t="s">
        <v>31</v>
      </c>
      <c r="O3" s="4" t="s">
        <v>32</v>
      </c>
      <c r="P3" s="4" t="s">
        <v>33</v>
      </c>
      <c r="Q3" s="4">
        <v>0</v>
      </c>
      <c r="R3" s="7">
        <v>45059</v>
      </c>
      <c r="S3" s="6">
        <v>45087</v>
      </c>
      <c r="T3" s="4" t="s">
        <v>34</v>
      </c>
      <c r="U3" s="4">
        <v>-4659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45070</v>
      </c>
      <c r="G4" s="6">
        <v>45072</v>
      </c>
      <c r="H4" s="4">
        <v>1</v>
      </c>
      <c r="I4" s="4">
        <v>2</v>
      </c>
      <c r="J4" s="4">
        <v>2</v>
      </c>
      <c r="K4" s="4" t="s">
        <v>30</v>
      </c>
      <c r="L4" s="4">
        <v>660</v>
      </c>
      <c r="M4" s="4">
        <v>660</v>
      </c>
      <c r="N4" s="4" t="s">
        <v>41</v>
      </c>
      <c r="O4" s="4" t="s">
        <v>32</v>
      </c>
      <c r="P4" s="4" t="s">
        <v>33</v>
      </c>
      <c r="Q4" s="4">
        <v>0</v>
      </c>
      <c r="R4" s="7">
        <v>45069</v>
      </c>
      <c r="S4" s="6">
        <v>45087</v>
      </c>
      <c r="T4" s="4" t="s">
        <v>34</v>
      </c>
      <c r="U4" s="4">
        <v>660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45070</v>
      </c>
      <c r="G5" s="6">
        <v>45072</v>
      </c>
      <c r="H5" s="4">
        <v>1</v>
      </c>
      <c r="I5" s="4">
        <v>2</v>
      </c>
      <c r="J5" s="4">
        <v>2</v>
      </c>
      <c r="K5" s="4" t="s">
        <v>30</v>
      </c>
      <c r="L5" s="4">
        <v>2298.76</v>
      </c>
      <c r="M5" s="4">
        <v>2298.76</v>
      </c>
      <c r="N5" s="4" t="s">
        <v>45</v>
      </c>
      <c r="O5" s="4" t="s">
        <v>32</v>
      </c>
      <c r="P5" s="4" t="s">
        <v>33</v>
      </c>
      <c r="Q5" s="4">
        <v>0</v>
      </c>
      <c r="R5" s="7">
        <v>45070</v>
      </c>
      <c r="S5" s="6">
        <v>45087</v>
      </c>
      <c r="T5" s="4" t="s">
        <v>34</v>
      </c>
      <c r="U5" s="4">
        <v>2298.76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39</v>
      </c>
      <c r="E6" s="4" t="s">
        <v>49</v>
      </c>
      <c r="F6" s="6">
        <v>45071</v>
      </c>
      <c r="G6" s="6">
        <v>45072</v>
      </c>
      <c r="H6" s="4">
        <v>1</v>
      </c>
      <c r="I6" s="4">
        <v>1</v>
      </c>
      <c r="J6" s="4">
        <v>1</v>
      </c>
      <c r="K6" s="4" t="s">
        <v>30</v>
      </c>
      <c r="L6" s="4">
        <v>292.6</v>
      </c>
      <c r="M6" s="4">
        <v>292.6</v>
      </c>
      <c r="N6" s="4" t="s">
        <v>50</v>
      </c>
      <c r="O6" s="4" t="s">
        <v>32</v>
      </c>
      <c r="P6" s="4" t="s">
        <v>33</v>
      </c>
      <c r="Q6" s="4">
        <v>0</v>
      </c>
      <c r="R6" s="7">
        <v>45070</v>
      </c>
      <c r="S6" s="6">
        <v>45087</v>
      </c>
      <c r="T6" s="4" t="s">
        <v>34</v>
      </c>
      <c r="U6" s="4">
        <v>292.6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39</v>
      </c>
      <c r="E7" s="4" t="s">
        <v>49</v>
      </c>
      <c r="F7" s="6">
        <v>45071</v>
      </c>
      <c r="G7" s="6">
        <v>45072</v>
      </c>
      <c r="H7" s="4">
        <v>1</v>
      </c>
      <c r="I7" s="4">
        <v>1</v>
      </c>
      <c r="J7" s="4">
        <v>1</v>
      </c>
      <c r="K7" s="4" t="s">
        <v>30</v>
      </c>
      <c r="L7" s="4">
        <v>313.5</v>
      </c>
      <c r="M7" s="4">
        <v>313.5</v>
      </c>
      <c r="N7" s="4" t="s">
        <v>52</v>
      </c>
      <c r="O7" s="4" t="s">
        <v>32</v>
      </c>
      <c r="P7" s="4" t="s">
        <v>33</v>
      </c>
      <c r="Q7" s="4">
        <v>0</v>
      </c>
      <c r="R7" s="7">
        <v>45071</v>
      </c>
      <c r="S7" s="6">
        <v>45087</v>
      </c>
      <c r="T7" s="4" t="s">
        <v>34</v>
      </c>
      <c r="U7" s="4">
        <v>313.5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45071</v>
      </c>
      <c r="G8" s="6">
        <v>45072</v>
      </c>
      <c r="H8" s="4">
        <v>1</v>
      </c>
      <c r="I8" s="4">
        <v>1</v>
      </c>
      <c r="J8" s="4">
        <v>1</v>
      </c>
      <c r="K8" s="4" t="s">
        <v>30</v>
      </c>
      <c r="L8" s="4">
        <v>403.2</v>
      </c>
      <c r="M8" s="4">
        <v>403.2</v>
      </c>
      <c r="N8" s="4" t="s">
        <v>56</v>
      </c>
      <c r="O8" s="4" t="s">
        <v>32</v>
      </c>
      <c r="P8" s="4" t="s">
        <v>33</v>
      </c>
      <c r="Q8" s="4">
        <v>0</v>
      </c>
      <c r="R8" s="7">
        <v>45071</v>
      </c>
      <c r="S8" s="6">
        <v>45087</v>
      </c>
      <c r="T8" s="4" t="s">
        <v>34</v>
      </c>
      <c r="U8" s="4">
        <v>403.2</v>
      </c>
      <c r="V8" s="4">
        <v>0</v>
      </c>
      <c r="W8" s="4">
        <v>0</v>
      </c>
      <c r="X8" s="4" t="s">
        <v>36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39</v>
      </c>
      <c r="E9" s="4" t="s">
        <v>59</v>
      </c>
      <c r="F9" s="6">
        <v>45071</v>
      </c>
      <c r="G9" s="6">
        <v>45072</v>
      </c>
      <c r="H9" s="4">
        <v>1</v>
      </c>
      <c r="I9" s="4">
        <v>1</v>
      </c>
      <c r="J9" s="4">
        <v>1</v>
      </c>
      <c r="K9" s="4" t="s">
        <v>30</v>
      </c>
      <c r="L9" s="4">
        <v>308.8</v>
      </c>
      <c r="M9" s="4">
        <v>308.8</v>
      </c>
      <c r="N9" s="4" t="s">
        <v>60</v>
      </c>
      <c r="O9" s="4" t="s">
        <v>32</v>
      </c>
      <c r="P9" s="4" t="s">
        <v>33</v>
      </c>
      <c r="Q9" s="4">
        <v>0</v>
      </c>
      <c r="R9" s="7">
        <v>45071</v>
      </c>
      <c r="S9" s="6">
        <v>45087</v>
      </c>
      <c r="T9" s="4" t="s">
        <v>34</v>
      </c>
      <c r="U9" s="4">
        <v>308.8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39</v>
      </c>
      <c r="E10" s="4" t="s">
        <v>59</v>
      </c>
      <c r="F10" s="6">
        <v>45071</v>
      </c>
      <c r="G10" s="6">
        <v>45072</v>
      </c>
      <c r="H10" s="4">
        <v>1</v>
      </c>
      <c r="I10" s="4">
        <v>1</v>
      </c>
      <c r="J10" s="4">
        <v>1</v>
      </c>
      <c r="K10" s="4" t="s">
        <v>30</v>
      </c>
      <c r="L10" s="4">
        <v>270.2</v>
      </c>
      <c r="M10" s="4">
        <v>270.2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45071</v>
      </c>
      <c r="S10" s="6">
        <v>45087</v>
      </c>
      <c r="T10" s="4" t="s">
        <v>34</v>
      </c>
      <c r="U10" s="4">
        <v>270.2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39</v>
      </c>
      <c r="E11" s="4" t="s">
        <v>40</v>
      </c>
      <c r="F11" s="6">
        <v>45071</v>
      </c>
      <c r="G11" s="6">
        <v>45072</v>
      </c>
      <c r="H11" s="4">
        <v>1</v>
      </c>
      <c r="I11" s="4">
        <v>1</v>
      </c>
      <c r="J11" s="4">
        <v>1</v>
      </c>
      <c r="K11" s="4" t="s">
        <v>30</v>
      </c>
      <c r="L11" s="4">
        <v>308</v>
      </c>
      <c r="M11" s="4">
        <v>308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45071</v>
      </c>
      <c r="S11" s="6">
        <v>45087</v>
      </c>
      <c r="T11" s="4" t="s">
        <v>34</v>
      </c>
      <c r="U11" s="4">
        <v>308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39</v>
      </c>
      <c r="E12" s="4" t="s">
        <v>66</v>
      </c>
      <c r="F12" s="6">
        <v>45071</v>
      </c>
      <c r="G12" s="6">
        <v>45072</v>
      </c>
      <c r="H12" s="4">
        <v>1</v>
      </c>
      <c r="I12" s="4">
        <v>1</v>
      </c>
      <c r="J12" s="4">
        <v>1</v>
      </c>
      <c r="K12" s="4" t="s">
        <v>30</v>
      </c>
      <c r="L12" s="4">
        <v>270.2</v>
      </c>
      <c r="M12" s="4">
        <v>270.2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45071</v>
      </c>
      <c r="S12" s="6">
        <v>45087</v>
      </c>
      <c r="T12" s="4" t="s">
        <v>34</v>
      </c>
      <c r="U12" s="4">
        <v>270.2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39</v>
      </c>
      <c r="E13" s="4" t="s">
        <v>49</v>
      </c>
      <c r="F13" s="6">
        <v>45071</v>
      </c>
      <c r="G13" s="6">
        <v>45072</v>
      </c>
      <c r="H13" s="4">
        <v>1</v>
      </c>
      <c r="I13" s="4">
        <v>1</v>
      </c>
      <c r="J13" s="4">
        <v>1</v>
      </c>
      <c r="K13" s="4" t="s">
        <v>30</v>
      </c>
      <c r="L13" s="4">
        <v>270.2</v>
      </c>
      <c r="M13" s="4">
        <v>270.2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45071</v>
      </c>
      <c r="S13" s="6">
        <v>45087</v>
      </c>
      <c r="T13" s="4" t="s">
        <v>34</v>
      </c>
      <c r="U13" s="4">
        <v>270.2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71</v>
      </c>
      <c r="E14" s="4" t="s">
        <v>72</v>
      </c>
      <c r="F14" s="6">
        <v>45071</v>
      </c>
      <c r="G14" s="6">
        <v>45072</v>
      </c>
      <c r="H14" s="4">
        <v>1</v>
      </c>
      <c r="I14" s="4">
        <v>1</v>
      </c>
      <c r="J14" s="4">
        <v>1</v>
      </c>
      <c r="K14" s="4" t="s">
        <v>30</v>
      </c>
      <c r="L14" s="4">
        <v>259.08</v>
      </c>
      <c r="M14" s="4">
        <v>259.08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45071</v>
      </c>
      <c r="S14" s="6">
        <v>45087</v>
      </c>
      <c r="T14" s="4" t="s">
        <v>34</v>
      </c>
      <c r="U14" s="4">
        <v>259.08</v>
      </c>
      <c r="V14" s="4">
        <v>0</v>
      </c>
      <c r="W14" s="4">
        <v>0</v>
      </c>
      <c r="X14" s="4" t="s">
        <v>74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0" sqref="A20:D2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5">
        <v>999224126013213</v>
      </c>
      <c r="B2" s="6">
        <v>45067</v>
      </c>
      <c r="C2" s="6">
        <v>45072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8" t="s">
        <v>76</v>
      </c>
      <c r="B3" s="6">
        <v>45070</v>
      </c>
      <c r="C3" s="6">
        <v>45072</v>
      </c>
      <c r="D3" s="4">
        <v>660</v>
      </c>
      <c r="E3" s="4">
        <v>660</v>
      </c>
      <c r="F3" s="9" t="s">
        <v>77</v>
      </c>
      <c r="G3" s="4">
        <f t="shared" ref="G3:G13" si="0">D3-E3</f>
        <v>0</v>
      </c>
      <c r="H3" s="4" t="str">
        <f t="shared" ref="H3:H13" si="1">$H$1&amp;F3</f>
        <v>，202305230952060025</v>
      </c>
      <c r="I3" s="4" t="e">
        <f>VLOOKUP(A3,HOP!A:U,21,0)</f>
        <v>#N/A</v>
      </c>
      <c r="J3" s="4">
        <v>5.23</v>
      </c>
    </row>
    <row r="4" s="4" customFormat="1" spans="1:9">
      <c r="A4" s="5">
        <v>999224378354500</v>
      </c>
      <c r="B4" s="6">
        <v>45070</v>
      </c>
      <c r="C4" s="6">
        <v>45072</v>
      </c>
      <c r="D4" s="4">
        <v>2298.76</v>
      </c>
      <c r="E4" s="4" t="str">
        <f>VLOOKUP(A4,HOP!A:L,12,0)</f>
        <v>2298.76</v>
      </c>
      <c r="F4" s="4" t="str">
        <f>VLOOKUP(A4,HOP!A:C,3,0)</f>
        <v>3413073</v>
      </c>
      <c r="G4" s="4">
        <f t="shared" si="0"/>
        <v>0</v>
      </c>
      <c r="H4" s="4" t="str">
        <f t="shared" si="1"/>
        <v>，3413073</v>
      </c>
      <c r="I4" s="4" t="str">
        <f>VLOOKUP(A4,HOP!A:U,21,0)</f>
        <v>直连</v>
      </c>
    </row>
    <row r="5" s="4" customFormat="1" spans="1:10">
      <c r="A5" s="8" t="s">
        <v>78</v>
      </c>
      <c r="B5" s="6">
        <v>45071</v>
      </c>
      <c r="C5" s="6">
        <v>45072</v>
      </c>
      <c r="D5" s="4">
        <v>292.6</v>
      </c>
      <c r="E5" s="4">
        <v>292.6</v>
      </c>
      <c r="F5" s="9" t="s">
        <v>79</v>
      </c>
      <c r="G5" s="4">
        <f t="shared" si="0"/>
        <v>0</v>
      </c>
      <c r="H5" s="4" t="str">
        <f t="shared" si="1"/>
        <v>，202305241930310071</v>
      </c>
      <c r="I5" s="4" t="e">
        <f>VLOOKUP(A5,HOP!A:U,21,0)</f>
        <v>#N/A</v>
      </c>
      <c r="J5" s="4">
        <v>5.24</v>
      </c>
    </row>
    <row r="6" s="4" customFormat="1" spans="1:10">
      <c r="A6" s="8" t="s">
        <v>80</v>
      </c>
      <c r="B6" s="6">
        <v>45071</v>
      </c>
      <c r="C6" s="6">
        <v>45072</v>
      </c>
      <c r="D6" s="4">
        <v>313.5</v>
      </c>
      <c r="E6" s="4">
        <v>313.5</v>
      </c>
      <c r="F6" s="9" t="s">
        <v>81</v>
      </c>
      <c r="G6" s="4">
        <f t="shared" si="0"/>
        <v>0</v>
      </c>
      <c r="H6" s="4" t="str">
        <f t="shared" si="1"/>
        <v>，202305250905490025</v>
      </c>
      <c r="I6" s="4" t="e">
        <f>VLOOKUP(A6,HOP!A:U,21,0)</f>
        <v>#N/A</v>
      </c>
      <c r="J6" s="4">
        <v>5.25</v>
      </c>
    </row>
    <row r="7" s="4" customFormat="1" spans="1:10">
      <c r="A7" s="8" t="s">
        <v>82</v>
      </c>
      <c r="B7" s="6">
        <v>45071</v>
      </c>
      <c r="C7" s="6">
        <v>45072</v>
      </c>
      <c r="D7" s="4">
        <v>403.2</v>
      </c>
      <c r="E7" s="4">
        <v>403.2</v>
      </c>
      <c r="F7" s="9" t="s">
        <v>83</v>
      </c>
      <c r="G7" s="4">
        <f t="shared" si="0"/>
        <v>0</v>
      </c>
      <c r="H7" s="4" t="str">
        <f t="shared" si="1"/>
        <v>，202305250902010020</v>
      </c>
      <c r="I7" s="4" t="e">
        <f>VLOOKUP(A7,HOP!A:U,21,0)</f>
        <v>#N/A</v>
      </c>
      <c r="J7" s="4">
        <v>5.25</v>
      </c>
    </row>
    <row r="8" s="4" customFormat="1" spans="1:10">
      <c r="A8" s="8" t="s">
        <v>84</v>
      </c>
      <c r="B8" s="6">
        <v>45071</v>
      </c>
      <c r="C8" s="6">
        <v>45072</v>
      </c>
      <c r="D8" s="4">
        <v>308.8</v>
      </c>
      <c r="E8" s="4">
        <v>308.8</v>
      </c>
      <c r="F8" s="9" t="s">
        <v>85</v>
      </c>
      <c r="G8" s="4">
        <f t="shared" si="0"/>
        <v>0</v>
      </c>
      <c r="H8" s="4" t="str">
        <f t="shared" si="1"/>
        <v>，202305251143440020</v>
      </c>
      <c r="I8" s="4" t="e">
        <f>VLOOKUP(A8,HOP!A:U,21,0)</f>
        <v>#N/A</v>
      </c>
      <c r="J8" s="4">
        <v>5.25</v>
      </c>
    </row>
    <row r="9" s="4" customFormat="1" spans="1:10">
      <c r="A9" s="8" t="s">
        <v>86</v>
      </c>
      <c r="B9" s="6">
        <v>45071</v>
      </c>
      <c r="C9" s="6">
        <v>45072</v>
      </c>
      <c r="D9" s="4">
        <v>270.2</v>
      </c>
      <c r="E9" s="4">
        <v>270.2</v>
      </c>
      <c r="F9" s="9" t="s">
        <v>87</v>
      </c>
      <c r="G9" s="4">
        <f t="shared" si="0"/>
        <v>0</v>
      </c>
      <c r="H9" s="4" t="str">
        <f t="shared" si="1"/>
        <v>，202305251449210068</v>
      </c>
      <c r="I9" s="4" t="e">
        <f>VLOOKUP(A9,HOP!A:U,21,0)</f>
        <v>#N/A</v>
      </c>
      <c r="J9" s="4">
        <v>5.25</v>
      </c>
    </row>
    <row r="10" s="4" customFormat="1" spans="1:10">
      <c r="A10" s="8" t="s">
        <v>88</v>
      </c>
      <c r="B10" s="6">
        <v>45071</v>
      </c>
      <c r="C10" s="6">
        <v>45072</v>
      </c>
      <c r="D10" s="4">
        <v>308</v>
      </c>
      <c r="E10" s="4">
        <v>308</v>
      </c>
      <c r="F10" s="9" t="s">
        <v>89</v>
      </c>
      <c r="G10" s="4">
        <f t="shared" si="0"/>
        <v>0</v>
      </c>
      <c r="H10" s="4" t="str">
        <f t="shared" si="1"/>
        <v>，202305251503560025</v>
      </c>
      <c r="I10" s="4" t="e">
        <f>VLOOKUP(A10,HOP!A:U,21,0)</f>
        <v>#N/A</v>
      </c>
      <c r="J10" s="4">
        <v>5.25</v>
      </c>
    </row>
    <row r="11" s="4" customFormat="1" spans="1:10">
      <c r="A11" s="8" t="s">
        <v>90</v>
      </c>
      <c r="B11" s="6">
        <v>45071</v>
      </c>
      <c r="C11" s="6">
        <v>45072</v>
      </c>
      <c r="D11" s="4">
        <v>270.2</v>
      </c>
      <c r="E11" s="4">
        <v>270.2</v>
      </c>
      <c r="F11" s="9" t="s">
        <v>91</v>
      </c>
      <c r="G11" s="4">
        <f t="shared" si="0"/>
        <v>0</v>
      </c>
      <c r="H11" s="4" t="str">
        <f t="shared" si="1"/>
        <v>，202305251704470071</v>
      </c>
      <c r="I11" s="4" t="e">
        <f>VLOOKUP(A11,HOP!A:U,21,0)</f>
        <v>#N/A</v>
      </c>
      <c r="J11" s="4">
        <v>5.25</v>
      </c>
    </row>
    <row r="12" s="4" customFormat="1" spans="1:10">
      <c r="A12" s="8" t="s">
        <v>92</v>
      </c>
      <c r="B12" s="6">
        <v>45071</v>
      </c>
      <c r="C12" s="6">
        <v>45072</v>
      </c>
      <c r="D12" s="4">
        <v>270.2</v>
      </c>
      <c r="E12" s="4">
        <v>270.2</v>
      </c>
      <c r="F12" s="9" t="s">
        <v>93</v>
      </c>
      <c r="G12" s="4">
        <f t="shared" si="0"/>
        <v>0</v>
      </c>
      <c r="H12" s="4" t="str">
        <f t="shared" si="1"/>
        <v>，202305251708350076</v>
      </c>
      <c r="I12" s="4" t="e">
        <f>VLOOKUP(A12,HOP!A:U,21,0)</f>
        <v>#N/A</v>
      </c>
      <c r="J12" s="4">
        <v>5.25</v>
      </c>
    </row>
    <row r="13" s="4" customFormat="1" spans="1:9">
      <c r="A13" s="5">
        <v>999224406655056</v>
      </c>
      <c r="B13" s="6">
        <v>45071</v>
      </c>
      <c r="C13" s="6">
        <v>45072</v>
      </c>
      <c r="D13" s="4">
        <v>259.08</v>
      </c>
      <c r="E13" s="4" t="str">
        <f>VLOOKUP(A13,HOP!A:L,12,0)</f>
        <v>259.08</v>
      </c>
      <c r="F13" s="4" t="str">
        <f>VLOOKUP(A13,HOP!A:C,3,0)</f>
        <v>3419798</v>
      </c>
      <c r="G13" s="4">
        <f t="shared" si="0"/>
        <v>0</v>
      </c>
      <c r="H13" s="4" t="str">
        <f t="shared" si="1"/>
        <v>，3419798</v>
      </c>
      <c r="I13" s="4" t="str">
        <f>VLOOKUP(A13,HOP!A:U,21,0)</f>
        <v>直采</v>
      </c>
    </row>
    <row r="15" spans="4:4">
      <c r="D15" s="4">
        <f>SUM(D2:D14)</f>
        <v>5654.54</v>
      </c>
    </row>
    <row r="20" spans="1:4">
      <c r="A20" s="4" t="s">
        <v>94</v>
      </c>
      <c r="C20" s="4">
        <v>259.08</v>
      </c>
      <c r="D20" s="4">
        <v>284.29</v>
      </c>
    </row>
    <row r="21" spans="1:4">
      <c r="A21" s="4" t="s">
        <v>95</v>
      </c>
      <c r="C21" s="4">
        <v>2298.76</v>
      </c>
      <c r="D21" s="4">
        <v>2522.43</v>
      </c>
    </row>
    <row r="22" spans="1:4">
      <c r="A22" s="4" t="s">
        <v>96</v>
      </c>
      <c r="C22" s="4">
        <v>3096.7</v>
      </c>
      <c r="D22" s="4">
        <v>3398.01</v>
      </c>
    </row>
    <row r="23" spans="1:4">
      <c r="A23" s="4" t="s">
        <v>97</v>
      </c>
      <c r="C23" s="4">
        <f>SUBTOTAL(9,C20:C22)</f>
        <v>5654.54</v>
      </c>
      <c r="D23" s="4">
        <f>SUBTOTAL(9,D20:D22)</f>
        <v>6204.73</v>
      </c>
    </row>
    <row r="24" spans="1:1">
      <c r="A24" s="4" t="s">
        <v>98</v>
      </c>
    </row>
  </sheetData>
  <autoFilter ref="A1:XFD24">
    <filterColumn colId="3">
      <filters blank="1">
        <filter val="660"/>
        <filter val="3398.01"/>
        <filter val="270.2"/>
        <filter val="403.2"/>
        <filter val="2522.43"/>
        <filter val="6204.73"/>
        <filter val="5654.54"/>
        <filter val="313.5"/>
        <filter val="292.6"/>
        <filter val="2298.76"/>
        <filter val="308"/>
        <filter val="308.8"/>
        <filter val="259.08"/>
        <filter val="284.29"/>
      </filters>
    </filterColumn>
    <extLst/>
  </autoFilter>
  <conditionalFormatting sqref="A2:A17 A1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999224406655056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999224378354500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135</v>
      </c>
      <c r="G3" s="1" t="s">
        <v>122</v>
      </c>
      <c r="H3" s="1" t="s">
        <v>123</v>
      </c>
      <c r="I3" s="1" t="s">
        <v>139</v>
      </c>
      <c r="J3" s="1" t="s">
        <v>125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140</v>
      </c>
      <c r="S3" s="1" t="s">
        <v>131</v>
      </c>
      <c r="T3" s="1" t="s">
        <v>132</v>
      </c>
      <c r="U3" s="1" t="s">
        <v>141</v>
      </c>
      <c r="V3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2023-06-10T01:20:16Z</dcterms:created>
  <dcterms:modified xsi:type="dcterms:W3CDTF">2023-06-10T01:36:13Z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39E73599158D46DF8132272FCEFD3708_12</vt:lpwstr>
  </property>
  <property fmtid="{D5CDD505-2E9C-101B-9397-08002B2CF9AE}" pid="3" name="KSOProductBuildVer">
    <vt:lpwstr>2052-11.1.0.14309</vt:lpwstr>
  </property>
</Properties>
</file>