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<sst xmlns="http://schemas.openxmlformats.org/spreadsheetml/2006/main" count="121" uniqueCount="89">
  <si>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</si>
  <si>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</si>
  <si>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</si>
  <si>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</si>
  <si>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</si>
  <si>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</si>
  <si>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</si>
  <si>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</si>
  <si>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</si>
  <si>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</si>
  <si>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</si>
  <si>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</si>
  <si>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</si>
  <si>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</si>
  <si>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</si>
  <si>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</si>
  <si>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</si>
  <si>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</si>
  <si>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</si>
  <si>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</si>
  <si>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</si>
  <si>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</si>
  <si>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</si>
  <si>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</si>
  <si>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</si>
  <si>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999225049762533	</t>
  </si>
  <si>
    <t>Ctrip</t>
  </si>
  <si>
    <t>正常</t>
  </si>
  <si>
    <t>[大连]大连金石滩鲁能希尔顿度假酒店(74975534)</t>
  </si>
  <si>
    <t>豪华大床房&lt;2人入住&gt;</t>
  </si>
  <si>
    <t>CNY</t>
  </si>
  <si>
    <t>冯晓航</t>
  </si>
  <si>
    <t>CA13744230722CNY</t>
  </si>
  <si>
    <t>未提现</t>
  </si>
  <si>
    <t>携程开票</t>
  </si>
  <si>
    <t xml:space="preserve">3575440	</t>
  </si>
  <si>
    <t xml:space="preserve">3396809139	</t>
  </si>
  <si>
    <t xml:space="preserve">999225091741438	</t>
  </si>
  <si>
    <t>[梁山]尚客优连锁酒店(梁山汽车站店)(80245900)</t>
  </si>
  <si>
    <t>特惠大床房&lt;2人入住&gt;</t>
  </si>
  <si>
    <t>崔仲博</t>
  </si>
  <si>
    <t xml:space="preserve">3584804	</t>
  </si>
  <si>
    <t xml:space="preserve">(THK)YD03552230703094224045;	</t>
  </si>
  <si>
    <t>，</t>
  </si>
  <si>
    <t>2225 CNY</t>
  </si>
  <si>
    <t>A230722093351481</t>
  </si>
  <si>
    <t>总计：2225元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</si>
  <si>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</si>
  <si>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</si>
  <si>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</si>
  <si>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</si>
  <si>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</si>
  <si>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</si>
  <si>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</si>
  <si>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</si>
  <si>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</si>
  <si>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</si>
  <si>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</si>
  <si>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</si>
  <si>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</si>
  <si>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</si>
  <si>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</si>
  <si>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</si>
  <si>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</si>
  <si>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</si>
  <si>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</si>
  <si>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</si>
  <si>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3584804</t>
  </si>
  <si>
    <t>尚客优连锁酒店(梁山汽车站店)</t>
  </si>
  <si>
    <t>2023-07-06</t>
  </si>
  <si>
    <t>2023-07-07</t>
  </si>
  <si>
    <t>退房日月结</t>
  </si>
  <si>
    <t>95.00</t>
  </si>
  <si>
    <t>RMB</t>
  </si>
  <si>
    <t>0</t>
  </si>
  <si>
    <t>0.00</t>
  </si>
  <si>
    <t>携程汇登国内直连</t>
  </si>
  <si>
    <t>01.011264</t>
  </si>
  <si>
    <t>2023-07-03 09:42:25</t>
  </si>
  <si>
    <t>否</t>
  </si>
  <si>
    <t>广州汇登信息科技有限公司</t>
  </si>
  <si>
    <t>直连</t>
  </si>
  <si>
    <t>中国</t>
  </si>
  <si>
    <t>2023-06-30</t>
  </si>
  <si>
    <t>3575440</t>
  </si>
  <si>
    <t>大连金石滩鲁能希尔顿度假酒店</t>
  </si>
  <si>
    <t>2023-07-05</t>
  </si>
  <si>
    <t>2130.00</t>
  </si>
  <si>
    <t>2023-06-30 23:51:14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</si>
</sst>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C11" sqref="C11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45112</v>
      </c>
      <c r="G2" s="6">
        <v>45114</v>
      </c>
      <c r="H2" s="4">
        <v>1</v>
      </c>
      <c r="I2" s="4">
        <v>2</v>
      </c>
      <c r="J2" s="4">
        <v>2</v>
      </c>
      <c r="K2" s="4" t="s">
        <v>30</v>
      </c>
      <c r="L2" s="4">
        <v>2130</v>
      </c>
      <c r="M2" s="4">
        <v>2130</v>
      </c>
      <c r="N2" s="4" t="s">
        <v>31</v>
      </c>
      <c r="O2" s="4" t="s">
        <v>32</v>
      </c>
      <c r="P2" s="4" t="s">
        <v>33</v>
      </c>
      <c r="Q2" s="4">
        <v>0</v>
      </c>
      <c r="R2" s="7">
        <v>45107.0000115741</v>
      </c>
      <c r="S2" s="6">
        <v>45129</v>
      </c>
      <c r="T2" s="4" t="s">
        <v>34</v>
      </c>
      <c r="U2" s="4">
        <v>2130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45113</v>
      </c>
      <c r="G3" s="6">
        <v>45114</v>
      </c>
      <c r="H3" s="4">
        <v>1</v>
      </c>
      <c r="I3" s="4">
        <v>1</v>
      </c>
      <c r="J3" s="4">
        <v>1</v>
      </c>
      <c r="K3" s="4" t="s">
        <v>30</v>
      </c>
      <c r="L3" s="4">
        <v>95</v>
      </c>
      <c r="M3" s="4">
        <v>95</v>
      </c>
      <c r="N3" s="4" t="s">
        <v>40</v>
      </c>
      <c r="O3" s="4" t="s">
        <v>32</v>
      </c>
      <c r="P3" s="4" t="s">
        <v>33</v>
      </c>
      <c r="Q3" s="4">
        <v>0</v>
      </c>
      <c r="R3" s="7">
        <v>45110</v>
      </c>
      <c r="S3" s="6">
        <v>45129</v>
      </c>
      <c r="T3" s="4" t="s">
        <v>34</v>
      </c>
      <c r="U3" s="4">
        <v>95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999225049762533</v>
      </c>
      <c r="B2" s="6">
        <v>45112</v>
      </c>
      <c r="C2" s="6">
        <v>45114</v>
      </c>
      <c r="D2" s="4">
        <v>2130</v>
      </c>
      <c r="E2" s="4" t="str">
        <f>VLOOKUP(A2,HOP!A:L,12,0)</f>
        <v>2130.00</v>
      </c>
      <c r="F2" s="4" t="str">
        <f>VLOOKUP(A2,HOP!A:C,3,0)</f>
        <v>3575440</v>
      </c>
      <c r="G2" s="4">
        <f>D2-E2</f>
        <v>0</v>
      </c>
      <c r="H2" s="4" t="str">
        <f>$H$1&amp;F2</f>
        <v>，3575440</v>
      </c>
      <c r="I2" s="4" t="str">
        <f>VLOOKUP(A2,HOP!A:U,21,0)</f>
        <v>直连</v>
      </c>
    </row>
    <row r="3" s="4" customFormat="1" spans="1:9">
      <c r="A3" s="5">
        <v>999225091741438</v>
      </c>
      <c r="B3" s="6">
        <v>45113</v>
      </c>
      <c r="C3" s="6">
        <v>45114</v>
      </c>
      <c r="D3" s="4">
        <v>95</v>
      </c>
      <c r="E3" s="4" t="str">
        <f>VLOOKUP(A3,HOP!A:L,12,0)</f>
        <v>95.00</v>
      </c>
      <c r="F3" s="4" t="str">
        <f>VLOOKUP(A3,HOP!A:C,3,0)</f>
        <v>3584804</v>
      </c>
      <c r="G3" s="4">
        <f>D3-E3</f>
        <v>0</v>
      </c>
      <c r="H3" s="4" t="str">
        <f>$H$1&amp;F3</f>
        <v>，3584804</v>
      </c>
      <c r="I3" s="4" t="str">
        <f>VLOOKUP(A3,HOP!A:U,21,0)</f>
        <v>直连</v>
      </c>
    </row>
    <row r="5" spans="4:4">
      <c r="D5" s="4">
        <f>SUM(D2:D4)</f>
        <v>2225</v>
      </c>
    </row>
    <row r="7" spans="4:4">
      <c r="D7" s="4" t="s">
        <v>44</v>
      </c>
    </row>
    <row r="10" spans="1:1">
      <c r="A10" s="4" t="s">
        <v>45</v>
      </c>
    </row>
    <row r="11" spans="1:1">
      <c r="A11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B46" sqref="B4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999225091741438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999225049762533</v>
      </c>
      <c r="B3" s="1" t="s">
        <v>83</v>
      </c>
      <c r="C3" s="1" t="s">
        <v>84</v>
      </c>
      <c r="D3" s="1" t="s">
        <v>85</v>
      </c>
      <c r="E3" s="1" t="s">
        <v>31</v>
      </c>
      <c r="F3" s="1" t="s">
        <v>86</v>
      </c>
      <c r="G3" s="1" t="s">
        <v>70</v>
      </c>
      <c r="H3" s="1" t="s">
        <v>71</v>
      </c>
      <c r="I3" s="1" t="s">
        <v>87</v>
      </c>
      <c r="J3" s="1" t="s">
        <v>73</v>
      </c>
      <c r="K3" s="1" t="s">
        <v>87</v>
      </c>
      <c r="L3" s="1" t="s">
        <v>87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88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2023-07-22T01:35:34Z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