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<sst xmlns="http://schemas.openxmlformats.org/spreadsheetml/2006/main" count="354" uniqueCount="189">
  <si>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</si>
  <si>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</si>
  <si>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</si>
  <si>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</si>
  <si>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</si>
  <si>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</si>
  <si>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</si>
  <si>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</si>
  <si>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</si>
  <si>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</si>
  <si>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</si>
  <si>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</si>
  <si>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</si>
  <si>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</si>
  <si>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</si>
  <si>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</si>
  <si>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</si>
  <si>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</si>
  <si>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</si>
  <si>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</si>
  <si>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</si>
  <si>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</si>
  <si>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</si>
  <si>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</si>
  <si>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</si>
  <si>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999223377348201	</t>
  </si>
  <si>
    <t>Ctrip</t>
  </si>
  <si>
    <t>正常</t>
  </si>
  <si>
    <t>[曼谷]阿德菲大素坤逸酒店 (政府卫生认证)(Adelphi Grande Sukhumvit)(39051654)</t>
  </si>
  <si>
    <t>豪华套房&lt;2人入住&gt;&lt;不退款&gt;</t>
  </si>
  <si>
    <t>USD</t>
  </si>
  <si>
    <t>ALHARTHI/FAHAD</t>
  </si>
  <si>
    <t>CA5326230729USD</t>
  </si>
  <si>
    <t>未提现</t>
  </si>
  <si>
    <t>携程开票</t>
  </si>
  <si>
    <t xml:space="preserve">3176530	</t>
  </si>
  <si>
    <t xml:space="preserve">	</t>
  </si>
  <si>
    <t xml:space="preserve">999224713479041	</t>
  </si>
  <si>
    <t>[普吉岛]普吉岛芭东美爵大酒店(Grand Mercure Phuket Patong)(40721618)</t>
  </si>
  <si>
    <t>高级特大床房&lt;1&gt;&lt;2人入住&gt;&lt;不退款&gt;</t>
  </si>
  <si>
    <t>SUN/HAOYANG</t>
  </si>
  <si>
    <t xml:space="preserve">3489553	</t>
  </si>
  <si>
    <t xml:space="preserve">670194	</t>
  </si>
  <si>
    <t xml:space="preserve">999225003256884	</t>
  </si>
  <si>
    <t>[新加坡]新加坡史各士皇族酒店(Royal Plaza on Scotts)(37230830)</t>
  </si>
  <si>
    <t>豪华特大床房&lt;2人入住&gt;&lt;不退款&gt;</t>
  </si>
  <si>
    <t>sha/sha,sun/jianing</t>
  </si>
  <si>
    <t xml:space="preserve">3562069	</t>
  </si>
  <si>
    <t xml:space="preserve">3659873	</t>
  </si>
  <si>
    <t xml:space="preserve">999225049380807	</t>
  </si>
  <si>
    <t>[曼谷]曼谷林布兰套房酒店(Rembrandt Hotel and Suites Bangkok)(44800781)</t>
  </si>
  <si>
    <t>高级房&lt;1&gt;&lt;2人入住&gt;&lt;不退款&gt;</t>
  </si>
  <si>
    <t>NAGAMINE/YURIKO</t>
  </si>
  <si>
    <t xml:space="preserve">3575335	</t>
  </si>
  <si>
    <t xml:space="preserve">127359756	</t>
  </si>
  <si>
    <t xml:space="preserve">23496598127	</t>
  </si>
  <si>
    <t>[拉普拉普]蓝水马里巴哥海滩度假村(Bluewater Maribago Beach Resort)(37222040)</t>
  </si>
  <si>
    <t>豪华房&lt;2人入住&gt;&lt;不退款&gt;&lt;早餐&gt;</t>
  </si>
  <si>
    <t>LEE/MINGYING,LEE/YIYING</t>
  </si>
  <si>
    <t>CA5326230730USD</t>
  </si>
  <si>
    <t xml:space="preserve">3199510	</t>
  </si>
  <si>
    <t xml:space="preserve">126698	</t>
  </si>
  <si>
    <t xml:space="preserve">999225590395729	</t>
  </si>
  <si>
    <t>[达沃]欧诺酒店(Hotel Uno)(44800676)</t>
  </si>
  <si>
    <t>尊贵双床房&lt;2人入住&gt;&lt;不退款&gt;&lt;早餐&gt;</t>
  </si>
  <si>
    <t>Geisweller/Andrew,Geisweller/Andrew</t>
  </si>
  <si>
    <t xml:space="preserve">3685947	</t>
  </si>
  <si>
    <t xml:space="preserve">|55340722	</t>
  </si>
  <si>
    <t xml:space="preserve">999223970232116	</t>
  </si>
  <si>
    <t>[檀香山]威基基海滩阿洛希拉尼酒店('Alohilani Resort Waikiki Beach)(37200143)</t>
  </si>
  <si>
    <t>标准两张大床房&lt;2人入住&gt;&lt;不退款&gt;</t>
  </si>
  <si>
    <t>Fong/Cassandra</t>
  </si>
  <si>
    <t>CA5326230731USD</t>
  </si>
  <si>
    <t xml:space="preserve">3316549	</t>
  </si>
  <si>
    <t xml:space="preserve">999225020102040	</t>
  </si>
  <si>
    <t>OHISA/AYUMI,OHISA/RINKA</t>
  </si>
  <si>
    <t xml:space="preserve">3566242	</t>
  </si>
  <si>
    <t xml:space="preserve">127229256	</t>
  </si>
  <si>
    <t xml:space="preserve">999225052650559	</t>
  </si>
  <si>
    <t>SHANG/CHENG,DU/YUJUE</t>
  </si>
  <si>
    <t xml:space="preserve">3575477	</t>
  </si>
  <si>
    <t xml:space="preserve">3661426	</t>
  </si>
  <si>
    <t>,</t>
  </si>
  <si>
    <t>USD 2480.05</t>
  </si>
  <si>
    <t>A230731092208911</t>
  </si>
  <si>
    <t>A230731092312911</t>
  </si>
  <si>
    <t>USD / HKD 当前参考汇率: 7.79838</t>
  </si>
  <si>
    <t>总计：2480.05 USD/
19340.37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</si>
  <si>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</si>
  <si>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</si>
  <si>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</si>
  <si>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</si>
  <si>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</si>
  <si>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</si>
  <si>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</si>
  <si>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</si>
  <si>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</si>
  <si>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</si>
  <si>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</si>
  <si>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</si>
  <si>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</si>
  <si>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</si>
  <si>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</si>
  <si>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</si>
  <si>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</si>
  <si>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</si>
  <si>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</si>
  <si>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2023-07-26</t>
  </si>
  <si>
    <t>3685947</t>
  </si>
  <si>
    <t>乌诺酒店</t>
  </si>
  <si>
    <t>Geisweller Andrew,Geisweller Andrew</t>
  </si>
  <si>
    <t>2023-07-27</t>
  </si>
  <si>
    <t>退房日周结</t>
  </si>
  <si>
    <t>169.54</t>
  </si>
  <si>
    <t>23.70</t>
  </si>
  <si>
    <t>0</t>
  </si>
  <si>
    <t>0.00</t>
  </si>
  <si>
    <t>携程盛景国际直连</t>
  </si>
  <si>
    <t>01.010677</t>
  </si>
  <si>
    <t>2023-07-26 08:03:05</t>
  </si>
  <si>
    <t>否</t>
  </si>
  <si>
    <t>汇智国际旅游发展有限公司</t>
  </si>
  <si>
    <t>直连</t>
  </si>
  <si>
    <t>菲律宾</t>
  </si>
  <si>
    <t>2023-07-01</t>
  </si>
  <si>
    <t>3575477</t>
  </si>
  <si>
    <t>新加坡史各士皇族酒店</t>
  </si>
  <si>
    <t>SHANG CHENG,DU YUJUE</t>
  </si>
  <si>
    <t>2023-07-28</t>
  </si>
  <si>
    <t>1414.98</t>
  </si>
  <si>
    <t>194.74</t>
  </si>
  <si>
    <t>2023-07-03 09:53:00</t>
  </si>
  <si>
    <t>直采</t>
  </si>
  <si>
    <t>新加坡</t>
  </si>
  <si>
    <t>2023-06-30</t>
  </si>
  <si>
    <t>3575335</t>
  </si>
  <si>
    <t>曼谷瑞博朗得酒店</t>
  </si>
  <si>
    <t>NAGAMINE YURIKO</t>
  </si>
  <si>
    <t>2023-07-20</t>
  </si>
  <si>
    <t>1644.01</t>
  </si>
  <si>
    <t>226.26</t>
  </si>
  <si>
    <t>2023-07-01 18:47:58</t>
  </si>
  <si>
    <t>泰国</t>
  </si>
  <si>
    <t>2023-06-29</t>
  </si>
  <si>
    <t>3566242</t>
  </si>
  <si>
    <t>OHISA AYUMI,OHISA RINKA</t>
  </si>
  <si>
    <t>2023-07-22</t>
  </si>
  <si>
    <t>1643.95</t>
  </si>
  <si>
    <t>226.44</t>
  </si>
  <si>
    <t>2023-06-29 12:38:51</t>
  </si>
  <si>
    <t>2023-06-28</t>
  </si>
  <si>
    <t>3562069</t>
  </si>
  <si>
    <t>sha sha,sun jianing</t>
  </si>
  <si>
    <t>2023-07-24</t>
  </si>
  <si>
    <t>2822.00</t>
  </si>
  <si>
    <t>389.94</t>
  </si>
  <si>
    <t>2023-06-28 16:39:20</t>
  </si>
  <si>
    <t>2023-06-11</t>
  </si>
  <si>
    <t>3489553</t>
  </si>
  <si>
    <t>普吉岛芭东美爵大酒店(政府卫生认证)</t>
  </si>
  <si>
    <t>SUN HAOYANG</t>
  </si>
  <si>
    <t>2023-07-23</t>
  </si>
  <si>
    <t>2208.21</t>
  </si>
  <si>
    <t>309.00</t>
  </si>
  <si>
    <t>2023-06-11 11:53:35</t>
  </si>
  <si>
    <t>2023-05-06</t>
  </si>
  <si>
    <t>3334282</t>
  </si>
  <si>
    <t>曼谷阿德菲大酒店</t>
  </si>
  <si>
    <t>ALHARTHI FAHAD</t>
  </si>
  <si>
    <t>2023-07-21</t>
  </si>
  <si>
    <t>2078.76</t>
  </si>
  <si>
    <t>300.00</t>
  </si>
  <si>
    <t>2023-05-06 18:20:33</t>
  </si>
  <si>
    <t>2023-05-02</t>
  </si>
  <si>
    <t>3316549</t>
  </si>
  <si>
    <t>阿洛希拉尼威基基海滩度假村</t>
  </si>
  <si>
    <t>Fong Cassandra</t>
  </si>
  <si>
    <t>4308.88</t>
  </si>
  <si>
    <t>620.00</t>
  </si>
  <si>
    <t>2023-05-02 16:00:26</t>
  </si>
  <si>
    <t>美国</t>
  </si>
  <si>
    <t>2023-04-05</t>
  </si>
  <si>
    <t>3199510</t>
  </si>
  <si>
    <t>宿务迈瑞柏高碧海度假村</t>
  </si>
  <si>
    <t>LEE MINGYING,LEE YIYING</t>
  </si>
  <si>
    <t>2023-07-25</t>
  </si>
  <si>
    <t>1310.26</t>
  </si>
  <si>
    <t>190.00</t>
  </si>
  <si>
    <t>2023-04-13 10:33:21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</si>
</sst>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678815</xdr:colOff>
      <xdr:row>11</xdr:row>
      <xdr:rowOff>0</xdr:rowOff>
    </xdr:from>
    <xdr:to>
      <xdr:col>19</xdr:col>
      <xdr:colOff>335915</xdr:colOff>
      <xdr:row>38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6815" y="2011680"/>
          <a:ext cx="9944100" cy="4937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45133</v>
      </c>
      <c r="H2" s="4">
        <v>1</v>
      </c>
      <c r="I2" s="4">
        <v>5</v>
      </c>
      <c r="J2" s="4">
        <v>5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45012</v>
      </c>
      <c r="S2" s="6">
        <v>45136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45130</v>
      </c>
      <c r="G3" s="6">
        <v>45133</v>
      </c>
      <c r="H3" s="4">
        <v>1</v>
      </c>
      <c r="I3" s="4">
        <v>3</v>
      </c>
      <c r="J3" s="4">
        <v>3</v>
      </c>
      <c r="K3" s="4" t="s">
        <v>30</v>
      </c>
      <c r="L3" s="4">
        <v>309</v>
      </c>
      <c r="M3" s="4">
        <v>309</v>
      </c>
      <c r="N3" s="4" t="s">
        <v>40</v>
      </c>
      <c r="O3" s="4" t="s">
        <v>32</v>
      </c>
      <c r="P3" s="4" t="s">
        <v>33</v>
      </c>
      <c r="Q3" s="4">
        <v>0</v>
      </c>
      <c r="R3" s="7">
        <v>45088</v>
      </c>
      <c r="S3" s="6">
        <v>45136</v>
      </c>
      <c r="T3" s="4" t="s">
        <v>34</v>
      </c>
      <c r="U3" s="4">
        <v>309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45131</v>
      </c>
      <c r="G4" s="6">
        <v>45133</v>
      </c>
      <c r="H4" s="4">
        <v>1</v>
      </c>
      <c r="I4" s="4">
        <v>2</v>
      </c>
      <c r="J4" s="4">
        <v>2</v>
      </c>
      <c r="K4" s="4" t="s">
        <v>30</v>
      </c>
      <c r="L4" s="4">
        <v>389.94</v>
      </c>
      <c r="M4" s="4">
        <v>389.94</v>
      </c>
      <c r="N4" s="4" t="s">
        <v>46</v>
      </c>
      <c r="O4" s="4" t="s">
        <v>32</v>
      </c>
      <c r="P4" s="4" t="s">
        <v>33</v>
      </c>
      <c r="Q4" s="4">
        <v>0</v>
      </c>
      <c r="R4" s="7">
        <v>45105</v>
      </c>
      <c r="S4" s="6">
        <v>45136</v>
      </c>
      <c r="T4" s="4" t="s">
        <v>34</v>
      </c>
      <c r="U4" s="4">
        <v>389.94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45127</v>
      </c>
      <c r="G5" s="6">
        <v>45133</v>
      </c>
      <c r="H5" s="4">
        <v>1</v>
      </c>
      <c r="I5" s="4">
        <v>6</v>
      </c>
      <c r="J5" s="4">
        <v>6</v>
      </c>
      <c r="K5" s="4" t="s">
        <v>30</v>
      </c>
      <c r="L5" s="4">
        <v>226.26</v>
      </c>
      <c r="M5" s="4">
        <v>226.26</v>
      </c>
      <c r="N5" s="4" t="s">
        <v>52</v>
      </c>
      <c r="O5" s="4" t="s">
        <v>32</v>
      </c>
      <c r="P5" s="4" t="s">
        <v>33</v>
      </c>
      <c r="Q5" s="4">
        <v>0</v>
      </c>
      <c r="R5" s="7">
        <v>45107.0000115741</v>
      </c>
      <c r="S5" s="6">
        <v>45136</v>
      </c>
      <c r="T5" s="4" t="s">
        <v>34</v>
      </c>
      <c r="U5" s="4">
        <v>226.26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45132</v>
      </c>
      <c r="G6" s="6">
        <v>45134</v>
      </c>
      <c r="H6" s="4">
        <v>1</v>
      </c>
      <c r="I6" s="4">
        <v>2</v>
      </c>
      <c r="J6" s="4">
        <v>2</v>
      </c>
      <c r="K6" s="4" t="s">
        <v>30</v>
      </c>
      <c r="L6" s="4">
        <v>190</v>
      </c>
      <c r="M6" s="4">
        <v>190</v>
      </c>
      <c r="N6" s="4" t="s">
        <v>58</v>
      </c>
      <c r="O6" s="4" t="s">
        <v>59</v>
      </c>
      <c r="P6" s="4" t="s">
        <v>33</v>
      </c>
      <c r="Q6" s="4">
        <v>0</v>
      </c>
      <c r="R6" s="7">
        <v>45021</v>
      </c>
      <c r="S6" s="6">
        <v>45137</v>
      </c>
      <c r="T6" s="4" t="s">
        <v>34</v>
      </c>
      <c r="U6" s="4">
        <v>190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45133</v>
      </c>
      <c r="G7" s="6">
        <v>45134</v>
      </c>
      <c r="H7" s="4">
        <v>1</v>
      </c>
      <c r="I7" s="4">
        <v>1</v>
      </c>
      <c r="J7" s="4">
        <v>1</v>
      </c>
      <c r="K7" s="4" t="s">
        <v>30</v>
      </c>
      <c r="L7" s="4">
        <v>23.67</v>
      </c>
      <c r="M7" s="4">
        <v>23.67</v>
      </c>
      <c r="N7" s="4" t="s">
        <v>65</v>
      </c>
      <c r="O7" s="4" t="s">
        <v>59</v>
      </c>
      <c r="P7" s="4" t="s">
        <v>33</v>
      </c>
      <c r="Q7" s="4">
        <v>0</v>
      </c>
      <c r="R7" s="7">
        <v>45133</v>
      </c>
      <c r="S7" s="6">
        <v>45137</v>
      </c>
      <c r="T7" s="4" t="s">
        <v>34</v>
      </c>
      <c r="U7" s="4">
        <v>23.67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45133</v>
      </c>
      <c r="G8" s="6">
        <v>45135</v>
      </c>
      <c r="H8" s="4">
        <v>1</v>
      </c>
      <c r="I8" s="4">
        <v>2</v>
      </c>
      <c r="J8" s="4">
        <v>2</v>
      </c>
      <c r="K8" s="4" t="s">
        <v>30</v>
      </c>
      <c r="L8" s="4">
        <v>620</v>
      </c>
      <c r="M8" s="4">
        <v>620</v>
      </c>
      <c r="N8" s="4" t="s">
        <v>71</v>
      </c>
      <c r="O8" s="4" t="s">
        <v>72</v>
      </c>
      <c r="P8" s="4" t="s">
        <v>33</v>
      </c>
      <c r="Q8" s="4">
        <v>0</v>
      </c>
      <c r="R8" s="7">
        <v>45048</v>
      </c>
      <c r="S8" s="6">
        <v>45138</v>
      </c>
      <c r="T8" s="4" t="s">
        <v>34</v>
      </c>
      <c r="U8" s="4">
        <v>620</v>
      </c>
      <c r="V8" s="4">
        <v>0</v>
      </c>
      <c r="W8" s="4">
        <v>0</v>
      </c>
      <c r="X8" s="4" t="s">
        <v>73</v>
      </c>
      <c r="Y8" s="4" t="s">
        <v>36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45129</v>
      </c>
      <c r="G9" s="6">
        <v>45135</v>
      </c>
      <c r="H9" s="4">
        <v>1</v>
      </c>
      <c r="I9" s="4">
        <v>6</v>
      </c>
      <c r="J9" s="4">
        <v>6</v>
      </c>
      <c r="K9" s="4" t="s">
        <v>30</v>
      </c>
      <c r="L9" s="4">
        <v>226.44</v>
      </c>
      <c r="M9" s="4">
        <v>226.44</v>
      </c>
      <c r="N9" s="4" t="s">
        <v>75</v>
      </c>
      <c r="O9" s="4" t="s">
        <v>72</v>
      </c>
      <c r="P9" s="4" t="s">
        <v>33</v>
      </c>
      <c r="Q9" s="4">
        <v>0</v>
      </c>
      <c r="R9" s="7">
        <v>45106</v>
      </c>
      <c r="S9" s="6">
        <v>45138</v>
      </c>
      <c r="T9" s="4" t="s">
        <v>34</v>
      </c>
      <c r="U9" s="4">
        <v>226.44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45134</v>
      </c>
      <c r="G10" s="6">
        <v>45135</v>
      </c>
      <c r="H10" s="4">
        <v>1</v>
      </c>
      <c r="I10" s="4">
        <v>1</v>
      </c>
      <c r="J10" s="4">
        <v>1</v>
      </c>
      <c r="K10" s="4" t="s">
        <v>30</v>
      </c>
      <c r="L10" s="4">
        <v>194.74</v>
      </c>
      <c r="M10" s="4">
        <v>194.74</v>
      </c>
      <c r="N10" s="4" t="s">
        <v>79</v>
      </c>
      <c r="O10" s="4" t="s">
        <v>72</v>
      </c>
      <c r="P10" s="4" t="s">
        <v>33</v>
      </c>
      <c r="Q10" s="4">
        <v>0</v>
      </c>
      <c r="R10" s="7">
        <v>45108</v>
      </c>
      <c r="S10" s="6">
        <v>45138</v>
      </c>
      <c r="T10" s="4" t="s">
        <v>34</v>
      </c>
      <c r="U10" s="4">
        <v>194.74</v>
      </c>
      <c r="V10" s="4">
        <v>0</v>
      </c>
      <c r="W10" s="4">
        <v>0</v>
      </c>
      <c r="X10" s="4" t="s">
        <v>80</v>
      </c>
      <c r="Y10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22" sqref="D22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999223377348201</v>
      </c>
      <c r="B2" s="6">
        <v>45128</v>
      </c>
      <c r="C2" s="6">
        <v>45133</v>
      </c>
      <c r="D2" s="4">
        <v>300</v>
      </c>
      <c r="E2" s="4" t="str">
        <f>VLOOKUP(A2,HOP!A:L,12,0)</f>
        <v>300.00</v>
      </c>
      <c r="F2" s="4" t="str">
        <f>VLOOKUP(A2,HOP!A:C,3,0)</f>
        <v>3334282</v>
      </c>
      <c r="G2" s="4">
        <f>D2-E2</f>
        <v>0</v>
      </c>
      <c r="H2" s="4" t="str">
        <f>$H$1&amp;F2</f>
        <v>,3334282</v>
      </c>
      <c r="I2" s="4" t="str">
        <f>VLOOKUP(A2,HOP!A:U,21,0)</f>
        <v>直采</v>
      </c>
    </row>
    <row r="3" s="4" customFormat="1" spans="1:9">
      <c r="A3" s="5">
        <v>999224713479041</v>
      </c>
      <c r="B3" s="6">
        <v>45130</v>
      </c>
      <c r="C3" s="6">
        <v>45133</v>
      </c>
      <c r="D3" s="4">
        <v>309</v>
      </c>
      <c r="E3" s="4" t="str">
        <f>VLOOKUP(A3,HOP!A:L,12,0)</f>
        <v>309.00</v>
      </c>
      <c r="F3" s="4" t="str">
        <f>VLOOKUP(A3,HOP!A:C,3,0)</f>
        <v>3489553</v>
      </c>
      <c r="G3" s="4">
        <f t="shared" ref="G3:G10" si="0">D3-E3</f>
        <v>0</v>
      </c>
      <c r="H3" s="4" t="str">
        <f t="shared" ref="H3:H10" si="1">$H$1&amp;F3</f>
        <v>,3489553</v>
      </c>
      <c r="I3" s="4" t="str">
        <f>VLOOKUP(A3,HOP!A:U,21,0)</f>
        <v>直采</v>
      </c>
    </row>
    <row r="4" s="4" customFormat="1" spans="1:9">
      <c r="A4" s="5">
        <v>999225003256884</v>
      </c>
      <c r="B4" s="6">
        <v>45131</v>
      </c>
      <c r="C4" s="6">
        <v>45133</v>
      </c>
      <c r="D4" s="4">
        <v>389.94</v>
      </c>
      <c r="E4" s="4" t="str">
        <f>VLOOKUP(A4,HOP!A:L,12,0)</f>
        <v>389.94</v>
      </c>
      <c r="F4" s="4" t="str">
        <f>VLOOKUP(A4,HOP!A:C,3,0)</f>
        <v>3562069</v>
      </c>
      <c r="G4" s="4">
        <f t="shared" si="0"/>
        <v>0</v>
      </c>
      <c r="H4" s="4" t="str">
        <f t="shared" si="1"/>
        <v>,3562069</v>
      </c>
      <c r="I4" s="4" t="str">
        <f>VLOOKUP(A4,HOP!A:U,21,0)</f>
        <v>直采</v>
      </c>
    </row>
    <row r="5" s="4" customFormat="1" spans="1:9">
      <c r="A5" s="5">
        <v>999225049380807</v>
      </c>
      <c r="B5" s="6">
        <v>45127</v>
      </c>
      <c r="C5" s="6">
        <v>45133</v>
      </c>
      <c r="D5" s="4">
        <v>226.26</v>
      </c>
      <c r="E5" s="4" t="str">
        <f>VLOOKUP(A5,HOP!A:L,12,0)</f>
        <v>226.26</v>
      </c>
      <c r="F5" s="4" t="str">
        <f>VLOOKUP(A5,HOP!A:C,3,0)</f>
        <v>3575335</v>
      </c>
      <c r="G5" s="4">
        <f t="shared" si="0"/>
        <v>0</v>
      </c>
      <c r="H5" s="4" t="str">
        <f t="shared" si="1"/>
        <v>,3575335</v>
      </c>
      <c r="I5" s="4" t="str">
        <f>VLOOKUP(A5,HOP!A:U,21,0)</f>
        <v>直采</v>
      </c>
    </row>
    <row r="6" s="4" customFormat="1" spans="1:9">
      <c r="A6" s="5">
        <v>23496598127</v>
      </c>
      <c r="B6" s="6">
        <v>45132</v>
      </c>
      <c r="C6" s="6">
        <v>45134</v>
      </c>
      <c r="D6" s="4">
        <v>190</v>
      </c>
      <c r="E6" s="4" t="str">
        <f>VLOOKUP(A6,HOP!A:L,12,0)</f>
        <v>190.00</v>
      </c>
      <c r="F6" s="4" t="str">
        <f>VLOOKUP(A6,HOP!A:C,3,0)</f>
        <v>3199510</v>
      </c>
      <c r="G6" s="4">
        <f t="shared" si="0"/>
        <v>0</v>
      </c>
      <c r="H6" s="4" t="str">
        <f t="shared" si="1"/>
        <v>,3199510</v>
      </c>
      <c r="I6" s="4" t="str">
        <f>VLOOKUP(A6,HOP!A:U,21,0)</f>
        <v>直采</v>
      </c>
    </row>
    <row r="7" s="4" customFormat="1" spans="1:9">
      <c r="A7" s="5">
        <v>999225590395729</v>
      </c>
      <c r="B7" s="6">
        <v>45133</v>
      </c>
      <c r="C7" s="6">
        <v>45134</v>
      </c>
      <c r="D7" s="4">
        <v>23.67</v>
      </c>
      <c r="E7" s="4" t="str">
        <f>VLOOKUP(A7,HOP!A:L,12,0)</f>
        <v>23.70</v>
      </c>
      <c r="F7" s="4" t="str">
        <f>VLOOKUP(A7,HOP!A:C,3,0)</f>
        <v>3685947</v>
      </c>
      <c r="G7" s="4">
        <f t="shared" si="0"/>
        <v>-0.0299999999999976</v>
      </c>
      <c r="H7" s="4" t="str">
        <f t="shared" si="1"/>
        <v>,3685947</v>
      </c>
      <c r="I7" s="4" t="str">
        <f>VLOOKUP(A7,HOP!A:U,21,0)</f>
        <v>直连</v>
      </c>
    </row>
    <row r="8" s="4" customFormat="1" spans="1:9">
      <c r="A8" s="5">
        <v>999223970232116</v>
      </c>
      <c r="B8" s="6">
        <v>45133</v>
      </c>
      <c r="C8" s="6">
        <v>45135</v>
      </c>
      <c r="D8" s="4">
        <v>620</v>
      </c>
      <c r="E8" s="4" t="str">
        <f>VLOOKUP(A8,HOP!A:L,12,0)</f>
        <v>620.00</v>
      </c>
      <c r="F8" s="4" t="str">
        <f>VLOOKUP(A8,HOP!A:C,3,0)</f>
        <v>3316549</v>
      </c>
      <c r="G8" s="4">
        <f t="shared" si="0"/>
        <v>0</v>
      </c>
      <c r="H8" s="4" t="str">
        <f t="shared" si="1"/>
        <v>,3316549</v>
      </c>
      <c r="I8" s="4" t="str">
        <f>VLOOKUP(A8,HOP!A:U,21,0)</f>
        <v>直连</v>
      </c>
    </row>
    <row r="9" s="4" customFormat="1" spans="1:9">
      <c r="A9" s="5">
        <v>999225020102040</v>
      </c>
      <c r="B9" s="6">
        <v>45129</v>
      </c>
      <c r="C9" s="6">
        <v>45135</v>
      </c>
      <c r="D9" s="4">
        <v>226.44</v>
      </c>
      <c r="E9" s="4" t="str">
        <f>VLOOKUP(A9,HOP!A:L,12,0)</f>
        <v>226.44</v>
      </c>
      <c r="F9" s="4" t="str">
        <f>VLOOKUP(A9,HOP!A:C,3,0)</f>
        <v>3566242</v>
      </c>
      <c r="G9" s="4">
        <f t="shared" si="0"/>
        <v>0</v>
      </c>
      <c r="H9" s="4" t="str">
        <f t="shared" si="1"/>
        <v>,3566242</v>
      </c>
      <c r="I9" s="4" t="str">
        <f>VLOOKUP(A9,HOP!A:U,21,0)</f>
        <v>直采</v>
      </c>
    </row>
    <row r="10" s="4" customFormat="1" spans="1:9">
      <c r="A10" s="5">
        <v>999225052650559</v>
      </c>
      <c r="B10" s="6">
        <v>45134</v>
      </c>
      <c r="C10" s="6">
        <v>45135</v>
      </c>
      <c r="D10" s="4">
        <v>194.74</v>
      </c>
      <c r="E10" s="4" t="str">
        <f>VLOOKUP(A10,HOP!A:L,12,0)</f>
        <v>194.74</v>
      </c>
      <c r="F10" s="4" t="str">
        <f>VLOOKUP(A10,HOP!A:C,3,0)</f>
        <v>3575477</v>
      </c>
      <c r="G10" s="4">
        <f t="shared" si="0"/>
        <v>0</v>
      </c>
      <c r="H10" s="4" t="str">
        <f t="shared" si="1"/>
        <v>,3575477</v>
      </c>
      <c r="I10" s="4" t="str">
        <f>VLOOKUP(A10,HOP!A:U,21,0)</f>
        <v>直采</v>
      </c>
    </row>
    <row r="12" spans="4:4">
      <c r="D12" s="4">
        <f>SUM(D2:D11)</f>
        <v>2480.05</v>
      </c>
    </row>
    <row r="13" spans="4:4">
      <c r="D13" s="4" t="s">
        <v>83</v>
      </c>
    </row>
    <row r="15" spans="1:3">
      <c r="A15" s="4" t="s">
        <v>84</v>
      </c>
      <c r="B15" s="4">
        <v>1836.38</v>
      </c>
      <c r="C15" s="4">
        <v>14320.79</v>
      </c>
    </row>
    <row r="16" spans="1:3">
      <c r="A16" s="4" t="s">
        <v>85</v>
      </c>
      <c r="B16" s="4">
        <v>643.67</v>
      </c>
      <c r="C16" s="4">
        <v>5019.58</v>
      </c>
    </row>
    <row r="17" spans="1:3">
      <c r="A17" s="4" t="s">
        <v>86</v>
      </c>
      <c r="B17" s="4">
        <f>SUM(B15:B16)</f>
        <v>2480.05</v>
      </c>
      <c r="C17" s="4">
        <f>SUM(C15:C16)</f>
        <v>19340.37</v>
      </c>
    </row>
    <row r="18" spans="1:1">
      <c r="A18" s="4" t="s">
        <v>87</v>
      </c>
    </row>
  </sheetData>
  <autoFilter ref="A1:X10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999225590395729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107</v>
      </c>
      <c r="G2" s="1" t="s">
        <v>111</v>
      </c>
      <c r="H2" s="1" t="s">
        <v>112</v>
      </c>
      <c r="I2" s="1" t="s">
        <v>113</v>
      </c>
      <c r="J2" s="1" t="s">
        <v>30</v>
      </c>
      <c r="K2" s="1" t="s">
        <v>114</v>
      </c>
      <c r="L2" s="1" t="s">
        <v>114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3">
        <v>999225052650559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111</v>
      </c>
      <c r="G3" s="1" t="s">
        <v>128</v>
      </c>
      <c r="H3" s="1" t="s">
        <v>112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131</v>
      </c>
      <c r="S3" s="1" t="s">
        <v>120</v>
      </c>
      <c r="T3" s="1" t="s">
        <v>121</v>
      </c>
      <c r="U3" s="1" t="s">
        <v>132</v>
      </c>
      <c r="V3" s="1" t="s">
        <v>133</v>
      </c>
    </row>
    <row r="4" s="1" customFormat="1" spans="1:22">
      <c r="A4" s="3">
        <v>999225049380807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138</v>
      </c>
      <c r="G4" s="1" t="s">
        <v>107</v>
      </c>
      <c r="H4" s="1" t="s">
        <v>112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141</v>
      </c>
      <c r="S4" s="1" t="s">
        <v>120</v>
      </c>
      <c r="T4" s="1" t="s">
        <v>121</v>
      </c>
      <c r="U4" s="1" t="s">
        <v>132</v>
      </c>
      <c r="V4" s="1" t="s">
        <v>142</v>
      </c>
    </row>
    <row r="5" s="1" customFormat="1" spans="1:22">
      <c r="A5" s="3">
        <v>999225020102040</v>
      </c>
      <c r="B5" s="1" t="s">
        <v>143</v>
      </c>
      <c r="C5" s="1" t="s">
        <v>144</v>
      </c>
      <c r="D5" s="1" t="s">
        <v>136</v>
      </c>
      <c r="E5" s="1" t="s">
        <v>145</v>
      </c>
      <c r="F5" s="1" t="s">
        <v>146</v>
      </c>
      <c r="G5" s="1" t="s">
        <v>128</v>
      </c>
      <c r="H5" s="1" t="s">
        <v>112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149</v>
      </c>
      <c r="S5" s="1" t="s">
        <v>120</v>
      </c>
      <c r="T5" s="1" t="s">
        <v>121</v>
      </c>
      <c r="U5" s="1" t="s">
        <v>132</v>
      </c>
      <c r="V5" s="1" t="s">
        <v>142</v>
      </c>
    </row>
    <row r="6" s="1" customFormat="1" spans="1:22">
      <c r="A6" s="3">
        <v>999225003256884</v>
      </c>
      <c r="B6" s="1" t="s">
        <v>150</v>
      </c>
      <c r="C6" s="1" t="s">
        <v>151</v>
      </c>
      <c r="D6" s="1" t="s">
        <v>126</v>
      </c>
      <c r="E6" s="1" t="s">
        <v>152</v>
      </c>
      <c r="F6" s="1" t="s">
        <v>153</v>
      </c>
      <c r="G6" s="1" t="s">
        <v>107</v>
      </c>
      <c r="H6" s="1" t="s">
        <v>112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156</v>
      </c>
      <c r="S6" s="1" t="s">
        <v>120</v>
      </c>
      <c r="T6" s="1" t="s">
        <v>121</v>
      </c>
      <c r="U6" s="1" t="s">
        <v>132</v>
      </c>
      <c r="V6" s="1" t="s">
        <v>133</v>
      </c>
    </row>
    <row r="7" s="1" customFormat="1" spans="1:22">
      <c r="A7" s="3">
        <v>999224713479041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161</v>
      </c>
      <c r="G7" s="1" t="s">
        <v>107</v>
      </c>
      <c r="H7" s="1" t="s">
        <v>112</v>
      </c>
      <c r="I7" s="1" t="s">
        <v>162</v>
      </c>
      <c r="J7" s="1" t="s">
        <v>30</v>
      </c>
      <c r="K7" s="1" t="s">
        <v>163</v>
      </c>
      <c r="L7" s="1" t="s">
        <v>163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164</v>
      </c>
      <c r="S7" s="1" t="s">
        <v>120</v>
      </c>
      <c r="T7" s="1" t="s">
        <v>121</v>
      </c>
      <c r="U7" s="1" t="s">
        <v>132</v>
      </c>
      <c r="V7" s="1" t="s">
        <v>142</v>
      </c>
    </row>
    <row r="8" s="1" customFormat="1" spans="1:22">
      <c r="A8" s="3">
        <v>999223377348201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169</v>
      </c>
      <c r="G8" s="1" t="s">
        <v>107</v>
      </c>
      <c r="H8" s="1" t="s">
        <v>112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172</v>
      </c>
      <c r="S8" s="1" t="s">
        <v>120</v>
      </c>
      <c r="T8" s="1" t="s">
        <v>121</v>
      </c>
      <c r="U8" s="1" t="s">
        <v>132</v>
      </c>
      <c r="V8" s="1" t="s">
        <v>142</v>
      </c>
    </row>
    <row r="9" s="1" customFormat="1" spans="1:22">
      <c r="A9" s="3">
        <v>999223970232116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107</v>
      </c>
      <c r="G9" s="1" t="s">
        <v>128</v>
      </c>
      <c r="H9" s="1" t="s">
        <v>112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118</v>
      </c>
      <c r="R9" s="1" t="s">
        <v>179</v>
      </c>
      <c r="S9" s="1" t="s">
        <v>120</v>
      </c>
      <c r="T9" s="1" t="s">
        <v>121</v>
      </c>
      <c r="U9" s="1" t="s">
        <v>122</v>
      </c>
      <c r="V9" s="1" t="s">
        <v>180</v>
      </c>
    </row>
    <row r="10" s="1" customFormat="1" spans="1:22">
      <c r="A10" s="3">
        <v>23496598127</v>
      </c>
      <c r="B10" s="1" t="s">
        <v>181</v>
      </c>
      <c r="C10" s="1" t="s">
        <v>182</v>
      </c>
      <c r="D10" s="1" t="s">
        <v>183</v>
      </c>
      <c r="E10" s="1" t="s">
        <v>184</v>
      </c>
      <c r="F10" s="1" t="s">
        <v>185</v>
      </c>
      <c r="G10" s="1" t="s">
        <v>111</v>
      </c>
      <c r="H10" s="1" t="s">
        <v>112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118</v>
      </c>
      <c r="R10" s="1" t="s">
        <v>188</v>
      </c>
      <c r="S10" s="1" t="s">
        <v>120</v>
      </c>
      <c r="T10" s="1" t="s">
        <v>121</v>
      </c>
      <c r="U10" s="1" t="s">
        <v>132</v>
      </c>
      <c r="V10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2023-07-31T01:29:20Z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