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对账!$A$1:$W$11</definedName>
  </definedNames>
  <calcPr calcId="144525"/>
</workbook>
</file>

<file path=xl/sharedStrings.xml><?xml version="1.0" encoding="utf-8"?>
<sst xmlns="http://schemas.openxmlformats.org/spreadsheetml/2006/main" count="278" uniqueCount="135">
  <si>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</si>
  <si>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</si>
  <si>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</si>
  <si>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</si>
  <si>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</si>
  <si>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</si>
  <si>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</si>
  <si>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</si>
  <si>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</si>
  <si>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</si>
  <si>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</si>
  <si>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</si>
  <si>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</si>
  <si>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</si>
  <si>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</si>
  <si>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</si>
  <si>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</si>
  <si>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</si>
  <si>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</si>
  <si>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</si>
  <si>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</si>
  <si>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</si>
  <si>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</si>
  <si>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</si>
  <si>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</si>
  <si>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999224474134477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</si>
  <si>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</si>
  <si>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</si>
  <si>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</si>
  <si>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</si>
  <si>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</si>
  <si>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YAN/AOBO,LIU/YIZHOU</t>
  </si>
  <si>
    <t>CA363230803CNY</t>
  </si>
  <si>
    <t>未提现</t>
  </si>
  <si>
    <t>携程开票</t>
  </si>
  <si>
    <t xml:space="preserve">3435845	</t>
  </si>
  <si>
    <t xml:space="preserve">	</t>
  </si>
  <si>
    <t xml:space="preserve">999224474159825	</t>
  </si>
  <si>
    <t>ZHOU/JING</t>
  </si>
  <si>
    <t xml:space="preserve">3435850	</t>
  </si>
  <si>
    <t xml:space="preserve">999225152562156	</t>
  </si>
  <si>
    <t>[梅州]梅州白天鹅迎宾馆(100697959)</t>
  </si>
  <si>
    <t>商务江景双床房&lt;特惠专享&gt;&lt;双人入住&gt;&lt;双早&gt;&lt;日历房套餐高价值&gt;&lt;新酒店礼盒&gt;</t>
  </si>
  <si>
    <t>杨国材</t>
  </si>
  <si>
    <t xml:space="preserve">999225158709436	</t>
  </si>
  <si>
    <t>[香港]香港九龙酒店(The Kowloon Hotel)(9826444)</t>
  </si>
  <si>
    <t>豪华房(至少提前5天预订)(至少连住2晚及以上)&lt;双人入住&gt;&lt;内宾&gt;&lt;无早&gt;</t>
  </si>
  <si>
    <t>XIAO/YINGYI,ZHANG/JING,QIN/YUJIE,TANG/LI</t>
  </si>
  <si>
    <t xml:space="preserve">3600326	</t>
  </si>
  <si>
    <t xml:space="preserve">25182570176	</t>
  </si>
  <si>
    <t>Liu/Pu,Jin/Weihong</t>
  </si>
  <si>
    <t xml:space="preserve">3605484	</t>
  </si>
  <si>
    <t xml:space="preserve">999225273022360	</t>
  </si>
  <si>
    <t>LUO/HANLING,He/Haomiao</t>
  </si>
  <si>
    <t xml:space="preserve">3624605	</t>
  </si>
  <si>
    <t>取消</t>
  </si>
  <si>
    <t xml:space="preserve">999225395908859	</t>
  </si>
  <si>
    <t>商务江景双床房&lt;特惠促销&gt;&lt;双人入住&gt;&lt;双早&gt;&lt;日历房套餐高价值&gt;&lt;新酒店礼盒&gt;</t>
  </si>
  <si>
    <t>崔倩儿,曾宪宝</t>
  </si>
  <si>
    <t xml:space="preserve">999225410198587	</t>
  </si>
  <si>
    <t>[梅州]梅州昌盛豪生大酒店(45834822)</t>
  </si>
  <si>
    <t>柚见汝——非遗大床房&lt;超值特惠&gt;&lt;双人入住&gt;&lt;双早&gt;</t>
  </si>
  <si>
    <t>曹劲科,黄渝杰</t>
  </si>
  <si>
    <t xml:space="preserve">P593845	</t>
  </si>
  <si>
    <t xml:space="preserve">999225414438944	</t>
  </si>
  <si>
    <t>柚见客家——非遗套房&lt;超值特惠&gt;&lt;双人入住&gt;&lt;双早&gt;</t>
  </si>
  <si>
    <t>严云鹏</t>
  </si>
  <si>
    <t xml:space="preserve">999225417469884	</t>
  </si>
  <si>
    <t>[梅州]梅州麓湖山酒店(67856423)</t>
  </si>
  <si>
    <t>豪华大床房&lt;双人入住&gt;&lt;升级特惠&gt;&lt;双早&gt;</t>
  </si>
  <si>
    <t>戎明杰</t>
  </si>
  <si>
    <t>,</t>
  </si>
  <si>
    <t>202307061547130076</t>
  </si>
  <si>
    <t>202307172139460076</t>
  </si>
  <si>
    <t>202307181459240021</t>
  </si>
  <si>
    <t>202307181753200076</t>
  </si>
  <si>
    <t>202307182016130068</t>
  </si>
  <si>
    <t>CNY 21973.4</t>
  </si>
  <si>
    <t>A230803091852911</t>
  </si>
  <si>
    <t>房集：i230803092254</t>
  </si>
  <si>
    <t>CNY / HKD 当前参考汇率: 1.084203989</t>
  </si>
  <si>
    <t>总计：21973.4 CNY/
23823.65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</si>
  <si>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</si>
  <si>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</si>
  <si>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</si>
  <si>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</si>
  <si>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</si>
  <si>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</si>
  <si>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</si>
  <si>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</si>
  <si>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</si>
  <si>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</si>
  <si>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</si>
  <si>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</si>
  <si>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</si>
  <si>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</si>
  <si>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</si>
  <si>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</si>
  <si>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</si>
  <si>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</si>
  <si>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</si>
  <si>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2023-07-12</t>
  </si>
  <si>
    <t>3624605</t>
  </si>
  <si>
    <t>香港九龙酒店</t>
  </si>
  <si>
    <t>LUO HANLING,He Haomiao</t>
  </si>
  <si>
    <t>2023-07-17</t>
  </si>
  <si>
    <t>2023-07-19</t>
  </si>
  <si>
    <t>退房日周结</t>
  </si>
  <si>
    <t>1996.00</t>
  </si>
  <si>
    <t>RMB</t>
  </si>
  <si>
    <t>0</t>
  </si>
  <si>
    <t>0.00</t>
  </si>
  <si>
    <t>携程国内直连(DD)</t>
  </si>
  <si>
    <t>01.011249</t>
  </si>
  <si>
    <t>2023-07-12 17:02:59</t>
  </si>
  <si>
    <t>否</t>
  </si>
  <si>
    <t>汇智国际旅游发展有限公司</t>
  </si>
  <si>
    <t>直采</t>
  </si>
  <si>
    <t>中国</t>
  </si>
  <si>
    <t>2023-07-07</t>
  </si>
  <si>
    <t>3605484</t>
  </si>
  <si>
    <t>Liu Pu,Jin Weihong</t>
  </si>
  <si>
    <t>2023-07-14</t>
  </si>
  <si>
    <t>10090.00</t>
  </si>
  <si>
    <t>2023-07-07 21:20:29</t>
  </si>
  <si>
    <t>2023-05-29</t>
  </si>
  <si>
    <t>3435850</t>
  </si>
  <si>
    <t>历山酒店</t>
  </si>
  <si>
    <t>ZHOU JING</t>
  </si>
  <si>
    <t>2023-07-15</t>
  </si>
  <si>
    <t>3235.00</t>
  </si>
  <si>
    <t>2023-05-30 15:44:26</t>
  </si>
  <si>
    <t>3435845</t>
  </si>
  <si>
    <t>YAN AOBO,LIU YIZHOU</t>
  </si>
  <si>
    <t>2023-05-30 15:44:28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</si>
</sst>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671195</xdr:colOff>
      <xdr:row>12</xdr:row>
      <xdr:rowOff>22860</xdr:rowOff>
    </xdr:from>
    <xdr:to>
      <xdr:col>19</xdr:col>
      <xdr:colOff>663575</xdr:colOff>
      <xdr:row>37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4995" y="1303020"/>
          <a:ext cx="9593580" cy="4655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45122</v>
      </c>
      <c r="G2" s="6">
        <v>45126</v>
      </c>
      <c r="H2" s="4">
        <v>1</v>
      </c>
      <c r="I2" s="4">
        <v>4</v>
      </c>
      <c r="J2" s="4">
        <v>4</v>
      </c>
      <c r="K2" s="4" t="s">
        <v>30</v>
      </c>
      <c r="L2" s="4">
        <v>3235</v>
      </c>
      <c r="M2" s="4">
        <v>3235</v>
      </c>
      <c r="N2" s="4" t="s">
        <v>31</v>
      </c>
      <c r="O2" s="4" t="s">
        <v>32</v>
      </c>
      <c r="P2" s="4" t="s">
        <v>33</v>
      </c>
      <c r="Q2" s="4">
        <v>0</v>
      </c>
      <c r="R2" s="7">
        <v>45075</v>
      </c>
      <c r="S2" s="6">
        <v>45141</v>
      </c>
      <c r="T2" s="4" t="s">
        <v>34</v>
      </c>
      <c r="U2" s="4">
        <v>3235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45122</v>
      </c>
      <c r="G3" s="6">
        <v>45126</v>
      </c>
      <c r="H3" s="4">
        <v>1</v>
      </c>
      <c r="I3" s="4">
        <v>4</v>
      </c>
      <c r="J3" s="4">
        <v>4</v>
      </c>
      <c r="K3" s="4" t="s">
        <v>30</v>
      </c>
      <c r="L3" s="4">
        <v>3235</v>
      </c>
      <c r="M3" s="4">
        <v>3235</v>
      </c>
      <c r="N3" s="4" t="s">
        <v>38</v>
      </c>
      <c r="O3" s="4" t="s">
        <v>32</v>
      </c>
      <c r="P3" s="4" t="s">
        <v>33</v>
      </c>
      <c r="Q3" s="4">
        <v>0</v>
      </c>
      <c r="R3" s="7">
        <v>45075</v>
      </c>
      <c r="S3" s="6">
        <v>45141</v>
      </c>
      <c r="T3" s="4" t="s">
        <v>34</v>
      </c>
      <c r="U3" s="4">
        <v>3235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45124</v>
      </c>
      <c r="G4" s="6">
        <v>45126</v>
      </c>
      <c r="H4" s="4">
        <v>1</v>
      </c>
      <c r="I4" s="4">
        <v>2</v>
      </c>
      <c r="J4" s="4">
        <v>2</v>
      </c>
      <c r="K4" s="4" t="s">
        <v>30</v>
      </c>
      <c r="L4" s="4">
        <v>690</v>
      </c>
      <c r="M4" s="4">
        <v>690</v>
      </c>
      <c r="N4" s="4" t="s">
        <v>43</v>
      </c>
      <c r="O4" s="4" t="s">
        <v>32</v>
      </c>
      <c r="P4" s="4" t="s">
        <v>33</v>
      </c>
      <c r="Q4" s="4">
        <v>0</v>
      </c>
      <c r="R4" s="7">
        <v>45113.0000115741</v>
      </c>
      <c r="S4" s="6">
        <v>45141</v>
      </c>
      <c r="T4" s="4" t="s">
        <v>34</v>
      </c>
      <c r="U4" s="4">
        <v>690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45124</v>
      </c>
      <c r="G5" s="6">
        <v>45126</v>
      </c>
      <c r="H5" s="4">
        <v>2</v>
      </c>
      <c r="I5" s="4">
        <v>2</v>
      </c>
      <c r="J5" s="4">
        <v>4</v>
      </c>
      <c r="K5" s="4" t="s">
        <v>30</v>
      </c>
      <c r="L5" s="4">
        <v>3620</v>
      </c>
      <c r="M5" s="4">
        <v>3620</v>
      </c>
      <c r="N5" s="4" t="s">
        <v>47</v>
      </c>
      <c r="O5" s="4" t="s">
        <v>32</v>
      </c>
      <c r="P5" s="4" t="s">
        <v>33</v>
      </c>
      <c r="Q5" s="4">
        <v>0</v>
      </c>
      <c r="R5" s="7">
        <v>45113.0000115741</v>
      </c>
      <c r="S5" s="6">
        <v>45141</v>
      </c>
      <c r="T5" s="4" t="s">
        <v>34</v>
      </c>
      <c r="U5" s="4">
        <v>3620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45121</v>
      </c>
      <c r="G6" s="6">
        <v>45126</v>
      </c>
      <c r="H6" s="4">
        <v>2</v>
      </c>
      <c r="I6" s="4">
        <v>5</v>
      </c>
      <c r="J6" s="4">
        <v>10</v>
      </c>
      <c r="K6" s="4" t="s">
        <v>30</v>
      </c>
      <c r="L6" s="4">
        <v>10090</v>
      </c>
      <c r="M6" s="4">
        <v>10090</v>
      </c>
      <c r="N6" s="4" t="s">
        <v>50</v>
      </c>
      <c r="O6" s="4" t="s">
        <v>32</v>
      </c>
      <c r="P6" s="4" t="s">
        <v>33</v>
      </c>
      <c r="Q6" s="4">
        <v>0</v>
      </c>
      <c r="R6" s="7">
        <v>45114.0000115741</v>
      </c>
      <c r="S6" s="6">
        <v>45141</v>
      </c>
      <c r="T6" s="4" t="s">
        <v>34</v>
      </c>
      <c r="U6" s="4">
        <v>10090</v>
      </c>
      <c r="V6" s="4">
        <v>0</v>
      </c>
      <c r="W6" s="4">
        <v>25.51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45124</v>
      </c>
      <c r="G7" s="6">
        <v>45126</v>
      </c>
      <c r="H7" s="4">
        <v>1</v>
      </c>
      <c r="I7" s="4">
        <v>2</v>
      </c>
      <c r="J7" s="4">
        <v>2</v>
      </c>
      <c r="K7" s="4" t="s">
        <v>30</v>
      </c>
      <c r="L7" s="4">
        <v>1996</v>
      </c>
      <c r="M7" s="4">
        <v>1996</v>
      </c>
      <c r="N7" s="4" t="s">
        <v>53</v>
      </c>
      <c r="O7" s="4" t="s">
        <v>32</v>
      </c>
      <c r="P7" s="4" t="s">
        <v>33</v>
      </c>
      <c r="Q7" s="4">
        <v>0</v>
      </c>
      <c r="R7" s="7">
        <v>45119.0000115741</v>
      </c>
      <c r="S7" s="6">
        <v>45141</v>
      </c>
      <c r="T7" s="4" t="s">
        <v>34</v>
      </c>
      <c r="U7" s="4">
        <v>1996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44</v>
      </c>
      <c r="B8" s="4" t="s">
        <v>26</v>
      </c>
      <c r="C8" s="4" t="s">
        <v>55</v>
      </c>
      <c r="D8" s="4" t="s">
        <v>45</v>
      </c>
      <c r="E8" s="4" t="s">
        <v>46</v>
      </c>
      <c r="F8" s="6">
        <v>45124</v>
      </c>
      <c r="G8" s="6">
        <v>45126</v>
      </c>
      <c r="H8" s="4">
        <v>2</v>
      </c>
      <c r="I8" s="4">
        <v>2</v>
      </c>
      <c r="J8" s="4">
        <v>4</v>
      </c>
      <c r="K8" s="4" t="s">
        <v>30</v>
      </c>
      <c r="L8" s="4">
        <v>-3620</v>
      </c>
      <c r="M8" s="4">
        <v>-3620</v>
      </c>
      <c r="N8" s="4" t="s">
        <v>47</v>
      </c>
      <c r="O8" s="4" t="s">
        <v>32</v>
      </c>
      <c r="P8" s="4" t="s">
        <v>33</v>
      </c>
      <c r="Q8" s="4">
        <v>0</v>
      </c>
      <c r="R8" s="7">
        <v>45113.0000115741</v>
      </c>
      <c r="S8" s="6">
        <v>45141</v>
      </c>
      <c r="T8" s="4" t="s">
        <v>34</v>
      </c>
      <c r="U8" s="4">
        <v>-3620</v>
      </c>
      <c r="V8" s="4">
        <v>0</v>
      </c>
      <c r="W8" s="4">
        <v>0</v>
      </c>
      <c r="X8" s="4" t="s">
        <v>48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41</v>
      </c>
      <c r="E9" s="4" t="s">
        <v>57</v>
      </c>
      <c r="F9" s="6">
        <v>45125</v>
      </c>
      <c r="G9" s="6">
        <v>45126</v>
      </c>
      <c r="H9" s="4">
        <v>2</v>
      </c>
      <c r="I9" s="4">
        <v>1</v>
      </c>
      <c r="J9" s="4">
        <v>2</v>
      </c>
      <c r="K9" s="4" t="s">
        <v>30</v>
      </c>
      <c r="L9" s="4">
        <v>610.4</v>
      </c>
      <c r="M9" s="4">
        <v>610.4</v>
      </c>
      <c r="N9" s="4" t="s">
        <v>58</v>
      </c>
      <c r="O9" s="4" t="s">
        <v>32</v>
      </c>
      <c r="P9" s="4" t="s">
        <v>33</v>
      </c>
      <c r="Q9" s="4">
        <v>0</v>
      </c>
      <c r="R9" s="7">
        <v>45124</v>
      </c>
      <c r="S9" s="6">
        <v>45141</v>
      </c>
      <c r="T9" s="4" t="s">
        <v>34</v>
      </c>
      <c r="U9" s="4">
        <v>610.4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45125</v>
      </c>
      <c r="G10" s="6">
        <v>45126</v>
      </c>
      <c r="H10" s="4">
        <v>2</v>
      </c>
      <c r="I10" s="4">
        <v>1</v>
      </c>
      <c r="J10" s="4">
        <v>2</v>
      </c>
      <c r="K10" s="4" t="s">
        <v>30</v>
      </c>
      <c r="L10" s="4">
        <v>924</v>
      </c>
      <c r="M10" s="4">
        <v>924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45125</v>
      </c>
      <c r="S10" s="6">
        <v>45141</v>
      </c>
      <c r="T10" s="4" t="s">
        <v>34</v>
      </c>
      <c r="U10" s="4">
        <v>924</v>
      </c>
      <c r="V10" s="4">
        <v>0</v>
      </c>
      <c r="W10" s="4">
        <v>0</v>
      </c>
      <c r="X10" s="4" t="s">
        <v>36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60</v>
      </c>
      <c r="E11" s="4" t="s">
        <v>65</v>
      </c>
      <c r="F11" s="6">
        <v>45125</v>
      </c>
      <c r="G11" s="6">
        <v>45126</v>
      </c>
      <c r="H11" s="4">
        <v>1</v>
      </c>
      <c r="I11" s="4">
        <v>1</v>
      </c>
      <c r="J11" s="4">
        <v>1</v>
      </c>
      <c r="K11" s="4" t="s">
        <v>30</v>
      </c>
      <c r="L11" s="4">
        <v>832.5</v>
      </c>
      <c r="M11" s="4">
        <v>832.5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45125</v>
      </c>
      <c r="S11" s="6">
        <v>45141</v>
      </c>
      <c r="T11" s="4" t="s">
        <v>34</v>
      </c>
      <c r="U11" s="4">
        <v>832.5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45125</v>
      </c>
      <c r="G12" s="6">
        <v>45126</v>
      </c>
      <c r="H12" s="4">
        <v>1</v>
      </c>
      <c r="I12" s="4">
        <v>1</v>
      </c>
      <c r="J12" s="4">
        <v>1</v>
      </c>
      <c r="K12" s="4" t="s">
        <v>30</v>
      </c>
      <c r="L12" s="4">
        <v>360.5</v>
      </c>
      <c r="M12" s="4">
        <v>360.5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45125.0000115741</v>
      </c>
      <c r="S12" s="6">
        <v>45141</v>
      </c>
      <c r="T12" s="4" t="s">
        <v>34</v>
      </c>
      <c r="U12" s="4">
        <v>360.5</v>
      </c>
      <c r="V12" s="4">
        <v>0</v>
      </c>
      <c r="W12" s="4">
        <v>0</v>
      </c>
      <c r="X12" s="4" t="s">
        <v>36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C19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hidden="1" spans="1:9">
      <c r="A2" s="5">
        <v>999224474134477</v>
      </c>
      <c r="B2" s="6">
        <v>45122</v>
      </c>
      <c r="C2" s="6">
        <v>45126</v>
      </c>
      <c r="D2" s="4">
        <v>3235</v>
      </c>
      <c r="E2" s="4" t="str">
        <f>VLOOKUP(A2,HOP!A:L,12,0)</f>
        <v>3235.00</v>
      </c>
      <c r="F2" s="4" t="str">
        <f>VLOOKUP(A2,HOP!A:C,3,0)</f>
        <v>3435845</v>
      </c>
      <c r="G2" s="4">
        <f>D2-E2</f>
        <v>0</v>
      </c>
      <c r="H2" s="4" t="str">
        <f>$H$1&amp;F2</f>
        <v>,3435845</v>
      </c>
      <c r="I2" s="4" t="str">
        <f>VLOOKUP(A2,HOP!A:U,21,0)</f>
        <v>直采</v>
      </c>
    </row>
    <row r="3" s="4" customFormat="1" hidden="1" spans="1:9">
      <c r="A3" s="5">
        <v>999224474159825</v>
      </c>
      <c r="B3" s="6">
        <v>45122</v>
      </c>
      <c r="C3" s="6">
        <v>45126</v>
      </c>
      <c r="D3" s="4">
        <v>3235</v>
      </c>
      <c r="E3" s="4" t="str">
        <f>VLOOKUP(A3,HOP!A:L,12,0)</f>
        <v>3235.00</v>
      </c>
      <c r="F3" s="4" t="str">
        <f>VLOOKUP(A3,HOP!A:C,3,0)</f>
        <v>3435850</v>
      </c>
      <c r="G3" s="4">
        <f t="shared" ref="G3:G11" si="0">D3-E3</f>
        <v>0</v>
      </c>
      <c r="H3" s="4" t="str">
        <f t="shared" ref="H3:H11" si="1">$H$1&amp;F3</f>
        <v>,3435850</v>
      </c>
      <c r="I3" s="4" t="str">
        <f>VLOOKUP(A3,HOP!A:U,21,0)</f>
        <v>直采</v>
      </c>
    </row>
    <row r="4" s="4" customFormat="1" spans="1:10">
      <c r="A4" s="5">
        <v>999225152562156</v>
      </c>
      <c r="B4" s="6">
        <v>45124</v>
      </c>
      <c r="C4" s="6">
        <v>45126</v>
      </c>
      <c r="D4" s="4">
        <v>690</v>
      </c>
      <c r="E4" s="4">
        <v>690</v>
      </c>
      <c r="F4" s="8" t="s">
        <v>72</v>
      </c>
      <c r="G4" s="4">
        <f t="shared" si="0"/>
        <v>0</v>
      </c>
      <c r="H4" s="4" t="str">
        <f t="shared" si="1"/>
        <v>,202307061547130076</v>
      </c>
      <c r="I4" s="4" t="e">
        <f>VLOOKUP(A4,HOP!A:U,21,0)</f>
        <v>#N/A</v>
      </c>
      <c r="J4" s="4">
        <v>7.6</v>
      </c>
    </row>
    <row r="5" s="4" customFormat="1" hidden="1" spans="1:9">
      <c r="A5" s="5">
        <v>999225158709436</v>
      </c>
      <c r="B5" s="6">
        <v>45124</v>
      </c>
      <c r="C5" s="6">
        <v>45126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25182570176</v>
      </c>
      <c r="B6" s="6">
        <v>45121</v>
      </c>
      <c r="C6" s="6">
        <v>45126</v>
      </c>
      <c r="D6" s="4">
        <v>10090</v>
      </c>
      <c r="E6" s="4" t="str">
        <f>VLOOKUP(A6,HOP!A:L,12,0)</f>
        <v>10090.00</v>
      </c>
      <c r="F6" s="4" t="str">
        <f>VLOOKUP(A6,HOP!A:C,3,0)</f>
        <v>3605484</v>
      </c>
      <c r="G6" s="4">
        <f t="shared" si="0"/>
        <v>0</v>
      </c>
      <c r="H6" s="4" t="str">
        <f t="shared" si="1"/>
        <v>,3605484</v>
      </c>
      <c r="I6" s="4" t="str">
        <f>VLOOKUP(A6,HOP!A:U,21,0)</f>
        <v>直采</v>
      </c>
    </row>
    <row r="7" s="4" customFormat="1" hidden="1" spans="1:9">
      <c r="A7" s="5">
        <v>999225273022360</v>
      </c>
      <c r="B7" s="6">
        <v>45124</v>
      </c>
      <c r="C7" s="6">
        <v>45126</v>
      </c>
      <c r="D7" s="4">
        <v>1996</v>
      </c>
      <c r="E7" s="4" t="str">
        <f>VLOOKUP(A7,HOP!A:L,12,0)</f>
        <v>1996.00</v>
      </c>
      <c r="F7" s="4" t="str">
        <f>VLOOKUP(A7,HOP!A:C,3,0)</f>
        <v>3624605</v>
      </c>
      <c r="G7" s="4">
        <f t="shared" si="0"/>
        <v>0</v>
      </c>
      <c r="H7" s="4" t="str">
        <f t="shared" si="1"/>
        <v>,3624605</v>
      </c>
      <c r="I7" s="4" t="str">
        <f>VLOOKUP(A7,HOP!A:U,21,0)</f>
        <v>直采</v>
      </c>
    </row>
    <row r="8" s="4" customFormat="1" spans="1:10">
      <c r="A8" s="5">
        <v>999225395908859</v>
      </c>
      <c r="B8" s="6">
        <v>45125</v>
      </c>
      <c r="C8" s="6">
        <v>45126</v>
      </c>
      <c r="D8" s="4">
        <v>610.4</v>
      </c>
      <c r="E8" s="4">
        <v>610.4</v>
      </c>
      <c r="F8" s="8" t="s">
        <v>73</v>
      </c>
      <c r="G8" s="4">
        <f t="shared" si="0"/>
        <v>0</v>
      </c>
      <c r="H8" s="4" t="str">
        <f t="shared" si="1"/>
        <v>,202307172139460076</v>
      </c>
      <c r="I8" s="4" t="e">
        <f>VLOOKUP(A8,HOP!A:U,21,0)</f>
        <v>#N/A</v>
      </c>
      <c r="J8" s="4">
        <v>7.17</v>
      </c>
    </row>
    <row r="9" s="4" customFormat="1" spans="1:10">
      <c r="A9" s="5">
        <v>999225410198587</v>
      </c>
      <c r="B9" s="6">
        <v>45125</v>
      </c>
      <c r="C9" s="6">
        <v>45126</v>
      </c>
      <c r="D9" s="4">
        <v>924</v>
      </c>
      <c r="E9" s="4">
        <v>924</v>
      </c>
      <c r="F9" s="8" t="s">
        <v>74</v>
      </c>
      <c r="G9" s="4">
        <f t="shared" si="0"/>
        <v>0</v>
      </c>
      <c r="H9" s="4" t="str">
        <f t="shared" si="1"/>
        <v>,202307181459240021</v>
      </c>
      <c r="I9" s="4" t="e">
        <f>VLOOKUP(A9,HOP!A:U,21,0)</f>
        <v>#N/A</v>
      </c>
      <c r="J9" s="4">
        <v>7.18</v>
      </c>
    </row>
    <row r="10" s="4" customFormat="1" spans="1:10">
      <c r="A10" s="5">
        <v>999225414438944</v>
      </c>
      <c r="B10" s="6">
        <v>45125</v>
      </c>
      <c r="C10" s="6">
        <v>45126</v>
      </c>
      <c r="D10" s="4">
        <v>832.5</v>
      </c>
      <c r="E10" s="4">
        <v>832.5</v>
      </c>
      <c r="F10" s="8" t="s">
        <v>75</v>
      </c>
      <c r="G10" s="4">
        <f t="shared" si="0"/>
        <v>0</v>
      </c>
      <c r="H10" s="4" t="str">
        <f t="shared" si="1"/>
        <v>,202307181753200076</v>
      </c>
      <c r="I10" s="4" t="e">
        <f>VLOOKUP(A10,HOP!A:U,21,0)</f>
        <v>#N/A</v>
      </c>
      <c r="J10" s="4">
        <v>7.18</v>
      </c>
    </row>
    <row r="11" s="4" customFormat="1" spans="1:10">
      <c r="A11" s="5">
        <v>999225417469884</v>
      </c>
      <c r="B11" s="6">
        <v>45125</v>
      </c>
      <c r="C11" s="6">
        <v>45126</v>
      </c>
      <c r="D11" s="4">
        <v>360.5</v>
      </c>
      <c r="E11" s="4">
        <v>360.5</v>
      </c>
      <c r="F11" s="8" t="s">
        <v>76</v>
      </c>
      <c r="G11" s="4">
        <f t="shared" si="0"/>
        <v>0</v>
      </c>
      <c r="H11" s="4" t="str">
        <f t="shared" si="1"/>
        <v>,202307182016130068</v>
      </c>
      <c r="I11" s="4" t="e">
        <f>VLOOKUP(A11,HOP!A:U,21,0)</f>
        <v>#N/A</v>
      </c>
      <c r="J11" s="4">
        <v>7.18</v>
      </c>
    </row>
    <row r="13" spans="4:4">
      <c r="D13" s="4">
        <f>SUM(D2:D12)</f>
        <v>21973.4</v>
      </c>
    </row>
    <row r="14" spans="4:4">
      <c r="D14" s="4" t="s">
        <v>77</v>
      </c>
    </row>
    <row r="16" spans="1:3">
      <c r="A16" s="4" t="s">
        <v>78</v>
      </c>
      <c r="B16" s="4">
        <v>18556</v>
      </c>
      <c r="C16" s="4">
        <v>20118.49</v>
      </c>
    </row>
    <row r="17" spans="1:3">
      <c r="A17" s="4" t="s">
        <v>79</v>
      </c>
      <c r="B17" s="4">
        <v>3417.4</v>
      </c>
      <c r="C17" s="4">
        <v>3705.16</v>
      </c>
    </row>
    <row r="18" spans="1:3">
      <c r="A18" s="4" t="s">
        <v>80</v>
      </c>
      <c r="B18" s="4">
        <f>SUBTOTAL(9,B16:B17)</f>
        <v>21973.4</v>
      </c>
      <c r="C18" s="4">
        <f>SUBTOTAL(9,C16:C17)</f>
        <v>23823.65</v>
      </c>
    </row>
    <row r="19" spans="1:1">
      <c r="A19" s="4" t="s">
        <v>81</v>
      </c>
    </row>
  </sheetData>
  <autoFilter ref="A1:W11">
    <filterColumn colId="3">
      <filters>
        <filter val="690"/>
        <filter val="10090"/>
        <filter val="924"/>
        <filter val="610.4"/>
        <filter val="3235"/>
        <filter val="360.5"/>
        <filter val="832.5"/>
        <filter val="1996"/>
      </filters>
    </filterColumn>
    <filterColumn colId="8">
      <filters>
        <filter val="#N/A"/>
      </filters>
    </filterColumn>
    <extLst/>
  </autoFilter>
  <conditionalFormatting sqref="A1:A16 A18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A1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999225273022360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25182570176</v>
      </c>
      <c r="B3" s="1" t="s">
        <v>119</v>
      </c>
      <c r="C3" s="1" t="s">
        <v>120</v>
      </c>
      <c r="D3" s="1" t="s">
        <v>103</v>
      </c>
      <c r="E3" s="1" t="s">
        <v>121</v>
      </c>
      <c r="F3" s="1" t="s">
        <v>122</v>
      </c>
      <c r="G3" s="1" t="s">
        <v>106</v>
      </c>
      <c r="H3" s="1" t="s">
        <v>107</v>
      </c>
      <c r="I3" s="1" t="s">
        <v>123</v>
      </c>
      <c r="J3" s="1" t="s">
        <v>109</v>
      </c>
      <c r="K3" s="1" t="s">
        <v>123</v>
      </c>
      <c r="L3" s="1" t="s">
        <v>123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124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999224474159825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129</v>
      </c>
      <c r="G4" s="1" t="s">
        <v>106</v>
      </c>
      <c r="H4" s="1" t="s">
        <v>107</v>
      </c>
      <c r="I4" s="1" t="s">
        <v>130</v>
      </c>
      <c r="J4" s="1" t="s">
        <v>109</v>
      </c>
      <c r="K4" s="1" t="s">
        <v>130</v>
      </c>
      <c r="L4" s="1" t="s">
        <v>130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131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999224474134477</v>
      </c>
      <c r="B5" s="1" t="s">
        <v>125</v>
      </c>
      <c r="C5" s="1" t="s">
        <v>132</v>
      </c>
      <c r="D5" s="1" t="s">
        <v>127</v>
      </c>
      <c r="E5" s="1" t="s">
        <v>133</v>
      </c>
      <c r="F5" s="1" t="s">
        <v>129</v>
      </c>
      <c r="G5" s="1" t="s">
        <v>106</v>
      </c>
      <c r="H5" s="1" t="s">
        <v>107</v>
      </c>
      <c r="I5" s="1" t="s">
        <v>130</v>
      </c>
      <c r="J5" s="1" t="s">
        <v>109</v>
      </c>
      <c r="K5" s="1" t="s">
        <v>130</v>
      </c>
      <c r="L5" s="1" t="s">
        <v>130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134</v>
      </c>
      <c r="S5" s="1" t="s">
        <v>115</v>
      </c>
      <c r="T5" s="1" t="s">
        <v>116</v>
      </c>
      <c r="U5" s="1" t="s">
        <v>117</v>
      </c>
      <c r="V5" s="1" t="s">
        <v>118</v>
      </c>
    </row>
    <row r="6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2023-08-03T01:23:13Z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