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<sst xmlns="http://schemas.openxmlformats.org/spreadsheetml/2006/main" count="332" uniqueCount="156">
  <si>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</si>
  <si>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</si>
  <si>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</si>
  <si>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</si>
  <si>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</si>
  <si>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</si>
  <si>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</si>
  <si>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</si>
  <si>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</si>
  <si>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</si>
  <si>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</si>
  <si>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</si>
  <si>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</si>
  <si>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</si>
  <si>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</si>
  <si>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</si>
  <si>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</si>
  <si>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</si>
  <si>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</si>
  <si>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</si>
  <si>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</si>
  <si>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</si>
  <si>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</si>
  <si>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</si>
  <si>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</si>
  <si>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999224833773692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</si>
  <si>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</si>
  <si>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</si>
  <si>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</si>
  <si>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</si>
  <si>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</si>
  <si>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CHEN/LEFEI,QIAN/XIAOYAN</t>
  </si>
  <si>
    <t>CA363230817CNY</t>
  </si>
  <si>
    <t>未提现</t>
  </si>
  <si>
    <t>携程开票</t>
  </si>
  <si>
    <t xml:space="preserve">3519853	</t>
  </si>
  <si>
    <t xml:space="preserve">	</t>
  </si>
  <si>
    <t xml:space="preserve">999225290761584	</t>
  </si>
  <si>
    <t>[香港]香港九龙海逸君绰酒店(Harbour Grand Kowloon)(17095949)</t>
  </si>
  <si>
    <t>高级客房(至少连住2晚及以上)&lt;特惠&gt;&lt;双人入住&gt;&lt;内宾&gt;&lt;无早&gt;</t>
  </si>
  <si>
    <t>Li/Mengyuan</t>
  </si>
  <si>
    <t xml:space="preserve">3628040	</t>
  </si>
  <si>
    <t xml:space="preserve">999225306773108	</t>
  </si>
  <si>
    <t>[香港]香港富荟旺角酒店(iclub Mong Kok Hotel)(69311702)</t>
  </si>
  <si>
    <t>卓荟客房(至少提前3天预订)&lt;连住2-7晚&gt;&lt;双人入住&gt;&lt;内宾&gt;&lt;无早&gt;</t>
  </si>
  <si>
    <t>Guo/haoyuan,Ye/jiawei</t>
  </si>
  <si>
    <t xml:space="preserve">3631014	</t>
  </si>
  <si>
    <t xml:space="preserve">11795651	</t>
  </si>
  <si>
    <t xml:space="preserve">999225398441448	</t>
  </si>
  <si>
    <t>JIANG/NIANMING</t>
  </si>
  <si>
    <t xml:space="preserve">3649688	</t>
  </si>
  <si>
    <t xml:space="preserve">999225481008068	</t>
  </si>
  <si>
    <t>Liu/lu,Bai/Dong shen</t>
  </si>
  <si>
    <t xml:space="preserve">3664601	</t>
  </si>
  <si>
    <t xml:space="preserve">999225521184493	</t>
  </si>
  <si>
    <t>园景客房(至少连住2晚及以上)&lt;双人入住&gt;&lt;内宾&gt;&lt;无早&gt;</t>
  </si>
  <si>
    <t>LIU/DENGKE</t>
  </si>
  <si>
    <t xml:space="preserve">3672029	</t>
  </si>
  <si>
    <t xml:space="preserve">999225578182241	</t>
  </si>
  <si>
    <t>[梅州]梅州昌盛豪生大酒店(45834822)</t>
  </si>
  <si>
    <t>柚见汝——非遗大床房&lt;超值特惠&gt;&lt;双人入住&gt;&lt;双早&gt;</t>
  </si>
  <si>
    <t>沈志峰,王峰,杨伟文</t>
  </si>
  <si>
    <t xml:space="preserve">p595123	</t>
  </si>
  <si>
    <t xml:space="preserve">999225578380064	</t>
  </si>
  <si>
    <t>邓安超,朱建江</t>
  </si>
  <si>
    <t xml:space="preserve">999225578442276	</t>
  </si>
  <si>
    <t>张宇涛</t>
  </si>
  <si>
    <t xml:space="preserve">999225590148165	</t>
  </si>
  <si>
    <t>高级房(至少提前5天预订)(至少连住2晚及以上)&lt;双人入住&gt;&lt;内宾&gt;&lt;无早&gt;</t>
  </si>
  <si>
    <t>LIU/YULAN,CHEN/WEI</t>
  </si>
  <si>
    <t xml:space="preserve">3685909	</t>
  </si>
  <si>
    <t xml:space="preserve">999225633030438	</t>
  </si>
  <si>
    <t>[梅州]梅州白天鹅迎宾馆(100697959)</t>
  </si>
  <si>
    <t>商务江景双床房&lt;双人入住&gt;&lt;限量抢购&gt;&lt;双早&gt;&lt;日历房套餐高价值&gt;&lt;新酒店礼盒&gt;</t>
  </si>
  <si>
    <t>雷仕祺,梁美玲,朱嘉怡</t>
  </si>
  <si>
    <t xml:space="preserve">999225739488443	</t>
  </si>
  <si>
    <t>[梅州]梅州麓湖山酒店(67856423)</t>
  </si>
  <si>
    <t>标准双床房&lt;双人入住&gt;&lt;升级特惠&gt;&lt;双早&gt;</t>
  </si>
  <si>
    <t>韩剑文,韩华珍</t>
  </si>
  <si>
    <t>，</t>
  </si>
  <si>
    <t>直采</t>
  </si>
  <si>
    <t>202307251801240069</t>
  </si>
  <si>
    <t>202307251815570076</t>
  </si>
  <si>
    <t>202307251830100076</t>
  </si>
  <si>
    <t>202307272127270068</t>
  </si>
  <si>
    <t>202308011700000071</t>
  </si>
  <si>
    <t>A230817093250481</t>
  </si>
  <si>
    <t>房集：i230817093121 6455.5元</t>
  </si>
  <si>
    <t>CNY / HKD 当前参考汇率: 1.066830682</t>
  </si>
  <si>
    <t>总计：34473.5 CNY/
36777.39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</si>
  <si>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</si>
  <si>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</si>
  <si>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</si>
  <si>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</si>
  <si>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</si>
  <si>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</si>
  <si>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</si>
  <si>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</si>
  <si>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</si>
  <si>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</si>
  <si>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</si>
  <si>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</si>
  <si>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</si>
  <si>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</si>
  <si>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</si>
  <si>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</si>
  <si>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</si>
  <si>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</si>
  <si>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</si>
  <si>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2023-07-26</t>
  </si>
  <si>
    <t>3685909</t>
  </si>
  <si>
    <t>香港九龙酒店</t>
  </si>
  <si>
    <t>LIU YULAN,CHEN WEI</t>
  </si>
  <si>
    <t>2023-07-31</t>
  </si>
  <si>
    <t>2023-08-02</t>
  </si>
  <si>
    <t>退房日周结</t>
  </si>
  <si>
    <t>3576.00</t>
  </si>
  <si>
    <t>RMB</t>
  </si>
  <si>
    <t>0</t>
  </si>
  <si>
    <t>0.00</t>
  </si>
  <si>
    <t>携程国内直连(DD)</t>
  </si>
  <si>
    <t>01.011249</t>
  </si>
  <si>
    <t>2023-07-26 11:02:01</t>
  </si>
  <si>
    <t>否</t>
  </si>
  <si>
    <t>汇智国际旅游发展有限公司</t>
  </si>
  <si>
    <t>中国</t>
  </si>
  <si>
    <t>2023-07-22</t>
  </si>
  <si>
    <t>3672029</t>
  </si>
  <si>
    <t>香港九龙海逸君绰酒店</t>
  </si>
  <si>
    <t>LIU DENGKE</t>
  </si>
  <si>
    <t>2023-07-28</t>
  </si>
  <si>
    <t>5929.00</t>
  </si>
  <si>
    <t>2023-07-23 09:51:10</t>
  </si>
  <si>
    <t>2023-07-21</t>
  </si>
  <si>
    <t>3664601</t>
  </si>
  <si>
    <t>Liu lu,Bai Dong shen</t>
  </si>
  <si>
    <t>2023-07-30</t>
  </si>
  <si>
    <t>2913.00</t>
  </si>
  <si>
    <t>2023-07-23 21:51:13</t>
  </si>
  <si>
    <t>2023-07-17</t>
  </si>
  <si>
    <t>3649688</t>
  </si>
  <si>
    <t>JIANG NIANMING</t>
  </si>
  <si>
    <t>2933.00</t>
  </si>
  <si>
    <t>2023-07-24 20:38:29</t>
  </si>
  <si>
    <t>2023-07-13</t>
  </si>
  <si>
    <t>3631014</t>
  </si>
  <si>
    <t>香港富荟旺角酒店</t>
  </si>
  <si>
    <t>Guo haoyuan,Ye jiawei</t>
  </si>
  <si>
    <t>1470.00</t>
  </si>
  <si>
    <t>2023-07-21 21:57:21</t>
  </si>
  <si>
    <t>2023-06-18</t>
  </si>
  <si>
    <t>3519853</t>
  </si>
  <si>
    <t>CHEN LEFEI,QIAN XIAOYAN</t>
  </si>
  <si>
    <t>2023-07-29</t>
  </si>
  <si>
    <t>3938.00</t>
  </si>
  <si>
    <t>2023-06-30 17:53:58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</si>
</sst>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14</xdr:col>
      <xdr:colOff>485775</xdr:colOff>
      <xdr:row>56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525125" cy="5238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45136</v>
      </c>
      <c r="G2" s="6">
        <v>45140</v>
      </c>
      <c r="H2" s="4">
        <v>1</v>
      </c>
      <c r="I2" s="4">
        <v>4</v>
      </c>
      <c r="J2" s="4">
        <v>4</v>
      </c>
      <c r="K2" s="4" t="s">
        <v>30</v>
      </c>
      <c r="L2" s="4">
        <v>3938</v>
      </c>
      <c r="M2" s="4">
        <v>3938</v>
      </c>
      <c r="N2" s="4" t="s">
        <v>31</v>
      </c>
      <c r="O2" s="4" t="s">
        <v>32</v>
      </c>
      <c r="P2" s="4" t="s">
        <v>33</v>
      </c>
      <c r="Q2" s="4">
        <v>0</v>
      </c>
      <c r="R2" s="7">
        <v>45095.0000115741</v>
      </c>
      <c r="S2" s="6">
        <v>45155</v>
      </c>
      <c r="T2" s="4" t="s">
        <v>34</v>
      </c>
      <c r="U2" s="4">
        <v>3938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45133</v>
      </c>
      <c r="G3" s="6">
        <v>45140</v>
      </c>
      <c r="H3" s="4">
        <v>1</v>
      </c>
      <c r="I3" s="4">
        <v>7</v>
      </c>
      <c r="J3" s="4">
        <v>7</v>
      </c>
      <c r="K3" s="4" t="s">
        <v>30</v>
      </c>
      <c r="L3" s="4">
        <v>7259</v>
      </c>
      <c r="M3" s="4">
        <v>7259</v>
      </c>
      <c r="N3" s="4" t="s">
        <v>40</v>
      </c>
      <c r="O3" s="4" t="s">
        <v>32</v>
      </c>
      <c r="P3" s="4" t="s">
        <v>33</v>
      </c>
      <c r="Q3" s="4">
        <v>0</v>
      </c>
      <c r="R3" s="7">
        <v>45120.0000115741</v>
      </c>
      <c r="S3" s="6">
        <v>45155</v>
      </c>
      <c r="T3" s="4" t="s">
        <v>34</v>
      </c>
      <c r="U3" s="4">
        <v>7259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45138</v>
      </c>
      <c r="G4" s="6">
        <v>45140</v>
      </c>
      <c r="H4" s="4">
        <v>1</v>
      </c>
      <c r="I4" s="4">
        <v>2</v>
      </c>
      <c r="J4" s="4">
        <v>2</v>
      </c>
      <c r="K4" s="4" t="s">
        <v>30</v>
      </c>
      <c r="L4" s="4">
        <v>1470</v>
      </c>
      <c r="M4" s="4">
        <v>1470</v>
      </c>
      <c r="N4" s="4" t="s">
        <v>45</v>
      </c>
      <c r="O4" s="4" t="s">
        <v>32</v>
      </c>
      <c r="P4" s="4" t="s">
        <v>33</v>
      </c>
      <c r="Q4" s="4">
        <v>0</v>
      </c>
      <c r="R4" s="7">
        <v>45120.0000115741</v>
      </c>
      <c r="S4" s="6">
        <v>45155</v>
      </c>
      <c r="T4" s="4" t="s">
        <v>34</v>
      </c>
      <c r="U4" s="4">
        <v>1470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45137</v>
      </c>
      <c r="G5" s="6">
        <v>45140</v>
      </c>
      <c r="H5" s="4">
        <v>1</v>
      </c>
      <c r="I5" s="4">
        <v>3</v>
      </c>
      <c r="J5" s="4">
        <v>3</v>
      </c>
      <c r="K5" s="4" t="s">
        <v>30</v>
      </c>
      <c r="L5" s="4">
        <v>2933</v>
      </c>
      <c r="M5" s="4">
        <v>2933</v>
      </c>
      <c r="N5" s="4" t="s">
        <v>49</v>
      </c>
      <c r="O5" s="4" t="s">
        <v>32</v>
      </c>
      <c r="P5" s="4" t="s">
        <v>33</v>
      </c>
      <c r="Q5" s="4">
        <v>0</v>
      </c>
      <c r="R5" s="7">
        <v>45124</v>
      </c>
      <c r="S5" s="6">
        <v>45155</v>
      </c>
      <c r="T5" s="4" t="s">
        <v>34</v>
      </c>
      <c r="U5" s="4">
        <v>2933</v>
      </c>
      <c r="V5" s="4">
        <v>0</v>
      </c>
      <c r="W5" s="4">
        <v>0</v>
      </c>
      <c r="X5" s="4" t="s">
        <v>50</v>
      </c>
      <c r="Y5" s="4" t="s">
        <v>36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45137</v>
      </c>
      <c r="G6" s="6">
        <v>45140</v>
      </c>
      <c r="H6" s="4">
        <v>1</v>
      </c>
      <c r="I6" s="4">
        <v>3</v>
      </c>
      <c r="J6" s="4">
        <v>3</v>
      </c>
      <c r="K6" s="4" t="s">
        <v>30</v>
      </c>
      <c r="L6" s="4">
        <v>2913</v>
      </c>
      <c r="M6" s="4">
        <v>2913</v>
      </c>
      <c r="N6" s="4" t="s">
        <v>52</v>
      </c>
      <c r="O6" s="4" t="s">
        <v>32</v>
      </c>
      <c r="P6" s="4" t="s">
        <v>33</v>
      </c>
      <c r="Q6" s="4">
        <v>0</v>
      </c>
      <c r="R6" s="7">
        <v>45128.0000115741</v>
      </c>
      <c r="S6" s="6">
        <v>45155</v>
      </c>
      <c r="T6" s="4" t="s">
        <v>34</v>
      </c>
      <c r="U6" s="4">
        <v>2913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38</v>
      </c>
      <c r="E7" s="4" t="s">
        <v>55</v>
      </c>
      <c r="F7" s="6">
        <v>45135</v>
      </c>
      <c r="G7" s="6">
        <v>45140</v>
      </c>
      <c r="H7" s="4">
        <v>1</v>
      </c>
      <c r="I7" s="4">
        <v>5</v>
      </c>
      <c r="J7" s="4">
        <v>5</v>
      </c>
      <c r="K7" s="4" t="s">
        <v>30</v>
      </c>
      <c r="L7" s="4">
        <v>5929</v>
      </c>
      <c r="M7" s="4">
        <v>5929</v>
      </c>
      <c r="N7" s="4" t="s">
        <v>56</v>
      </c>
      <c r="O7" s="4" t="s">
        <v>32</v>
      </c>
      <c r="P7" s="4" t="s">
        <v>33</v>
      </c>
      <c r="Q7" s="4">
        <v>0</v>
      </c>
      <c r="R7" s="7">
        <v>45129</v>
      </c>
      <c r="S7" s="6">
        <v>45155</v>
      </c>
      <c r="T7" s="4" t="s">
        <v>34</v>
      </c>
      <c r="U7" s="4">
        <v>5929</v>
      </c>
      <c r="V7" s="4">
        <v>0</v>
      </c>
      <c r="W7" s="4">
        <v>0</v>
      </c>
      <c r="X7" s="4" t="s">
        <v>57</v>
      </c>
      <c r="Y7" s="4" t="s">
        <v>36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45138</v>
      </c>
      <c r="G8" s="6">
        <v>45140</v>
      </c>
      <c r="H8" s="4">
        <v>3</v>
      </c>
      <c r="I8" s="4">
        <v>2</v>
      </c>
      <c r="J8" s="4">
        <v>6</v>
      </c>
      <c r="K8" s="4" t="s">
        <v>30</v>
      </c>
      <c r="L8" s="4">
        <v>2688</v>
      </c>
      <c r="M8" s="4">
        <v>2688</v>
      </c>
      <c r="N8" s="4" t="s">
        <v>61</v>
      </c>
      <c r="O8" s="4" t="s">
        <v>32</v>
      </c>
      <c r="P8" s="4" t="s">
        <v>33</v>
      </c>
      <c r="Q8" s="4">
        <v>0</v>
      </c>
      <c r="R8" s="7">
        <v>45132.0000115741</v>
      </c>
      <c r="S8" s="6">
        <v>45155</v>
      </c>
      <c r="T8" s="4" t="s">
        <v>34</v>
      </c>
      <c r="U8" s="4">
        <v>2688</v>
      </c>
      <c r="V8" s="4">
        <v>0</v>
      </c>
      <c r="W8" s="4">
        <v>0</v>
      </c>
      <c r="X8" s="4" t="s">
        <v>36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45138</v>
      </c>
      <c r="G9" s="6">
        <v>45140</v>
      </c>
      <c r="H9" s="4">
        <v>2</v>
      </c>
      <c r="I9" s="4">
        <v>2</v>
      </c>
      <c r="J9" s="4">
        <v>4</v>
      </c>
      <c r="K9" s="4" t="s">
        <v>30</v>
      </c>
      <c r="L9" s="4">
        <v>1792</v>
      </c>
      <c r="M9" s="4">
        <v>1792</v>
      </c>
      <c r="N9" s="4" t="s">
        <v>64</v>
      </c>
      <c r="O9" s="4" t="s">
        <v>32</v>
      </c>
      <c r="P9" s="4" t="s">
        <v>33</v>
      </c>
      <c r="Q9" s="4">
        <v>0</v>
      </c>
      <c r="R9" s="7">
        <v>45132.0000115741</v>
      </c>
      <c r="S9" s="6">
        <v>45155</v>
      </c>
      <c r="T9" s="4" t="s">
        <v>34</v>
      </c>
      <c r="U9" s="4">
        <v>1792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59</v>
      </c>
      <c r="E10" s="4" t="s">
        <v>60</v>
      </c>
      <c r="F10" s="6">
        <v>45139</v>
      </c>
      <c r="G10" s="6">
        <v>45140</v>
      </c>
      <c r="H10" s="4">
        <v>1</v>
      </c>
      <c r="I10" s="4">
        <v>1</v>
      </c>
      <c r="J10" s="4">
        <v>1</v>
      </c>
      <c r="K10" s="4" t="s">
        <v>30</v>
      </c>
      <c r="L10" s="4">
        <v>448</v>
      </c>
      <c r="M10" s="4">
        <v>448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45132.0000115741</v>
      </c>
      <c r="S10" s="6">
        <v>45155</v>
      </c>
      <c r="T10" s="4" t="s">
        <v>34</v>
      </c>
      <c r="U10" s="4">
        <v>448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28</v>
      </c>
      <c r="E11" s="4" t="s">
        <v>68</v>
      </c>
      <c r="F11" s="6">
        <v>45138</v>
      </c>
      <c r="G11" s="6">
        <v>45140</v>
      </c>
      <c r="H11" s="4">
        <v>2</v>
      </c>
      <c r="I11" s="4">
        <v>2</v>
      </c>
      <c r="J11" s="4">
        <v>4</v>
      </c>
      <c r="K11" s="4" t="s">
        <v>30</v>
      </c>
      <c r="L11" s="4">
        <v>3576</v>
      </c>
      <c r="M11" s="4">
        <v>3576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45133.0000115741</v>
      </c>
      <c r="S11" s="6">
        <v>45155</v>
      </c>
      <c r="T11" s="4" t="s">
        <v>34</v>
      </c>
      <c r="U11" s="4">
        <v>3576</v>
      </c>
      <c r="V11" s="4">
        <v>0</v>
      </c>
      <c r="W11" s="4">
        <v>0</v>
      </c>
      <c r="X11" s="4" t="s">
        <v>70</v>
      </c>
      <c r="Y11" s="4" t="s">
        <v>36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45139</v>
      </c>
      <c r="G12" s="6">
        <v>45140</v>
      </c>
      <c r="H12" s="4">
        <v>3</v>
      </c>
      <c r="I12" s="4">
        <v>1</v>
      </c>
      <c r="J12" s="4">
        <v>3</v>
      </c>
      <c r="K12" s="4" t="s">
        <v>30</v>
      </c>
      <c r="L12" s="4">
        <v>967.5</v>
      </c>
      <c r="M12" s="4">
        <v>967.5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45134.0000115741</v>
      </c>
      <c r="S12" s="6">
        <v>45155</v>
      </c>
      <c r="T12" s="4" t="s">
        <v>34</v>
      </c>
      <c r="U12" s="4">
        <v>967.5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76</v>
      </c>
      <c r="E13" s="4" t="s">
        <v>77</v>
      </c>
      <c r="F13" s="6">
        <v>45139</v>
      </c>
      <c r="G13" s="6">
        <v>45140</v>
      </c>
      <c r="H13" s="4">
        <v>2</v>
      </c>
      <c r="I13" s="4">
        <v>1</v>
      </c>
      <c r="J13" s="4">
        <v>2</v>
      </c>
      <c r="K13" s="4" t="s">
        <v>30</v>
      </c>
      <c r="L13" s="4">
        <v>560</v>
      </c>
      <c r="M13" s="4">
        <v>560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45139.0000115741</v>
      </c>
      <c r="S13" s="6">
        <v>45155</v>
      </c>
      <c r="T13" s="4" t="s">
        <v>34</v>
      </c>
      <c r="U13" s="4">
        <v>560</v>
      </c>
      <c r="V13" s="4">
        <v>0</v>
      </c>
      <c r="W13" s="4">
        <v>0</v>
      </c>
      <c r="X13" s="4" t="s">
        <v>36</v>
      </c>
      <c r="Y1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"/>
  <sheetViews>
    <sheetView tabSelected="1" workbookViewId="0">
      <selection activeCell="A20" sqref="A20:D23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</v>
      </c>
    </row>
    <row r="2" s="4" customFormat="1" spans="1:9">
      <c r="A2" s="5">
        <v>999224833773692</v>
      </c>
      <c r="B2" s="6">
        <v>45136</v>
      </c>
      <c r="C2" s="6">
        <v>45140</v>
      </c>
      <c r="D2" s="4">
        <v>3938</v>
      </c>
      <c r="E2" s="4" t="str">
        <f>VLOOKUP(A2,HOP!A:L,12,0)</f>
        <v>3938.00</v>
      </c>
      <c r="F2" s="4" t="str">
        <f>VLOOKUP(A2,HOP!A:C,3,0)</f>
        <v>3519853</v>
      </c>
      <c r="G2" s="4">
        <f>D2-E2</f>
        <v>0</v>
      </c>
      <c r="H2" s="4" t="str">
        <f>$H$1&amp;F2</f>
        <v>，3519853</v>
      </c>
      <c r="I2" s="4" t="str">
        <f>VLOOKUP(A2,HOP!A:U,21,0)</f>
        <v>直采</v>
      </c>
    </row>
    <row r="3" s="4" customFormat="1" spans="1:9">
      <c r="A3" s="5">
        <v>999225290761584</v>
      </c>
      <c r="B3" s="6">
        <v>45133</v>
      </c>
      <c r="C3" s="6">
        <v>45140</v>
      </c>
      <c r="D3" s="4">
        <v>7259</v>
      </c>
      <c r="E3" s="4">
        <v>7259</v>
      </c>
      <c r="F3" s="4">
        <v>3628040</v>
      </c>
      <c r="G3" s="4">
        <f t="shared" ref="G3:G13" si="0">D3-E3</f>
        <v>0</v>
      </c>
      <c r="H3" s="4" t="str">
        <f t="shared" ref="H3:H13" si="1">$H$1&amp;F3</f>
        <v>，3628040</v>
      </c>
      <c r="I3" s="4" t="s">
        <v>80</v>
      </c>
    </row>
    <row r="4" s="4" customFormat="1" spans="1:9">
      <c r="A4" s="5">
        <v>999225306773108</v>
      </c>
      <c r="B4" s="6">
        <v>45138</v>
      </c>
      <c r="C4" s="6">
        <v>45140</v>
      </c>
      <c r="D4" s="4">
        <v>1470</v>
      </c>
      <c r="E4" s="4" t="str">
        <f>VLOOKUP(A4,HOP!A:L,12,0)</f>
        <v>1470.00</v>
      </c>
      <c r="F4" s="4" t="str">
        <f>VLOOKUP(A4,HOP!A:C,3,0)</f>
        <v>3631014</v>
      </c>
      <c r="G4" s="4">
        <f t="shared" si="0"/>
        <v>0</v>
      </c>
      <c r="H4" s="4" t="str">
        <f t="shared" si="1"/>
        <v>，3631014</v>
      </c>
      <c r="I4" s="4" t="str">
        <f>VLOOKUP(A4,HOP!A:U,21,0)</f>
        <v>直采</v>
      </c>
    </row>
    <row r="5" s="4" customFormat="1" spans="1:9">
      <c r="A5" s="5">
        <v>999225398441448</v>
      </c>
      <c r="B5" s="6">
        <v>45137</v>
      </c>
      <c r="C5" s="6">
        <v>45140</v>
      </c>
      <c r="D5" s="4">
        <v>2933</v>
      </c>
      <c r="E5" s="4" t="str">
        <f>VLOOKUP(A5,HOP!A:L,12,0)</f>
        <v>2933.00</v>
      </c>
      <c r="F5" s="4" t="str">
        <f>VLOOKUP(A5,HOP!A:C,3,0)</f>
        <v>3649688</v>
      </c>
      <c r="G5" s="4">
        <f t="shared" si="0"/>
        <v>0</v>
      </c>
      <c r="H5" s="4" t="str">
        <f t="shared" si="1"/>
        <v>，3649688</v>
      </c>
      <c r="I5" s="4" t="str">
        <f>VLOOKUP(A5,HOP!A:U,21,0)</f>
        <v>直采</v>
      </c>
    </row>
    <row r="6" s="4" customFormat="1" spans="1:9">
      <c r="A6" s="5">
        <v>999225481008068</v>
      </c>
      <c r="B6" s="6">
        <v>45137</v>
      </c>
      <c r="C6" s="6">
        <v>45140</v>
      </c>
      <c r="D6" s="4">
        <v>2913</v>
      </c>
      <c r="E6" s="4" t="str">
        <f>VLOOKUP(A6,HOP!A:L,12,0)</f>
        <v>2913.00</v>
      </c>
      <c r="F6" s="4" t="str">
        <f>VLOOKUP(A6,HOP!A:C,3,0)</f>
        <v>3664601</v>
      </c>
      <c r="G6" s="4">
        <f t="shared" si="0"/>
        <v>0</v>
      </c>
      <c r="H6" s="4" t="str">
        <f t="shared" si="1"/>
        <v>，3664601</v>
      </c>
      <c r="I6" s="4" t="str">
        <f>VLOOKUP(A6,HOP!A:U,21,0)</f>
        <v>直采</v>
      </c>
    </row>
    <row r="7" s="4" customFormat="1" spans="1:9">
      <c r="A7" s="5">
        <v>999225521184493</v>
      </c>
      <c r="B7" s="6">
        <v>45135</v>
      </c>
      <c r="C7" s="6">
        <v>45140</v>
      </c>
      <c r="D7" s="4">
        <v>5929</v>
      </c>
      <c r="E7" s="4" t="str">
        <f>VLOOKUP(A7,HOP!A:L,12,0)</f>
        <v>5929.00</v>
      </c>
      <c r="F7" s="4" t="str">
        <f>VLOOKUP(A7,HOP!A:C,3,0)</f>
        <v>3672029</v>
      </c>
      <c r="G7" s="4">
        <f t="shared" si="0"/>
        <v>0</v>
      </c>
      <c r="H7" s="4" t="str">
        <f t="shared" si="1"/>
        <v>，3672029</v>
      </c>
      <c r="I7" s="4" t="str">
        <f>VLOOKUP(A7,HOP!A:U,21,0)</f>
        <v>直采</v>
      </c>
    </row>
    <row r="8" s="4" customFormat="1" hidden="1" spans="1:10">
      <c r="A8" s="5">
        <v>999225578182241</v>
      </c>
      <c r="B8" s="6">
        <v>45138</v>
      </c>
      <c r="C8" s="6">
        <v>45140</v>
      </c>
      <c r="D8" s="4">
        <v>2688</v>
      </c>
      <c r="E8" s="4">
        <v>2688</v>
      </c>
      <c r="F8" s="8" t="s">
        <v>81</v>
      </c>
      <c r="G8" s="4">
        <f t="shared" si="0"/>
        <v>0</v>
      </c>
      <c r="H8" s="4" t="str">
        <f t="shared" si="1"/>
        <v>，202307251801240069</v>
      </c>
      <c r="I8" s="4" t="e">
        <f>VLOOKUP(A8,HOP!A:U,21,0)</f>
        <v>#N/A</v>
      </c>
      <c r="J8" s="4">
        <v>7.25</v>
      </c>
    </row>
    <row r="9" s="4" customFormat="1" hidden="1" spans="1:10">
      <c r="A9" s="5">
        <v>999225578380064</v>
      </c>
      <c r="B9" s="6">
        <v>45138</v>
      </c>
      <c r="C9" s="6">
        <v>45140</v>
      </c>
      <c r="D9" s="4">
        <v>1792</v>
      </c>
      <c r="E9" s="4">
        <v>1792</v>
      </c>
      <c r="F9" s="8" t="s">
        <v>82</v>
      </c>
      <c r="G9" s="4">
        <f t="shared" si="0"/>
        <v>0</v>
      </c>
      <c r="H9" s="4" t="str">
        <f t="shared" si="1"/>
        <v>，202307251815570076</v>
      </c>
      <c r="I9" s="4" t="e">
        <f>VLOOKUP(A9,HOP!A:U,21,0)</f>
        <v>#N/A</v>
      </c>
      <c r="J9" s="4">
        <v>7.25</v>
      </c>
    </row>
    <row r="10" s="4" customFormat="1" hidden="1" spans="1:10">
      <c r="A10" s="5">
        <v>999225578442276</v>
      </c>
      <c r="B10" s="6">
        <v>45139</v>
      </c>
      <c r="C10" s="6">
        <v>45140</v>
      </c>
      <c r="D10" s="4">
        <v>448</v>
      </c>
      <c r="E10" s="4">
        <v>448</v>
      </c>
      <c r="F10" s="8" t="s">
        <v>83</v>
      </c>
      <c r="G10" s="4">
        <f t="shared" si="0"/>
        <v>0</v>
      </c>
      <c r="H10" s="4" t="str">
        <f t="shared" si="1"/>
        <v>，202307251830100076</v>
      </c>
      <c r="I10" s="4" t="e">
        <f>VLOOKUP(A10,HOP!A:U,21,0)</f>
        <v>#N/A</v>
      </c>
      <c r="J10" s="4">
        <v>7.25</v>
      </c>
    </row>
    <row r="11" s="4" customFormat="1" spans="1:9">
      <c r="A11" s="5">
        <v>999225590148165</v>
      </c>
      <c r="B11" s="6">
        <v>45138</v>
      </c>
      <c r="C11" s="6">
        <v>45140</v>
      </c>
      <c r="D11" s="4">
        <v>3576</v>
      </c>
      <c r="E11" s="4" t="str">
        <f>VLOOKUP(A11,HOP!A:L,12,0)</f>
        <v>3576.00</v>
      </c>
      <c r="F11" s="4" t="str">
        <f>VLOOKUP(A11,HOP!A:C,3,0)</f>
        <v>3685909</v>
      </c>
      <c r="G11" s="4">
        <f t="shared" si="0"/>
        <v>0</v>
      </c>
      <c r="H11" s="4" t="str">
        <f t="shared" si="1"/>
        <v>，3685909</v>
      </c>
      <c r="I11" s="4" t="str">
        <f>VLOOKUP(A11,HOP!A:U,21,0)</f>
        <v>直采</v>
      </c>
    </row>
    <row r="12" s="4" customFormat="1" hidden="1" spans="1:10">
      <c r="A12" s="5">
        <v>999225633030438</v>
      </c>
      <c r="B12" s="6">
        <v>45139</v>
      </c>
      <c r="C12" s="6">
        <v>45140</v>
      </c>
      <c r="D12" s="4">
        <v>967.5</v>
      </c>
      <c r="E12" s="4">
        <v>967.5</v>
      </c>
      <c r="F12" s="8" t="s">
        <v>84</v>
      </c>
      <c r="G12" s="4">
        <f t="shared" si="0"/>
        <v>0</v>
      </c>
      <c r="H12" s="4" t="str">
        <f t="shared" si="1"/>
        <v>，202307272127270068</v>
      </c>
      <c r="I12" s="4" t="e">
        <f>VLOOKUP(A12,HOP!A:U,21,0)</f>
        <v>#N/A</v>
      </c>
      <c r="J12" s="4">
        <v>7.27</v>
      </c>
    </row>
    <row r="13" s="4" customFormat="1" hidden="1" spans="1:10">
      <c r="A13" s="5">
        <v>999225739488443</v>
      </c>
      <c r="B13" s="6">
        <v>45139</v>
      </c>
      <c r="C13" s="6">
        <v>45140</v>
      </c>
      <c r="D13" s="4">
        <v>560</v>
      </c>
      <c r="E13" s="4">
        <v>560</v>
      </c>
      <c r="F13" s="8" t="s">
        <v>85</v>
      </c>
      <c r="G13" s="4">
        <f t="shared" si="0"/>
        <v>0</v>
      </c>
      <c r="H13" s="4" t="str">
        <f t="shared" si="1"/>
        <v>，202308011700000071</v>
      </c>
      <c r="I13" s="4" t="e">
        <f>VLOOKUP(A13,HOP!A:U,21,0)</f>
        <v>#N/A</v>
      </c>
      <c r="J13" s="4">
        <v>8.1</v>
      </c>
    </row>
    <row r="15" spans="4:4">
      <c r="D15" s="4">
        <f>SUM(D2:D14)</f>
        <v>34473.5</v>
      </c>
    </row>
    <row r="20" spans="1:4">
      <c r="A20" s="4" t="s">
        <v>86</v>
      </c>
      <c r="C20" s="4">
        <v>28018</v>
      </c>
      <c r="D20" s="4">
        <v>29890.46</v>
      </c>
    </row>
    <row r="21" spans="1:4">
      <c r="A21" s="4" t="s">
        <v>87</v>
      </c>
      <c r="C21" s="4">
        <v>6455.5</v>
      </c>
      <c r="D21" s="4">
        <v>6886.93</v>
      </c>
    </row>
    <row r="22" spans="1:4">
      <c r="A22" s="4" t="s">
        <v>88</v>
      </c>
      <c r="C22" s="4">
        <f>SUBTOTAL(9,C20:C21)</f>
        <v>34473.5</v>
      </c>
      <c r="D22" s="4">
        <f>SUBTOTAL(9,D20:D21)</f>
        <v>36777.39</v>
      </c>
    </row>
    <row r="23" spans="1:1">
      <c r="A23" s="4" t="s">
        <v>89</v>
      </c>
    </row>
  </sheetData>
  <autoFilter ref="A1:XFD15">
    <filterColumn colId="8">
      <filters blank="1">
        <filter val="直采"/>
        <filter val="直连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90</v>
      </c>
      <c r="B1" s="2" t="s">
        <v>91</v>
      </c>
      <c r="C1" s="2" t="s">
        <v>92</v>
      </c>
      <c r="D1" s="2" t="s">
        <v>93</v>
      </c>
      <c r="E1" s="2" t="s">
        <v>13</v>
      </c>
      <c r="F1" s="2" t="s">
        <v>5</v>
      </c>
      <c r="G1" s="2" t="s">
        <v>6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  <c r="U1" s="2" t="s">
        <v>107</v>
      </c>
      <c r="V1" s="2" t="s">
        <v>108</v>
      </c>
    </row>
    <row r="2" s="1" customFormat="1" spans="1:22">
      <c r="A2" s="3">
        <v>999225590148165</v>
      </c>
      <c r="B2" s="1" t="s">
        <v>109</v>
      </c>
      <c r="C2" s="1" t="s">
        <v>110</v>
      </c>
      <c r="D2" s="1" t="s">
        <v>111</v>
      </c>
      <c r="E2" s="1" t="s">
        <v>112</v>
      </c>
      <c r="F2" s="1" t="s">
        <v>113</v>
      </c>
      <c r="G2" s="1" t="s">
        <v>114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123</v>
      </c>
      <c r="T2" s="1" t="s">
        <v>124</v>
      </c>
      <c r="U2" s="1" t="s">
        <v>80</v>
      </c>
      <c r="V2" s="1" t="s">
        <v>125</v>
      </c>
    </row>
    <row r="3" s="1" customFormat="1" spans="1:22">
      <c r="A3" s="3">
        <v>999225521184493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114</v>
      </c>
      <c r="H3" s="1" t="s">
        <v>115</v>
      </c>
      <c r="I3" s="1" t="s">
        <v>131</v>
      </c>
      <c r="J3" s="1" t="s">
        <v>117</v>
      </c>
      <c r="K3" s="1" t="s">
        <v>131</v>
      </c>
      <c r="L3" s="1" t="s">
        <v>131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132</v>
      </c>
      <c r="S3" s="1" t="s">
        <v>123</v>
      </c>
      <c r="T3" s="1" t="s">
        <v>124</v>
      </c>
      <c r="U3" s="1" t="s">
        <v>80</v>
      </c>
      <c r="V3" s="1" t="s">
        <v>125</v>
      </c>
    </row>
    <row r="4" s="1" customFormat="1" spans="1:22">
      <c r="A4" s="3">
        <v>999225481008068</v>
      </c>
      <c r="B4" s="1" t="s">
        <v>133</v>
      </c>
      <c r="C4" s="1" t="s">
        <v>134</v>
      </c>
      <c r="D4" s="1" t="s">
        <v>111</v>
      </c>
      <c r="E4" s="1" t="s">
        <v>135</v>
      </c>
      <c r="F4" s="1" t="s">
        <v>136</v>
      </c>
      <c r="G4" s="1" t="s">
        <v>114</v>
      </c>
      <c r="H4" s="1" t="s">
        <v>115</v>
      </c>
      <c r="I4" s="1" t="s">
        <v>137</v>
      </c>
      <c r="J4" s="1" t="s">
        <v>117</v>
      </c>
      <c r="K4" s="1" t="s">
        <v>137</v>
      </c>
      <c r="L4" s="1" t="s">
        <v>137</v>
      </c>
      <c r="M4" s="1" t="s">
        <v>118</v>
      </c>
      <c r="N4" s="1" t="s">
        <v>118</v>
      </c>
      <c r="O4" s="1" t="s">
        <v>119</v>
      </c>
      <c r="P4" s="1" t="s">
        <v>120</v>
      </c>
      <c r="Q4" s="1" t="s">
        <v>121</v>
      </c>
      <c r="R4" s="1" t="s">
        <v>138</v>
      </c>
      <c r="S4" s="1" t="s">
        <v>123</v>
      </c>
      <c r="T4" s="1" t="s">
        <v>124</v>
      </c>
      <c r="U4" s="1" t="s">
        <v>80</v>
      </c>
      <c r="V4" s="1" t="s">
        <v>125</v>
      </c>
    </row>
    <row r="5" s="1" customFormat="1" spans="1:22">
      <c r="A5" s="3">
        <v>999225398441448</v>
      </c>
      <c r="B5" s="1" t="s">
        <v>139</v>
      </c>
      <c r="C5" s="1" t="s">
        <v>140</v>
      </c>
      <c r="D5" s="1" t="s">
        <v>128</v>
      </c>
      <c r="E5" s="1" t="s">
        <v>141</v>
      </c>
      <c r="F5" s="1" t="s">
        <v>136</v>
      </c>
      <c r="G5" s="1" t="s">
        <v>114</v>
      </c>
      <c r="H5" s="1" t="s">
        <v>115</v>
      </c>
      <c r="I5" s="1" t="s">
        <v>142</v>
      </c>
      <c r="J5" s="1" t="s">
        <v>117</v>
      </c>
      <c r="K5" s="1" t="s">
        <v>142</v>
      </c>
      <c r="L5" s="1" t="s">
        <v>142</v>
      </c>
      <c r="M5" s="1" t="s">
        <v>118</v>
      </c>
      <c r="N5" s="1" t="s">
        <v>118</v>
      </c>
      <c r="O5" s="1" t="s">
        <v>119</v>
      </c>
      <c r="P5" s="1" t="s">
        <v>120</v>
      </c>
      <c r="Q5" s="1" t="s">
        <v>121</v>
      </c>
      <c r="R5" s="1" t="s">
        <v>143</v>
      </c>
      <c r="S5" s="1" t="s">
        <v>123</v>
      </c>
      <c r="T5" s="1" t="s">
        <v>124</v>
      </c>
      <c r="U5" s="1" t="s">
        <v>80</v>
      </c>
      <c r="V5" s="1" t="s">
        <v>125</v>
      </c>
    </row>
    <row r="6" s="1" customFormat="1" spans="1:22">
      <c r="A6" s="3">
        <v>999225306773108</v>
      </c>
      <c r="B6" s="1" t="s">
        <v>144</v>
      </c>
      <c r="C6" s="1" t="s">
        <v>145</v>
      </c>
      <c r="D6" s="1" t="s">
        <v>146</v>
      </c>
      <c r="E6" s="1" t="s">
        <v>147</v>
      </c>
      <c r="F6" s="1" t="s">
        <v>113</v>
      </c>
      <c r="G6" s="1" t="s">
        <v>114</v>
      </c>
      <c r="H6" s="1" t="s">
        <v>115</v>
      </c>
      <c r="I6" s="1" t="s">
        <v>148</v>
      </c>
      <c r="J6" s="1" t="s">
        <v>117</v>
      </c>
      <c r="K6" s="1" t="s">
        <v>148</v>
      </c>
      <c r="L6" s="1" t="s">
        <v>148</v>
      </c>
      <c r="M6" s="1" t="s">
        <v>118</v>
      </c>
      <c r="N6" s="1" t="s">
        <v>118</v>
      </c>
      <c r="O6" s="1" t="s">
        <v>119</v>
      </c>
      <c r="P6" s="1" t="s">
        <v>120</v>
      </c>
      <c r="Q6" s="1" t="s">
        <v>121</v>
      </c>
      <c r="R6" s="1" t="s">
        <v>149</v>
      </c>
      <c r="S6" s="1" t="s">
        <v>123</v>
      </c>
      <c r="T6" s="1" t="s">
        <v>124</v>
      </c>
      <c r="U6" s="1" t="s">
        <v>80</v>
      </c>
      <c r="V6" s="1" t="s">
        <v>125</v>
      </c>
    </row>
    <row r="7" s="1" customFormat="1" spans="1:22">
      <c r="A7" s="3">
        <v>999224833773692</v>
      </c>
      <c r="B7" s="1" t="s">
        <v>150</v>
      </c>
      <c r="C7" s="1" t="s">
        <v>151</v>
      </c>
      <c r="D7" s="1" t="s">
        <v>111</v>
      </c>
      <c r="E7" s="1" t="s">
        <v>152</v>
      </c>
      <c r="F7" s="1" t="s">
        <v>153</v>
      </c>
      <c r="G7" s="1" t="s">
        <v>114</v>
      </c>
      <c r="H7" s="1" t="s">
        <v>115</v>
      </c>
      <c r="I7" s="1" t="s">
        <v>154</v>
      </c>
      <c r="J7" s="1" t="s">
        <v>117</v>
      </c>
      <c r="K7" s="1" t="s">
        <v>154</v>
      </c>
      <c r="L7" s="1" t="s">
        <v>154</v>
      </c>
      <c r="M7" s="1" t="s">
        <v>118</v>
      </c>
      <c r="N7" s="1" t="s">
        <v>118</v>
      </c>
      <c r="O7" s="1" t="s">
        <v>119</v>
      </c>
      <c r="P7" s="1" t="s">
        <v>120</v>
      </c>
      <c r="Q7" s="1" t="s">
        <v>121</v>
      </c>
      <c r="R7" s="1" t="s">
        <v>155</v>
      </c>
      <c r="S7" s="1" t="s">
        <v>123</v>
      </c>
      <c r="T7" s="1" t="s">
        <v>124</v>
      </c>
      <c r="U7" s="1" t="s">
        <v>80</v>
      </c>
      <c r="V7" s="1" t="s">
        <v>125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2023-08-17T01:35:26Z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