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<sst xmlns="http://schemas.openxmlformats.org/spreadsheetml/2006/main" count="121" uniqueCount="88">
  <si>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</si>
  <si>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</si>
  <si>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</si>
  <si>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</si>
  <si>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</si>
  <si>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</si>
  <si>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</si>
  <si>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</si>
  <si>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</si>
  <si>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</si>
  <si>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</si>
  <si>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</si>
  <si>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</si>
  <si>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</si>
  <si>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</si>
  <si>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</si>
  <si>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</si>
  <si>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</si>
  <si>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</si>
  <si>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</si>
  <si>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</si>
  <si>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</si>
  <si>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</si>
  <si>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</si>
  <si>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</si>
  <si>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999225619316652	</t>
  </si>
  <si>
    <t>Ctrip</t>
  </si>
  <si>
    <t>正常</t>
  </si>
  <si>
    <t>[广州]琶洲酒店(广州会展中心磨碟沙地铁站店)(88183861)</t>
  </si>
  <si>
    <t>高级商务大床房&lt;至多8间&gt;&lt;2人入住&gt;&lt;早餐&gt;</t>
  </si>
  <si>
    <t>CNY</t>
  </si>
  <si>
    <t>赵小阳</t>
  </si>
  <si>
    <t>CA13744230817CNY</t>
  </si>
  <si>
    <t>未提现</t>
  </si>
  <si>
    <t>携程开票</t>
  </si>
  <si>
    <t xml:space="preserve">3691905	</t>
  </si>
  <si>
    <t xml:space="preserve">220188	</t>
  </si>
  <si>
    <t xml:space="preserve">999225701447738	</t>
  </si>
  <si>
    <t>[上海]子鱼居酒店（上海人民广场店）(80249886)</t>
  </si>
  <si>
    <t>豪华大床房&lt;2人入住&gt;</t>
  </si>
  <si>
    <t>邓继辉</t>
  </si>
  <si>
    <t xml:space="preserve">3709756	</t>
  </si>
  <si>
    <t xml:space="preserve">	</t>
  </si>
  <si>
    <t>，</t>
  </si>
  <si>
    <t xml:space="preserve"> 830 CNY</t>
  </si>
  <si>
    <t>A230817091550481</t>
  </si>
  <si>
    <t>总计：830元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</si>
  <si>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</si>
  <si>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</si>
  <si>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</si>
  <si>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</si>
  <si>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</si>
  <si>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</si>
  <si>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</si>
  <si>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</si>
  <si>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</si>
  <si>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</si>
  <si>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</si>
  <si>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</si>
  <si>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</si>
  <si>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</si>
  <si>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</si>
  <si>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</si>
  <si>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</si>
  <si>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</si>
  <si>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</si>
  <si>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2023-07-27</t>
  </si>
  <si>
    <t>3691905</t>
  </si>
  <si>
    <t>琶洲酒店(广州会展中心磨碟沙地铁站店)</t>
  </si>
  <si>
    <t>2023-08-01</t>
  </si>
  <si>
    <t>2023-08-02</t>
  </si>
  <si>
    <t>退房日月结</t>
  </si>
  <si>
    <t>344.00</t>
  </si>
  <si>
    <t>RMB</t>
  </si>
  <si>
    <t>0</t>
  </si>
  <si>
    <t>0.00</t>
  </si>
  <si>
    <t>携程汇登国内直连</t>
  </si>
  <si>
    <t>01.011264</t>
  </si>
  <si>
    <t>2023-07-27 12:54:13</t>
  </si>
  <si>
    <t>否</t>
  </si>
  <si>
    <t>广州汇登信息科技有限公司</t>
  </si>
  <si>
    <t>直连</t>
  </si>
  <si>
    <t>中国</t>
  </si>
  <si>
    <t>2023-07-30</t>
  </si>
  <si>
    <t>3709756</t>
  </si>
  <si>
    <t>子鱼居酒店（上海人民广场店）</t>
  </si>
  <si>
    <t>486.00</t>
  </si>
  <si>
    <t>2023-07-30 23:59:45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</si>
</sst>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45140</v>
      </c>
      <c r="H2" s="4">
        <v>1</v>
      </c>
      <c r="I2" s="4">
        <v>1</v>
      </c>
      <c r="J2" s="4">
        <v>1</v>
      </c>
      <c r="K2" s="4" t="s">
        <v>30</v>
      </c>
      <c r="L2" s="4">
        <v>344</v>
      </c>
      <c r="M2" s="4">
        <v>344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45134.0000115741</v>
      </c>
      <c r="S2" s="6">
        <v>45155</v>
      </c>
      <c r="T2" s="4" t="s">
        <v>34</v>
      </c>
      <c r="U2" s="4">
        <v>344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45140</v>
      </c>
      <c r="H3" s="4">
        <v>1</v>
      </c>
      <c r="I3" s="4">
        <v>1</v>
      </c>
      <c r="J3" s="4">
        <v>1</v>
      </c>
      <c r="K3" s="4" t="s">
        <v>30</v>
      </c>
      <c r="L3" s="4">
        <v>486</v>
      </c>
      <c r="M3" s="4">
        <v>486</v>
      </c>
      <c r="N3" s="4" t="s">
        <v>40</v>
      </c>
      <c r="O3" s="4" t="s">
        <v>32</v>
      </c>
      <c r="P3" s="4" t="s">
        <v>33</v>
      </c>
      <c r="Q3" s="4">
        <v>0</v>
      </c>
      <c r="R3" s="7">
        <v>45137.0000115741</v>
      </c>
      <c r="S3" s="6">
        <v>45155</v>
      </c>
      <c r="T3" s="4" t="s">
        <v>34</v>
      </c>
      <c r="U3" s="4">
        <v>486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999225619316652</v>
      </c>
      <c r="B2" s="6">
        <v>45139</v>
      </c>
      <c r="C2" s="6">
        <v>45140</v>
      </c>
      <c r="D2" s="4">
        <v>344</v>
      </c>
      <c r="E2" s="4" t="str">
        <f>VLOOKUP(A2,HOP!A:L,12,0)</f>
        <v>344.00</v>
      </c>
      <c r="F2" s="4" t="str">
        <f>VLOOKUP(A2,HOP!A:C,3,0)</f>
        <v>3691905</v>
      </c>
      <c r="G2" s="4">
        <f>D2-E2</f>
        <v>0</v>
      </c>
      <c r="H2" s="4" t="str">
        <f>$H$1&amp;F2</f>
        <v>，3691905</v>
      </c>
      <c r="I2" s="4" t="str">
        <f>VLOOKUP(A2,HOP!A:U,21,0)</f>
        <v>直连</v>
      </c>
    </row>
    <row r="3" s="4" customFormat="1" spans="1:9">
      <c r="A3" s="5">
        <v>999225701447738</v>
      </c>
      <c r="B3" s="6">
        <v>45139</v>
      </c>
      <c r="C3" s="6">
        <v>45140</v>
      </c>
      <c r="D3" s="4">
        <v>486</v>
      </c>
      <c r="E3" s="4" t="str">
        <f>VLOOKUP(A3,HOP!A:L,12,0)</f>
        <v>486.00</v>
      </c>
      <c r="F3" s="4" t="str">
        <f>VLOOKUP(A3,HOP!A:C,3,0)</f>
        <v>3709756</v>
      </c>
      <c r="G3" s="4">
        <f>D3-E3</f>
        <v>0</v>
      </c>
      <c r="H3" s="4" t="str">
        <f>$H$1&amp;F3</f>
        <v>，3709756</v>
      </c>
      <c r="I3" s="4" t="str">
        <f>VLOOKUP(A3,HOP!A:U,21,0)</f>
        <v>直连</v>
      </c>
    </row>
    <row r="5" spans="4:4">
      <c r="D5" s="4">
        <f>SUM(D2:D4)</f>
        <v>830</v>
      </c>
    </row>
    <row r="7" spans="4:4">
      <c r="D7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999225619316652</v>
      </c>
      <c r="B2" s="1" t="s">
        <v>66</v>
      </c>
      <c r="C2" s="1" t="s">
        <v>67</v>
      </c>
      <c r="D2" s="1" t="s">
        <v>68</v>
      </c>
      <c r="E2" s="1" t="s">
        <v>31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999225701447738</v>
      </c>
      <c r="B3" s="1" t="s">
        <v>83</v>
      </c>
      <c r="C3" s="1" t="s">
        <v>84</v>
      </c>
      <c r="D3" s="1" t="s">
        <v>85</v>
      </c>
      <c r="E3" s="1" t="s">
        <v>40</v>
      </c>
      <c r="F3" s="1" t="s">
        <v>69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2023-08-17T01:17:05Z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