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<sst xmlns="http://schemas.openxmlformats.org/spreadsheetml/2006/main" count="264" uniqueCount="134">
  <si>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</si>
  <si>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</si>
  <si>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</si>
  <si>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</si>
  <si>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</si>
  <si>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</si>
  <si>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</si>
  <si>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</si>
  <si>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</si>
  <si>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</si>
  <si>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</si>
  <si>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</si>
  <si>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</si>
  <si>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</si>
  <si>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</si>
  <si>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</si>
  <si>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</si>
  <si>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</si>
  <si>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</si>
  <si>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</si>
  <si>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</si>
  <si>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</si>
  <si>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</si>
  <si>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</si>
  <si>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</si>
  <si>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999225253485514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</si>
  <si>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</si>
  <si>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</si>
  <si>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</si>
  <si>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</si>
  <si>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</si>
  <si>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LIU/PAN,Cai/haoyang</t>
  </si>
  <si>
    <t>CA363230906CNY</t>
  </si>
  <si>
    <t>未提现</t>
  </si>
  <si>
    <t>携程开票</t>
  </si>
  <si>
    <t xml:space="preserve">3619889	</t>
  </si>
  <si>
    <t xml:space="preserve">11788407	</t>
  </si>
  <si>
    <t xml:space="preserve">999225552575672	</t>
  </si>
  <si>
    <t>[香港]香港九龙酒店(The Kowloon Hotel)(9826444)</t>
  </si>
  <si>
    <t>豪华房(至少提前5天预订)(至少连住2晚及以上)&lt;双人入住&gt;&lt;内宾&gt;&lt;无早&gt;</t>
  </si>
  <si>
    <t>Yao/Yao,BAO/XIAOFENG</t>
  </si>
  <si>
    <t xml:space="preserve">3678342	</t>
  </si>
  <si>
    <t xml:space="preserve">	</t>
  </si>
  <si>
    <t xml:space="preserve">999226065420027	</t>
  </si>
  <si>
    <t>LUO/ZHAOMIAN,LUO/CHENG</t>
  </si>
  <si>
    <t xml:space="preserve">3786669	</t>
  </si>
  <si>
    <t xml:space="preserve">999226147004522	</t>
  </si>
  <si>
    <t>[梅州]梅州麓湖山酒店(67856423)</t>
  </si>
  <si>
    <t>零压豪华大床房&lt;超值特惠&gt;&lt;双人入住&gt;&lt;双早&gt;&lt;日历房套餐高价值&gt;&lt;新酒店礼盒&gt;</t>
  </si>
  <si>
    <t>黄璇,黄智成,蒋主浮</t>
  </si>
  <si>
    <t xml:space="preserve">2919538	</t>
  </si>
  <si>
    <t xml:space="preserve">999226147014048	</t>
  </si>
  <si>
    <t>零压豪华双床房&lt;超值特惠&gt;&lt;双人入住&gt;&lt;双早&gt;&lt;日历房套餐高价值&gt;&lt;新酒店礼盒&gt;</t>
  </si>
  <si>
    <t>黄竑</t>
  </si>
  <si>
    <t xml:space="preserve">999226197960081	</t>
  </si>
  <si>
    <t>标准双床房&lt;双人入住&gt;&lt;升级特惠&gt;&lt;双早&gt;</t>
  </si>
  <si>
    <t>李荣,徐晓青</t>
  </si>
  <si>
    <t xml:space="preserve">2925737	</t>
  </si>
  <si>
    <t xml:space="preserve">999226198952613	</t>
  </si>
  <si>
    <t>豪华大床房&lt;双人入住&gt;&lt;升级特惠&gt;&lt;双早&gt;</t>
  </si>
  <si>
    <t>陈惠旋</t>
  </si>
  <si>
    <t xml:space="preserve">999226199728356	</t>
  </si>
  <si>
    <t>[梅州]梅州新飞腾艺术酒店(100914635)</t>
  </si>
  <si>
    <t>豪华主题大床房&lt;特惠专享&gt;&lt;双人入住&gt;&lt;无早&gt;</t>
  </si>
  <si>
    <t>杨宇润</t>
  </si>
  <si>
    <t xml:space="preserve">3813448	</t>
  </si>
  <si>
    <t xml:space="preserve">999226212457193	</t>
  </si>
  <si>
    <t>[梅州]梅州昌盛豪生大酒店(45834822)</t>
  </si>
  <si>
    <t>柚见好——非遗双床房&lt;超值特惠&gt;&lt;双人入住&gt;&lt;双早&gt;</t>
  </si>
  <si>
    <t>邓海燕</t>
  </si>
  <si>
    <t>取消</t>
  </si>
  <si>
    <t>，</t>
  </si>
  <si>
    <t>202308192226450077</t>
  </si>
  <si>
    <t>202308192224540071</t>
  </si>
  <si>
    <t>202308211033390069</t>
  </si>
  <si>
    <t>202308211146520076</t>
  </si>
  <si>
    <t>A230906095235481</t>
  </si>
  <si>
    <t>房集：i230906095139 2254元</t>
  </si>
  <si>
    <t>CNY / HKD 当前参考汇率: 1.072763164</t>
  </si>
  <si>
    <t>总计：9906.4 CNY/
10627.22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</si>
  <si>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</si>
  <si>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</si>
  <si>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</si>
  <si>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</si>
  <si>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</si>
  <si>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</si>
  <si>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</si>
  <si>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</si>
  <si>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</si>
  <si>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</si>
  <si>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</si>
  <si>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</si>
  <si>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</si>
  <si>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</si>
  <si>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</si>
  <si>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</si>
  <si>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</si>
  <si>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</si>
  <si>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</si>
  <si>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2023-08-15</t>
  </si>
  <si>
    <t>3786669</t>
  </si>
  <si>
    <t>香港九龙酒店</t>
  </si>
  <si>
    <t>LUO ZHAOMIAN,LUO CHENG</t>
  </si>
  <si>
    <t>2023-08-20</t>
  </si>
  <si>
    <t>2023-08-22</t>
  </si>
  <si>
    <t>退房日周结</t>
  </si>
  <si>
    <t>2288.00</t>
  </si>
  <si>
    <t>RMB</t>
  </si>
  <si>
    <t>0</t>
  </si>
  <si>
    <t>0.00</t>
  </si>
  <si>
    <t>携程国内直连(DD)</t>
  </si>
  <si>
    <t>01.011249</t>
  </si>
  <si>
    <t>2023-08-15 20:21:02</t>
  </si>
  <si>
    <t>否</t>
  </si>
  <si>
    <t>汇智国际旅游发展有限公司</t>
  </si>
  <si>
    <t>直采</t>
  </si>
  <si>
    <t>中国</t>
  </si>
  <si>
    <t>2023-07-24</t>
  </si>
  <si>
    <t>3678342</t>
  </si>
  <si>
    <t>Yao Yao,BAO XIAOFENG</t>
  </si>
  <si>
    <t>1914.00</t>
  </si>
  <si>
    <t>2023-07-25 13:06:28</t>
  </si>
  <si>
    <t>2023-07-11</t>
  </si>
  <si>
    <t>3619889</t>
  </si>
  <si>
    <t>香港富荟旺角酒店</t>
  </si>
  <si>
    <t>LIU PAN,Cai haoyang</t>
  </si>
  <si>
    <t>2023-08-18</t>
  </si>
  <si>
    <t>3328.00</t>
  </si>
  <si>
    <t>2023-07-14 10:41:05</t>
  </si>
  <si>
    <t>2023-08-21</t>
  </si>
  <si>
    <t>3813448</t>
  </si>
  <si>
    <t>梅州新飞腾艺术酒店</t>
  </si>
  <si>
    <t>122.40</t>
  </si>
  <si>
    <t>2023-08-21 12:31:13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</si>
</sst>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314325</xdr:colOff>
      <xdr:row>52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298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45156</v>
      </c>
      <c r="G2" s="6">
        <v>45160</v>
      </c>
      <c r="H2" s="4">
        <v>1</v>
      </c>
      <c r="I2" s="4">
        <v>4</v>
      </c>
      <c r="J2" s="4">
        <v>4</v>
      </c>
      <c r="K2" s="4" t="s">
        <v>30</v>
      </c>
      <c r="L2" s="4">
        <v>3328</v>
      </c>
      <c r="M2" s="4">
        <v>3328</v>
      </c>
      <c r="N2" s="4" t="s">
        <v>31</v>
      </c>
      <c r="O2" s="4" t="s">
        <v>32</v>
      </c>
      <c r="P2" s="4" t="s">
        <v>33</v>
      </c>
      <c r="Q2" s="4">
        <v>0</v>
      </c>
      <c r="R2" s="7">
        <v>45118.0000115741</v>
      </c>
      <c r="S2" s="6">
        <v>45175</v>
      </c>
      <c r="T2" s="4" t="s">
        <v>34</v>
      </c>
      <c r="U2" s="4">
        <v>3328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45158</v>
      </c>
      <c r="G3" s="6">
        <v>45160</v>
      </c>
      <c r="H3" s="4">
        <v>1</v>
      </c>
      <c r="I3" s="4">
        <v>2</v>
      </c>
      <c r="J3" s="4">
        <v>2</v>
      </c>
      <c r="K3" s="4" t="s">
        <v>30</v>
      </c>
      <c r="L3" s="4">
        <v>1914</v>
      </c>
      <c r="M3" s="4">
        <v>1914</v>
      </c>
      <c r="N3" s="4" t="s">
        <v>40</v>
      </c>
      <c r="O3" s="4" t="s">
        <v>32</v>
      </c>
      <c r="P3" s="4" t="s">
        <v>33</v>
      </c>
      <c r="Q3" s="4">
        <v>0</v>
      </c>
      <c r="R3" s="7">
        <v>45131</v>
      </c>
      <c r="S3" s="6">
        <v>45175</v>
      </c>
      <c r="T3" s="4" t="s">
        <v>34</v>
      </c>
      <c r="U3" s="4">
        <v>1914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45158</v>
      </c>
      <c r="G4" s="6">
        <v>45160</v>
      </c>
      <c r="H4" s="4">
        <v>1</v>
      </c>
      <c r="I4" s="4">
        <v>2</v>
      </c>
      <c r="J4" s="4">
        <v>2</v>
      </c>
      <c r="K4" s="4" t="s">
        <v>30</v>
      </c>
      <c r="L4" s="4">
        <v>2288</v>
      </c>
      <c r="M4" s="4">
        <v>2288</v>
      </c>
      <c r="N4" s="4" t="s">
        <v>44</v>
      </c>
      <c r="O4" s="4" t="s">
        <v>32</v>
      </c>
      <c r="P4" s="4" t="s">
        <v>33</v>
      </c>
      <c r="Q4" s="4">
        <v>0</v>
      </c>
      <c r="R4" s="7">
        <v>45153</v>
      </c>
      <c r="S4" s="6">
        <v>45175</v>
      </c>
      <c r="T4" s="4" t="s">
        <v>34</v>
      </c>
      <c r="U4" s="4">
        <v>2288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45159</v>
      </c>
      <c r="G5" s="6">
        <v>45160</v>
      </c>
      <c r="H5" s="4">
        <v>3</v>
      </c>
      <c r="I5" s="4">
        <v>1</v>
      </c>
      <c r="J5" s="4">
        <v>3</v>
      </c>
      <c r="K5" s="4" t="s">
        <v>30</v>
      </c>
      <c r="L5" s="4">
        <v>1092</v>
      </c>
      <c r="M5" s="4">
        <v>1092</v>
      </c>
      <c r="N5" s="4" t="s">
        <v>49</v>
      </c>
      <c r="O5" s="4" t="s">
        <v>32</v>
      </c>
      <c r="P5" s="4" t="s">
        <v>33</v>
      </c>
      <c r="Q5" s="4">
        <v>0</v>
      </c>
      <c r="R5" s="7">
        <v>45157</v>
      </c>
      <c r="S5" s="6">
        <v>45175</v>
      </c>
      <c r="T5" s="4" t="s">
        <v>34</v>
      </c>
      <c r="U5" s="4">
        <v>1092</v>
      </c>
      <c r="V5" s="4">
        <v>0</v>
      </c>
      <c r="W5" s="4">
        <v>0</v>
      </c>
      <c r="X5" s="4" t="s">
        <v>42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47</v>
      </c>
      <c r="E6" s="4" t="s">
        <v>52</v>
      </c>
      <c r="F6" s="6">
        <v>45159</v>
      </c>
      <c r="G6" s="6">
        <v>45160</v>
      </c>
      <c r="H6" s="4">
        <v>1</v>
      </c>
      <c r="I6" s="4">
        <v>1</v>
      </c>
      <c r="J6" s="4">
        <v>1</v>
      </c>
      <c r="K6" s="4" t="s">
        <v>30</v>
      </c>
      <c r="L6" s="4">
        <v>364</v>
      </c>
      <c r="M6" s="4">
        <v>364</v>
      </c>
      <c r="N6" s="4" t="s">
        <v>53</v>
      </c>
      <c r="O6" s="4" t="s">
        <v>32</v>
      </c>
      <c r="P6" s="4" t="s">
        <v>33</v>
      </c>
      <c r="Q6" s="4">
        <v>0</v>
      </c>
      <c r="R6" s="7">
        <v>45157</v>
      </c>
      <c r="S6" s="6">
        <v>45175</v>
      </c>
      <c r="T6" s="4" t="s">
        <v>34</v>
      </c>
      <c r="U6" s="4">
        <v>364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47</v>
      </c>
      <c r="E7" s="4" t="s">
        <v>55</v>
      </c>
      <c r="F7" s="6">
        <v>45159</v>
      </c>
      <c r="G7" s="6">
        <v>45160</v>
      </c>
      <c r="H7" s="4">
        <v>2</v>
      </c>
      <c r="I7" s="4">
        <v>1</v>
      </c>
      <c r="J7" s="4">
        <v>2</v>
      </c>
      <c r="K7" s="4" t="s">
        <v>30</v>
      </c>
      <c r="L7" s="4">
        <v>490</v>
      </c>
      <c r="M7" s="4">
        <v>490</v>
      </c>
      <c r="N7" s="4" t="s">
        <v>56</v>
      </c>
      <c r="O7" s="4" t="s">
        <v>32</v>
      </c>
      <c r="P7" s="4" t="s">
        <v>33</v>
      </c>
      <c r="Q7" s="4">
        <v>0</v>
      </c>
      <c r="R7" s="7">
        <v>45159</v>
      </c>
      <c r="S7" s="6">
        <v>45175</v>
      </c>
      <c r="T7" s="4" t="s">
        <v>34</v>
      </c>
      <c r="U7" s="4">
        <v>490</v>
      </c>
      <c r="V7" s="4">
        <v>0</v>
      </c>
      <c r="W7" s="4">
        <v>0</v>
      </c>
      <c r="X7" s="4" t="s">
        <v>42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47</v>
      </c>
      <c r="E8" s="4" t="s">
        <v>59</v>
      </c>
      <c r="F8" s="6">
        <v>45159</v>
      </c>
      <c r="G8" s="6">
        <v>45160</v>
      </c>
      <c r="H8" s="4">
        <v>1</v>
      </c>
      <c r="I8" s="4">
        <v>1</v>
      </c>
      <c r="J8" s="4">
        <v>1</v>
      </c>
      <c r="K8" s="4" t="s">
        <v>30</v>
      </c>
      <c r="L8" s="4">
        <v>308</v>
      </c>
      <c r="M8" s="4">
        <v>308</v>
      </c>
      <c r="N8" s="4" t="s">
        <v>60</v>
      </c>
      <c r="O8" s="4" t="s">
        <v>32</v>
      </c>
      <c r="P8" s="4" t="s">
        <v>33</v>
      </c>
      <c r="Q8" s="4">
        <v>0</v>
      </c>
      <c r="R8" s="7">
        <v>45159</v>
      </c>
      <c r="S8" s="6">
        <v>45175</v>
      </c>
      <c r="T8" s="4" t="s">
        <v>34</v>
      </c>
      <c r="U8" s="4">
        <v>308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45159</v>
      </c>
      <c r="G9" s="6">
        <v>45160</v>
      </c>
      <c r="H9" s="4">
        <v>1</v>
      </c>
      <c r="I9" s="4">
        <v>1</v>
      </c>
      <c r="J9" s="4">
        <v>1</v>
      </c>
      <c r="K9" s="4" t="s">
        <v>30</v>
      </c>
      <c r="L9" s="4">
        <v>122.4</v>
      </c>
      <c r="M9" s="4">
        <v>122.4</v>
      </c>
      <c r="N9" s="4" t="s">
        <v>64</v>
      </c>
      <c r="O9" s="4" t="s">
        <v>32</v>
      </c>
      <c r="P9" s="4" t="s">
        <v>33</v>
      </c>
      <c r="Q9" s="4">
        <v>0</v>
      </c>
      <c r="R9" s="7">
        <v>45159</v>
      </c>
      <c r="S9" s="6">
        <v>45175</v>
      </c>
      <c r="T9" s="4" t="s">
        <v>34</v>
      </c>
      <c r="U9" s="4">
        <v>122.4</v>
      </c>
      <c r="V9" s="4">
        <v>0</v>
      </c>
      <c r="W9" s="4">
        <v>0</v>
      </c>
      <c r="X9" s="4" t="s">
        <v>65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45159</v>
      </c>
      <c r="G10" s="6">
        <v>45160</v>
      </c>
      <c r="H10" s="4">
        <v>1</v>
      </c>
      <c r="I10" s="4">
        <v>1</v>
      </c>
      <c r="J10" s="4">
        <v>1</v>
      </c>
      <c r="K10" s="4" t="s">
        <v>30</v>
      </c>
      <c r="L10" s="4">
        <v>495.6</v>
      </c>
      <c r="M10" s="4">
        <v>495.6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45159</v>
      </c>
      <c r="S10" s="6">
        <v>45175</v>
      </c>
      <c r="T10" s="4" t="s">
        <v>34</v>
      </c>
      <c r="U10" s="4">
        <v>495.6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66</v>
      </c>
      <c r="B11" s="4" t="s">
        <v>26</v>
      </c>
      <c r="C11" s="4" t="s">
        <v>70</v>
      </c>
      <c r="D11" s="4" t="s">
        <v>67</v>
      </c>
      <c r="E11" s="4" t="s">
        <v>68</v>
      </c>
      <c r="F11" s="6">
        <v>45159</v>
      </c>
      <c r="G11" s="6">
        <v>45160</v>
      </c>
      <c r="H11" s="4">
        <v>1</v>
      </c>
      <c r="I11" s="4">
        <v>1</v>
      </c>
      <c r="J11" s="4">
        <v>1</v>
      </c>
      <c r="K11" s="4" t="s">
        <v>30</v>
      </c>
      <c r="L11" s="4">
        <v>-495.6</v>
      </c>
      <c r="M11" s="4">
        <v>-495.6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45159</v>
      </c>
      <c r="S11" s="6">
        <v>45175</v>
      </c>
      <c r="T11" s="4" t="s">
        <v>34</v>
      </c>
      <c r="U11" s="4">
        <v>-495.6</v>
      </c>
      <c r="V11" s="4">
        <v>0</v>
      </c>
      <c r="W11" s="4">
        <v>0</v>
      </c>
      <c r="X11" s="4" t="s">
        <v>42</v>
      </c>
      <c r="Y1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999225253485514</v>
      </c>
      <c r="B2" s="6">
        <v>45156</v>
      </c>
      <c r="C2" s="6">
        <v>45160</v>
      </c>
      <c r="D2" s="4">
        <v>3328</v>
      </c>
      <c r="E2" s="4" t="str">
        <f>VLOOKUP(A2,HOP!A:L,12,0)</f>
        <v>3328.00</v>
      </c>
      <c r="F2" s="4" t="str">
        <f>VLOOKUP(A2,HOP!A:C,3,0)</f>
        <v>3619889</v>
      </c>
      <c r="G2" s="4">
        <f>D2-E2</f>
        <v>0</v>
      </c>
      <c r="H2" s="4" t="str">
        <f>$H$1&amp;F2</f>
        <v>，3619889</v>
      </c>
      <c r="I2" s="4" t="str">
        <f>VLOOKUP(A2,HOP!A:U,21,0)</f>
        <v>直采</v>
      </c>
    </row>
    <row r="3" s="4" customFormat="1" spans="1:9">
      <c r="A3" s="5">
        <v>999225552575672</v>
      </c>
      <c r="B3" s="6">
        <v>45158</v>
      </c>
      <c r="C3" s="6">
        <v>45160</v>
      </c>
      <c r="D3" s="4">
        <v>1914</v>
      </c>
      <c r="E3" s="4" t="str">
        <f>VLOOKUP(A3,HOP!A:L,12,0)</f>
        <v>1914.00</v>
      </c>
      <c r="F3" s="4" t="str">
        <f>VLOOKUP(A3,HOP!A:C,3,0)</f>
        <v>3678342</v>
      </c>
      <c r="G3" s="4">
        <f t="shared" ref="G3:G10" si="0">D3-E3</f>
        <v>0</v>
      </c>
      <c r="H3" s="4" t="str">
        <f t="shared" ref="H3:H10" si="1">$H$1&amp;F3</f>
        <v>，3678342</v>
      </c>
      <c r="I3" s="4" t="str">
        <f>VLOOKUP(A3,HOP!A:U,21,0)</f>
        <v>直采</v>
      </c>
    </row>
    <row r="4" s="4" customFormat="1" spans="1:9">
      <c r="A4" s="5">
        <v>999226065420027</v>
      </c>
      <c r="B4" s="6">
        <v>45158</v>
      </c>
      <c r="C4" s="6">
        <v>45160</v>
      </c>
      <c r="D4" s="4">
        <v>2288</v>
      </c>
      <c r="E4" s="4" t="str">
        <f>VLOOKUP(A4,HOP!A:L,12,0)</f>
        <v>2288.00</v>
      </c>
      <c r="F4" s="4" t="str">
        <f>VLOOKUP(A4,HOP!A:C,3,0)</f>
        <v>3786669</v>
      </c>
      <c r="G4" s="4">
        <f t="shared" si="0"/>
        <v>0</v>
      </c>
      <c r="H4" s="4" t="str">
        <f t="shared" si="1"/>
        <v>，3786669</v>
      </c>
      <c r="I4" s="4" t="str">
        <f>VLOOKUP(A4,HOP!A:U,21,0)</f>
        <v>直采</v>
      </c>
    </row>
    <row r="5" s="4" customFormat="1" hidden="1" spans="1:10">
      <c r="A5" s="5">
        <v>999226147004522</v>
      </c>
      <c r="B5" s="6">
        <v>45159</v>
      </c>
      <c r="C5" s="6">
        <v>45160</v>
      </c>
      <c r="D5" s="4">
        <v>1092</v>
      </c>
      <c r="E5" s="4">
        <v>1092</v>
      </c>
      <c r="F5" s="8" t="s">
        <v>72</v>
      </c>
      <c r="G5" s="4">
        <f t="shared" si="0"/>
        <v>0</v>
      </c>
      <c r="H5" s="4" t="str">
        <f t="shared" si="1"/>
        <v>，202308192226450077</v>
      </c>
      <c r="I5" s="4" t="e">
        <f>VLOOKUP(A5,HOP!A:U,21,0)</f>
        <v>#N/A</v>
      </c>
      <c r="J5" s="4">
        <v>8.19</v>
      </c>
    </row>
    <row r="6" s="4" customFormat="1" hidden="1" spans="1:10">
      <c r="A6" s="5">
        <v>999226147014048</v>
      </c>
      <c r="B6" s="6">
        <v>45159</v>
      </c>
      <c r="C6" s="6">
        <v>45160</v>
      </c>
      <c r="D6" s="4">
        <v>364</v>
      </c>
      <c r="E6" s="4">
        <v>364</v>
      </c>
      <c r="F6" s="8" t="s">
        <v>73</v>
      </c>
      <c r="G6" s="4">
        <f t="shared" si="0"/>
        <v>0</v>
      </c>
      <c r="H6" s="4" t="str">
        <f t="shared" si="1"/>
        <v>，202308192224540071</v>
      </c>
      <c r="I6" s="4" t="e">
        <f>VLOOKUP(A6,HOP!A:U,21,0)</f>
        <v>#N/A</v>
      </c>
      <c r="J6" s="4">
        <v>8.19</v>
      </c>
    </row>
    <row r="7" s="4" customFormat="1" hidden="1" spans="1:10">
      <c r="A7" s="5">
        <v>999226197960081</v>
      </c>
      <c r="B7" s="6">
        <v>45159</v>
      </c>
      <c r="C7" s="6">
        <v>45160</v>
      </c>
      <c r="D7" s="4">
        <v>490</v>
      </c>
      <c r="E7" s="4">
        <v>490</v>
      </c>
      <c r="F7" s="8" t="s">
        <v>74</v>
      </c>
      <c r="G7" s="4">
        <f t="shared" si="0"/>
        <v>0</v>
      </c>
      <c r="H7" s="4" t="str">
        <f t="shared" si="1"/>
        <v>，202308211033390069</v>
      </c>
      <c r="I7" s="4" t="e">
        <f>VLOOKUP(A7,HOP!A:U,21,0)</f>
        <v>#N/A</v>
      </c>
      <c r="J7" s="4">
        <v>8.21</v>
      </c>
    </row>
    <row r="8" s="4" customFormat="1" hidden="1" spans="1:10">
      <c r="A8" s="5">
        <v>999226198952613</v>
      </c>
      <c r="B8" s="6">
        <v>45159</v>
      </c>
      <c r="C8" s="6">
        <v>45160</v>
      </c>
      <c r="D8" s="4">
        <v>308</v>
      </c>
      <c r="E8" s="4">
        <v>308</v>
      </c>
      <c r="F8" s="8" t="s">
        <v>75</v>
      </c>
      <c r="G8" s="4">
        <f t="shared" si="0"/>
        <v>0</v>
      </c>
      <c r="H8" s="4" t="str">
        <f t="shared" si="1"/>
        <v>，202308211146520076</v>
      </c>
      <c r="I8" s="4" t="e">
        <f>VLOOKUP(A8,HOP!A:U,21,0)</f>
        <v>#N/A</v>
      </c>
      <c r="J8" s="4">
        <v>8.21</v>
      </c>
    </row>
    <row r="9" s="4" customFormat="1" spans="1:9">
      <c r="A9" s="5">
        <v>999226199728356</v>
      </c>
      <c r="B9" s="6">
        <v>45159</v>
      </c>
      <c r="C9" s="6">
        <v>45160</v>
      </c>
      <c r="D9" s="4">
        <v>122.4</v>
      </c>
      <c r="E9" s="4" t="str">
        <f>VLOOKUP(A9,HOP!A:L,12,0)</f>
        <v>122.40</v>
      </c>
      <c r="F9" s="4" t="str">
        <f>VLOOKUP(A9,HOP!A:C,3,0)</f>
        <v>3813448</v>
      </c>
      <c r="G9" s="4">
        <f t="shared" si="0"/>
        <v>0</v>
      </c>
      <c r="H9" s="4" t="str">
        <f t="shared" si="1"/>
        <v>，3813448</v>
      </c>
      <c r="I9" s="4" t="str">
        <f>VLOOKUP(A9,HOP!A:U,21,0)</f>
        <v>直采</v>
      </c>
    </row>
    <row r="10" s="4" customFormat="1" hidden="1" spans="1:9">
      <c r="A10" s="5">
        <v>999226212457193</v>
      </c>
      <c r="B10" s="6">
        <v>45159</v>
      </c>
      <c r="C10" s="6">
        <v>45160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2" spans="4:4">
      <c r="D12" s="4">
        <f>SUM(D2:D11)</f>
        <v>9906.4</v>
      </c>
    </row>
    <row r="18" spans="1:4">
      <c r="A18" s="4" t="s">
        <v>76</v>
      </c>
      <c r="C18" s="4">
        <v>7652.4</v>
      </c>
      <c r="D18" s="4">
        <v>8209.21</v>
      </c>
    </row>
    <row r="19" spans="1:4">
      <c r="A19" s="4" t="s">
        <v>77</v>
      </c>
      <c r="C19" s="4">
        <v>2254</v>
      </c>
      <c r="D19" s="4">
        <v>2418.01</v>
      </c>
    </row>
    <row r="20" spans="1:4">
      <c r="A20" s="4" t="s">
        <v>78</v>
      </c>
      <c r="C20" s="4">
        <f>SUBTOTAL(9,C18:C19)</f>
        <v>9906.4</v>
      </c>
      <c r="D20" s="4">
        <f>SUBTOTAL(9,D18:D19)</f>
        <v>10627.22</v>
      </c>
    </row>
    <row r="21" spans="1:1">
      <c r="A21" s="4" t="s">
        <v>79</v>
      </c>
    </row>
  </sheetData>
  <autoFilter ref="A1:XFD12">
    <filterColumn colId="3">
      <filters blank="1">
        <filter val="490"/>
        <filter val="1092"/>
        <filter val="364"/>
        <filter val="1914"/>
        <filter val="122.4"/>
        <filter val="9906.4"/>
        <filter val="308"/>
        <filter val="2288"/>
        <filter val="332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999226065420027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999225552575672</v>
      </c>
      <c r="B3" s="1" t="s">
        <v>117</v>
      </c>
      <c r="C3" s="1" t="s">
        <v>118</v>
      </c>
      <c r="D3" s="1" t="s">
        <v>101</v>
      </c>
      <c r="E3" s="1" t="s">
        <v>119</v>
      </c>
      <c r="F3" s="1" t="s">
        <v>103</v>
      </c>
      <c r="G3" s="1" t="s">
        <v>104</v>
      </c>
      <c r="H3" s="1" t="s">
        <v>105</v>
      </c>
      <c r="I3" s="1" t="s">
        <v>120</v>
      </c>
      <c r="J3" s="1" t="s">
        <v>107</v>
      </c>
      <c r="K3" s="1" t="s">
        <v>120</v>
      </c>
      <c r="L3" s="1" t="s">
        <v>120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121</v>
      </c>
      <c r="S3" s="1" t="s">
        <v>113</v>
      </c>
      <c r="T3" s="1" t="s">
        <v>114</v>
      </c>
      <c r="U3" s="1" t="s">
        <v>115</v>
      </c>
      <c r="V3" s="1" t="s">
        <v>116</v>
      </c>
    </row>
    <row r="4" s="1" customFormat="1" spans="1:22">
      <c r="A4" s="3">
        <v>999225253485514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126</v>
      </c>
      <c r="G4" s="1" t="s">
        <v>104</v>
      </c>
      <c r="H4" s="1" t="s">
        <v>105</v>
      </c>
      <c r="I4" s="1" t="s">
        <v>127</v>
      </c>
      <c r="J4" s="1" t="s">
        <v>107</v>
      </c>
      <c r="K4" s="1" t="s">
        <v>127</v>
      </c>
      <c r="L4" s="1" t="s">
        <v>127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128</v>
      </c>
      <c r="S4" s="1" t="s">
        <v>113</v>
      </c>
      <c r="T4" s="1" t="s">
        <v>114</v>
      </c>
      <c r="U4" s="1" t="s">
        <v>115</v>
      </c>
      <c r="V4" s="1" t="s">
        <v>116</v>
      </c>
    </row>
    <row r="5" s="1" customFormat="1" spans="1:22">
      <c r="A5" s="3">
        <v>999226199728356</v>
      </c>
      <c r="B5" s="1" t="s">
        <v>129</v>
      </c>
      <c r="C5" s="1" t="s">
        <v>130</v>
      </c>
      <c r="D5" s="1" t="s">
        <v>131</v>
      </c>
      <c r="E5" s="1" t="s">
        <v>64</v>
      </c>
      <c r="F5" s="1" t="s">
        <v>129</v>
      </c>
      <c r="G5" s="1" t="s">
        <v>104</v>
      </c>
      <c r="H5" s="1" t="s">
        <v>105</v>
      </c>
      <c r="I5" s="1" t="s">
        <v>132</v>
      </c>
      <c r="J5" s="1" t="s">
        <v>107</v>
      </c>
      <c r="K5" s="1" t="s">
        <v>132</v>
      </c>
      <c r="L5" s="1" t="s">
        <v>132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133</v>
      </c>
      <c r="S5" s="1" t="s">
        <v>113</v>
      </c>
      <c r="T5" s="1" t="s">
        <v>114</v>
      </c>
      <c r="U5" s="1" t="s">
        <v>115</v>
      </c>
      <c r="V5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2023-09-06T01:57:56Z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