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<sst xmlns="http://schemas.openxmlformats.org/spreadsheetml/2006/main" count="312" uniqueCount="147">
  <si>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</si>
  <si>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</si>
  <si>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</si>
  <si>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</si>
  <si>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</si>
  <si>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</si>
  <si>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</si>
  <si>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</si>
  <si>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</si>
  <si>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</si>
  <si>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</si>
  <si>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</si>
  <si>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</si>
  <si>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</si>
  <si>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</si>
  <si>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</si>
  <si>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</si>
  <si>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</si>
  <si>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</si>
  <si>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</si>
  <si>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</si>
  <si>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</si>
  <si>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</si>
  <si>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</si>
  <si>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</si>
  <si>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999225594662066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</si>
  <si>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</si>
  <si>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</si>
  <si>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</si>
  <si>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</si>
  <si>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</si>
  <si>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LIAO/XUESHAN</t>
  </si>
  <si>
    <t>CA363230907CNY</t>
  </si>
  <si>
    <t>未提现</t>
  </si>
  <si>
    <t>携程开票</t>
  </si>
  <si>
    <t xml:space="preserve">3686885	</t>
  </si>
  <si>
    <t xml:space="preserve">	</t>
  </si>
  <si>
    <t xml:space="preserve">999225733036257	</t>
  </si>
  <si>
    <t>TIAN/ZHENNAN</t>
  </si>
  <si>
    <t xml:space="preserve">3716222	</t>
  </si>
  <si>
    <t xml:space="preserve">999225979593119	</t>
  </si>
  <si>
    <t>[梅州]梅州白天鹅迎宾馆(100697959)</t>
  </si>
  <si>
    <t>商务江景双床房&lt;双人入住&gt;&lt;限量抢购&gt;&lt;双早&gt;&lt;日历房套餐高价值&gt;&lt;新酒店礼盒&gt;</t>
  </si>
  <si>
    <t>陈燕萍,李文萃</t>
  </si>
  <si>
    <t xml:space="preserve">999225979602393	</t>
  </si>
  <si>
    <t>商务江景大床房&lt;双人入住&gt;&lt;限量抢购&gt;&lt;双早&gt;&lt;日历房套餐高价值&gt;&lt;新酒店礼盒&gt;</t>
  </si>
  <si>
    <t>刘昊</t>
  </si>
  <si>
    <t xml:space="preserve">999225995637177	</t>
  </si>
  <si>
    <t>[香港]香港九龙海湾酒店(Kowloon Harbourfront Hotel)(25665271)</t>
  </si>
  <si>
    <t>双卧室城景套房(至少提前7天预订)(至少连住2晚及以上)&lt;三人入住&gt;&lt;内宾&gt;&lt;无早&gt;</t>
  </si>
  <si>
    <t>Yan/Jialin,Yan/Danwei</t>
  </si>
  <si>
    <t xml:space="preserve">3769758	</t>
  </si>
  <si>
    <t xml:space="preserve">999225999836614	</t>
  </si>
  <si>
    <t>Dong/Hongji</t>
  </si>
  <si>
    <t xml:space="preserve">3771113	</t>
  </si>
  <si>
    <t xml:space="preserve">999226037386928	</t>
  </si>
  <si>
    <t>高级房(至少提前5天预订)(至少连住2晚及以上)&lt;双人入住&gt;&lt;内宾&gt;&lt;无早&gt;</t>
  </si>
  <si>
    <t>GAO/JIANMIN</t>
  </si>
  <si>
    <t xml:space="preserve">3779967	</t>
  </si>
  <si>
    <t xml:space="preserve">999226069667703	</t>
  </si>
  <si>
    <t>[梅州]梅州麓湖山酒店(67856423)</t>
  </si>
  <si>
    <t>标准双床房&lt;双人入住&gt;&lt;升级特惠&gt;&lt;双早&gt;</t>
  </si>
  <si>
    <t>LI/CHI KWONG,MA/CHING LAM,MA/WA,LI/JIALUO,LAI/IEONG</t>
  </si>
  <si>
    <t xml:space="preserve">2899601	</t>
  </si>
  <si>
    <t xml:space="preserve">999226144955944	</t>
  </si>
  <si>
    <t>豪华双床房&lt;双人入住&gt;&lt;升级特惠&gt;&lt;双早&gt;</t>
  </si>
  <si>
    <t>LEUNG/WING YIN</t>
  </si>
  <si>
    <t xml:space="preserve">999226220182798	</t>
  </si>
  <si>
    <t>陈的娥</t>
  </si>
  <si>
    <t xml:space="preserve">999226266334840	</t>
  </si>
  <si>
    <t>[梅州]梅州昌盛豪生大酒店(45834822)</t>
  </si>
  <si>
    <t>柚见汝——非遗大床房&lt;超值特惠&gt;&lt;双人入住&gt;&lt;双早&gt;</t>
  </si>
  <si>
    <t>李丹</t>
  </si>
  <si>
    <t xml:space="preserve">599993	</t>
  </si>
  <si>
    <t xml:space="preserve">999226268384090	</t>
  </si>
  <si>
    <t>[蕉岭]蕉岭培鸿乡墅(100954969)</t>
  </si>
  <si>
    <t>秋田双人房&lt;超值特惠&gt;&lt;双人入住&gt;&lt;双早&gt;</t>
  </si>
  <si>
    <t>郭田平</t>
  </si>
  <si>
    <t>，</t>
  </si>
  <si>
    <t>202308111212160025</t>
  </si>
  <si>
    <t>202308111214560025</t>
  </si>
  <si>
    <t>202308161046290077</t>
  </si>
  <si>
    <t>202308191548460021</t>
  </si>
  <si>
    <t>202308221119030071</t>
  </si>
  <si>
    <t>202308221824170020</t>
  </si>
  <si>
    <t>202308222003440021</t>
  </si>
  <si>
    <t>A230907100348481</t>
  </si>
  <si>
    <t>房集：i230907100249 4496.02元</t>
  </si>
  <si>
    <t>CNY / HKD 当前参考汇率: 1.070703637</t>
  </si>
  <si>
    <t>总计：16892.01 CNY/
18086.34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</si>
  <si>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</si>
  <si>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</si>
  <si>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</si>
  <si>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</si>
  <si>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</si>
  <si>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</si>
  <si>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</si>
  <si>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</si>
  <si>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</si>
  <si>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</si>
  <si>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</si>
  <si>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</si>
  <si>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</si>
  <si>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</si>
  <si>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</si>
  <si>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</si>
  <si>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</si>
  <si>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</si>
  <si>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</si>
  <si>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2023-08-14</t>
  </si>
  <si>
    <t>3779967</t>
  </si>
  <si>
    <t>香港九龙酒店</t>
  </si>
  <si>
    <t>GAO JIANMIN</t>
  </si>
  <si>
    <t>2023-08-21</t>
  </si>
  <si>
    <t>2023-08-23</t>
  </si>
  <si>
    <t>退房日周结</t>
  </si>
  <si>
    <t>2038.00</t>
  </si>
  <si>
    <t>RMB</t>
  </si>
  <si>
    <t>0</t>
  </si>
  <si>
    <t>0.00</t>
  </si>
  <si>
    <t>携程国内直连(DD)</t>
  </si>
  <si>
    <t>01.011249</t>
  </si>
  <si>
    <t>2023-08-14 14:44:29</t>
  </si>
  <si>
    <t>否</t>
  </si>
  <si>
    <t>汇智国际旅游发展有限公司</t>
  </si>
  <si>
    <t>直采</t>
  </si>
  <si>
    <t>中国</t>
  </si>
  <si>
    <t>2023-08-12</t>
  </si>
  <si>
    <t>3771113</t>
  </si>
  <si>
    <t>香港九龙海湾酒店</t>
  </si>
  <si>
    <t>Dong Hongji</t>
  </si>
  <si>
    <t>2023-08-20</t>
  </si>
  <si>
    <t>3276.00</t>
  </si>
  <si>
    <t>2023-08-12 22:25:19</t>
  </si>
  <si>
    <t>3769758</t>
  </si>
  <si>
    <t>Yan Jialin,Yan Danwei</t>
  </si>
  <si>
    <t>2023-08-12 22:25:25</t>
  </si>
  <si>
    <t>2023-08-01</t>
  </si>
  <si>
    <t>3716222</t>
  </si>
  <si>
    <t>TIAN ZHENNAN</t>
  </si>
  <si>
    <t>1892.00</t>
  </si>
  <si>
    <t>2023-08-01 12:41:38</t>
  </si>
  <si>
    <t>2023-07-26</t>
  </si>
  <si>
    <t>3686885</t>
  </si>
  <si>
    <t>LIAO XUESHAN</t>
  </si>
  <si>
    <t>1914.00</t>
  </si>
  <si>
    <t>2023-07-27 11:57:33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</si>
</sst>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314325</xdr:colOff>
      <xdr:row>57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298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45159</v>
      </c>
      <c r="G2" s="6">
        <v>45161</v>
      </c>
      <c r="H2" s="4">
        <v>1</v>
      </c>
      <c r="I2" s="4">
        <v>2</v>
      </c>
      <c r="J2" s="4">
        <v>2</v>
      </c>
      <c r="K2" s="4" t="s">
        <v>30</v>
      </c>
      <c r="L2" s="4">
        <v>1914</v>
      </c>
      <c r="M2" s="4">
        <v>1914</v>
      </c>
      <c r="N2" s="4" t="s">
        <v>31</v>
      </c>
      <c r="O2" s="4" t="s">
        <v>32</v>
      </c>
      <c r="P2" s="4" t="s">
        <v>33</v>
      </c>
      <c r="Q2" s="4">
        <v>0</v>
      </c>
      <c r="R2" s="7">
        <v>45133.0000115741</v>
      </c>
      <c r="S2" s="6">
        <v>45176</v>
      </c>
      <c r="T2" s="4" t="s">
        <v>34</v>
      </c>
      <c r="U2" s="4">
        <v>1914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45159</v>
      </c>
      <c r="G3" s="6">
        <v>45161</v>
      </c>
      <c r="H3" s="4">
        <v>1</v>
      </c>
      <c r="I3" s="4">
        <v>2</v>
      </c>
      <c r="J3" s="4">
        <v>2</v>
      </c>
      <c r="K3" s="4" t="s">
        <v>30</v>
      </c>
      <c r="L3" s="4">
        <v>1892</v>
      </c>
      <c r="M3" s="4">
        <v>1892</v>
      </c>
      <c r="N3" s="4" t="s">
        <v>38</v>
      </c>
      <c r="O3" s="4" t="s">
        <v>32</v>
      </c>
      <c r="P3" s="4" t="s">
        <v>33</v>
      </c>
      <c r="Q3" s="4">
        <v>0</v>
      </c>
      <c r="R3" s="7">
        <v>45139.0000115741</v>
      </c>
      <c r="S3" s="6">
        <v>45176</v>
      </c>
      <c r="T3" s="4" t="s">
        <v>34</v>
      </c>
      <c r="U3" s="4">
        <v>1892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45159</v>
      </c>
      <c r="G4" s="6">
        <v>45161</v>
      </c>
      <c r="H4" s="4">
        <v>2</v>
      </c>
      <c r="I4" s="4">
        <v>2</v>
      </c>
      <c r="J4" s="4">
        <v>4</v>
      </c>
      <c r="K4" s="4" t="s">
        <v>30</v>
      </c>
      <c r="L4" s="4">
        <v>1290</v>
      </c>
      <c r="M4" s="4">
        <v>1290</v>
      </c>
      <c r="N4" s="4" t="s">
        <v>43</v>
      </c>
      <c r="O4" s="4" t="s">
        <v>32</v>
      </c>
      <c r="P4" s="4" t="s">
        <v>33</v>
      </c>
      <c r="Q4" s="4">
        <v>0</v>
      </c>
      <c r="R4" s="7">
        <v>45149.0000115741</v>
      </c>
      <c r="S4" s="6">
        <v>45176</v>
      </c>
      <c r="T4" s="4" t="s">
        <v>34</v>
      </c>
      <c r="U4" s="4">
        <v>1290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41</v>
      </c>
      <c r="E5" s="4" t="s">
        <v>45</v>
      </c>
      <c r="F5" s="6">
        <v>45159</v>
      </c>
      <c r="G5" s="6">
        <v>45161</v>
      </c>
      <c r="H5" s="4">
        <v>1</v>
      </c>
      <c r="I5" s="4">
        <v>2</v>
      </c>
      <c r="J5" s="4">
        <v>2</v>
      </c>
      <c r="K5" s="4" t="s">
        <v>30</v>
      </c>
      <c r="L5" s="4">
        <v>645</v>
      </c>
      <c r="M5" s="4">
        <v>645</v>
      </c>
      <c r="N5" s="4" t="s">
        <v>46</v>
      </c>
      <c r="O5" s="4" t="s">
        <v>32</v>
      </c>
      <c r="P5" s="4" t="s">
        <v>33</v>
      </c>
      <c r="Q5" s="4">
        <v>0</v>
      </c>
      <c r="R5" s="7">
        <v>45149</v>
      </c>
      <c r="S5" s="6">
        <v>45176</v>
      </c>
      <c r="T5" s="4" t="s">
        <v>34</v>
      </c>
      <c r="U5" s="4">
        <v>645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45158</v>
      </c>
      <c r="G6" s="6">
        <v>45161</v>
      </c>
      <c r="H6" s="4">
        <v>1</v>
      </c>
      <c r="I6" s="4">
        <v>3</v>
      </c>
      <c r="J6" s="4">
        <v>3</v>
      </c>
      <c r="K6" s="4" t="s">
        <v>30</v>
      </c>
      <c r="L6" s="4">
        <v>3276</v>
      </c>
      <c r="M6" s="4">
        <v>3276</v>
      </c>
      <c r="N6" s="4" t="s">
        <v>50</v>
      </c>
      <c r="O6" s="4" t="s">
        <v>32</v>
      </c>
      <c r="P6" s="4" t="s">
        <v>33</v>
      </c>
      <c r="Q6" s="4">
        <v>0</v>
      </c>
      <c r="R6" s="7">
        <v>45150</v>
      </c>
      <c r="S6" s="6">
        <v>45176</v>
      </c>
      <c r="T6" s="4" t="s">
        <v>34</v>
      </c>
      <c r="U6" s="4">
        <v>3276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45158</v>
      </c>
      <c r="G7" s="6">
        <v>45161</v>
      </c>
      <c r="H7" s="4">
        <v>1</v>
      </c>
      <c r="I7" s="4">
        <v>3</v>
      </c>
      <c r="J7" s="4">
        <v>3</v>
      </c>
      <c r="K7" s="4" t="s">
        <v>30</v>
      </c>
      <c r="L7" s="4">
        <v>3276</v>
      </c>
      <c r="M7" s="4">
        <v>3276</v>
      </c>
      <c r="N7" s="4" t="s">
        <v>53</v>
      </c>
      <c r="O7" s="4" t="s">
        <v>32</v>
      </c>
      <c r="P7" s="4" t="s">
        <v>33</v>
      </c>
      <c r="Q7" s="4">
        <v>0</v>
      </c>
      <c r="R7" s="7">
        <v>45150</v>
      </c>
      <c r="S7" s="6">
        <v>45176</v>
      </c>
      <c r="T7" s="4" t="s">
        <v>34</v>
      </c>
      <c r="U7" s="4">
        <v>3276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28</v>
      </c>
      <c r="E8" s="4" t="s">
        <v>56</v>
      </c>
      <c r="F8" s="6">
        <v>45159</v>
      </c>
      <c r="G8" s="6">
        <v>45161</v>
      </c>
      <c r="H8" s="4">
        <v>1</v>
      </c>
      <c r="I8" s="4">
        <v>2</v>
      </c>
      <c r="J8" s="4">
        <v>2</v>
      </c>
      <c r="K8" s="4" t="s">
        <v>30</v>
      </c>
      <c r="L8" s="4">
        <v>2038</v>
      </c>
      <c r="M8" s="4">
        <v>2038</v>
      </c>
      <c r="N8" s="4" t="s">
        <v>57</v>
      </c>
      <c r="O8" s="4" t="s">
        <v>32</v>
      </c>
      <c r="P8" s="4" t="s">
        <v>33</v>
      </c>
      <c r="Q8" s="4">
        <v>0</v>
      </c>
      <c r="R8" s="7">
        <v>45152.0000115741</v>
      </c>
      <c r="S8" s="6">
        <v>45176</v>
      </c>
      <c r="T8" s="4" t="s">
        <v>34</v>
      </c>
      <c r="U8" s="4">
        <v>2038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45160</v>
      </c>
      <c r="G9" s="6">
        <v>45161</v>
      </c>
      <c r="H9" s="4">
        <v>5</v>
      </c>
      <c r="I9" s="4">
        <v>1</v>
      </c>
      <c r="J9" s="4">
        <v>5</v>
      </c>
      <c r="K9" s="4" t="s">
        <v>30</v>
      </c>
      <c r="L9" s="4">
        <v>1225</v>
      </c>
      <c r="M9" s="4">
        <v>1225</v>
      </c>
      <c r="N9" s="4" t="s">
        <v>62</v>
      </c>
      <c r="O9" s="4" t="s">
        <v>32</v>
      </c>
      <c r="P9" s="4" t="s">
        <v>33</v>
      </c>
      <c r="Q9" s="4">
        <v>0</v>
      </c>
      <c r="R9" s="7">
        <v>45154.0000115741</v>
      </c>
      <c r="S9" s="6">
        <v>45176</v>
      </c>
      <c r="T9" s="4" t="s">
        <v>34</v>
      </c>
      <c r="U9" s="4">
        <v>1225</v>
      </c>
      <c r="V9" s="4">
        <v>0</v>
      </c>
      <c r="W9" s="4">
        <v>0</v>
      </c>
      <c r="X9" s="4" t="s">
        <v>36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60</v>
      </c>
      <c r="E10" s="4" t="s">
        <v>65</v>
      </c>
      <c r="F10" s="6">
        <v>45160</v>
      </c>
      <c r="G10" s="6">
        <v>45161</v>
      </c>
      <c r="H10" s="4">
        <v>1</v>
      </c>
      <c r="I10" s="4">
        <v>1</v>
      </c>
      <c r="J10" s="4">
        <v>1</v>
      </c>
      <c r="K10" s="4" t="s">
        <v>30</v>
      </c>
      <c r="L10" s="4">
        <v>330.4</v>
      </c>
      <c r="M10" s="4">
        <v>330.4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45157.0000115741</v>
      </c>
      <c r="S10" s="6">
        <v>45176</v>
      </c>
      <c r="T10" s="4" t="s">
        <v>34</v>
      </c>
      <c r="U10" s="4">
        <v>330.4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60</v>
      </c>
      <c r="E11" s="4" t="s">
        <v>61</v>
      </c>
      <c r="F11" s="6">
        <v>45160</v>
      </c>
      <c r="G11" s="6">
        <v>45161</v>
      </c>
      <c r="H11" s="4">
        <v>1</v>
      </c>
      <c r="I11" s="4">
        <v>1</v>
      </c>
      <c r="J11" s="4">
        <v>1</v>
      </c>
      <c r="K11" s="4" t="s">
        <v>30</v>
      </c>
      <c r="L11" s="4">
        <v>245</v>
      </c>
      <c r="M11" s="4">
        <v>245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45160.0000115741</v>
      </c>
      <c r="S11" s="6">
        <v>45176</v>
      </c>
      <c r="T11" s="4" t="s">
        <v>34</v>
      </c>
      <c r="U11" s="4">
        <v>245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45160</v>
      </c>
      <c r="G12" s="6">
        <v>45161</v>
      </c>
      <c r="H12" s="4">
        <v>1</v>
      </c>
      <c r="I12" s="4">
        <v>1</v>
      </c>
      <c r="J12" s="4">
        <v>1</v>
      </c>
      <c r="K12" s="4" t="s">
        <v>30</v>
      </c>
      <c r="L12" s="4">
        <v>495.6</v>
      </c>
      <c r="M12" s="4">
        <v>495.6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45160.0000115741</v>
      </c>
      <c r="S12" s="6">
        <v>45176</v>
      </c>
      <c r="T12" s="4" t="s">
        <v>34</v>
      </c>
      <c r="U12" s="4">
        <v>495.6</v>
      </c>
      <c r="V12" s="4">
        <v>0</v>
      </c>
      <c r="W12" s="4">
        <v>0</v>
      </c>
      <c r="X12" s="4" t="s">
        <v>36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45160</v>
      </c>
      <c r="G13" s="6">
        <v>45161</v>
      </c>
      <c r="H13" s="4">
        <v>1</v>
      </c>
      <c r="I13" s="4">
        <v>1</v>
      </c>
      <c r="J13" s="4">
        <v>1</v>
      </c>
      <c r="K13" s="4" t="s">
        <v>30</v>
      </c>
      <c r="L13" s="4">
        <v>265.01</v>
      </c>
      <c r="M13" s="4">
        <v>265.01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45160</v>
      </c>
      <c r="S13" s="6">
        <v>45176</v>
      </c>
      <c r="T13" s="4" t="s">
        <v>34</v>
      </c>
      <c r="U13" s="4">
        <v>265.01</v>
      </c>
      <c r="V13" s="4">
        <v>0</v>
      </c>
      <c r="W13" s="4">
        <v>0</v>
      </c>
      <c r="X13" s="4" t="s">
        <v>36</v>
      </c>
      <c r="Y1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2" sqref="A22:D2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5">
        <v>999225594662066</v>
      </c>
      <c r="B2" s="6">
        <v>45159</v>
      </c>
      <c r="C2" s="6">
        <v>45161</v>
      </c>
      <c r="D2" s="4">
        <v>1914</v>
      </c>
      <c r="E2" s="4" t="str">
        <f>VLOOKUP(A2,HOP!A:L,12,0)</f>
        <v>1914.00</v>
      </c>
      <c r="F2" s="4" t="str">
        <f>VLOOKUP(A2,HOP!A:C,3,0)</f>
        <v>3686885</v>
      </c>
      <c r="G2" s="4">
        <f>D2-E2</f>
        <v>0</v>
      </c>
      <c r="H2" s="4" t="str">
        <f>$H$1&amp;F2</f>
        <v>，3686885</v>
      </c>
      <c r="I2" s="4" t="str">
        <f>VLOOKUP(A2,HOP!A:U,21,0)</f>
        <v>直采</v>
      </c>
    </row>
    <row r="3" s="4" customFormat="1" spans="1:9">
      <c r="A3" s="5">
        <v>999225733036257</v>
      </c>
      <c r="B3" s="6">
        <v>45159</v>
      </c>
      <c r="C3" s="6">
        <v>45161</v>
      </c>
      <c r="D3" s="4">
        <v>1892</v>
      </c>
      <c r="E3" s="4" t="str">
        <f>VLOOKUP(A3,HOP!A:L,12,0)</f>
        <v>1892.00</v>
      </c>
      <c r="F3" s="4" t="str">
        <f>VLOOKUP(A3,HOP!A:C,3,0)</f>
        <v>3716222</v>
      </c>
      <c r="G3" s="4">
        <f t="shared" ref="G3:G13" si="0">D3-E3</f>
        <v>0</v>
      </c>
      <c r="H3" s="4" t="str">
        <f t="shared" ref="H3:H13" si="1">$H$1&amp;F3</f>
        <v>，3716222</v>
      </c>
      <c r="I3" s="4" t="str">
        <f>VLOOKUP(A3,HOP!A:U,21,0)</f>
        <v>直采</v>
      </c>
    </row>
    <row r="4" s="4" customFormat="1" hidden="1" spans="1:10">
      <c r="A4" s="5">
        <v>999225979593119</v>
      </c>
      <c r="B4" s="6">
        <v>45159</v>
      </c>
      <c r="C4" s="6">
        <v>45161</v>
      </c>
      <c r="D4" s="4">
        <v>1290</v>
      </c>
      <c r="E4" s="4">
        <v>1290</v>
      </c>
      <c r="F4" s="8" t="s">
        <v>79</v>
      </c>
      <c r="G4" s="4">
        <f t="shared" si="0"/>
        <v>0</v>
      </c>
      <c r="H4" s="4" t="str">
        <f t="shared" si="1"/>
        <v>，202308111212160025</v>
      </c>
      <c r="I4" s="4" t="e">
        <f>VLOOKUP(A4,HOP!A:U,21,0)</f>
        <v>#N/A</v>
      </c>
      <c r="J4" s="4">
        <v>8.11</v>
      </c>
    </row>
    <row r="5" s="4" customFormat="1" hidden="1" spans="1:10">
      <c r="A5" s="5">
        <v>999225979602393</v>
      </c>
      <c r="B5" s="6">
        <v>45159</v>
      </c>
      <c r="C5" s="6">
        <v>45161</v>
      </c>
      <c r="D5" s="4">
        <v>645</v>
      </c>
      <c r="E5" s="4">
        <v>645</v>
      </c>
      <c r="F5" s="8" t="s">
        <v>80</v>
      </c>
      <c r="G5" s="4">
        <f t="shared" si="0"/>
        <v>0</v>
      </c>
      <c r="H5" s="4" t="str">
        <f t="shared" si="1"/>
        <v>，202308111214560025</v>
      </c>
      <c r="I5" s="4" t="e">
        <f>VLOOKUP(A5,HOP!A:U,21,0)</f>
        <v>#N/A</v>
      </c>
      <c r="J5" s="4">
        <v>8.11</v>
      </c>
    </row>
    <row r="6" s="4" customFormat="1" spans="1:9">
      <c r="A6" s="5">
        <v>999225995637177</v>
      </c>
      <c r="B6" s="6">
        <v>45158</v>
      </c>
      <c r="C6" s="6">
        <v>45161</v>
      </c>
      <c r="D6" s="4">
        <v>3276</v>
      </c>
      <c r="E6" s="4" t="str">
        <f>VLOOKUP(A6,HOP!A:L,12,0)</f>
        <v>3276.00</v>
      </c>
      <c r="F6" s="4" t="str">
        <f>VLOOKUP(A6,HOP!A:C,3,0)</f>
        <v>3769758</v>
      </c>
      <c r="G6" s="4">
        <f t="shared" si="0"/>
        <v>0</v>
      </c>
      <c r="H6" s="4" t="str">
        <f t="shared" si="1"/>
        <v>，3769758</v>
      </c>
      <c r="I6" s="4" t="str">
        <f>VLOOKUP(A6,HOP!A:U,21,0)</f>
        <v>直采</v>
      </c>
    </row>
    <row r="7" s="4" customFormat="1" spans="1:9">
      <c r="A7" s="5">
        <v>999225999836614</v>
      </c>
      <c r="B7" s="6">
        <v>45158</v>
      </c>
      <c r="C7" s="6">
        <v>45161</v>
      </c>
      <c r="D7" s="4">
        <v>3276</v>
      </c>
      <c r="E7" s="4" t="str">
        <f>VLOOKUP(A7,HOP!A:L,12,0)</f>
        <v>3276.00</v>
      </c>
      <c r="F7" s="4" t="str">
        <f>VLOOKUP(A7,HOP!A:C,3,0)</f>
        <v>3771113</v>
      </c>
      <c r="G7" s="4">
        <f t="shared" si="0"/>
        <v>0</v>
      </c>
      <c r="H7" s="4" t="str">
        <f t="shared" si="1"/>
        <v>，3771113</v>
      </c>
      <c r="I7" s="4" t="str">
        <f>VLOOKUP(A7,HOP!A:U,21,0)</f>
        <v>直采</v>
      </c>
    </row>
    <row r="8" s="4" customFormat="1" spans="1:9">
      <c r="A8" s="5">
        <v>999226037386928</v>
      </c>
      <c r="B8" s="6">
        <v>45159</v>
      </c>
      <c r="C8" s="6">
        <v>45161</v>
      </c>
      <c r="D8" s="4">
        <v>2038</v>
      </c>
      <c r="E8" s="4" t="str">
        <f>VLOOKUP(A8,HOP!A:L,12,0)</f>
        <v>2038.00</v>
      </c>
      <c r="F8" s="4" t="str">
        <f>VLOOKUP(A8,HOP!A:C,3,0)</f>
        <v>3779967</v>
      </c>
      <c r="G8" s="4">
        <f t="shared" si="0"/>
        <v>0</v>
      </c>
      <c r="H8" s="4" t="str">
        <f t="shared" si="1"/>
        <v>，3779967</v>
      </c>
      <c r="I8" s="4" t="str">
        <f>VLOOKUP(A8,HOP!A:U,21,0)</f>
        <v>直采</v>
      </c>
    </row>
    <row r="9" s="4" customFormat="1" hidden="1" spans="1:10">
      <c r="A9" s="5">
        <v>999226069667703</v>
      </c>
      <c r="B9" s="6">
        <v>45160</v>
      </c>
      <c r="C9" s="6">
        <v>45161</v>
      </c>
      <c r="D9" s="4">
        <v>1225</v>
      </c>
      <c r="E9" s="4">
        <v>1225</v>
      </c>
      <c r="F9" s="8" t="s">
        <v>81</v>
      </c>
      <c r="G9" s="4">
        <f t="shared" si="0"/>
        <v>0</v>
      </c>
      <c r="H9" s="4" t="str">
        <f t="shared" si="1"/>
        <v>，202308161046290077</v>
      </c>
      <c r="I9" s="4" t="e">
        <f>VLOOKUP(A9,HOP!A:U,21,0)</f>
        <v>#N/A</v>
      </c>
      <c r="J9" s="4">
        <v>8.16</v>
      </c>
    </row>
    <row r="10" s="4" customFormat="1" hidden="1" spans="1:10">
      <c r="A10" s="5">
        <v>999226144955944</v>
      </c>
      <c r="B10" s="6">
        <v>45160</v>
      </c>
      <c r="C10" s="6">
        <v>45161</v>
      </c>
      <c r="D10" s="4">
        <v>330.4</v>
      </c>
      <c r="E10" s="4">
        <v>330.4</v>
      </c>
      <c r="F10" s="8" t="s">
        <v>82</v>
      </c>
      <c r="G10" s="4">
        <f t="shared" si="0"/>
        <v>0</v>
      </c>
      <c r="H10" s="4" t="str">
        <f t="shared" si="1"/>
        <v>，202308191548460021</v>
      </c>
      <c r="I10" s="4" t="e">
        <f>VLOOKUP(A10,HOP!A:U,21,0)</f>
        <v>#N/A</v>
      </c>
      <c r="J10" s="4">
        <v>8.19</v>
      </c>
    </row>
    <row r="11" s="4" customFormat="1" hidden="1" spans="1:10">
      <c r="A11" s="5">
        <v>999226220182798</v>
      </c>
      <c r="B11" s="6">
        <v>45160</v>
      </c>
      <c r="C11" s="6">
        <v>45161</v>
      </c>
      <c r="D11" s="4">
        <v>245</v>
      </c>
      <c r="E11" s="4">
        <v>245</v>
      </c>
      <c r="F11" s="8" t="s">
        <v>83</v>
      </c>
      <c r="G11" s="4">
        <f t="shared" si="0"/>
        <v>0</v>
      </c>
      <c r="H11" s="4" t="str">
        <f t="shared" si="1"/>
        <v>，202308221119030071</v>
      </c>
      <c r="I11" s="4" t="e">
        <f>VLOOKUP(A11,HOP!A:U,21,0)</f>
        <v>#N/A</v>
      </c>
      <c r="J11" s="4">
        <v>8.22</v>
      </c>
    </row>
    <row r="12" s="4" customFormat="1" hidden="1" spans="1:10">
      <c r="A12" s="5">
        <v>999226266334840</v>
      </c>
      <c r="B12" s="6">
        <v>45160</v>
      </c>
      <c r="C12" s="6">
        <v>45161</v>
      </c>
      <c r="D12" s="4">
        <v>495.6</v>
      </c>
      <c r="E12" s="4">
        <v>495.6</v>
      </c>
      <c r="F12" s="8" t="s">
        <v>84</v>
      </c>
      <c r="G12" s="4">
        <f t="shared" si="0"/>
        <v>0</v>
      </c>
      <c r="H12" s="4" t="str">
        <f t="shared" si="1"/>
        <v>，202308221824170020</v>
      </c>
      <c r="I12" s="4" t="e">
        <f>VLOOKUP(A12,HOP!A:U,21,0)</f>
        <v>#N/A</v>
      </c>
      <c r="J12" s="4">
        <v>8.22</v>
      </c>
    </row>
    <row r="13" s="4" customFormat="1" hidden="1" spans="1:10">
      <c r="A13" s="5">
        <v>999226268384090</v>
      </c>
      <c r="B13" s="6">
        <v>45160</v>
      </c>
      <c r="C13" s="6">
        <v>45161</v>
      </c>
      <c r="D13" s="4">
        <v>265.01</v>
      </c>
      <c r="E13" s="4">
        <v>265.02</v>
      </c>
      <c r="F13" s="8" t="s">
        <v>85</v>
      </c>
      <c r="G13" s="4">
        <f t="shared" si="0"/>
        <v>-0.00999999999999091</v>
      </c>
      <c r="H13" s="4" t="str">
        <f t="shared" si="1"/>
        <v>，202308222003440021</v>
      </c>
      <c r="I13" s="4" t="e">
        <f>VLOOKUP(A13,HOP!A:U,21,0)</f>
        <v>#N/A</v>
      </c>
      <c r="J13" s="4">
        <v>8.22</v>
      </c>
    </row>
    <row r="15" spans="4:4">
      <c r="D15" s="4">
        <f>SUM(D2:D14)</f>
        <v>16892.01</v>
      </c>
    </row>
    <row r="22" spans="1:4">
      <c r="A22" s="4" t="s">
        <v>86</v>
      </c>
      <c r="C22" s="4">
        <v>12396</v>
      </c>
      <c r="D22" s="4">
        <v>13272.45</v>
      </c>
    </row>
    <row r="23" spans="1:4">
      <c r="A23" s="4" t="s">
        <v>87</v>
      </c>
      <c r="C23" s="4">
        <v>4496.01</v>
      </c>
      <c r="D23" s="4">
        <v>4813.89</v>
      </c>
    </row>
    <row r="24" spans="1:4">
      <c r="A24" s="4" t="s">
        <v>88</v>
      </c>
      <c r="C24" s="4">
        <f>SUBTOTAL(9,C22:C23)</f>
        <v>16892.01</v>
      </c>
      <c r="D24" s="4">
        <f>SUBTOTAL(9,D22:D23)</f>
        <v>18086.34</v>
      </c>
    </row>
    <row r="25" spans="1:1">
      <c r="A25" s="4" t="s">
        <v>89</v>
      </c>
    </row>
  </sheetData>
  <autoFilter ref="A1:X13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999226037386928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999225999836614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114</v>
      </c>
      <c r="H3" s="1" t="s">
        <v>115</v>
      </c>
      <c r="I3" s="1" t="s">
        <v>132</v>
      </c>
      <c r="J3" s="1" t="s">
        <v>117</v>
      </c>
      <c r="K3" s="1" t="s">
        <v>132</v>
      </c>
      <c r="L3" s="1" t="s">
        <v>132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133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3">
        <v>999225995637177</v>
      </c>
      <c r="B4" s="1" t="s">
        <v>127</v>
      </c>
      <c r="C4" s="1" t="s">
        <v>134</v>
      </c>
      <c r="D4" s="1" t="s">
        <v>129</v>
      </c>
      <c r="E4" s="1" t="s">
        <v>135</v>
      </c>
      <c r="F4" s="1" t="s">
        <v>131</v>
      </c>
      <c r="G4" s="1" t="s">
        <v>114</v>
      </c>
      <c r="H4" s="1" t="s">
        <v>115</v>
      </c>
      <c r="I4" s="1" t="s">
        <v>132</v>
      </c>
      <c r="J4" s="1" t="s">
        <v>117</v>
      </c>
      <c r="K4" s="1" t="s">
        <v>132</v>
      </c>
      <c r="L4" s="1" t="s">
        <v>132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136</v>
      </c>
      <c r="S4" s="1" t="s">
        <v>123</v>
      </c>
      <c r="T4" s="1" t="s">
        <v>124</v>
      </c>
      <c r="U4" s="1" t="s">
        <v>125</v>
      </c>
      <c r="V4" s="1" t="s">
        <v>126</v>
      </c>
    </row>
    <row r="5" s="1" customFormat="1" spans="1:22">
      <c r="A5" s="3">
        <v>999225733036257</v>
      </c>
      <c r="B5" s="1" t="s">
        <v>137</v>
      </c>
      <c r="C5" s="1" t="s">
        <v>138</v>
      </c>
      <c r="D5" s="1" t="s">
        <v>111</v>
      </c>
      <c r="E5" s="1" t="s">
        <v>139</v>
      </c>
      <c r="F5" s="1" t="s">
        <v>113</v>
      </c>
      <c r="G5" s="1" t="s">
        <v>114</v>
      </c>
      <c r="H5" s="1" t="s">
        <v>115</v>
      </c>
      <c r="I5" s="1" t="s">
        <v>140</v>
      </c>
      <c r="J5" s="1" t="s">
        <v>117</v>
      </c>
      <c r="K5" s="1" t="s">
        <v>140</v>
      </c>
      <c r="L5" s="1" t="s">
        <v>140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141</v>
      </c>
      <c r="S5" s="1" t="s">
        <v>123</v>
      </c>
      <c r="T5" s="1" t="s">
        <v>124</v>
      </c>
      <c r="U5" s="1" t="s">
        <v>125</v>
      </c>
      <c r="V5" s="1" t="s">
        <v>126</v>
      </c>
    </row>
    <row r="6" s="1" customFormat="1" spans="1:22">
      <c r="A6" s="3">
        <v>999225594662066</v>
      </c>
      <c r="B6" s="1" t="s">
        <v>142</v>
      </c>
      <c r="C6" s="1" t="s">
        <v>143</v>
      </c>
      <c r="D6" s="1" t="s">
        <v>111</v>
      </c>
      <c r="E6" s="1" t="s">
        <v>144</v>
      </c>
      <c r="F6" s="1" t="s">
        <v>113</v>
      </c>
      <c r="G6" s="1" t="s">
        <v>114</v>
      </c>
      <c r="H6" s="1" t="s">
        <v>115</v>
      </c>
      <c r="I6" s="1" t="s">
        <v>145</v>
      </c>
      <c r="J6" s="1" t="s">
        <v>117</v>
      </c>
      <c r="K6" s="1" t="s">
        <v>145</v>
      </c>
      <c r="L6" s="1" t="s">
        <v>145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146</v>
      </c>
      <c r="S6" s="1" t="s">
        <v>123</v>
      </c>
      <c r="T6" s="1" t="s">
        <v>124</v>
      </c>
      <c r="U6" s="1" t="s">
        <v>125</v>
      </c>
      <c r="V6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2023-09-07T02:05:50Z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