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<sst xmlns="http://schemas.openxmlformats.org/spreadsheetml/2006/main" count="87" uniqueCount="76">
  <si>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</si>
  <si>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</si>
  <si>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</si>
  <si>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</si>
  <si>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</si>
  <si>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</si>
  <si>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</si>
  <si>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</si>
  <si>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</si>
  <si>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</si>
  <si>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</si>
  <si>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</si>
  <si>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</si>
  <si>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</si>
  <si>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</si>
  <si>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</si>
  <si>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</si>
  <si>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</si>
  <si>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</si>
  <si>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</si>
  <si>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</si>
  <si>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</si>
  <si>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</si>
  <si>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</si>
  <si>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</si>
  <si>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999226144550820	</t>
  </si>
  <si>
    <t>Ctrip</t>
  </si>
  <si>
    <t>正常</t>
  </si>
  <si>
    <t>[中山]中山颐和君利酒店(80243882)</t>
  </si>
  <si>
    <t>高级双床房&lt;2人入住&gt;</t>
  </si>
  <si>
    <t>CNY</t>
  </si>
  <si>
    <t>朱文芳</t>
  </si>
  <si>
    <t>CA13744230916CNY</t>
  </si>
  <si>
    <t>未提现</t>
  </si>
  <si>
    <t>携程开票</t>
  </si>
  <si>
    <t xml:space="preserve">3804795	</t>
  </si>
  <si>
    <t xml:space="preserve">	</t>
  </si>
  <si>
    <t>，</t>
  </si>
  <si>
    <t>A230918091410481</t>
  </si>
  <si>
    <t>总计：627元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</si>
  <si>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</si>
  <si>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</si>
  <si>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</si>
  <si>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</si>
  <si>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</si>
  <si>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</si>
  <si>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</si>
  <si>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</si>
  <si>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</si>
  <si>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</si>
  <si>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</si>
  <si>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</si>
  <si>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</si>
  <si>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</si>
  <si>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</si>
  <si>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</si>
  <si>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</si>
  <si>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</si>
  <si>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</si>
  <si>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2023-08-19</t>
  </si>
  <si>
    <t>3804795</t>
  </si>
  <si>
    <t>中山颐和君利酒店</t>
  </si>
  <si>
    <t>2023-08-30</t>
  </si>
  <si>
    <t>2023-09-01</t>
  </si>
  <si>
    <t>退房日月结</t>
  </si>
  <si>
    <t>627.00</t>
  </si>
  <si>
    <t>RMB</t>
  </si>
  <si>
    <t>0</t>
  </si>
  <si>
    <t>0.00</t>
  </si>
  <si>
    <t>携程汇登国内直连</t>
  </si>
  <si>
    <t>01.011264</t>
  </si>
  <si>
    <t>2023-08-19 14:17:51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</si>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</sst>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28</xdr:col>
      <xdr:colOff>66675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3375" y="171450"/>
          <a:ext cx="1172527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45168</v>
      </c>
      <c r="G2" s="6">
        <v>45170</v>
      </c>
      <c r="H2" s="4">
        <v>1</v>
      </c>
      <c r="I2" s="4">
        <v>2</v>
      </c>
      <c r="J2" s="4">
        <v>2</v>
      </c>
      <c r="K2" s="4" t="s">
        <v>30</v>
      </c>
      <c r="L2" s="4">
        <v>627</v>
      </c>
      <c r="M2" s="4">
        <v>627</v>
      </c>
      <c r="N2" s="4" t="s">
        <v>31</v>
      </c>
      <c r="O2" s="4" t="s">
        <v>32</v>
      </c>
      <c r="P2" s="4" t="s">
        <v>33</v>
      </c>
      <c r="Q2" s="4">
        <v>0</v>
      </c>
      <c r="R2" s="7">
        <v>45157</v>
      </c>
      <c r="S2" s="6">
        <v>45185</v>
      </c>
      <c r="T2" s="4" t="s">
        <v>34</v>
      </c>
      <c r="U2" s="4">
        <v>627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999226144550820</v>
      </c>
      <c r="B2" s="6">
        <v>45168</v>
      </c>
      <c r="C2" s="6">
        <v>45170</v>
      </c>
      <c r="D2" s="4">
        <v>627</v>
      </c>
      <c r="E2" s="4" t="str">
        <f>VLOOKUP(A2,HOP!A:L,12,0)</f>
        <v>627.00</v>
      </c>
      <c r="F2" s="4" t="str">
        <f>VLOOKUP(A2,HOP!A:C,3,0)</f>
        <v>3804795</v>
      </c>
      <c r="G2" s="4">
        <f>D2-E2</f>
        <v>0</v>
      </c>
      <c r="H2" s="4" t="str">
        <f>$H$1&amp;F2</f>
        <v>，3804795</v>
      </c>
      <c r="I2" s="4" t="str">
        <f>VLOOKUP(A2,HOP!A:U,21,0)</f>
        <v>直连</v>
      </c>
    </row>
    <row r="4" spans="4:4">
      <c r="D4" s="4">
        <f>SUM(D2:D3)</f>
        <v>627</v>
      </c>
    </row>
    <row r="8" spans="1:1">
      <c r="A8" s="4" t="s">
        <v>38</v>
      </c>
    </row>
    <row r="9" spans="1:1">
      <c r="A9" s="4" t="s">
        <v>39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</row>
    <row r="2" s="1" customFormat="1" spans="1:22">
      <c r="A2" s="3">
        <v>999226144550820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