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<sst xmlns="http://schemas.openxmlformats.org/spreadsheetml/2006/main" count="121" uniqueCount="88">
  <si>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</si>
  <si>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</si>
  <si>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</si>
  <si>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</si>
  <si>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</si>
  <si>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</si>
  <si>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</si>
  <si>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</si>
  <si>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</si>
  <si>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</si>
  <si>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</si>
  <si>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</si>
  <si>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</si>
  <si>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</si>
  <si>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</si>
  <si>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</si>
  <si>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</si>
  <si>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</si>
  <si>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</si>
  <si>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</si>
  <si>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</si>
  <si>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</si>
  <si>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</si>
  <si>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</si>
  <si>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</si>
  <si>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999226489765483	</t>
  </si>
  <si>
    <t>Ctrip</t>
  </si>
  <si>
    <t>正常</t>
  </si>
  <si>
    <t>[威海]骏怡连锁酒店(威海高铁北站店)(92484262)</t>
  </si>
  <si>
    <t>高级双床房&lt;至多8间&gt;&lt;2人入住&gt;</t>
  </si>
  <si>
    <t>CNY</t>
  </si>
  <si>
    <t>谷秀</t>
  </si>
  <si>
    <t>CA13744230922CNY</t>
  </si>
  <si>
    <t>未提现</t>
  </si>
  <si>
    <t>携程开票</t>
  </si>
  <si>
    <t xml:space="preserve">3851777	</t>
  </si>
  <si>
    <t xml:space="preserve">(THK)YD03487230829084223227;	</t>
  </si>
  <si>
    <t xml:space="preserve">999226500086912	</t>
  </si>
  <si>
    <t>[广州]广州珀丽酒店(76255406)</t>
  </si>
  <si>
    <t>豪华双床房&lt;至多8间&gt;&lt;2人入住&gt;&lt;早餐&gt;</t>
  </si>
  <si>
    <t>李曦</t>
  </si>
  <si>
    <t xml:space="preserve">3863521	</t>
  </si>
  <si>
    <t xml:space="preserve">	</t>
  </si>
  <si>
    <t>，</t>
  </si>
  <si>
    <t>478 CNY</t>
  </si>
  <si>
    <t>A230922091012481</t>
  </si>
  <si>
    <t>总计：478元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</si>
  <si>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</si>
  <si>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</si>
  <si>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</si>
  <si>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</si>
  <si>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</si>
  <si>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</si>
  <si>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</si>
  <si>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</si>
  <si>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</si>
  <si>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</si>
  <si>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</si>
  <si>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</si>
  <si>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</si>
  <si>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</si>
  <si>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</si>
  <si>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</si>
  <si>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</si>
  <si>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</si>
  <si>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</si>
  <si>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2023-08-31</t>
  </si>
  <si>
    <t>3863521</t>
  </si>
  <si>
    <t>广州珀丽酒店</t>
  </si>
  <si>
    <t>2023-09-06</t>
  </si>
  <si>
    <t>2023-09-07</t>
  </si>
  <si>
    <t>退房日月结</t>
  </si>
  <si>
    <t>299.00</t>
  </si>
  <si>
    <t>RMB</t>
  </si>
  <si>
    <t>0</t>
  </si>
  <si>
    <t>0.00</t>
  </si>
  <si>
    <t>携程汇登国内直连</t>
  </si>
  <si>
    <t>01.011264</t>
  </si>
  <si>
    <t>2023-08-31 16:50:42</t>
  </si>
  <si>
    <t>否</t>
  </si>
  <si>
    <t>广州汇登信息科技有限公司</t>
  </si>
  <si>
    <t>直连</t>
  </si>
  <si>
    <t>中国</t>
  </si>
  <si>
    <t>2023-08-29</t>
  </si>
  <si>
    <t>3851777</t>
  </si>
  <si>
    <t>骏怡连锁酒店(威海高铁北站店)</t>
  </si>
  <si>
    <t>179.00</t>
  </si>
  <si>
    <t>2023-08-29 08:42:24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</si>
</sst>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45175</v>
      </c>
      <c r="G2" s="6">
        <v>45176</v>
      </c>
      <c r="H2" s="4">
        <v>1</v>
      </c>
      <c r="I2" s="4">
        <v>1</v>
      </c>
      <c r="J2" s="4">
        <v>1</v>
      </c>
      <c r="K2" s="4" t="s">
        <v>30</v>
      </c>
      <c r="L2" s="4">
        <v>179</v>
      </c>
      <c r="M2" s="4">
        <v>179</v>
      </c>
      <c r="N2" s="4" t="s">
        <v>31</v>
      </c>
      <c r="O2" s="4" t="s">
        <v>32</v>
      </c>
      <c r="P2" s="4" t="s">
        <v>33</v>
      </c>
      <c r="Q2" s="4">
        <v>0</v>
      </c>
      <c r="R2" s="7">
        <v>45167.0000115741</v>
      </c>
      <c r="S2" s="6">
        <v>45191</v>
      </c>
      <c r="T2" s="4" t="s">
        <v>34</v>
      </c>
      <c r="U2" s="4">
        <v>179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45175</v>
      </c>
      <c r="G3" s="6">
        <v>45176</v>
      </c>
      <c r="H3" s="4">
        <v>1</v>
      </c>
      <c r="I3" s="4">
        <v>1</v>
      </c>
      <c r="J3" s="4">
        <v>1</v>
      </c>
      <c r="K3" s="4" t="s">
        <v>30</v>
      </c>
      <c r="L3" s="4">
        <v>299</v>
      </c>
      <c r="M3" s="4">
        <v>299</v>
      </c>
      <c r="N3" s="4" t="s">
        <v>40</v>
      </c>
      <c r="O3" s="4" t="s">
        <v>32</v>
      </c>
      <c r="P3" s="4" t="s">
        <v>33</v>
      </c>
      <c r="Q3" s="4">
        <v>0</v>
      </c>
      <c r="R3" s="7">
        <v>45169</v>
      </c>
      <c r="S3" s="6">
        <v>45191</v>
      </c>
      <c r="T3" s="4" t="s">
        <v>34</v>
      </c>
      <c r="U3" s="4">
        <v>299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999226489765483</v>
      </c>
      <c r="B2" s="6">
        <v>45175</v>
      </c>
      <c r="C2" s="6">
        <v>45176</v>
      </c>
      <c r="D2" s="4">
        <v>179</v>
      </c>
      <c r="E2" s="4" t="str">
        <f>VLOOKUP(A2,HOP!A:L,12,0)</f>
        <v>179.00</v>
      </c>
      <c r="F2" s="4" t="str">
        <f>VLOOKUP(A2,HOP!A:C,3,0)</f>
        <v>3851777</v>
      </c>
      <c r="G2" s="4">
        <f>D2-E2</f>
        <v>0</v>
      </c>
      <c r="H2" s="4" t="str">
        <f>$H$1&amp;F2</f>
        <v>，3851777</v>
      </c>
      <c r="I2" s="4" t="str">
        <f>VLOOKUP(A2,HOP!A:U,21,0)</f>
        <v>直连</v>
      </c>
    </row>
    <row r="3" s="4" customFormat="1" spans="1:9">
      <c r="A3" s="5">
        <v>999226500086912</v>
      </c>
      <c r="B3" s="6">
        <v>45175</v>
      </c>
      <c r="C3" s="6">
        <v>45176</v>
      </c>
      <c r="D3" s="4">
        <v>299</v>
      </c>
      <c r="E3" s="4" t="str">
        <f>VLOOKUP(A3,HOP!A:L,12,0)</f>
        <v>299.00</v>
      </c>
      <c r="F3" s="4" t="str">
        <f>VLOOKUP(A3,HOP!A:C,3,0)</f>
        <v>3863521</v>
      </c>
      <c r="G3" s="4">
        <f>D3-E3</f>
        <v>0</v>
      </c>
      <c r="H3" s="4" t="str">
        <f>$H$1&amp;F3</f>
        <v>，3863521</v>
      </c>
      <c r="I3" s="4" t="str">
        <f>VLOOKUP(A3,HOP!A:U,21,0)</f>
        <v>直连</v>
      </c>
    </row>
    <row r="5" spans="4:4">
      <c r="D5" s="4">
        <f>SUM(D2:D4)</f>
        <v>478</v>
      </c>
    </row>
    <row r="7" spans="4:4">
      <c r="D7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999226500086912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999226489765483</v>
      </c>
      <c r="B3" s="1" t="s">
        <v>83</v>
      </c>
      <c r="C3" s="1" t="s">
        <v>84</v>
      </c>
      <c r="D3" s="1" t="s">
        <v>85</v>
      </c>
      <c r="E3" s="1" t="s">
        <v>31</v>
      </c>
      <c r="F3" s="1" t="s">
        <v>69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2023-09-22T01:11:05Z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