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<sst xmlns="http://schemas.openxmlformats.org/spreadsheetml/2006/main" count="277" uniqueCount="142">
  <si>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</si>
  <si>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</si>
  <si>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</si>
  <si>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</si>
  <si>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</si>
  <si>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</si>
  <si>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</si>
  <si>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</si>
  <si>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</si>
  <si>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</si>
  <si>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</si>
  <si>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</si>
  <si>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</si>
  <si>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</si>
  <si>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</si>
  <si>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</si>
  <si>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</si>
  <si>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</si>
  <si>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</si>
  <si>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</si>
  <si>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</si>
  <si>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</si>
  <si>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</si>
  <si>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</si>
  <si>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</si>
  <si>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999226781232149	</t>
  </si>
  <si>
    <t>Ctrip</t>
  </si>
  <si>
    <t>正常</t>
  </si>
  <si>
    <t>[香港]香港九龙海逸君绰酒店(Harbour Grand Kowloon)(17095949)</t>
  </si>
  <si>
    <t>高级客房&lt;提前7天预订特价&gt;(至少连住2晚及以上)&lt;特惠&gt;&lt;双人入住&gt;&lt;内宾&gt;&lt;无早&gt;</t>
  </si>
  <si>
    <t>CNY</t>
  </si>
  <si>
    <t>CAI/JING</t>
  </si>
  <si>
    <t>CA363231105CNY</t>
  </si>
  <si>
    <t>未提现</t>
  </si>
  <si>
    <t>携程开票</t>
  </si>
  <si>
    <t xml:space="preserve">3931356	</t>
  </si>
  <si>
    <t xml:space="preserve">	</t>
  </si>
  <si>
    <t xml:space="preserve">999227303873017	</t>
  </si>
  <si>
    <t>[梅州]梅州昌盛豪生大酒店(45834822)</t>
  </si>
  <si>
    <t>柚见好——非遗双床房&lt;超值特惠&gt;&lt;双人入住&gt;&lt;双早&gt;</t>
  </si>
  <si>
    <t>LI/LEE KUEN</t>
  </si>
  <si>
    <t xml:space="preserve">999226625916640	</t>
  </si>
  <si>
    <t>[香港]香港都会海逸酒店(Harbour Plaza Metropolis)(5347164)</t>
  </si>
  <si>
    <t>高级房(至少提前7天预订)(至少连住2晚及以上)&lt;双人入住&gt;&lt;内宾&gt;&lt;无早&gt;</t>
  </si>
  <si>
    <t>YE/HONG</t>
  </si>
  <si>
    <t>CA363231106CNY</t>
  </si>
  <si>
    <t xml:space="preserve">3884464	</t>
  </si>
  <si>
    <t xml:space="preserve">6292712	</t>
  </si>
  <si>
    <t xml:space="preserve">999226668349781	</t>
  </si>
  <si>
    <t>LI/JIAYI,SHEN/LAN</t>
  </si>
  <si>
    <t xml:space="preserve">3896041	</t>
  </si>
  <si>
    <t xml:space="preserve">#6294343	</t>
  </si>
  <si>
    <t xml:space="preserve">999227290513620	</t>
  </si>
  <si>
    <t>[梅州]梅州白天鹅迎宾馆(100697959)</t>
  </si>
  <si>
    <t>商务江景大床房&lt;特惠促销&gt;&lt;双人入住&gt;&lt;双早&gt;&lt;日历房套餐高价值&gt;&lt;新酒店礼盒&gt;</t>
  </si>
  <si>
    <t>林培钊</t>
  </si>
  <si>
    <t xml:space="preserve">999227384836390	</t>
  </si>
  <si>
    <t>商务江景双床房&lt;特惠促销&gt;&lt;双人入住&gt;&lt;双早&gt;&lt;日历房套餐高价值&gt;&lt;新酒店礼盒&gt;</t>
  </si>
  <si>
    <t>孙凯铭</t>
  </si>
  <si>
    <t xml:space="preserve">999227437096143	</t>
  </si>
  <si>
    <t>[蕉岭]蕉岭培鸿乡墅(100954969)</t>
  </si>
  <si>
    <t>乡韵双人房&lt;超值特惠&gt;&lt;双人入住&gt;&lt;双早&gt;</t>
  </si>
  <si>
    <t>周嘉鸿</t>
  </si>
  <si>
    <t xml:space="preserve">999227943830162	</t>
  </si>
  <si>
    <t>徐洁芳,周素慧,郑玉玲</t>
  </si>
  <si>
    <t xml:space="preserve">999227945355460	</t>
  </si>
  <si>
    <t>孙波</t>
  </si>
  <si>
    <t xml:space="preserve">999227985551804	</t>
  </si>
  <si>
    <t>商务江景大床房&lt;特惠专享&gt;&lt;双人入住&gt;&lt;双早&gt;&lt;日历房套餐高价值&gt;&lt;新酒店礼盒&gt;</t>
  </si>
  <si>
    <t>陈伟</t>
  </si>
  <si>
    <t>取消</t>
  </si>
  <si>
    <t xml:space="preserve">999228016624043	</t>
  </si>
  <si>
    <t>柚见汝——非遗大床房&lt;超值特惠&gt;&lt;双人入住&gt;&lt;双早&gt;&lt;新酒店礼盒&gt;</t>
  </si>
  <si>
    <t>罗浩</t>
  </si>
  <si>
    <t>，</t>
  </si>
  <si>
    <t>999227303873017</t>
  </si>
  <si>
    <t>202310090902000068</t>
  </si>
  <si>
    <t>999227290513620</t>
  </si>
  <si>
    <t>202310072159240076</t>
  </si>
  <si>
    <t>999227384836390</t>
  </si>
  <si>
    <t>202310132052470021</t>
  </si>
  <si>
    <t>999227943830162</t>
  </si>
  <si>
    <t>202310161717550077</t>
  </si>
  <si>
    <t>999227945355460</t>
  </si>
  <si>
    <t>202310161817580076</t>
  </si>
  <si>
    <t>999227985551804</t>
  </si>
  <si>
    <t>202310191217060025</t>
  </si>
  <si>
    <t>999228016624043</t>
  </si>
  <si>
    <t>202310210004200021</t>
  </si>
  <si>
    <t>A231106093515481</t>
  </si>
  <si>
    <t>房集：i231106093322 3751.52元</t>
  </si>
  <si>
    <t>CNY / HKD 当前参考汇率: 1.07342207</t>
  </si>
  <si>
    <t>总计： 14984.52 CNY/
16084.71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</si>
  <si>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</si>
  <si>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</si>
  <si>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</si>
  <si>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</si>
  <si>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</si>
  <si>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</si>
  <si>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</si>
  <si>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</si>
  <si>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</si>
  <si>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</si>
  <si>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</si>
  <si>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</si>
  <si>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</si>
  <si>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</si>
  <si>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</si>
  <si>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</si>
  <si>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</si>
  <si>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</si>
  <si>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</si>
  <si>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2023-09-14</t>
  </si>
  <si>
    <t>3931356</t>
  </si>
  <si>
    <t>香港九龙海逸君绰酒店</t>
  </si>
  <si>
    <t>CAI JING</t>
  </si>
  <si>
    <t>2023-10-19</t>
  </si>
  <si>
    <t>2023-10-21</t>
  </si>
  <si>
    <t>退房日周结</t>
  </si>
  <si>
    <t>2746.00</t>
  </si>
  <si>
    <t>RMB</t>
  </si>
  <si>
    <t>0</t>
  </si>
  <si>
    <t>0.00</t>
  </si>
  <si>
    <t>携程国内直连(DD)</t>
  </si>
  <si>
    <t>01.011249</t>
  </si>
  <si>
    <t>2023-09-15 17:46:25</t>
  </si>
  <si>
    <t>否</t>
  </si>
  <si>
    <t>汇智国际旅游发展有限公司</t>
  </si>
  <si>
    <t>直连</t>
  </si>
  <si>
    <t>中国</t>
  </si>
  <si>
    <t>2023-09-07</t>
  </si>
  <si>
    <t>3896041</t>
  </si>
  <si>
    <t>香港都会海逸酒店</t>
  </si>
  <si>
    <t>LI JIAYI,SHEN LAN</t>
  </si>
  <si>
    <t>2023-10-22</t>
  </si>
  <si>
    <t>4275.00</t>
  </si>
  <si>
    <t>2023-09-07 18:11:38</t>
  </si>
  <si>
    <t>2023-09-05</t>
  </si>
  <si>
    <t>3884464</t>
  </si>
  <si>
    <t>YE HONG</t>
  </si>
  <si>
    <t>4212.00</t>
  </si>
  <si>
    <t>2023-09-05 14:52:53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</si>
</sst>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552450</xdr:colOff>
      <xdr:row>56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394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45218</v>
      </c>
      <c r="G2" s="6">
        <v>45220</v>
      </c>
      <c r="H2" s="4">
        <v>1</v>
      </c>
      <c r="I2" s="4">
        <v>2</v>
      </c>
      <c r="J2" s="4">
        <v>2</v>
      </c>
      <c r="K2" s="4" t="s">
        <v>30</v>
      </c>
      <c r="L2" s="4">
        <v>2746</v>
      </c>
      <c r="M2" s="4">
        <v>2746</v>
      </c>
      <c r="N2" s="4" t="s">
        <v>31</v>
      </c>
      <c r="O2" s="4" t="s">
        <v>32</v>
      </c>
      <c r="P2" s="4" t="s">
        <v>33</v>
      </c>
      <c r="Q2" s="4">
        <v>0</v>
      </c>
      <c r="R2" s="7">
        <v>45183</v>
      </c>
      <c r="S2" s="6">
        <v>45235</v>
      </c>
      <c r="T2" s="4" t="s">
        <v>34</v>
      </c>
      <c r="U2" s="4">
        <v>2746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45219</v>
      </c>
      <c r="G3" s="6">
        <v>45220</v>
      </c>
      <c r="H3" s="4">
        <v>1</v>
      </c>
      <c r="I3" s="4">
        <v>1</v>
      </c>
      <c r="J3" s="4">
        <v>1</v>
      </c>
      <c r="K3" s="4" t="s">
        <v>30</v>
      </c>
      <c r="L3" s="4">
        <v>495.6</v>
      </c>
      <c r="M3" s="4">
        <v>495.6</v>
      </c>
      <c r="N3" s="4" t="s">
        <v>40</v>
      </c>
      <c r="O3" s="4" t="s">
        <v>32</v>
      </c>
      <c r="P3" s="4" t="s">
        <v>33</v>
      </c>
      <c r="Q3" s="4">
        <v>0</v>
      </c>
      <c r="R3" s="7">
        <v>45208</v>
      </c>
      <c r="S3" s="6">
        <v>45235</v>
      </c>
      <c r="T3" s="4" t="s">
        <v>34</v>
      </c>
      <c r="U3" s="4">
        <v>495.6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45218</v>
      </c>
      <c r="G4" s="6">
        <v>45221</v>
      </c>
      <c r="H4" s="4">
        <v>1</v>
      </c>
      <c r="I4" s="4">
        <v>3</v>
      </c>
      <c r="J4" s="4">
        <v>3</v>
      </c>
      <c r="K4" s="4" t="s">
        <v>30</v>
      </c>
      <c r="L4" s="4">
        <v>4212</v>
      </c>
      <c r="M4" s="4">
        <v>4212</v>
      </c>
      <c r="N4" s="4" t="s">
        <v>44</v>
      </c>
      <c r="O4" s="4" t="s">
        <v>45</v>
      </c>
      <c r="P4" s="4" t="s">
        <v>33</v>
      </c>
      <c r="Q4" s="4">
        <v>0</v>
      </c>
      <c r="R4" s="7">
        <v>45174.0000115741</v>
      </c>
      <c r="S4" s="6">
        <v>45236</v>
      </c>
      <c r="T4" s="4" t="s">
        <v>34</v>
      </c>
      <c r="U4" s="4">
        <v>4212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45218</v>
      </c>
      <c r="G5" s="6">
        <v>45221</v>
      </c>
      <c r="H5" s="4">
        <v>1</v>
      </c>
      <c r="I5" s="4">
        <v>3</v>
      </c>
      <c r="J5" s="4">
        <v>3</v>
      </c>
      <c r="K5" s="4" t="s">
        <v>30</v>
      </c>
      <c r="L5" s="4">
        <v>4275</v>
      </c>
      <c r="M5" s="4">
        <v>4275</v>
      </c>
      <c r="N5" s="4" t="s">
        <v>49</v>
      </c>
      <c r="O5" s="4" t="s">
        <v>45</v>
      </c>
      <c r="P5" s="4" t="s">
        <v>33</v>
      </c>
      <c r="Q5" s="4">
        <v>0</v>
      </c>
      <c r="R5" s="7">
        <v>45176</v>
      </c>
      <c r="S5" s="6">
        <v>45236</v>
      </c>
      <c r="T5" s="4" t="s">
        <v>34</v>
      </c>
      <c r="U5" s="4">
        <v>4275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45220</v>
      </c>
      <c r="G6" s="6">
        <v>45221</v>
      </c>
      <c r="H6" s="4">
        <v>1</v>
      </c>
      <c r="I6" s="4">
        <v>1</v>
      </c>
      <c r="J6" s="4">
        <v>1</v>
      </c>
      <c r="K6" s="4" t="s">
        <v>30</v>
      </c>
      <c r="L6" s="4">
        <v>305.2</v>
      </c>
      <c r="M6" s="4">
        <v>305.2</v>
      </c>
      <c r="N6" s="4" t="s">
        <v>55</v>
      </c>
      <c r="O6" s="4" t="s">
        <v>45</v>
      </c>
      <c r="P6" s="4" t="s">
        <v>33</v>
      </c>
      <c r="Q6" s="4">
        <v>0</v>
      </c>
      <c r="R6" s="7">
        <v>45206</v>
      </c>
      <c r="S6" s="6">
        <v>45236</v>
      </c>
      <c r="T6" s="4" t="s">
        <v>34</v>
      </c>
      <c r="U6" s="4">
        <v>305.2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53</v>
      </c>
      <c r="E7" s="4" t="s">
        <v>57</v>
      </c>
      <c r="F7" s="6">
        <v>45219</v>
      </c>
      <c r="G7" s="6">
        <v>45221</v>
      </c>
      <c r="H7" s="4">
        <v>1</v>
      </c>
      <c r="I7" s="4">
        <v>2</v>
      </c>
      <c r="J7" s="4">
        <v>2</v>
      </c>
      <c r="K7" s="4" t="s">
        <v>30</v>
      </c>
      <c r="L7" s="4">
        <v>610.4</v>
      </c>
      <c r="M7" s="4">
        <v>610.4</v>
      </c>
      <c r="N7" s="4" t="s">
        <v>58</v>
      </c>
      <c r="O7" s="4" t="s">
        <v>45</v>
      </c>
      <c r="P7" s="4" t="s">
        <v>33</v>
      </c>
      <c r="Q7" s="4">
        <v>0</v>
      </c>
      <c r="R7" s="7">
        <v>45212.0000115741</v>
      </c>
      <c r="S7" s="6">
        <v>45236</v>
      </c>
      <c r="T7" s="4" t="s">
        <v>34</v>
      </c>
      <c r="U7" s="4">
        <v>610.4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45219</v>
      </c>
      <c r="G8" s="6">
        <v>45221</v>
      </c>
      <c r="H8" s="4">
        <v>1</v>
      </c>
      <c r="I8" s="4">
        <v>2</v>
      </c>
      <c r="J8" s="4">
        <v>2</v>
      </c>
      <c r="K8" s="4" t="s">
        <v>30</v>
      </c>
      <c r="L8" s="4">
        <v>643.28</v>
      </c>
      <c r="M8" s="4">
        <v>643.28</v>
      </c>
      <c r="N8" s="4" t="s">
        <v>62</v>
      </c>
      <c r="O8" s="4" t="s">
        <v>45</v>
      </c>
      <c r="P8" s="4" t="s">
        <v>33</v>
      </c>
      <c r="Q8" s="4">
        <v>0</v>
      </c>
      <c r="R8" s="7">
        <v>45214.0000115741</v>
      </c>
      <c r="S8" s="6">
        <v>45236</v>
      </c>
      <c r="T8" s="4" t="s">
        <v>34</v>
      </c>
      <c r="U8" s="4">
        <v>643.28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45220</v>
      </c>
      <c r="G9" s="6">
        <v>45221</v>
      </c>
      <c r="H9" s="4">
        <v>3</v>
      </c>
      <c r="I9" s="4">
        <v>1</v>
      </c>
      <c r="J9" s="4">
        <v>3</v>
      </c>
      <c r="K9" s="4" t="s">
        <v>30</v>
      </c>
      <c r="L9" s="4">
        <v>964.92</v>
      </c>
      <c r="M9" s="4">
        <v>964.92</v>
      </c>
      <c r="N9" s="4" t="s">
        <v>64</v>
      </c>
      <c r="O9" s="4" t="s">
        <v>45</v>
      </c>
      <c r="P9" s="4" t="s">
        <v>33</v>
      </c>
      <c r="Q9" s="4">
        <v>0</v>
      </c>
      <c r="R9" s="7">
        <v>45215</v>
      </c>
      <c r="S9" s="6">
        <v>45236</v>
      </c>
      <c r="T9" s="4" t="s">
        <v>34</v>
      </c>
      <c r="U9" s="4">
        <v>964.92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53</v>
      </c>
      <c r="E10" s="4" t="s">
        <v>57</v>
      </c>
      <c r="F10" s="6">
        <v>45219</v>
      </c>
      <c r="G10" s="6">
        <v>45221</v>
      </c>
      <c r="H10" s="4">
        <v>1</v>
      </c>
      <c r="I10" s="4">
        <v>2</v>
      </c>
      <c r="J10" s="4">
        <v>2</v>
      </c>
      <c r="K10" s="4" t="s">
        <v>30</v>
      </c>
      <c r="L10" s="4">
        <v>610.4</v>
      </c>
      <c r="M10" s="4">
        <v>610.4</v>
      </c>
      <c r="N10" s="4" t="s">
        <v>66</v>
      </c>
      <c r="O10" s="4" t="s">
        <v>45</v>
      </c>
      <c r="P10" s="4" t="s">
        <v>33</v>
      </c>
      <c r="Q10" s="4">
        <v>0</v>
      </c>
      <c r="R10" s="7">
        <v>45215.0000115741</v>
      </c>
      <c r="S10" s="6">
        <v>45236</v>
      </c>
      <c r="T10" s="4" t="s">
        <v>34</v>
      </c>
      <c r="U10" s="4">
        <v>610.4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53</v>
      </c>
      <c r="E11" s="4" t="s">
        <v>68</v>
      </c>
      <c r="F11" s="6">
        <v>45220</v>
      </c>
      <c r="G11" s="6">
        <v>45221</v>
      </c>
      <c r="H11" s="4">
        <v>1</v>
      </c>
      <c r="I11" s="4">
        <v>1</v>
      </c>
      <c r="J11" s="4">
        <v>1</v>
      </c>
      <c r="K11" s="4" t="s">
        <v>30</v>
      </c>
      <c r="L11" s="4">
        <v>345</v>
      </c>
      <c r="M11" s="4">
        <v>345</v>
      </c>
      <c r="N11" s="4" t="s">
        <v>69</v>
      </c>
      <c r="O11" s="4" t="s">
        <v>45</v>
      </c>
      <c r="P11" s="4" t="s">
        <v>33</v>
      </c>
      <c r="Q11" s="4">
        <v>0</v>
      </c>
      <c r="R11" s="7">
        <v>45218.0000115741</v>
      </c>
      <c r="S11" s="6">
        <v>45236</v>
      </c>
      <c r="T11" s="4" t="s">
        <v>34</v>
      </c>
      <c r="U11" s="4">
        <v>345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59</v>
      </c>
      <c r="B12" s="4" t="s">
        <v>26</v>
      </c>
      <c r="C12" s="4" t="s">
        <v>70</v>
      </c>
      <c r="D12" s="4" t="s">
        <v>60</v>
      </c>
      <c r="E12" s="4" t="s">
        <v>61</v>
      </c>
      <c r="F12" s="6">
        <v>45219</v>
      </c>
      <c r="G12" s="6">
        <v>45221</v>
      </c>
      <c r="H12" s="4">
        <v>1</v>
      </c>
      <c r="I12" s="4">
        <v>2</v>
      </c>
      <c r="J12" s="4">
        <v>2</v>
      </c>
      <c r="K12" s="4" t="s">
        <v>30</v>
      </c>
      <c r="L12" s="4">
        <v>-643.28</v>
      </c>
      <c r="M12" s="4">
        <v>-643.28</v>
      </c>
      <c r="N12" s="4" t="s">
        <v>62</v>
      </c>
      <c r="O12" s="4" t="s">
        <v>45</v>
      </c>
      <c r="P12" s="4" t="s">
        <v>33</v>
      </c>
      <c r="Q12" s="4">
        <v>0</v>
      </c>
      <c r="R12" s="7">
        <v>45214.0000115741</v>
      </c>
      <c r="S12" s="6">
        <v>45236</v>
      </c>
      <c r="T12" s="4" t="s">
        <v>34</v>
      </c>
      <c r="U12" s="4">
        <v>-643.28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38</v>
      </c>
      <c r="E13" s="4" t="s">
        <v>72</v>
      </c>
      <c r="F13" s="6">
        <v>45220</v>
      </c>
      <c r="G13" s="6">
        <v>45221</v>
      </c>
      <c r="H13" s="4">
        <v>1</v>
      </c>
      <c r="I13" s="4">
        <v>1</v>
      </c>
      <c r="J13" s="4">
        <v>1</v>
      </c>
      <c r="K13" s="4" t="s">
        <v>30</v>
      </c>
      <c r="L13" s="4">
        <v>420</v>
      </c>
      <c r="M13" s="4">
        <v>420</v>
      </c>
      <c r="N13" s="4" t="s">
        <v>73</v>
      </c>
      <c r="O13" s="4" t="s">
        <v>45</v>
      </c>
      <c r="P13" s="4" t="s">
        <v>33</v>
      </c>
      <c r="Q13" s="4">
        <v>0</v>
      </c>
      <c r="R13" s="7">
        <v>45219</v>
      </c>
      <c r="S13" s="6">
        <v>45236</v>
      </c>
      <c r="T13" s="4" t="s">
        <v>34</v>
      </c>
      <c r="U13" s="4">
        <v>420</v>
      </c>
      <c r="V13" s="4">
        <v>0</v>
      </c>
      <c r="W13" s="4">
        <v>0</v>
      </c>
      <c r="X13" s="4" t="s">
        <v>36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D2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999226781232149</v>
      </c>
      <c r="B2" s="6">
        <v>45218</v>
      </c>
      <c r="C2" s="6">
        <v>45220</v>
      </c>
      <c r="D2" s="4">
        <v>2746</v>
      </c>
      <c r="E2" s="4" t="str">
        <f>VLOOKUP(A2,HOP!A:L,12,0)</f>
        <v>2746.00</v>
      </c>
      <c r="F2" s="4" t="str">
        <f>VLOOKUP(A2,HOP!A:C,3,0)</f>
        <v>3931356</v>
      </c>
      <c r="G2" s="4">
        <f>D2-E2</f>
        <v>0</v>
      </c>
      <c r="H2" s="4" t="str">
        <f>$H$1&amp;F2</f>
        <v>，3931356</v>
      </c>
      <c r="I2" s="4" t="str">
        <f>VLOOKUP(A2,HOP!A:U,21,0)</f>
        <v>直连</v>
      </c>
    </row>
    <row r="3" s="4" customFormat="1" hidden="1" spans="1:10">
      <c r="A3" s="8" t="s">
        <v>75</v>
      </c>
      <c r="B3" s="6">
        <v>45219</v>
      </c>
      <c r="C3" s="6">
        <v>45220</v>
      </c>
      <c r="D3" s="4">
        <v>495.6</v>
      </c>
      <c r="E3" s="4">
        <v>495.6</v>
      </c>
      <c r="F3" s="9" t="s">
        <v>76</v>
      </c>
      <c r="G3" s="4">
        <f t="shared" ref="G3:G12" si="0">D3-E3</f>
        <v>0</v>
      </c>
      <c r="H3" s="4" t="str">
        <f t="shared" ref="H3:H12" si="1">$H$1&amp;F3</f>
        <v>，202310090902000068</v>
      </c>
      <c r="I3" s="4" t="e">
        <f>VLOOKUP(A3,HOP!A:U,21,0)</f>
        <v>#N/A</v>
      </c>
      <c r="J3" s="4">
        <v>10.9</v>
      </c>
    </row>
    <row r="4" s="4" customFormat="1" spans="1:9">
      <c r="A4" s="5">
        <v>999226625916640</v>
      </c>
      <c r="B4" s="6">
        <v>45218</v>
      </c>
      <c r="C4" s="6">
        <v>45221</v>
      </c>
      <c r="D4" s="4">
        <v>4212</v>
      </c>
      <c r="E4" s="4" t="str">
        <f>VLOOKUP(A4,HOP!A:L,12,0)</f>
        <v>4212.00</v>
      </c>
      <c r="F4" s="4" t="str">
        <f>VLOOKUP(A4,HOP!A:C,3,0)</f>
        <v>3884464</v>
      </c>
      <c r="G4" s="4">
        <f t="shared" si="0"/>
        <v>0</v>
      </c>
      <c r="H4" s="4" t="str">
        <f t="shared" si="1"/>
        <v>，3884464</v>
      </c>
      <c r="I4" s="4" t="str">
        <f>VLOOKUP(A4,HOP!A:U,21,0)</f>
        <v>直连</v>
      </c>
    </row>
    <row r="5" s="4" customFormat="1" spans="1:9">
      <c r="A5" s="5">
        <v>999226668349781</v>
      </c>
      <c r="B5" s="6">
        <v>45218</v>
      </c>
      <c r="C5" s="6">
        <v>45221</v>
      </c>
      <c r="D5" s="4">
        <v>4275</v>
      </c>
      <c r="E5" s="4" t="str">
        <f>VLOOKUP(A5,HOP!A:L,12,0)</f>
        <v>4275.00</v>
      </c>
      <c r="F5" s="4" t="str">
        <f>VLOOKUP(A5,HOP!A:C,3,0)</f>
        <v>3896041</v>
      </c>
      <c r="G5" s="4">
        <f t="shared" si="0"/>
        <v>0</v>
      </c>
      <c r="H5" s="4" t="str">
        <f t="shared" si="1"/>
        <v>，3896041</v>
      </c>
      <c r="I5" s="4" t="str">
        <f>VLOOKUP(A5,HOP!A:U,21,0)</f>
        <v>直连</v>
      </c>
    </row>
    <row r="6" s="4" customFormat="1" hidden="1" spans="1:10">
      <c r="A6" s="8" t="s">
        <v>77</v>
      </c>
      <c r="B6" s="6">
        <v>45220</v>
      </c>
      <c r="C6" s="6">
        <v>45221</v>
      </c>
      <c r="D6" s="4">
        <v>305.2</v>
      </c>
      <c r="E6" s="4">
        <v>305.2</v>
      </c>
      <c r="F6" s="9" t="s">
        <v>78</v>
      </c>
      <c r="G6" s="4">
        <f t="shared" si="0"/>
        <v>0</v>
      </c>
      <c r="H6" s="4" t="str">
        <f t="shared" si="1"/>
        <v>，202310072159240076</v>
      </c>
      <c r="I6" s="4" t="e">
        <f>VLOOKUP(A6,HOP!A:U,21,0)</f>
        <v>#N/A</v>
      </c>
      <c r="J6" s="4">
        <v>10.7</v>
      </c>
    </row>
    <row r="7" s="4" customFormat="1" hidden="1" spans="1:10">
      <c r="A7" s="8" t="s">
        <v>79</v>
      </c>
      <c r="B7" s="6">
        <v>45219</v>
      </c>
      <c r="C7" s="6">
        <v>45221</v>
      </c>
      <c r="D7" s="4">
        <v>610.4</v>
      </c>
      <c r="E7" s="4">
        <v>610.4</v>
      </c>
      <c r="F7" s="9" t="s">
        <v>80</v>
      </c>
      <c r="G7" s="4">
        <f t="shared" si="0"/>
        <v>0</v>
      </c>
      <c r="H7" s="4" t="str">
        <f t="shared" si="1"/>
        <v>，202310132052470021</v>
      </c>
      <c r="I7" s="4" t="e">
        <f>VLOOKUP(A7,HOP!A:U,21,0)</f>
        <v>#N/A</v>
      </c>
      <c r="J7" s="4">
        <v>10.13</v>
      </c>
    </row>
    <row r="8" s="4" customFormat="1" hidden="1" spans="1:9">
      <c r="A8" s="5">
        <v>999227437096143</v>
      </c>
      <c r="B8" s="6">
        <v>45219</v>
      </c>
      <c r="C8" s="6">
        <v>45221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10">
      <c r="A9" s="8" t="s">
        <v>81</v>
      </c>
      <c r="B9" s="6">
        <v>45220</v>
      </c>
      <c r="C9" s="6">
        <v>45221</v>
      </c>
      <c r="D9" s="4">
        <v>964.92</v>
      </c>
      <c r="E9" s="4">
        <v>964.92</v>
      </c>
      <c r="F9" s="9" t="s">
        <v>82</v>
      </c>
      <c r="G9" s="4">
        <f t="shared" si="0"/>
        <v>0</v>
      </c>
      <c r="H9" s="4" t="str">
        <f t="shared" si="1"/>
        <v>，202310161717550077</v>
      </c>
      <c r="I9" s="4" t="e">
        <f>VLOOKUP(A9,HOP!A:U,21,0)</f>
        <v>#N/A</v>
      </c>
      <c r="J9" s="4">
        <v>10.16</v>
      </c>
    </row>
    <row r="10" s="4" customFormat="1" hidden="1" spans="1:10">
      <c r="A10" s="8" t="s">
        <v>83</v>
      </c>
      <c r="B10" s="6">
        <v>45219</v>
      </c>
      <c r="C10" s="6">
        <v>45221</v>
      </c>
      <c r="D10" s="4">
        <v>610.4</v>
      </c>
      <c r="E10" s="4">
        <v>610.4</v>
      </c>
      <c r="F10" s="9" t="s">
        <v>84</v>
      </c>
      <c r="G10" s="4">
        <f t="shared" si="0"/>
        <v>0</v>
      </c>
      <c r="H10" s="4" t="str">
        <f t="shared" si="1"/>
        <v>，202310161817580076</v>
      </c>
      <c r="I10" s="4" t="e">
        <f>VLOOKUP(A10,HOP!A:U,21,0)</f>
        <v>#N/A</v>
      </c>
      <c r="J10" s="4">
        <v>10.16</v>
      </c>
    </row>
    <row r="11" s="4" customFormat="1" hidden="1" spans="1:10">
      <c r="A11" s="8" t="s">
        <v>85</v>
      </c>
      <c r="B11" s="6">
        <v>45220</v>
      </c>
      <c r="C11" s="6">
        <v>45221</v>
      </c>
      <c r="D11" s="4">
        <v>345</v>
      </c>
      <c r="E11" s="4">
        <v>345</v>
      </c>
      <c r="F11" s="9" t="s">
        <v>86</v>
      </c>
      <c r="G11" s="4">
        <f t="shared" si="0"/>
        <v>0</v>
      </c>
      <c r="H11" s="4" t="str">
        <f t="shared" si="1"/>
        <v>，202310191217060025</v>
      </c>
      <c r="I11" s="4" t="e">
        <f>VLOOKUP(A11,HOP!A:U,21,0)</f>
        <v>#N/A</v>
      </c>
      <c r="J11" s="4">
        <v>10.19</v>
      </c>
    </row>
    <row r="12" s="4" customFormat="1" hidden="1" spans="1:10">
      <c r="A12" s="8" t="s">
        <v>87</v>
      </c>
      <c r="B12" s="6">
        <v>45220</v>
      </c>
      <c r="C12" s="6">
        <v>45221</v>
      </c>
      <c r="D12" s="4">
        <v>420</v>
      </c>
      <c r="E12" s="4">
        <v>420</v>
      </c>
      <c r="F12" s="9" t="s">
        <v>88</v>
      </c>
      <c r="G12" s="4">
        <f t="shared" si="0"/>
        <v>0</v>
      </c>
      <c r="H12" s="4" t="str">
        <f t="shared" si="1"/>
        <v>，202310210004200021</v>
      </c>
      <c r="I12" s="4" t="e">
        <f>VLOOKUP(A12,HOP!A:U,21,0)</f>
        <v>#N/A</v>
      </c>
      <c r="J12" s="4">
        <v>10.21</v>
      </c>
    </row>
    <row r="14" spans="4:4">
      <c r="D14" s="4">
        <f>SUM(D2:D13)</f>
        <v>14984.52</v>
      </c>
    </row>
    <row r="18" spans="1:4">
      <c r="A18" s="4" t="s">
        <v>89</v>
      </c>
      <c r="C18" s="4">
        <v>11233</v>
      </c>
      <c r="D18" s="4">
        <v>12057.75</v>
      </c>
    </row>
    <row r="19" spans="1:4">
      <c r="A19" s="4" t="s">
        <v>90</v>
      </c>
      <c r="C19" s="4">
        <v>3751.52</v>
      </c>
      <c r="D19" s="4">
        <v>4026.96</v>
      </c>
    </row>
    <row r="20" spans="1:4">
      <c r="A20" s="4" t="s">
        <v>91</v>
      </c>
      <c r="C20" s="4">
        <f>SUBTOTAL(9,C18:C19)</f>
        <v>14984.52</v>
      </c>
      <c r="D20" s="4">
        <f>SUBTOTAL(9,D18:D19)</f>
        <v>16084.71</v>
      </c>
    </row>
    <row r="21" spans="1:1">
      <c r="A21" s="4" t="s">
        <v>92</v>
      </c>
    </row>
  </sheetData>
  <autoFilter ref="A1:XFD21">
    <filterColumn colId="3">
      <filters blank="1">
        <filter val="420"/>
        <filter val="4212"/>
        <filter val="305.2"/>
        <filter val="964.92"/>
        <filter val="14984.52"/>
        <filter val="610.4"/>
        <filter val="345"/>
        <filter val="4275"/>
        <filter val="2746"/>
        <filter val="495.6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3">
        <v>999226781232149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  <c r="U2" s="1" t="s">
        <v>128</v>
      </c>
      <c r="V2" s="1" t="s">
        <v>129</v>
      </c>
    </row>
    <row r="3" s="1" customFormat="1" spans="1:22">
      <c r="A3" s="3">
        <v>999226668349781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116</v>
      </c>
      <c r="G3" s="1" t="s">
        <v>134</v>
      </c>
      <c r="H3" s="1" t="s">
        <v>118</v>
      </c>
      <c r="I3" s="1" t="s">
        <v>135</v>
      </c>
      <c r="J3" s="1" t="s">
        <v>120</v>
      </c>
      <c r="K3" s="1" t="s">
        <v>135</v>
      </c>
      <c r="L3" s="1" t="s">
        <v>135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136</v>
      </c>
      <c r="S3" s="1" t="s">
        <v>126</v>
      </c>
      <c r="T3" s="1" t="s">
        <v>127</v>
      </c>
      <c r="U3" s="1" t="s">
        <v>128</v>
      </c>
      <c r="V3" s="1" t="s">
        <v>129</v>
      </c>
    </row>
    <row r="4" s="1" customFormat="1" spans="1:22">
      <c r="A4" s="3">
        <v>999226625916640</v>
      </c>
      <c r="B4" s="1" t="s">
        <v>137</v>
      </c>
      <c r="C4" s="1" t="s">
        <v>138</v>
      </c>
      <c r="D4" s="1" t="s">
        <v>132</v>
      </c>
      <c r="E4" s="1" t="s">
        <v>139</v>
      </c>
      <c r="F4" s="1" t="s">
        <v>116</v>
      </c>
      <c r="G4" s="1" t="s">
        <v>134</v>
      </c>
      <c r="H4" s="1" t="s">
        <v>118</v>
      </c>
      <c r="I4" s="1" t="s">
        <v>140</v>
      </c>
      <c r="J4" s="1" t="s">
        <v>120</v>
      </c>
      <c r="K4" s="1" t="s">
        <v>140</v>
      </c>
      <c r="L4" s="1" t="s">
        <v>140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124</v>
      </c>
      <c r="R4" s="1" t="s">
        <v>141</v>
      </c>
      <c r="S4" s="1" t="s">
        <v>126</v>
      </c>
      <c r="T4" s="1" t="s">
        <v>127</v>
      </c>
      <c r="U4" s="1" t="s">
        <v>128</v>
      </c>
      <c r="V4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2023-11-06T01:37:18Z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