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<sst xmlns="http://schemas.openxmlformats.org/spreadsheetml/2006/main" count="117" uniqueCount="90">
  <si>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</si>
  <si>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</si>
  <si>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</si>
  <si>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</si>
  <si>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</si>
  <si>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</si>
  <si>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</si>
  <si>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</si>
  <si>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</si>
  <si>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</si>
  <si>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</si>
  <si>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</si>
  <si>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</si>
  <si>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</si>
  <si>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</si>
  <si>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</si>
  <si>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</si>
  <si>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</si>
  <si>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</si>
  <si>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</si>
  <si>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</si>
  <si>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</si>
  <si>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</si>
  <si>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</si>
  <si>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</si>
  <si>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999226668960964	</t>
  </si>
  <si>
    <t>Ctrip</t>
  </si>
  <si>
    <t>正常</t>
  </si>
  <si>
    <t>[梅州]梅州昌盛豪生大酒店(45834822)</t>
  </si>
  <si>
    <t>柚见好——非遗双床房&lt;超值特惠&gt;&lt;双人入住&gt;&lt;双早&gt;</t>
  </si>
  <si>
    <t>CNY</t>
  </si>
  <si>
    <t>廖飞鹏</t>
  </si>
  <si>
    <t>CA363231120CNY</t>
  </si>
  <si>
    <t>未提现</t>
  </si>
  <si>
    <t>携程开票</t>
  </si>
  <si>
    <t xml:space="preserve">	</t>
  </si>
  <si>
    <t xml:space="preserve">999227064256665	</t>
  </si>
  <si>
    <t>[香港]香港都会海逸酒店(Harbour Plaza Metropolis)(5347164)</t>
  </si>
  <si>
    <t>高级房(至少提前7天预订)(至少连住2晚及以上)&lt;双人入住&gt;&lt;内宾&gt;&lt;无早&gt;</t>
  </si>
  <si>
    <t>Zhou/Xibin</t>
  </si>
  <si>
    <t xml:space="preserve">3996166	</t>
  </si>
  <si>
    <t xml:space="preserve">999228093422396	</t>
  </si>
  <si>
    <t>柚见汝——非遗大床房&lt;双人入住&gt;&lt;限量特惠&gt;&lt;单早&gt;</t>
  </si>
  <si>
    <t>赵久红,李雪军</t>
  </si>
  <si>
    <t>，</t>
  </si>
  <si>
    <t>999226668960964</t>
  </si>
  <si>
    <t>202309071742360021</t>
  </si>
  <si>
    <t>999228093422396</t>
  </si>
  <si>
    <t>202311011152040049</t>
  </si>
  <si>
    <t>A231120092424481</t>
  </si>
  <si>
    <t>房集：i231120092252 1446.2元</t>
  </si>
  <si>
    <t>CNY / HKD 当前参考汇率: 1.079552202</t>
  </si>
  <si>
    <t>总计：4566.2 CNY/
4929.45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</si>
  <si>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</si>
  <si>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</si>
  <si>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</si>
  <si>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</si>
  <si>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</si>
  <si>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</si>
  <si>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</si>
  <si>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</si>
  <si>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</si>
  <si>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</si>
  <si>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</si>
  <si>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</si>
  <si>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</si>
  <si>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</si>
  <si>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</si>
  <si>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</si>
  <si>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</si>
  <si>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</si>
  <si>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</si>
  <si>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2023-09-28</t>
  </si>
  <si>
    <t>3996166</t>
  </si>
  <si>
    <t>香港都会海逸酒店</t>
  </si>
  <si>
    <t>Zhou Xibin</t>
  </si>
  <si>
    <t>2023-11-02</t>
  </si>
  <si>
    <t>2023-11-05</t>
  </si>
  <si>
    <t>退房日周结</t>
  </si>
  <si>
    <t>3120.00</t>
  </si>
  <si>
    <t>RMB</t>
  </si>
  <si>
    <t>0</t>
  </si>
  <si>
    <t>0.00</t>
  </si>
  <si>
    <t>携程国内直连(DD)</t>
  </si>
  <si>
    <t>01.011249</t>
  </si>
  <si>
    <t>2023-11-01 17:41:38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</si>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</sst>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142875</xdr:colOff>
      <xdr:row>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9156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C43" sqref="C43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45234</v>
      </c>
      <c r="G2" s="6">
        <v>45235</v>
      </c>
      <c r="H2" s="4">
        <v>1</v>
      </c>
      <c r="I2" s="4">
        <v>1</v>
      </c>
      <c r="J2" s="4">
        <v>1</v>
      </c>
      <c r="K2" s="4" t="s">
        <v>30</v>
      </c>
      <c r="L2" s="4">
        <v>686</v>
      </c>
      <c r="M2" s="4">
        <v>686</v>
      </c>
      <c r="N2" s="4" t="s">
        <v>31</v>
      </c>
      <c r="O2" s="4" t="s">
        <v>32</v>
      </c>
      <c r="P2" s="4" t="s">
        <v>33</v>
      </c>
      <c r="Q2" s="4">
        <v>0</v>
      </c>
      <c r="R2" s="7">
        <v>45176</v>
      </c>
      <c r="S2" s="6">
        <v>45250</v>
      </c>
      <c r="T2" s="4" t="s">
        <v>34</v>
      </c>
      <c r="U2" s="4">
        <v>686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45232</v>
      </c>
      <c r="G3" s="6">
        <v>45235</v>
      </c>
      <c r="H3" s="4">
        <v>1</v>
      </c>
      <c r="I3" s="4">
        <v>3</v>
      </c>
      <c r="J3" s="4">
        <v>3</v>
      </c>
      <c r="K3" s="4" t="s">
        <v>30</v>
      </c>
      <c r="L3" s="4">
        <v>3120</v>
      </c>
      <c r="M3" s="4">
        <v>3120</v>
      </c>
      <c r="N3" s="4" t="s">
        <v>39</v>
      </c>
      <c r="O3" s="4" t="s">
        <v>32</v>
      </c>
      <c r="P3" s="4" t="s">
        <v>33</v>
      </c>
      <c r="Q3" s="4">
        <v>0</v>
      </c>
      <c r="R3" s="7">
        <v>45197</v>
      </c>
      <c r="S3" s="6">
        <v>45250</v>
      </c>
      <c r="T3" s="4" t="s">
        <v>34</v>
      </c>
      <c r="U3" s="4">
        <v>3120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45234</v>
      </c>
      <c r="G4" s="6">
        <v>45235</v>
      </c>
      <c r="H4" s="4">
        <v>2</v>
      </c>
      <c r="I4" s="4">
        <v>1</v>
      </c>
      <c r="J4" s="4">
        <v>2</v>
      </c>
      <c r="K4" s="4" t="s">
        <v>30</v>
      </c>
      <c r="L4" s="4">
        <v>760.2</v>
      </c>
      <c r="M4" s="4">
        <v>760.2</v>
      </c>
      <c r="N4" s="4" t="s">
        <v>43</v>
      </c>
      <c r="O4" s="4" t="s">
        <v>32</v>
      </c>
      <c r="P4" s="4" t="s">
        <v>33</v>
      </c>
      <c r="Q4" s="4">
        <v>0</v>
      </c>
      <c r="R4" s="7">
        <v>45223</v>
      </c>
      <c r="S4" s="6">
        <v>45250</v>
      </c>
      <c r="T4" s="4" t="s">
        <v>34</v>
      </c>
      <c r="U4" s="4">
        <v>760.2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10">
      <c r="A2" s="8" t="s">
        <v>45</v>
      </c>
      <c r="B2" s="6">
        <v>45234</v>
      </c>
      <c r="C2" s="6">
        <v>45235</v>
      </c>
      <c r="D2" s="4">
        <v>686</v>
      </c>
      <c r="E2" s="4">
        <v>686</v>
      </c>
      <c r="F2" s="9" t="s">
        <v>46</v>
      </c>
      <c r="G2" s="4">
        <f>D2-E2</f>
        <v>0</v>
      </c>
      <c r="H2" s="4" t="str">
        <f>$H$1&amp;F2</f>
        <v>，202309071742360021</v>
      </c>
      <c r="I2" s="4" t="e">
        <f>VLOOKUP(A2,HOP!A:U,21,0)</f>
        <v>#N/A</v>
      </c>
      <c r="J2" s="4">
        <v>9.7</v>
      </c>
    </row>
    <row r="3" s="4" customFormat="1" spans="1:9">
      <c r="A3" s="5">
        <v>999227064256665</v>
      </c>
      <c r="B3" s="6">
        <v>45232</v>
      </c>
      <c r="C3" s="6">
        <v>45235</v>
      </c>
      <c r="D3" s="4">
        <v>3120</v>
      </c>
      <c r="E3" s="4" t="str">
        <f>VLOOKUP(A3,HOP!A:L,12,0)</f>
        <v>3120.00</v>
      </c>
      <c r="F3" s="4" t="str">
        <f>VLOOKUP(A3,HOP!A:C,3,0)</f>
        <v>3996166</v>
      </c>
      <c r="G3" s="4">
        <f>D3-E3</f>
        <v>0</v>
      </c>
      <c r="H3" s="4" t="str">
        <f>$H$1&amp;F3</f>
        <v>，3996166</v>
      </c>
      <c r="I3" s="4" t="str">
        <f>VLOOKUP(A3,HOP!A:U,21,0)</f>
        <v>直连</v>
      </c>
    </row>
    <row r="4" s="4" customFormat="1" spans="1:10">
      <c r="A4" s="8" t="s">
        <v>47</v>
      </c>
      <c r="B4" s="6">
        <v>45234</v>
      </c>
      <c r="C4" s="6">
        <v>45235</v>
      </c>
      <c r="D4" s="4">
        <v>760.2</v>
      </c>
      <c r="E4" s="4">
        <v>760.2</v>
      </c>
      <c r="F4" s="9" t="s">
        <v>48</v>
      </c>
      <c r="G4" s="4">
        <f>D4-E4</f>
        <v>0</v>
      </c>
      <c r="H4" s="4" t="str">
        <f>$H$1&amp;F4</f>
        <v>，202311011152040049</v>
      </c>
      <c r="I4" s="4" t="e">
        <f>VLOOKUP(A4,HOP!A:U,21,0)</f>
        <v>#N/A</v>
      </c>
      <c r="J4" s="4">
        <v>11.1</v>
      </c>
    </row>
    <row r="6" spans="4:4">
      <c r="D6" s="4">
        <f>SUM(D2:D5)</f>
        <v>4566.2</v>
      </c>
    </row>
    <row r="12" spans="1:4">
      <c r="A12" s="4" t="s">
        <v>49</v>
      </c>
      <c r="C12" s="4">
        <v>3120</v>
      </c>
      <c r="D12" s="4">
        <v>3368.2</v>
      </c>
    </row>
    <row r="13" spans="1:4">
      <c r="A13" s="4" t="s">
        <v>50</v>
      </c>
      <c r="C13" s="4">
        <v>1446.2</v>
      </c>
      <c r="D13" s="4">
        <v>1561.25</v>
      </c>
    </row>
    <row r="14" spans="1:4">
      <c r="A14" s="4" t="s">
        <v>51</v>
      </c>
      <c r="C14" s="4">
        <f>SUM(C12:C13)</f>
        <v>4566.2</v>
      </c>
      <c r="D14" s="4">
        <f>SUM(D12:D13)</f>
        <v>4929.45</v>
      </c>
    </row>
    <row r="15" spans="1:1">
      <c r="A15" s="4" t="s">
        <v>52</v>
      </c>
    </row>
  </sheetData>
  <autoFilter ref="A1:XFD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999227064256665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2023-11-20T01:25:39Z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