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<sst xmlns="http://schemas.openxmlformats.org/spreadsheetml/2006/main" count="121" uniqueCount="92">
  <si>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</si>
  <si>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</si>
  <si>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</si>
  <si>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</si>
  <si>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</si>
  <si>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</si>
  <si>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</si>
  <si>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</si>
  <si>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</si>
  <si>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</si>
  <si>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</si>
  <si>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</si>
  <si>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</si>
  <si>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</si>
  <si>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</si>
  <si>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</si>
  <si>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</si>
  <si>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</si>
  <si>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</si>
  <si>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</si>
  <si>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</si>
  <si>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</si>
  <si>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</si>
  <si>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</si>
  <si>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</si>
  <si>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999228073949229	</t>
  </si>
  <si>
    <t>Ctrip</t>
  </si>
  <si>
    <t>正常</t>
  </si>
  <si>
    <t>[大阪]WING国际精选酒店-大阪梅田(Hotel Wing International Select Osaka Umeda)(37210806)</t>
  </si>
  <si>
    <t>小型双人房&lt;2人入住&gt;&lt;不适用日本客人&gt;&lt;不退款&gt;</t>
  </si>
  <si>
    <t>USD</t>
  </si>
  <si>
    <t>KIM/JONGHYEON</t>
  </si>
  <si>
    <t>CA5326231208USD</t>
  </si>
  <si>
    <t>未提现</t>
  </si>
  <si>
    <t>携程开票</t>
  </si>
  <si>
    <t xml:space="preserve">4119908	</t>
  </si>
  <si>
    <t xml:space="preserve">	</t>
  </si>
  <si>
    <t xml:space="preserve">999228554385453	</t>
  </si>
  <si>
    <t>[伦敦]鲁马希顿概念酒店(Heeton Concept Hotel – Luma Hammersmith)(37221385)</t>
  </si>
  <si>
    <t>高级大床房(Luma)&lt;2人入住&gt;&lt;不退款&gt;&lt;无早&gt;</t>
  </si>
  <si>
    <t>Soelter/Hannah,Stroehm/Nina</t>
  </si>
  <si>
    <t xml:space="preserve">4288880	</t>
  </si>
  <si>
    <t xml:space="preserve">-125381104|125381104	</t>
  </si>
  <si>
    <t>，</t>
  </si>
  <si>
    <t>A231208102159481</t>
  </si>
  <si>
    <t>USD / HKD 当前参考汇率: 7.81484</t>
  </si>
  <si>
    <t>总计： 303.3 USD/
2370.24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</si>
  <si>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</si>
  <si>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</si>
  <si>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</si>
  <si>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</si>
  <si>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</si>
  <si>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</si>
  <si>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</si>
  <si>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</si>
  <si>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</si>
  <si>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</si>
  <si>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</si>
  <si>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</si>
  <si>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</si>
  <si>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</si>
  <si>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</si>
  <si>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</si>
  <si>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</si>
  <si>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</si>
  <si>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</si>
  <si>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</si>
  <si>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4288880</t>
  </si>
  <si>
    <t>希顿概念酒店 - 鲁玛汉默史密斯</t>
  </si>
  <si>
    <t>Soelter Hannah,Stroehm Nina</t>
  </si>
  <si>
    <t>2023-12-03</t>
  </si>
  <si>
    <t>2023-12-05</t>
  </si>
  <si>
    <t>退房日周结</t>
  </si>
  <si>
    <t>1555.86</t>
  </si>
  <si>
    <t>215.10</t>
  </si>
  <si>
    <t>0</t>
  </si>
  <si>
    <t>0.00</t>
  </si>
  <si>
    <t>携程盛景国际直连</t>
  </si>
  <si>
    <t>01.010677</t>
  </si>
  <si>
    <t>2023-11-20 16:12:16</t>
  </si>
  <si>
    <t>否</t>
  </si>
  <si>
    <t>汇智国际旅游发展有限公司</t>
  </si>
  <si>
    <t>直连</t>
  </si>
  <si>
    <t>英国</t>
  </si>
  <si>
    <t>2023-10-23</t>
  </si>
  <si>
    <t>4119908</t>
  </si>
  <si>
    <t>大阪梅田精选永安国际酒店</t>
  </si>
  <si>
    <t>KIM JONGHYEON</t>
  </si>
  <si>
    <t>646.85</t>
  </si>
  <si>
    <t>88.20</t>
  </si>
  <si>
    <t>2023-10-23 21:46:50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</si>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</sst>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276225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3632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45263</v>
      </c>
      <c r="G2" s="6">
        <v>45265</v>
      </c>
      <c r="H2" s="4">
        <v>1</v>
      </c>
      <c r="I2" s="4">
        <v>2</v>
      </c>
      <c r="J2" s="4">
        <v>2</v>
      </c>
      <c r="K2" s="4" t="s">
        <v>30</v>
      </c>
      <c r="L2" s="4">
        <v>88.2</v>
      </c>
      <c r="M2" s="4">
        <v>88.2</v>
      </c>
      <c r="N2" s="4" t="s">
        <v>31</v>
      </c>
      <c r="O2" s="4" t="s">
        <v>32</v>
      </c>
      <c r="P2" s="4" t="s">
        <v>33</v>
      </c>
      <c r="Q2" s="4">
        <v>0</v>
      </c>
      <c r="R2" s="7">
        <v>45222</v>
      </c>
      <c r="S2" s="6">
        <v>45268</v>
      </c>
      <c r="T2" s="4" t="s">
        <v>34</v>
      </c>
      <c r="U2" s="4">
        <v>88.2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45263</v>
      </c>
      <c r="G3" s="6">
        <v>45265</v>
      </c>
      <c r="H3" s="4">
        <v>1</v>
      </c>
      <c r="I3" s="4">
        <v>2</v>
      </c>
      <c r="J3" s="4">
        <v>2</v>
      </c>
      <c r="K3" s="4" t="s">
        <v>30</v>
      </c>
      <c r="L3" s="4">
        <v>215.1</v>
      </c>
      <c r="M3" s="4">
        <v>215.1</v>
      </c>
      <c r="N3" s="4" t="s">
        <v>40</v>
      </c>
      <c r="O3" s="4" t="s">
        <v>32</v>
      </c>
      <c r="P3" s="4" t="s">
        <v>33</v>
      </c>
      <c r="Q3" s="4">
        <v>0</v>
      </c>
      <c r="R3" s="7">
        <v>45250</v>
      </c>
      <c r="S3" s="6">
        <v>45268</v>
      </c>
      <c r="T3" s="4" t="s">
        <v>34</v>
      </c>
      <c r="U3" s="4">
        <v>215.1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999228073949229</v>
      </c>
      <c r="B2" s="6">
        <v>45263</v>
      </c>
      <c r="C2" s="6">
        <v>45265</v>
      </c>
      <c r="D2" s="4">
        <v>88.2</v>
      </c>
      <c r="E2" s="4" t="str">
        <f>VLOOKUP(A2,HOP!A:L,12,0)</f>
        <v>88.20</v>
      </c>
      <c r="F2" s="4" t="str">
        <f>VLOOKUP(A2,HOP!A:C,3,0)</f>
        <v>4119908</v>
      </c>
      <c r="G2" s="4">
        <f>D2-E2</f>
        <v>0</v>
      </c>
      <c r="H2" s="4" t="str">
        <f>$H$1&amp;F2</f>
        <v>，4119908</v>
      </c>
      <c r="I2" s="4" t="str">
        <f>VLOOKUP(A2,HOP!A:U,21,0)</f>
        <v>直连</v>
      </c>
    </row>
    <row r="3" s="4" customFormat="1" spans="1:9">
      <c r="A3" s="5">
        <v>999228554385453</v>
      </c>
      <c r="B3" s="6">
        <v>45263</v>
      </c>
      <c r="C3" s="6">
        <v>45265</v>
      </c>
      <c r="D3" s="4">
        <v>215.1</v>
      </c>
      <c r="E3" s="4" t="str">
        <f>VLOOKUP(A3,HOP!A:L,12,0)</f>
        <v>215.10</v>
      </c>
      <c r="F3" s="4" t="str">
        <f>VLOOKUP(A3,HOP!A:C,3,0)</f>
        <v>4288880</v>
      </c>
      <c r="G3" s="4">
        <f>D3-E3</f>
        <v>0</v>
      </c>
      <c r="H3" s="4" t="str">
        <f>$H$1&amp;F3</f>
        <v>，4288880</v>
      </c>
      <c r="I3" s="4" t="str">
        <f>VLOOKUP(A3,HOP!A:U,21,0)</f>
        <v>直连</v>
      </c>
    </row>
    <row r="5" spans="4:4">
      <c r="D5" s="4">
        <f>SUM(D2:D4)</f>
        <v>303.3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E44" sqref="E44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999228554385453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999228073949229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70</v>
      </c>
      <c r="G3" s="1" t="s">
        <v>71</v>
      </c>
      <c r="H3" s="1" t="s">
        <v>72</v>
      </c>
      <c r="I3" s="1" t="s">
        <v>88</v>
      </c>
      <c r="J3" s="1" t="s">
        <v>30</v>
      </c>
      <c r="K3" s="1" t="s">
        <v>89</v>
      </c>
      <c r="L3" s="1" t="s">
        <v>89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90</v>
      </c>
      <c r="S3" s="1" t="s">
        <v>80</v>
      </c>
      <c r="T3" s="1" t="s">
        <v>81</v>
      </c>
      <c r="U3" s="1" t="s">
        <v>82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2023-12-08T02:23:16Z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